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opper\"/>
    </mc:Choice>
  </mc:AlternateContent>
  <xr:revisionPtr revIDLastSave="0" documentId="13_ncr:1_{B0CDABD5-8348-46BE-9729-FFF2764A4E50}" xr6:coauthVersionLast="47" xr6:coauthVersionMax="47" xr10:uidLastSave="{00000000-0000-0000-0000-000000000000}"/>
  <bookViews>
    <workbookView xWindow="-120" yWindow="-120" windowWidth="29040" windowHeight="15720" tabRatio="935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15" r:id="rId7"/>
    <sheet name="WasteDefinition" sheetId="8" r:id="rId8"/>
    <sheet name="WasteAllocation" sheetId="17" r:id="rId9"/>
    <sheet name="ResumenFlows" sheetId="11" r:id="rId10"/>
    <sheet name="All_Flows" sheetId="18" r:id="rId11"/>
    <sheet name="ExCicloVida" sheetId="20" r:id="rId12"/>
    <sheet name="SRD_IN" sheetId="21" state="hidden" r:id="rId13"/>
    <sheet name="SRD_OUT" sheetId="22" state="hidden" r:id="rId14"/>
    <sheet name="RED_IN" sheetId="23" state="hidden" r:id="rId15"/>
    <sheet name="RED_OUT" sheetId="24" state="hidden" r:id="rId16"/>
    <sheet name="AB_IN" sheetId="25" state="hidden" r:id="rId17"/>
    <sheet name="AB_OUT" sheetId="26" state="hidden" r:id="rId18"/>
    <sheet name="OXI_IN" sheetId="27" state="hidden" r:id="rId19"/>
    <sheet name="OXI_OUT" sheetId="28" state="hidden" r:id="rId20"/>
    <sheet name="PUMP_IN" sheetId="29" state="hidden" r:id="rId21"/>
    <sheet name="PUMP_OUT" sheetId="30" state="hidden" r:id="rId22"/>
    <sheet name="HE_IN" sheetId="31" state="hidden" r:id="rId23"/>
    <sheet name="HE_OUT" sheetId="32" state="hidden" r:id="rId24"/>
    <sheet name="ASU_IN" sheetId="33" state="hidden" r:id="rId25"/>
    <sheet name="ASU_OUT" sheetId="34" state="hidden" r:id="rId26"/>
    <sheet name="FR_IN" sheetId="35" state="hidden" r:id="rId27"/>
    <sheet name="FR_OUT" sheetId="36" state="hidden" r:id="rId28"/>
    <sheet name="AC_IN" sheetId="37" state="hidden" r:id="rId29"/>
    <sheet name="AC_OUT" sheetId="38" state="hidden" r:id="rId30"/>
    <sheet name="ER_IN" sheetId="39" state="hidden" r:id="rId31"/>
    <sheet name="ER_OUT" sheetId="40" state="hidden" r:id="rId32"/>
    <sheet name="H2" sheetId="14" state="hidden" r:id="rId33"/>
    <sheet name="RXCFI" sheetId="13" state="hidden" r:id="rId34"/>
  </sheets>
  <definedNames>
    <definedName name="_xlnm._FilterDatabase" localSheetId="2" hidden="1">Flows!$A$1:$B$39</definedName>
    <definedName name="cgam_flows" localSheetId="2">Flows!$A$1:$B$6</definedName>
    <definedName name="cgam_processes" localSheetId="3">Processes!$A$1:$E$5</definedName>
    <definedName name="cgam_sample" localSheetId="4">Exergy!$A$1:$B$7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" l="1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8" i="3"/>
  <c r="A9" i="3"/>
  <c r="A10" i="3"/>
  <c r="A11" i="3"/>
  <c r="A12" i="3"/>
  <c r="A13" i="3"/>
  <c r="A14" i="3"/>
  <c r="A15" i="3"/>
  <c r="A16" i="3"/>
  <c r="A17" i="3"/>
  <c r="A18" i="3"/>
  <c r="A19" i="3"/>
  <c r="A3" i="3"/>
  <c r="A4" i="3"/>
  <c r="A5" i="3"/>
  <c r="A6" i="3"/>
  <c r="A7" i="3"/>
  <c r="A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C2" i="15"/>
  <c r="D2" i="15"/>
  <c r="E2" i="15"/>
  <c r="C3" i="15"/>
  <c r="D3" i="15"/>
  <c r="E3" i="15"/>
  <c r="C4" i="15"/>
  <c r="D4" i="15"/>
  <c r="E4" i="15"/>
  <c r="C5" i="15"/>
  <c r="D5" i="15"/>
  <c r="E5" i="15"/>
  <c r="C6" i="15"/>
  <c r="D6" i="15"/>
  <c r="E6" i="15"/>
  <c r="C7" i="15"/>
  <c r="D7" i="15"/>
  <c r="E7" i="15"/>
  <c r="C8" i="15"/>
  <c r="D8" i="15"/>
  <c r="E8" i="15"/>
  <c r="C9" i="15"/>
  <c r="D9" i="15"/>
  <c r="E9" i="15"/>
  <c r="C10" i="15"/>
  <c r="D10" i="15"/>
  <c r="E10" i="15"/>
  <c r="C11" i="15"/>
  <c r="D11" i="15"/>
  <c r="E11" i="15"/>
  <c r="C12" i="15"/>
  <c r="D12" i="15"/>
  <c r="E12" i="15"/>
  <c r="E34" i="11" l="1"/>
  <c r="A3" i="15"/>
  <c r="A4" i="15"/>
  <c r="A5" i="15"/>
  <c r="A6" i="15"/>
  <c r="A7" i="15"/>
  <c r="A8" i="15"/>
  <c r="A9" i="15"/>
  <c r="A10" i="15"/>
  <c r="A11" i="15"/>
  <c r="A12" i="15"/>
  <c r="M40" i="20" l="1"/>
  <c r="U38" i="20"/>
  <c r="T38" i="20"/>
  <c r="S38" i="20"/>
  <c r="R38" i="20"/>
  <c r="Q38" i="20"/>
  <c r="P38" i="20"/>
  <c r="O38" i="20"/>
  <c r="N38" i="20"/>
  <c r="M38" i="20"/>
  <c r="U40" i="20"/>
  <c r="T40" i="20"/>
  <c r="S40" i="20"/>
  <c r="R40" i="20"/>
  <c r="Q40" i="20"/>
  <c r="P40" i="20"/>
  <c r="O40" i="20"/>
  <c r="N40" i="20"/>
  <c r="I39" i="20"/>
  <c r="J39" i="20"/>
  <c r="I40" i="20"/>
  <c r="J40" i="20"/>
  <c r="I41" i="20"/>
  <c r="J41" i="20"/>
  <c r="I42" i="20"/>
  <c r="J42" i="20"/>
  <c r="I43" i="20"/>
  <c r="J43" i="20"/>
  <c r="I44" i="20"/>
  <c r="J44" i="20"/>
  <c r="I45" i="20"/>
  <c r="J45" i="20"/>
  <c r="I46" i="20"/>
  <c r="J46" i="20"/>
  <c r="J38" i="20"/>
  <c r="I38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F42" i="20"/>
  <c r="D43" i="20"/>
  <c r="E43" i="20"/>
  <c r="F43" i="20"/>
  <c r="D44" i="20"/>
  <c r="E44" i="20"/>
  <c r="F44" i="20"/>
  <c r="D45" i="20"/>
  <c r="E45" i="20"/>
  <c r="F45" i="20"/>
  <c r="D46" i="20"/>
  <c r="E46" i="20"/>
  <c r="F46" i="20"/>
  <c r="C39" i="20"/>
  <c r="C40" i="20"/>
  <c r="C41" i="20"/>
  <c r="C42" i="20"/>
  <c r="C43" i="20"/>
  <c r="C44" i="20"/>
  <c r="C45" i="20"/>
  <c r="C46" i="20"/>
  <c r="C38" i="20"/>
  <c r="B46" i="20"/>
  <c r="B45" i="20"/>
  <c r="B44" i="20"/>
  <c r="B43" i="20"/>
  <c r="B42" i="20"/>
  <c r="B41" i="20"/>
  <c r="B40" i="20"/>
  <c r="B39" i="20"/>
  <c r="B38" i="20"/>
  <c r="N25" i="20"/>
  <c r="I25" i="20"/>
  <c r="B25" i="20"/>
  <c r="B26" i="20"/>
  <c r="B27" i="20"/>
  <c r="B28" i="20"/>
  <c r="B29" i="20"/>
  <c r="B30" i="20"/>
  <c r="B31" i="20"/>
  <c r="B32" i="20"/>
  <c r="B33" i="20"/>
  <c r="D25" i="20"/>
  <c r="C25" i="20"/>
  <c r="F25" i="20"/>
  <c r="E25" i="20"/>
  <c r="C26" i="20"/>
  <c r="D26" i="20"/>
  <c r="E26" i="20"/>
  <c r="F26" i="20"/>
  <c r="C27" i="20"/>
  <c r="D27" i="20"/>
  <c r="E27" i="20"/>
  <c r="F27" i="20"/>
  <c r="C28" i="20"/>
  <c r="D28" i="20"/>
  <c r="E28" i="20"/>
  <c r="F28" i="20"/>
  <c r="C29" i="20"/>
  <c r="D29" i="20"/>
  <c r="E29" i="20"/>
  <c r="F29" i="20"/>
  <c r="C30" i="20"/>
  <c r="D30" i="20"/>
  <c r="E30" i="20"/>
  <c r="F30" i="20"/>
  <c r="C31" i="20"/>
  <c r="D31" i="20"/>
  <c r="E31" i="20"/>
  <c r="F31" i="20"/>
  <c r="C32" i="20"/>
  <c r="D32" i="20"/>
  <c r="E32" i="20"/>
  <c r="F32" i="20"/>
  <c r="C33" i="20"/>
  <c r="D33" i="20"/>
  <c r="E33" i="20"/>
  <c r="F33" i="20"/>
  <c r="H46" i="20" l="1"/>
  <c r="C2" i="20" l="1"/>
  <c r="D2" i="20"/>
  <c r="C5" i="20"/>
  <c r="D5" i="20"/>
  <c r="C6" i="20"/>
  <c r="D6" i="20"/>
  <c r="B3" i="11"/>
  <c r="C3" i="11"/>
  <c r="D3" i="11"/>
  <c r="E3" i="11"/>
  <c r="E13" i="11"/>
  <c r="B4" i="11"/>
  <c r="D4" i="11"/>
  <c r="E4" i="11"/>
  <c r="E14" i="11"/>
  <c r="B5" i="11"/>
  <c r="C5" i="11"/>
  <c r="D5" i="11"/>
  <c r="E5" i="11"/>
  <c r="E16" i="11"/>
  <c r="E35" i="11" s="1"/>
  <c r="B17" i="11"/>
  <c r="E17" i="11"/>
  <c r="E18" i="11"/>
  <c r="E6" i="11"/>
  <c r="E7" i="11"/>
  <c r="B20" i="11"/>
  <c r="E20" i="11"/>
  <c r="E15" i="11"/>
  <c r="B21" i="11"/>
  <c r="D21" i="11"/>
  <c r="E21" i="11"/>
  <c r="E8" i="11"/>
  <c r="B9" i="11"/>
  <c r="D9" i="11"/>
  <c r="E9" i="11"/>
  <c r="E23" i="11"/>
  <c r="D24" i="11"/>
  <c r="E24" i="11"/>
  <c r="E25" i="11"/>
  <c r="E36" i="11" s="1"/>
  <c r="B26" i="11"/>
  <c r="D26" i="11"/>
  <c r="E26" i="11"/>
  <c r="B10" i="11"/>
  <c r="C10" i="11"/>
  <c r="E10" i="11"/>
  <c r="D11" i="11"/>
  <c r="E11" i="11"/>
  <c r="E32" i="11"/>
  <c r="B27" i="11"/>
  <c r="B38" i="11" s="1"/>
  <c r="D27" i="11"/>
  <c r="E27" i="11"/>
  <c r="E38" i="11" s="1"/>
  <c r="E28" i="11"/>
  <c r="E39" i="11" s="1"/>
  <c r="B29" i="11"/>
  <c r="E29" i="11"/>
  <c r="E22" i="11"/>
  <c r="B33" i="11"/>
  <c r="D33" i="11"/>
  <c r="E33" i="11"/>
  <c r="D30" i="11"/>
  <c r="E30" i="11"/>
  <c r="D31" i="11"/>
  <c r="E31" i="11"/>
  <c r="B12" i="11"/>
  <c r="C12" i="11"/>
  <c r="D12" i="11"/>
  <c r="E12" i="11"/>
  <c r="B19" i="11"/>
  <c r="D19" i="11"/>
  <c r="E19" i="11"/>
  <c r="E2" i="11"/>
  <c r="B2" i="11"/>
  <c r="Q21" i="36"/>
  <c r="P21" i="36"/>
  <c r="O21" i="36"/>
  <c r="N21" i="36"/>
  <c r="M21" i="36"/>
  <c r="Q20" i="36"/>
  <c r="P20" i="36"/>
  <c r="O20" i="36"/>
  <c r="N20" i="36"/>
  <c r="M20" i="36"/>
  <c r="Q19" i="36"/>
  <c r="P19" i="36"/>
  <c r="O19" i="36"/>
  <c r="N19" i="36"/>
  <c r="M19" i="36"/>
  <c r="Q18" i="36"/>
  <c r="P18" i="36"/>
  <c r="O18" i="36"/>
  <c r="N18" i="36"/>
  <c r="M18" i="36"/>
  <c r="Q17" i="36"/>
  <c r="P17" i="36"/>
  <c r="O17" i="36"/>
  <c r="N17" i="36"/>
  <c r="M17" i="36"/>
  <c r="Q16" i="36"/>
  <c r="P16" i="36"/>
  <c r="O16" i="36"/>
  <c r="N16" i="36"/>
  <c r="M16" i="36"/>
  <c r="Q15" i="36"/>
  <c r="P15" i="36"/>
  <c r="O15" i="36"/>
  <c r="N15" i="36"/>
  <c r="M15" i="36"/>
  <c r="E15" i="36"/>
  <c r="D15" i="36"/>
  <c r="C15" i="36"/>
  <c r="B15" i="36"/>
  <c r="A15" i="36"/>
  <c r="Q14" i="36"/>
  <c r="P14" i="36"/>
  <c r="O14" i="36"/>
  <c r="N14" i="36"/>
  <c r="M14" i="36"/>
  <c r="E14" i="36"/>
  <c r="D14" i="36"/>
  <c r="C14" i="36"/>
  <c r="B14" i="36"/>
  <c r="A14" i="36"/>
  <c r="Q13" i="36"/>
  <c r="P13" i="36"/>
  <c r="O13" i="36"/>
  <c r="N13" i="36"/>
  <c r="M13" i="36"/>
  <c r="E13" i="36"/>
  <c r="D13" i="36"/>
  <c r="C13" i="36"/>
  <c r="B13" i="36"/>
  <c r="A13" i="36"/>
  <c r="Q12" i="36"/>
  <c r="P12" i="36"/>
  <c r="O12" i="36"/>
  <c r="N12" i="36"/>
  <c r="M12" i="36"/>
  <c r="E12" i="36"/>
  <c r="D12" i="36"/>
  <c r="C12" i="36"/>
  <c r="B12" i="36"/>
  <c r="A12" i="36"/>
  <c r="Q11" i="36"/>
  <c r="P11" i="36"/>
  <c r="O11" i="36"/>
  <c r="N11" i="36"/>
  <c r="M11" i="36"/>
  <c r="E11" i="36"/>
  <c r="D11" i="36"/>
  <c r="C11" i="36"/>
  <c r="B11" i="36"/>
  <c r="A11" i="36"/>
  <c r="Q10" i="36"/>
  <c r="P10" i="36"/>
  <c r="O10" i="36"/>
  <c r="N10" i="36"/>
  <c r="M10" i="36"/>
  <c r="E10" i="36"/>
  <c r="D10" i="36"/>
  <c r="C10" i="36"/>
  <c r="B10" i="36"/>
  <c r="A10" i="36"/>
  <c r="Q9" i="36"/>
  <c r="P9" i="36"/>
  <c r="O9" i="36"/>
  <c r="N9" i="36"/>
  <c r="M9" i="36"/>
  <c r="E9" i="36"/>
  <c r="D9" i="36"/>
  <c r="C9" i="36"/>
  <c r="B9" i="36"/>
  <c r="A9" i="36"/>
  <c r="Q8" i="36"/>
  <c r="P8" i="36"/>
  <c r="O8" i="36"/>
  <c r="N8" i="36"/>
  <c r="M8" i="36"/>
  <c r="E8" i="36"/>
  <c r="D8" i="36"/>
  <c r="C8" i="36"/>
  <c r="B8" i="36"/>
  <c r="A8" i="36"/>
  <c r="Q7" i="36"/>
  <c r="P7" i="36"/>
  <c r="O7" i="36"/>
  <c r="N7" i="36"/>
  <c r="M7" i="36"/>
  <c r="E7" i="36"/>
  <c r="D7" i="36"/>
  <c r="C7" i="36"/>
  <c r="B7" i="36"/>
  <c r="A7" i="36"/>
  <c r="Q6" i="36"/>
  <c r="P6" i="36"/>
  <c r="O6" i="36"/>
  <c r="N6" i="36"/>
  <c r="M6" i="36"/>
  <c r="E6" i="36"/>
  <c r="D6" i="36"/>
  <c r="C6" i="36"/>
  <c r="B6" i="36"/>
  <c r="A6" i="36"/>
  <c r="Q5" i="36"/>
  <c r="P5" i="36"/>
  <c r="O5" i="36"/>
  <c r="N5" i="36"/>
  <c r="M5" i="36"/>
  <c r="E5" i="36"/>
  <c r="D5" i="36"/>
  <c r="C5" i="36"/>
  <c r="B5" i="36"/>
  <c r="A5" i="36"/>
  <c r="Q4" i="36"/>
  <c r="P4" i="36"/>
  <c r="O4" i="36"/>
  <c r="N4" i="36"/>
  <c r="M4" i="36"/>
  <c r="E4" i="36"/>
  <c r="D4" i="36"/>
  <c r="C4" i="36"/>
  <c r="B4" i="36"/>
  <c r="A4" i="36"/>
  <c r="Q3" i="36"/>
  <c r="P3" i="36"/>
  <c r="O3" i="36"/>
  <c r="N3" i="36"/>
  <c r="M3" i="36"/>
  <c r="Q2" i="36"/>
  <c r="P2" i="36"/>
  <c r="O2" i="36"/>
  <c r="N2" i="36"/>
  <c r="M2" i="36"/>
  <c r="K11" i="35"/>
  <c r="J11" i="35"/>
  <c r="I11" i="35"/>
  <c r="H11" i="35"/>
  <c r="G11" i="35"/>
  <c r="K10" i="35"/>
  <c r="J10" i="35"/>
  <c r="I10" i="35"/>
  <c r="H10" i="35"/>
  <c r="G10" i="35"/>
  <c r="K9" i="35"/>
  <c r="J9" i="35"/>
  <c r="I9" i="35"/>
  <c r="H9" i="35"/>
  <c r="G9" i="35"/>
  <c r="K8" i="35"/>
  <c r="J8" i="35"/>
  <c r="I8" i="35"/>
  <c r="H8" i="35"/>
  <c r="G8" i="35"/>
  <c r="K7" i="35"/>
  <c r="J7" i="35"/>
  <c r="I7" i="35"/>
  <c r="H7" i="35"/>
  <c r="G7" i="35"/>
  <c r="K6" i="35"/>
  <c r="J6" i="35"/>
  <c r="I6" i="35"/>
  <c r="H6" i="35"/>
  <c r="G6" i="35"/>
  <c r="K5" i="35"/>
  <c r="J5" i="35"/>
  <c r="I5" i="35"/>
  <c r="H5" i="35"/>
  <c r="G5" i="35"/>
  <c r="K4" i="35"/>
  <c r="J4" i="35"/>
  <c r="I4" i="35"/>
  <c r="H4" i="35"/>
  <c r="G4" i="35"/>
  <c r="D59" i="20"/>
  <c r="C59" i="20"/>
  <c r="D58" i="20"/>
  <c r="H45" i="20" s="1"/>
  <c r="C58" i="20"/>
  <c r="D57" i="20"/>
  <c r="H44" i="20" s="1"/>
  <c r="C57" i="20"/>
  <c r="D56" i="20"/>
  <c r="H43" i="20" s="1"/>
  <c r="C56" i="20"/>
  <c r="D55" i="20"/>
  <c r="H42" i="20" s="1"/>
  <c r="C55" i="20"/>
  <c r="D54" i="20"/>
  <c r="H41" i="20" s="1"/>
  <c r="C54" i="20"/>
  <c r="D53" i="20"/>
  <c r="H40" i="20" s="1"/>
  <c r="C53" i="20"/>
  <c r="D52" i="20"/>
  <c r="H39" i="20" s="1"/>
  <c r="C52" i="20"/>
  <c r="D51" i="20"/>
  <c r="H38" i="20" s="1"/>
  <c r="C51" i="20"/>
  <c r="G65" i="18"/>
  <c r="F65" i="18"/>
  <c r="C19" i="11" s="1"/>
  <c r="E65" i="18"/>
  <c r="G64" i="18"/>
  <c r="F64" i="18"/>
  <c r="E64" i="18"/>
  <c r="G63" i="18"/>
  <c r="G62" i="18"/>
  <c r="G66" i="18" s="1"/>
  <c r="F62" i="18"/>
  <c r="E62" i="18"/>
  <c r="U61" i="18"/>
  <c r="T61" i="18"/>
  <c r="S61" i="18"/>
  <c r="R61" i="18"/>
  <c r="Q61" i="18"/>
  <c r="P61" i="18"/>
  <c r="O61" i="18"/>
  <c r="N61" i="18"/>
  <c r="M61" i="18"/>
  <c r="G60" i="18"/>
  <c r="F60" i="18"/>
  <c r="C31" i="11" s="1"/>
  <c r="E60" i="18"/>
  <c r="B31" i="11" s="1"/>
  <c r="G59" i="18"/>
  <c r="F59" i="18"/>
  <c r="C30" i="11" s="1"/>
  <c r="C37" i="11" s="1"/>
  <c r="E59" i="18"/>
  <c r="B30" i="11" s="1"/>
  <c r="G58" i="18"/>
  <c r="F58" i="18"/>
  <c r="C33" i="11" s="1"/>
  <c r="E58" i="18"/>
  <c r="G57" i="18"/>
  <c r="D22" i="11" s="1"/>
  <c r="F57" i="18"/>
  <c r="C22" i="11" s="1"/>
  <c r="E57" i="18"/>
  <c r="B22" i="11" s="1"/>
  <c r="G56" i="18"/>
  <c r="D29" i="11" s="1"/>
  <c r="F56" i="18"/>
  <c r="C29" i="11" s="1"/>
  <c r="E56" i="18"/>
  <c r="G55" i="18"/>
  <c r="F55" i="18"/>
  <c r="E55" i="18"/>
  <c r="U54" i="18"/>
  <c r="T54" i="18"/>
  <c r="S54" i="18"/>
  <c r="R54" i="18"/>
  <c r="Q54" i="18"/>
  <c r="P54" i="18"/>
  <c r="O54" i="18"/>
  <c r="N54" i="18"/>
  <c r="M54" i="18"/>
  <c r="G53" i="18"/>
  <c r="F53" i="18"/>
  <c r="E53" i="18"/>
  <c r="G52" i="18"/>
  <c r="G51" i="18"/>
  <c r="G54" i="18" s="1"/>
  <c r="F51" i="18"/>
  <c r="E51" i="18"/>
  <c r="E54" i="18" s="1"/>
  <c r="U50" i="18"/>
  <c r="T50" i="18"/>
  <c r="S50" i="18"/>
  <c r="R50" i="18"/>
  <c r="Q50" i="18"/>
  <c r="P50" i="18"/>
  <c r="O50" i="18"/>
  <c r="N50" i="18"/>
  <c r="M50" i="18"/>
  <c r="G49" i="18"/>
  <c r="F49" i="18"/>
  <c r="E49" i="18"/>
  <c r="G48" i="18"/>
  <c r="F48" i="18"/>
  <c r="E48" i="18"/>
  <c r="G47" i="18"/>
  <c r="G50" i="18" s="1"/>
  <c r="F47" i="18"/>
  <c r="E47" i="18"/>
  <c r="U46" i="18"/>
  <c r="T46" i="18"/>
  <c r="S46" i="18"/>
  <c r="R46" i="18"/>
  <c r="Q46" i="18"/>
  <c r="P46" i="18"/>
  <c r="O46" i="18"/>
  <c r="N46" i="18"/>
  <c r="M46" i="18"/>
  <c r="G45" i="18"/>
  <c r="F45" i="18"/>
  <c r="E45" i="18"/>
  <c r="G44" i="18"/>
  <c r="D28" i="11" s="1"/>
  <c r="F44" i="18"/>
  <c r="C28" i="11" s="1"/>
  <c r="C39" i="11" s="1"/>
  <c r="E44" i="18"/>
  <c r="B28" i="11" s="1"/>
  <c r="B39" i="11" s="1"/>
  <c r="G43" i="18"/>
  <c r="F43" i="18"/>
  <c r="C27" i="11" s="1"/>
  <c r="C38" i="11" s="1"/>
  <c r="E43" i="18"/>
  <c r="G42" i="18"/>
  <c r="D32" i="11" s="1"/>
  <c r="F42" i="18"/>
  <c r="C32" i="11" s="1"/>
  <c r="E42" i="18"/>
  <c r="B32" i="11" s="1"/>
  <c r="G41" i="18"/>
  <c r="F41" i="18"/>
  <c r="C11" i="11" s="1"/>
  <c r="E41" i="18"/>
  <c r="B11" i="11" s="1"/>
  <c r="G40" i="18"/>
  <c r="D10" i="11" s="1"/>
  <c r="G39" i="18"/>
  <c r="F39" i="18"/>
  <c r="E39" i="18"/>
  <c r="U38" i="18"/>
  <c r="T38" i="18"/>
  <c r="S38" i="18"/>
  <c r="R38" i="18"/>
  <c r="Q38" i="18"/>
  <c r="P38" i="18"/>
  <c r="O38" i="18"/>
  <c r="N38" i="18"/>
  <c r="M38" i="18"/>
  <c r="G37" i="18"/>
  <c r="F37" i="18"/>
  <c r="E37" i="18"/>
  <c r="G36" i="18"/>
  <c r="D34" i="11" s="1"/>
  <c r="F36" i="18"/>
  <c r="C34" i="11" s="1"/>
  <c r="E36" i="18"/>
  <c r="B34" i="11" s="1"/>
  <c r="G35" i="18"/>
  <c r="F35" i="18"/>
  <c r="E35" i="18"/>
  <c r="G34" i="18"/>
  <c r="F34" i="18"/>
  <c r="F38" i="18" s="1"/>
  <c r="E34" i="18"/>
  <c r="U33" i="18"/>
  <c r="T33" i="18"/>
  <c r="S33" i="18"/>
  <c r="R33" i="18"/>
  <c r="Q33" i="18"/>
  <c r="P33" i="18"/>
  <c r="O33" i="18"/>
  <c r="N33" i="18"/>
  <c r="M33" i="18"/>
  <c r="G32" i="18"/>
  <c r="D25" i="11" s="1"/>
  <c r="F32" i="18"/>
  <c r="C25" i="11" s="1"/>
  <c r="C36" i="11" s="1"/>
  <c r="E32" i="18"/>
  <c r="B25" i="11" s="1"/>
  <c r="B36" i="11" s="1"/>
  <c r="G31" i="18"/>
  <c r="F31" i="18"/>
  <c r="C24" i="11" s="1"/>
  <c r="E31" i="18"/>
  <c r="B24" i="11" s="1"/>
  <c r="G30" i="18"/>
  <c r="F30" i="18"/>
  <c r="E30" i="18"/>
  <c r="G29" i="18"/>
  <c r="D23" i="11" s="1"/>
  <c r="F29" i="18"/>
  <c r="C23" i="11" s="1"/>
  <c r="E29" i="18"/>
  <c r="B23" i="11" s="1"/>
  <c r="G28" i="18"/>
  <c r="F28" i="18"/>
  <c r="E28" i="18"/>
  <c r="G27" i="18"/>
  <c r="F27" i="18"/>
  <c r="C9" i="11" s="1"/>
  <c r="E27" i="18"/>
  <c r="G26" i="18"/>
  <c r="D8" i="11" s="1"/>
  <c r="F26" i="18"/>
  <c r="C8" i="11" s="1"/>
  <c r="E26" i="18"/>
  <c r="B8" i="11" s="1"/>
  <c r="G25" i="18"/>
  <c r="G33" i="18" s="1"/>
  <c r="F25" i="18"/>
  <c r="E25" i="18"/>
  <c r="U24" i="18"/>
  <c r="T24" i="18"/>
  <c r="S24" i="18"/>
  <c r="R24" i="18"/>
  <c r="Q24" i="18"/>
  <c r="P24" i="18"/>
  <c r="O24" i="18"/>
  <c r="N24" i="18"/>
  <c r="M24" i="18"/>
  <c r="G23" i="18"/>
  <c r="F23" i="18"/>
  <c r="E23" i="18"/>
  <c r="G22" i="18"/>
  <c r="F22" i="18"/>
  <c r="C21" i="11" s="1"/>
  <c r="E22" i="18"/>
  <c r="G21" i="18"/>
  <c r="D15" i="11" s="1"/>
  <c r="F21" i="18"/>
  <c r="C15" i="11" s="1"/>
  <c r="E21" i="18"/>
  <c r="B15" i="11" s="1"/>
  <c r="G20" i="18"/>
  <c r="D20" i="11" s="1"/>
  <c r="F20" i="18"/>
  <c r="C20" i="11" s="1"/>
  <c r="E20" i="18"/>
  <c r="G19" i="18"/>
  <c r="F19" i="18"/>
  <c r="E19" i="18"/>
  <c r="G18" i="18"/>
  <c r="D7" i="11" s="1"/>
  <c r="F18" i="18"/>
  <c r="C7" i="11" s="1"/>
  <c r="E18" i="18"/>
  <c r="B7" i="11" s="1"/>
  <c r="G17" i="18"/>
  <c r="D6" i="11" s="1"/>
  <c r="F17" i="18"/>
  <c r="C6" i="11" s="1"/>
  <c r="E17" i="18"/>
  <c r="B6" i="11" s="1"/>
  <c r="G16" i="18"/>
  <c r="F16" i="18"/>
  <c r="E16" i="18"/>
  <c r="U15" i="18"/>
  <c r="T15" i="18"/>
  <c r="S15" i="18"/>
  <c r="R15" i="18"/>
  <c r="Q15" i="18"/>
  <c r="P15" i="18"/>
  <c r="O15" i="18"/>
  <c r="N15" i="18"/>
  <c r="M15" i="18"/>
  <c r="G14" i="18"/>
  <c r="D18" i="11" s="1"/>
  <c r="F14" i="18"/>
  <c r="C18" i="11" s="1"/>
  <c r="E14" i="18"/>
  <c r="B18" i="11" s="1"/>
  <c r="G13" i="18"/>
  <c r="D17" i="11" s="1"/>
  <c r="F13" i="18"/>
  <c r="C17" i="11" s="1"/>
  <c r="E13" i="18"/>
  <c r="G12" i="18"/>
  <c r="D16" i="11" s="1"/>
  <c r="F12" i="18"/>
  <c r="C16" i="11" s="1"/>
  <c r="C35" i="11" s="1"/>
  <c r="E12" i="18"/>
  <c r="B16" i="11" s="1"/>
  <c r="B35" i="11" s="1"/>
  <c r="G11" i="18"/>
  <c r="F11" i="18"/>
  <c r="E11" i="18"/>
  <c r="G9" i="18"/>
  <c r="D14" i="11" s="1"/>
  <c r="F9" i="18"/>
  <c r="C14" i="11" s="1"/>
  <c r="E9" i="18"/>
  <c r="G8" i="18"/>
  <c r="F8" i="18"/>
  <c r="E8" i="18"/>
  <c r="G7" i="18"/>
  <c r="F7" i="18"/>
  <c r="C4" i="11" s="1"/>
  <c r="E7" i="18"/>
  <c r="G6" i="18"/>
  <c r="F6" i="18"/>
  <c r="E6" i="18"/>
  <c r="U5" i="18"/>
  <c r="T5" i="18"/>
  <c r="S5" i="18"/>
  <c r="R5" i="18"/>
  <c r="Q5" i="18"/>
  <c r="P5" i="18"/>
  <c r="O5" i="18"/>
  <c r="N5" i="18"/>
  <c r="M5" i="18"/>
  <c r="G4" i="18"/>
  <c r="D13" i="11" s="1"/>
  <c r="F4" i="18"/>
  <c r="C13" i="11" s="1"/>
  <c r="E4" i="18"/>
  <c r="B13" i="11" s="1"/>
  <c r="G3" i="18"/>
  <c r="G2" i="18"/>
  <c r="D2" i="11" s="1"/>
  <c r="F2" i="18"/>
  <c r="F5" i="18" s="1"/>
  <c r="E2" i="18"/>
  <c r="A2" i="15"/>
  <c r="H40" i="14"/>
  <c r="G40" i="14"/>
  <c r="S3" i="14"/>
  <c r="D40" i="14" s="1"/>
  <c r="J3" i="14"/>
  <c r="C40" i="14" s="1"/>
  <c r="A3" i="14"/>
  <c r="F40" i="14" s="1"/>
  <c r="E2" i="14"/>
  <c r="B37" i="11" l="1"/>
  <c r="E46" i="18"/>
  <c r="F54" i="18"/>
  <c r="F61" i="18"/>
  <c r="E15" i="18"/>
  <c r="E24" i="18"/>
  <c r="F46" i="18"/>
  <c r="G61" i="18"/>
  <c r="E5" i="18"/>
  <c r="G5" i="18"/>
  <c r="G15" i="18"/>
  <c r="F15" i="18"/>
  <c r="F24" i="18"/>
  <c r="E33" i="18"/>
  <c r="G46" i="18"/>
  <c r="E50" i="18"/>
  <c r="E66" i="18"/>
  <c r="C2" i="11"/>
  <c r="B14" i="11"/>
  <c r="E61" i="18"/>
  <c r="G24" i="18"/>
  <c r="F33" i="18"/>
  <c r="E38" i="18"/>
  <c r="F50" i="18"/>
  <c r="F66" i="18"/>
  <c r="G38" i="18"/>
  <c r="C26" i="11"/>
  <c r="D37" i="11"/>
  <c r="D36" i="11"/>
  <c r="D38" i="11"/>
  <c r="D35" i="11"/>
  <c r="D39" i="11"/>
  <c r="I26" i="20"/>
  <c r="N27" i="20" s="1"/>
  <c r="M27" i="20"/>
  <c r="I31" i="20"/>
  <c r="I27" i="20"/>
  <c r="O27" i="20" s="1"/>
  <c r="I30" i="20"/>
  <c r="R27" i="20" s="1"/>
  <c r="I28" i="20"/>
  <c r="I33" i="20"/>
  <c r="U27" i="20" s="1"/>
  <c r="I29" i="20"/>
  <c r="Q27" i="20" s="1"/>
  <c r="I32" i="20"/>
  <c r="T27" i="20" s="1"/>
  <c r="J32" i="20"/>
  <c r="J30" i="20"/>
  <c r="R25" i="20" s="1"/>
  <c r="J28" i="20"/>
  <c r="P25" i="20" s="1"/>
  <c r="J29" i="20"/>
  <c r="J25" i="20"/>
  <c r="J26" i="20"/>
  <c r="J33" i="20"/>
  <c r="U25" i="20" s="1"/>
  <c r="J31" i="20"/>
  <c r="J27" i="20"/>
  <c r="O25" i="20" s="1"/>
  <c r="B2" i="20"/>
  <c r="B5" i="20"/>
  <c r="B6" i="20"/>
  <c r="H30" i="20"/>
  <c r="E56" i="20" s="1"/>
  <c r="E37" i="11"/>
  <c r="H27" i="20"/>
  <c r="E53" i="20" s="1"/>
  <c r="P27" i="20"/>
  <c r="Q25" i="20"/>
  <c r="S27" i="20"/>
  <c r="G2" i="14"/>
  <c r="B40" i="14"/>
  <c r="H25" i="20" l="1"/>
  <c r="E51" i="20" s="1"/>
  <c r="M25" i="20"/>
  <c r="H33" i="20"/>
  <c r="E59" i="20" s="1"/>
  <c r="H26" i="20"/>
  <c r="E52" i="20" s="1"/>
  <c r="J18" i="18"/>
  <c r="J7" i="18"/>
  <c r="G4" i="11" s="1"/>
  <c r="J58" i="18"/>
  <c r="G33" i="11" s="1"/>
  <c r="J41" i="18"/>
  <c r="J40" i="18"/>
  <c r="G10" i="11" s="1"/>
  <c r="J42" i="18"/>
  <c r="G32" i="11" s="1"/>
  <c r="J35" i="18"/>
  <c r="J26" i="18"/>
  <c r="G8" i="11" s="1"/>
  <c r="J52" i="18"/>
  <c r="J51" i="18"/>
  <c r="J3" i="18"/>
  <c r="J28" i="18"/>
  <c r="J29" i="18"/>
  <c r="G23" i="11" s="1"/>
  <c r="J8" i="18"/>
  <c r="J44" i="18"/>
  <c r="G28" i="11" s="1"/>
  <c r="G39" i="11" s="1"/>
  <c r="J37" i="18"/>
  <c r="J20" i="18"/>
  <c r="G20" i="11" s="1"/>
  <c r="J17" i="18"/>
  <c r="G6" i="11" s="1"/>
  <c r="J53" i="18"/>
  <c r="J19" i="18"/>
  <c r="H29" i="20"/>
  <c r="E55" i="20" s="1"/>
  <c r="J10" i="18"/>
  <c r="J21" i="18"/>
  <c r="G15" i="11" s="1"/>
  <c r="J43" i="18"/>
  <c r="G27" i="11" s="1"/>
  <c r="G38" i="11" s="1"/>
  <c r="J9" i="18"/>
  <c r="G14" i="11" s="1"/>
  <c r="J56" i="18"/>
  <c r="G29" i="11" s="1"/>
  <c r="J11" i="18"/>
  <c r="J36" i="18"/>
  <c r="G34" i="11" s="1"/>
  <c r="J31" i="18"/>
  <c r="G24" i="11" s="1"/>
  <c r="J27" i="18"/>
  <c r="G9" i="11" s="1"/>
  <c r="J63" i="18"/>
  <c r="J32" i="18"/>
  <c r="G25" i="11" s="1"/>
  <c r="G36" i="11" s="1"/>
  <c r="J23" i="18"/>
  <c r="J30" i="18"/>
  <c r="J64" i="18"/>
  <c r="J45" i="18"/>
  <c r="J57" i="18"/>
  <c r="G22" i="11" s="1"/>
  <c r="J22" i="18"/>
  <c r="G21" i="11" s="1"/>
  <c r="J59" i="18"/>
  <c r="G30" i="11" s="1"/>
  <c r="J49" i="18"/>
  <c r="J39" i="18"/>
  <c r="G26" i="11" s="1"/>
  <c r="J65" i="18"/>
  <c r="G19" i="11" s="1"/>
  <c r="J2" i="18"/>
  <c r="G2" i="11" s="1"/>
  <c r="J13" i="18"/>
  <c r="G17" i="11" s="1"/>
  <c r="J48" i="18"/>
  <c r="H32" i="20"/>
  <c r="E58" i="20" s="1"/>
  <c r="T25" i="20"/>
  <c r="H28" i="20"/>
  <c r="E54" i="20" s="1"/>
  <c r="J12" i="18"/>
  <c r="G16" i="11" s="1"/>
  <c r="G35" i="11" s="1"/>
  <c r="J47" i="18"/>
  <c r="J60" i="18"/>
  <c r="G31" i="11" s="1"/>
  <c r="J14" i="18"/>
  <c r="G18" i="11" s="1"/>
  <c r="J25" i="18"/>
  <c r="J6" i="18"/>
  <c r="J34" i="18"/>
  <c r="G7" i="11"/>
  <c r="S25" i="20"/>
  <c r="H31" i="20"/>
  <c r="E57" i="20" s="1"/>
  <c r="J62" i="18"/>
  <c r="J16" i="18"/>
  <c r="J55" i="18"/>
  <c r="J4" i="18"/>
  <c r="I52" i="18" l="1"/>
  <c r="K52" i="18" s="1"/>
  <c r="J54" i="18"/>
  <c r="I40" i="18"/>
  <c r="K40" i="18" s="1"/>
  <c r="H10" i="11" s="1"/>
  <c r="I28" i="18"/>
  <c r="K28" i="18" s="1"/>
  <c r="G37" i="11"/>
  <c r="I19" i="18"/>
  <c r="K19" i="18" s="1"/>
  <c r="I18" i="18"/>
  <c r="K18" i="18" s="1"/>
  <c r="I58" i="18"/>
  <c r="I7" i="18"/>
  <c r="K7" i="18" s="1"/>
  <c r="I37" i="18"/>
  <c r="K37" i="18" s="1"/>
  <c r="I44" i="18"/>
  <c r="K44" i="18" s="1"/>
  <c r="I43" i="18"/>
  <c r="K43" i="18" s="1"/>
  <c r="I11" i="18"/>
  <c r="K11" i="18" s="1"/>
  <c r="I45" i="18"/>
  <c r="K45" i="18" s="1"/>
  <c r="I41" i="18"/>
  <c r="K41" i="18" s="1"/>
  <c r="I53" i="18"/>
  <c r="K53" i="18" s="1"/>
  <c r="I56" i="18"/>
  <c r="K56" i="18" s="1"/>
  <c r="I59" i="18"/>
  <c r="K59" i="18" s="1"/>
  <c r="I31" i="18"/>
  <c r="K31" i="18" s="1"/>
  <c r="I8" i="18"/>
  <c r="K8" i="18" s="1"/>
  <c r="I17" i="18"/>
  <c r="K17" i="18" s="1"/>
  <c r="I23" i="18"/>
  <c r="K23" i="18" s="1"/>
  <c r="I27" i="18"/>
  <c r="K27" i="18" s="1"/>
  <c r="I26" i="18"/>
  <c r="K26" i="18" s="1"/>
  <c r="I29" i="18"/>
  <c r="K29" i="18" s="1"/>
  <c r="I32" i="18"/>
  <c r="K32" i="18" s="1"/>
  <c r="I36" i="18"/>
  <c r="I35" i="18"/>
  <c r="K35" i="18" s="1"/>
  <c r="I30" i="18"/>
  <c r="K30" i="18" s="1"/>
  <c r="I21" i="18"/>
  <c r="K21" i="18" s="1"/>
  <c r="I10" i="18"/>
  <c r="I63" i="18"/>
  <c r="I3" i="18"/>
  <c r="I57" i="18"/>
  <c r="K57" i="18" s="1"/>
  <c r="I42" i="18"/>
  <c r="K42" i="18" s="1"/>
  <c r="J33" i="18"/>
  <c r="I20" i="18"/>
  <c r="K20" i="18" s="1"/>
  <c r="I9" i="18"/>
  <c r="K9" i="18" s="1"/>
  <c r="I22" i="18"/>
  <c r="K22" i="18" s="1"/>
  <c r="I25" i="18"/>
  <c r="J61" i="18"/>
  <c r="G3" i="11"/>
  <c r="G5" i="11"/>
  <c r="J5" i="18"/>
  <c r="G13" i="11"/>
  <c r="G12" i="11"/>
  <c r="J46" i="18"/>
  <c r="G11" i="11"/>
  <c r="J50" i="18"/>
  <c r="J66" i="18"/>
  <c r="I65" i="18"/>
  <c r="I62" i="18"/>
  <c r="I55" i="18"/>
  <c r="I47" i="18"/>
  <c r="I14" i="18"/>
  <c r="I39" i="18"/>
  <c r="F26" i="11" s="1"/>
  <c r="I13" i="18"/>
  <c r="I48" i="18"/>
  <c r="I51" i="18"/>
  <c r="I4" i="18"/>
  <c r="I12" i="18"/>
  <c r="I34" i="18"/>
  <c r="I6" i="18"/>
  <c r="I60" i="18"/>
  <c r="I49" i="18"/>
  <c r="I16" i="18"/>
  <c r="I2" i="18"/>
  <c r="I64" i="18"/>
  <c r="K64" i="18" s="1"/>
  <c r="J24" i="18"/>
  <c r="J15" i="18"/>
  <c r="J38" i="18"/>
  <c r="K36" i="18" l="1"/>
  <c r="H34" i="11" s="1"/>
  <c r="F34" i="11"/>
  <c r="F10" i="11"/>
  <c r="K58" i="18"/>
  <c r="F33" i="11"/>
  <c r="I33" i="18"/>
  <c r="K3" i="18"/>
  <c r="H3" i="11" s="1"/>
  <c r="F3" i="11"/>
  <c r="K63" i="18"/>
  <c r="H12" i="11" s="1"/>
  <c r="F12" i="11"/>
  <c r="F5" i="11"/>
  <c r="K10" i="18"/>
  <c r="H5" i="11" s="1"/>
  <c r="I15" i="18"/>
  <c r="K12" i="18"/>
  <c r="H16" i="11" s="1"/>
  <c r="F16" i="11"/>
  <c r="F35" i="11" s="1"/>
  <c r="H24" i="11"/>
  <c r="F24" i="11"/>
  <c r="H27" i="11"/>
  <c r="F27" i="11"/>
  <c r="F38" i="11" s="1"/>
  <c r="H8" i="11"/>
  <c r="F8" i="11"/>
  <c r="H29" i="11"/>
  <c r="F29" i="11"/>
  <c r="F4" i="11"/>
  <c r="H4" i="11"/>
  <c r="H30" i="11"/>
  <c r="F30" i="11"/>
  <c r="K60" i="18"/>
  <c r="H31" i="11" s="1"/>
  <c r="F31" i="11"/>
  <c r="K4" i="18"/>
  <c r="H13" i="11" s="1"/>
  <c r="F13" i="11"/>
  <c r="H15" i="11"/>
  <c r="F15" i="11"/>
  <c r="K13" i="18"/>
  <c r="H17" i="11" s="1"/>
  <c r="F17" i="11"/>
  <c r="H20" i="11"/>
  <c r="F20" i="11"/>
  <c r="H23" i="11"/>
  <c r="F23" i="11"/>
  <c r="K48" i="18"/>
  <c r="K49" i="18"/>
  <c r="H7" i="11"/>
  <c r="F7" i="11"/>
  <c r="F2" i="11"/>
  <c r="I5" i="18"/>
  <c r="H22" i="11"/>
  <c r="F22" i="11"/>
  <c r="H6" i="11"/>
  <c r="F6" i="11"/>
  <c r="H21" i="11"/>
  <c r="F21" i="11"/>
  <c r="H11" i="11"/>
  <c r="F11" i="11"/>
  <c r="H32" i="11"/>
  <c r="F32" i="11"/>
  <c r="H28" i="11"/>
  <c r="F28" i="11"/>
  <c r="F39" i="11" s="1"/>
  <c r="K65" i="18"/>
  <c r="H19" i="11" s="1"/>
  <c r="F19" i="11"/>
  <c r="H14" i="11"/>
  <c r="F14" i="11"/>
  <c r="K14" i="18"/>
  <c r="H18" i="11" s="1"/>
  <c r="F18" i="11"/>
  <c r="F25" i="11"/>
  <c r="F36" i="11" s="1"/>
  <c r="H9" i="11"/>
  <c r="F9" i="11"/>
  <c r="K6" i="18"/>
  <c r="I50" i="18"/>
  <c r="K47" i="18"/>
  <c r="K16" i="18"/>
  <c r="I24" i="18"/>
  <c r="I38" i="18"/>
  <c r="K34" i="18"/>
  <c r="K55" i="18"/>
  <c r="I61" i="18"/>
  <c r="K2" i="18"/>
  <c r="K25" i="18"/>
  <c r="I46" i="18"/>
  <c r="K39" i="18"/>
  <c r="I66" i="18"/>
  <c r="K62" i="18"/>
  <c r="K51" i="18"/>
  <c r="I54" i="18"/>
  <c r="F37" i="11" l="1"/>
  <c r="H35" i="11"/>
  <c r="H39" i="11"/>
  <c r="H38" i="11"/>
  <c r="H25" i="11"/>
  <c r="K33" i="18"/>
  <c r="K46" i="18"/>
  <c r="H26" i="11"/>
  <c r="K50" i="18"/>
  <c r="K5" i="18"/>
  <c r="H2" i="11"/>
  <c r="K24" i="18"/>
  <c r="K54" i="18"/>
  <c r="K15" i="18"/>
  <c r="H37" i="11"/>
  <c r="K66" i="18"/>
  <c r="K61" i="18"/>
  <c r="K38" i="18"/>
  <c r="H3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1" authorId="0" shapeId="0" xr:uid="{957C39F1-112D-428B-8784-45416BA5D978}">
      <text>
        <r>
          <rPr>
            <b/>
            <sz val="9"/>
            <color indexed="81"/>
            <rFont val="Tahoma"/>
            <family val="2"/>
          </rPr>
          <t xml:space="preserve">usuario:
</t>
        </r>
        <r>
          <rPr>
            <sz val="9"/>
            <color indexed="81"/>
            <rFont val="Tahoma"/>
            <family val="2"/>
          </rPr>
          <t>En caso de flujos minerales:
- Se divide el coste calculado entre la exergía total.</t>
        </r>
        <r>
          <rPr>
            <b/>
            <sz val="9"/>
            <color indexed="81"/>
            <rFont val="Tahoma"/>
            <family val="2"/>
          </rPr>
          <t xml:space="preserve">
En caso de flujos energéticos (H2, Elec, Coke, Gas Natural)</t>
        </r>
        <r>
          <rPr>
            <sz val="9"/>
            <color indexed="81"/>
            <rFont val="Tahoma"/>
            <family val="2"/>
          </rPr>
          <t xml:space="preserve">
- Es el coste unitario del flujo energético .</t>
        </r>
      </text>
    </comment>
    <comment ref="A3" authorId="0" shapeId="0" xr:uid="{E5F87BA0-C088-44B0-8E36-60A10D2E06B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Amarillo, los flujos Electricidad
En marrón, coke
En gris, gas natural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2" authorId="0" shapeId="0" xr:uid="{D7C05042-7680-4BE0-A735-B6F50BD4B5B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 --&gt; input
P --&gt; product
R --&gt; Residue (recirculated)
W --&gt; Waste (environment)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5DCA3A24-890F-4B3D-BB03-41D989916D08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<sst xmlns="http://schemas.openxmlformats.org/spreadsheetml/2006/main" count="1745" uniqueCount="429">
  <si>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</si>
  <si>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</si>
  <si>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</si>
  <si>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</si>
  <si>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</si>
  <si>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</si>
  <si>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</si>
  <si>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</si>
  <si>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</si>
  <si>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</si>
  <si>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</si>
  <si>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</si>
  <si>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</si>
  <si>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</si>
  <si>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</si>
  <si>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</si>
  <si>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</si>
  <si>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</si>
  <si>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</si>
  <si>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</si>
  <si>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</si>
  <si>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</si>
  <si>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</si>
  <si>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</si>
  <si>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</si>
  <si>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</si>
  <si>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</si>
  <si>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</si>
  <si>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</si>
  <si>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</si>
  <si>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</si>
  <si>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</si>
  <si>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</si>
  <si>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</si>
  <si>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</si>
  <si>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State1</t>
  </si>
  <si>
    <t>SRD</t>
  </si>
  <si>
    <t>RED</t>
  </si>
  <si>
    <t>OXI</t>
  </si>
  <si>
    <t>FR</t>
  </si>
  <si>
    <t>AC</t>
  </si>
  <si>
    <t>ER</t>
  </si>
  <si>
    <t>AB</t>
  </si>
  <si>
    <t>HE</t>
  </si>
  <si>
    <t>ASU</t>
  </si>
  <si>
    <t>D1</t>
  </si>
  <si>
    <t>D2</t>
  </si>
  <si>
    <t>D3</t>
  </si>
  <si>
    <t>D4</t>
  </si>
  <si>
    <t>Chemical Exergy</t>
  </si>
  <si>
    <t>Physical Exergy</t>
  </si>
  <si>
    <t>Total Exergy</t>
  </si>
  <si>
    <t>Ren Exergy cost</t>
  </si>
  <si>
    <t>Total Exergy Cost</t>
  </si>
  <si>
    <t>Al</t>
  </si>
  <si>
    <t>Ca</t>
  </si>
  <si>
    <t>Cu</t>
  </si>
  <si>
    <t>Fe</t>
  </si>
  <si>
    <t>Ni</t>
  </si>
  <si>
    <t>Pb</t>
  </si>
  <si>
    <t>Si</t>
  </si>
  <si>
    <t>Sn</t>
  </si>
  <si>
    <t>Zn</t>
  </si>
  <si>
    <t>A1</t>
  </si>
  <si>
    <t>A2</t>
  </si>
  <si>
    <t>B1</t>
  </si>
  <si>
    <t>B2</t>
  </si>
  <si>
    <t>B4</t>
  </si>
  <si>
    <t>J2</t>
  </si>
  <si>
    <t>CB</t>
  </si>
  <si>
    <t>B3</t>
  </si>
  <si>
    <t>B31</t>
  </si>
  <si>
    <t>BC</t>
  </si>
  <si>
    <t>BG</t>
  </si>
  <si>
    <t>C1</t>
  </si>
  <si>
    <t>C2</t>
  </si>
  <si>
    <t>JC</t>
  </si>
  <si>
    <t>DC</t>
  </si>
  <si>
    <t>CD</t>
  </si>
  <si>
    <t>CI</t>
  </si>
  <si>
    <t>FD</t>
  </si>
  <si>
    <t>DE</t>
  </si>
  <si>
    <t>D41</t>
  </si>
  <si>
    <t>E1</t>
  </si>
  <si>
    <t>E2</t>
  </si>
  <si>
    <t>E21</t>
  </si>
  <si>
    <t>EF</t>
  </si>
  <si>
    <t>F1</t>
  </si>
  <si>
    <t>F2</t>
  </si>
  <si>
    <t>F3</t>
  </si>
  <si>
    <t>F4</t>
  </si>
  <si>
    <t>F5</t>
  </si>
  <si>
    <t>G1</t>
  </si>
  <si>
    <t>GI</t>
  </si>
  <si>
    <t>H1</t>
  </si>
  <si>
    <t>H2</t>
  </si>
  <si>
    <t>HI</t>
  </si>
  <si>
    <t>I1</t>
  </si>
  <si>
    <t>I2</t>
  </si>
  <si>
    <t>I3</t>
  </si>
  <si>
    <t>I31</t>
  </si>
  <si>
    <t>J1</t>
  </si>
  <si>
    <t>A1+A2</t>
  </si>
  <si>
    <t>I2+I3</t>
  </si>
  <si>
    <t>JB+JC</t>
  </si>
  <si>
    <t>JB</t>
  </si>
  <si>
    <t>Non-Ren Exergy cost</t>
  </si>
  <si>
    <t>F41</t>
  </si>
  <si>
    <t>F51</t>
  </si>
  <si>
    <t>Total</t>
  </si>
  <si>
    <t>NO_REN</t>
  </si>
  <si>
    <t>REN</t>
  </si>
  <si>
    <t>Coke</t>
  </si>
  <si>
    <t>Gas natural</t>
  </si>
  <si>
    <t>RXCFI</t>
  </si>
  <si>
    <t>Exergy cost as fuel and infrastructure (Fuente: Exergy cost electricity)</t>
  </si>
  <si>
    <t>Year</t>
  </si>
  <si>
    <t>FF Infras</t>
  </si>
  <si>
    <t>FF Fuel</t>
  </si>
  <si>
    <t>Nuc Infras</t>
  </si>
  <si>
    <t>Nuc Fuel</t>
  </si>
  <si>
    <t>Ren Infras</t>
  </si>
  <si>
    <t>Ren fuel</t>
  </si>
  <si>
    <t>HYD</t>
  </si>
  <si>
    <t>WIND</t>
  </si>
  <si>
    <t>PV</t>
  </si>
  <si>
    <t>Geo thermal</t>
  </si>
  <si>
    <t>Escenario LES (Jacobson VER RCR)</t>
  </si>
  <si>
    <t>RESULTS.PEM.HYD  (Calculo de H2)</t>
  </si>
  <si>
    <t>RESULTS.PEM.WIND  (Calculo de H2)</t>
  </si>
  <si>
    <t>RESULTS.PEM.PV  (Calculo de H2)</t>
  </si>
  <si>
    <t>REN-Fuel</t>
  </si>
  <si>
    <t>FF-Infras E</t>
  </si>
  <si>
    <t>Nuc-Infras E</t>
  </si>
  <si>
    <t>REN-Infras E</t>
  </si>
  <si>
    <t>FF-Infras H2</t>
  </si>
  <si>
    <t>Nuc-Infras  H2</t>
  </si>
  <si>
    <t>REN-Infras  H2</t>
  </si>
  <si>
    <t>FF-NUC EXE</t>
  </si>
  <si>
    <t>REN EXE</t>
  </si>
  <si>
    <t>Electricidad 2020</t>
  </si>
  <si>
    <t>Electricidad 2040</t>
  </si>
  <si>
    <t>Hidrógeno 2040</t>
  </si>
  <si>
    <t>Convencional</t>
  </si>
  <si>
    <t>Hidrógeno</t>
  </si>
  <si>
    <t>DE-EF</t>
  </si>
  <si>
    <t>(GI-I2)+(CI-I3)</t>
  </si>
  <si>
    <t>FF-Nuc Exergy cost</t>
  </si>
  <si>
    <t>In</t>
  </si>
  <si>
    <t>SCRP</t>
  </si>
  <si>
    <t>Elec SRD SCRP</t>
  </si>
  <si>
    <t>P</t>
  </si>
  <si>
    <t>SRD-RED</t>
  </si>
  <si>
    <t>SCRP SRD</t>
  </si>
  <si>
    <t>IRREVERSIBITY 1</t>
  </si>
  <si>
    <t>Coke RED</t>
  </si>
  <si>
    <t>Flux RED</t>
  </si>
  <si>
    <t>ASU-RED</t>
  </si>
  <si>
    <t>E.Air RED</t>
  </si>
  <si>
    <t>Elec</t>
  </si>
  <si>
    <t>R</t>
  </si>
  <si>
    <t>OXI-RED</t>
  </si>
  <si>
    <t>Slag OXI</t>
  </si>
  <si>
    <t>W</t>
  </si>
  <si>
    <t>Slag RED</t>
  </si>
  <si>
    <t>RED-OXI</t>
  </si>
  <si>
    <t>Black Copper</t>
  </si>
  <si>
    <t>RED-AB</t>
  </si>
  <si>
    <t>Off-gas RED</t>
  </si>
  <si>
    <t>IRREVERSIBITY 2</t>
  </si>
  <si>
    <t>C</t>
  </si>
  <si>
    <t>Coke OXI</t>
  </si>
  <si>
    <t>Flux OXI</t>
  </si>
  <si>
    <t>E.Air OXI</t>
  </si>
  <si>
    <t>FR-OXI</t>
  </si>
  <si>
    <t>Slag FR</t>
  </si>
  <si>
    <t>OXI-FR</t>
  </si>
  <si>
    <t>Rough Copper</t>
  </si>
  <si>
    <t>OXI-HE</t>
  </si>
  <si>
    <t>Off-gas OXI</t>
  </si>
  <si>
    <t>IRREVERSIBITY 3</t>
  </si>
  <si>
    <t>NG FR</t>
  </si>
  <si>
    <t>Flux FR</t>
  </si>
  <si>
    <t>Air FR</t>
  </si>
  <si>
    <t>ER-FR</t>
  </si>
  <si>
    <t>Exhausted Anodes</t>
  </si>
  <si>
    <t>FR-AC</t>
  </si>
  <si>
    <t>Anode coper H</t>
  </si>
  <si>
    <t>Off-gas FR</t>
  </si>
  <si>
    <t>IRREVERSIBITY 4</t>
  </si>
  <si>
    <t>Water AC</t>
  </si>
  <si>
    <t>Steam AC</t>
  </si>
  <si>
    <t>AC-ER</t>
  </si>
  <si>
    <t>Anode Copper</t>
  </si>
  <si>
    <t>IRREVERSIBITY 5</t>
  </si>
  <si>
    <t>Elect ER</t>
  </si>
  <si>
    <t>Electrolyte Regen</t>
  </si>
  <si>
    <t>Cu cathode</t>
  </si>
  <si>
    <t>Slimes</t>
  </si>
  <si>
    <t>Electrolyte bleeded</t>
  </si>
  <si>
    <t>IRREVERSIBITY 6</t>
  </si>
  <si>
    <t>Air AB</t>
  </si>
  <si>
    <t>AB-HE</t>
  </si>
  <si>
    <t>Off-gas AB</t>
  </si>
  <si>
    <t>IRREVERSIBITY 7</t>
  </si>
  <si>
    <t>Water P</t>
  </si>
  <si>
    <t>Elec P</t>
  </si>
  <si>
    <t>P-HE</t>
  </si>
  <si>
    <t>Water HP</t>
  </si>
  <si>
    <t>IRREVERSIBITY 8</t>
  </si>
  <si>
    <t>Steam</t>
  </si>
  <si>
    <t>Off-gas RED LT</t>
  </si>
  <si>
    <t>Off-gas OXI LT</t>
  </si>
  <si>
    <t>IRREVERSIBITY 9</t>
  </si>
  <si>
    <t>Air ASU</t>
  </si>
  <si>
    <t>Elec ASU</t>
  </si>
  <si>
    <t>IRREVERSIBITY 10</t>
  </si>
  <si>
    <t>MJ/kg</t>
  </si>
  <si>
    <t>Exergy_minerals</t>
  </si>
  <si>
    <t>NG_MC</t>
  </si>
  <si>
    <t>OIL_MC</t>
  </si>
  <si>
    <t>Coal_MC</t>
  </si>
  <si>
    <t>Elec_MC</t>
  </si>
  <si>
    <t>NG_MC_C</t>
  </si>
  <si>
    <t>Oil_MC_C</t>
  </si>
  <si>
    <t>Coal_MC_C</t>
  </si>
  <si>
    <t>Elec_MC_C</t>
  </si>
  <si>
    <t>NG_SR</t>
  </si>
  <si>
    <t>Oil_SR</t>
  </si>
  <si>
    <t>Coal_SR</t>
  </si>
  <si>
    <t>Elec_SR</t>
  </si>
  <si>
    <t>NG_SR_C</t>
  </si>
  <si>
    <t>Oil_SR_C</t>
  </si>
  <si>
    <t>Coal_SR_C</t>
  </si>
  <si>
    <t>Elec_SR_C</t>
  </si>
  <si>
    <t>CaO</t>
  </si>
  <si>
    <t>SiO2</t>
  </si>
  <si>
    <t>Metals-Materials exergy SCE 1</t>
  </si>
  <si>
    <t>Units</t>
  </si>
  <si>
    <t>Nat.Gas</t>
  </si>
  <si>
    <t>Oil</t>
  </si>
  <si>
    <t>Coal</t>
  </si>
  <si>
    <t>Elect</t>
  </si>
  <si>
    <t>Ca (CaO) - Quicklime</t>
  </si>
  <si>
    <t>Fe (FeO) - As Iron (was Fe Scrap)</t>
  </si>
  <si>
    <t>Si (SiO2) - Silica sand</t>
  </si>
  <si>
    <t>sulfuric acid</t>
  </si>
  <si>
    <t>HSC - Chem Ex.</t>
  </si>
  <si>
    <t>Energy cost</t>
  </si>
  <si>
    <t>Exergy cost</t>
  </si>
  <si>
    <t>kJ/kg</t>
  </si>
  <si>
    <t>Gibbsite</t>
  </si>
  <si>
    <t>Al(OH)3</t>
  </si>
  <si>
    <t>Ca (CaO)</t>
  </si>
  <si>
    <t>Limestone</t>
  </si>
  <si>
    <t>CaCO3</t>
  </si>
  <si>
    <t>Chalcopyrite</t>
  </si>
  <si>
    <t>CuFeS2</t>
  </si>
  <si>
    <t>Hematite</t>
  </si>
  <si>
    <t>Fe2O3</t>
  </si>
  <si>
    <t>Pentlandite</t>
  </si>
  <si>
    <t>(Fe,Ni)9S8</t>
  </si>
  <si>
    <t>Galena</t>
  </si>
  <si>
    <t>PbS</t>
  </si>
  <si>
    <t>Si (SiO2)</t>
  </si>
  <si>
    <t>Silica</t>
  </si>
  <si>
    <t>Cassiterite</t>
  </si>
  <si>
    <t>SnO2</t>
  </si>
  <si>
    <t>Sphalerite</t>
  </si>
  <si>
    <t>(Zn,Fe)S</t>
  </si>
  <si>
    <t>MJ/kWh</t>
  </si>
  <si>
    <t>1a SCRP</t>
  </si>
  <si>
    <t>1b Elec SRD SCRP</t>
  </si>
  <si>
    <t>Scrap</t>
  </si>
  <si>
    <t>Mass</t>
  </si>
  <si>
    <t>Electricity Scrap</t>
  </si>
  <si>
    <t>Exergy flow</t>
  </si>
  <si>
    <t>kg/h</t>
  </si>
  <si>
    <t>kW</t>
  </si>
  <si>
    <t>Cu2O</t>
  </si>
  <si>
    <t>1.2 SCRP SRD</t>
  </si>
  <si>
    <t>1.2 Scrap Shredded</t>
  </si>
  <si>
    <t>3.2 Slag OXI</t>
  </si>
  <si>
    <t>3a Coke</t>
  </si>
  <si>
    <t>3b Flux</t>
  </si>
  <si>
    <t>10.3 E Air</t>
  </si>
  <si>
    <t>Slag</t>
  </si>
  <si>
    <t>Flux</t>
  </si>
  <si>
    <t>Air</t>
  </si>
  <si>
    <t>FeO</t>
  </si>
  <si>
    <t>O2(g)</t>
  </si>
  <si>
    <t>Na2O</t>
  </si>
  <si>
    <t>H2O</t>
  </si>
  <si>
    <t>N2(g)</t>
  </si>
  <si>
    <t>K2O</t>
  </si>
  <si>
    <t>S</t>
  </si>
  <si>
    <t>Al2O3</t>
  </si>
  <si>
    <t>NaAlO2</t>
  </si>
  <si>
    <t>KAlO2</t>
  </si>
  <si>
    <t>MgO</t>
  </si>
  <si>
    <t>PbO</t>
  </si>
  <si>
    <t>ZnO</t>
  </si>
  <si>
    <t>CoO</t>
  </si>
  <si>
    <t>NiO</t>
  </si>
  <si>
    <t>SnO</t>
  </si>
  <si>
    <t>TiO2</t>
  </si>
  <si>
    <t>2.3 Black Copper</t>
  </si>
  <si>
    <t>2.7 Off-gas RED</t>
  </si>
  <si>
    <t>2c Slag RED</t>
  </si>
  <si>
    <t>Off-Gas RED</t>
  </si>
  <si>
    <t>Ag</t>
  </si>
  <si>
    <t>H2O(g)</t>
  </si>
  <si>
    <t>Au</t>
  </si>
  <si>
    <t>CO2(g)</t>
  </si>
  <si>
    <t>Pd</t>
  </si>
  <si>
    <t>CO(g)</t>
  </si>
  <si>
    <t>H2(g)</t>
  </si>
  <si>
    <t>Zn(g)</t>
  </si>
  <si>
    <t>HF(g)</t>
  </si>
  <si>
    <t>HCl(g)</t>
  </si>
  <si>
    <t>Co</t>
  </si>
  <si>
    <t>O(g)</t>
  </si>
  <si>
    <t>SO2(g)</t>
  </si>
  <si>
    <t>Ta2O5</t>
  </si>
  <si>
    <t>7a Air AB</t>
  </si>
  <si>
    <t>Pb(g)</t>
  </si>
  <si>
    <t>PbO(g)</t>
  </si>
  <si>
    <t>SnO(g)</t>
  </si>
  <si>
    <t>SO(g)</t>
  </si>
  <si>
    <t>7.9 Off-Gas RED AB</t>
  </si>
  <si>
    <t>2.3d Black Copper</t>
  </si>
  <si>
    <t>4.3 Slag FR</t>
  </si>
  <si>
    <t>3a Coke OXI</t>
  </si>
  <si>
    <t>3b Flux OXI</t>
  </si>
  <si>
    <t>10.3 E.Air OXI</t>
  </si>
  <si>
    <t>E.Air</t>
  </si>
  <si>
    <t>3.4 Rough Copper</t>
  </si>
  <si>
    <t>3.9 Off-gas OXI</t>
  </si>
  <si>
    <t>Off-gas</t>
  </si>
  <si>
    <t>Slag-OXI</t>
  </si>
  <si>
    <t>8a Water P</t>
  </si>
  <si>
    <t>8b Elect pump</t>
  </si>
  <si>
    <t>Water</t>
  </si>
  <si>
    <t>8.9 Water HP P</t>
  </si>
  <si>
    <t>7.9 Off-gas RED AB</t>
  </si>
  <si>
    <t>8.9 Water HP</t>
  </si>
  <si>
    <t>Off-Gas OXI</t>
  </si>
  <si>
    <t>9a Steam</t>
  </si>
  <si>
    <t>9b Off-Gas RED LT</t>
  </si>
  <si>
    <t>9c Off-Gas OXI LT</t>
  </si>
  <si>
    <t>10a Air ASU</t>
  </si>
  <si>
    <t>10b Elec ASU</t>
  </si>
  <si>
    <t>10.2 E.AIR RED</t>
  </si>
  <si>
    <t>6.4 Exhausted Anodes</t>
  </si>
  <si>
    <t>4a NG FR</t>
  </si>
  <si>
    <t>4b Flux</t>
  </si>
  <si>
    <t>4c Air</t>
  </si>
  <si>
    <t>Rough copper</t>
  </si>
  <si>
    <t>NG</t>
  </si>
  <si>
    <t>CH4(g)</t>
  </si>
  <si>
    <t>C2H6(g)</t>
  </si>
  <si>
    <t>C3H8(g)</t>
  </si>
  <si>
    <t>4.5 Anode Copper HT</t>
  </si>
  <si>
    <t>4d Off-gas FR</t>
  </si>
  <si>
    <t>5a Water AC</t>
  </si>
  <si>
    <t>5.6 Anode Copper</t>
  </si>
  <si>
    <t>5b Steam</t>
  </si>
  <si>
    <t>5.6 Anode copper</t>
  </si>
  <si>
    <t>6a Elec ER</t>
  </si>
  <si>
    <t>6b Electrolyte Regen</t>
  </si>
  <si>
    <t>Electrolyte</t>
  </si>
  <si>
    <t>Electricity</t>
  </si>
  <si>
    <t>H2SO4</t>
  </si>
  <si>
    <t>6c Cu Cathode</t>
  </si>
  <si>
    <t>6d Slimes</t>
  </si>
  <si>
    <t>6e Electrolyte bleeded</t>
  </si>
  <si>
    <t>PbSO4</t>
  </si>
  <si>
    <t>CuSO4</t>
  </si>
  <si>
    <t>NiSO4</t>
  </si>
  <si>
    <t>Ciclo Vida Energía</t>
  </si>
  <si>
    <t>Ciclo Vida Metales (Matriz--&gt; Exergy cost (folder--&gt; Exergy calculation sin elec))</t>
  </si>
  <si>
    <t>Tabla FINAL</t>
  </si>
  <si>
    <t>Metals-Materials exergy SCE 2</t>
  </si>
  <si>
    <t>Total ExC</t>
  </si>
  <si>
    <t>Ren ExC</t>
  </si>
  <si>
    <t>No-Ren ExC</t>
  </si>
  <si>
    <t>AB+B4+(B1+JB-BG)+(CB-B3)</t>
  </si>
  <si>
    <t>DC+C2+(BC-CB)+(C1+JC-CI)</t>
  </si>
  <si>
    <t>D2+FD+(D1-D4)+(CD-DC)</t>
  </si>
  <si>
    <t>F1+(EF-FD-F4)+(F2-F5)</t>
  </si>
  <si>
    <t>Shredding</t>
  </si>
  <si>
    <t>Reduction</t>
  </si>
  <si>
    <t>Oxidation</t>
  </si>
  <si>
    <t>Fire refining</t>
  </si>
  <si>
    <t>Electrorefining</t>
  </si>
  <si>
    <t>Afterburner</t>
  </si>
  <si>
    <t>Heat Exchanger</t>
  </si>
  <si>
    <t>Anode casting</t>
  </si>
  <si>
    <t>DSLG</t>
  </si>
  <si>
    <t>Slags</t>
  </si>
  <si>
    <t>DG1</t>
  </si>
  <si>
    <t>Off-Gas</t>
  </si>
  <si>
    <t>DGF</t>
  </si>
  <si>
    <t>Furnace Gases</t>
  </si>
  <si>
    <t>DSLM</t>
  </si>
  <si>
    <t>DELB</t>
  </si>
  <si>
    <t>Electrolytes Bleeded</t>
  </si>
  <si>
    <t>Description</t>
  </si>
  <si>
    <t>Coke H2 RED</t>
  </si>
  <si>
    <t>Electricity RED</t>
  </si>
  <si>
    <t>Coke H2 OXI</t>
  </si>
  <si>
    <t>NG H2 FR</t>
  </si>
  <si>
    <t>Electricity ER</t>
  </si>
  <si>
    <t>Electricity ASU</t>
  </si>
  <si>
    <t>Scrap Shredded</t>
  </si>
  <si>
    <t>Air RED</t>
  </si>
  <si>
    <t>Air OXI</t>
  </si>
  <si>
    <t>Slag Furnace</t>
  </si>
  <si>
    <t>Exausted Anodes</t>
  </si>
  <si>
    <t>Anode Copper HT</t>
  </si>
  <si>
    <t>Off-Gas AF</t>
  </si>
  <si>
    <t>Electrolyte Bleeded</t>
  </si>
  <si>
    <t>Off-Gas RED AB</t>
  </si>
  <si>
    <t>Off-Gas RED LT</t>
  </si>
  <si>
    <t>Off-Gas OXI LT</t>
  </si>
  <si>
    <t>Copper Catode</t>
  </si>
  <si>
    <t>Waste Steam Anode Casting</t>
  </si>
  <si>
    <t>Gases Furnace</t>
  </si>
  <si>
    <t>Gases LT Heat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</si>
</sst>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%"/>
    <numFmt numFmtId="166" formatCode="0.000"/>
    <numFmt numFmtId="167" formatCode="#,##0.000"/>
    <numFmt numFmtId="168" formatCode="#,##0.0"/>
    <numFmt numFmtId="169" formatCode="0.0"/>
    <numFmt numFmtId="170" formatCode="#\ ##0.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EEECE0"/>
        <bgColor indexed="64"/>
      </patternFill>
    </fill>
    <fill>
      <patternFill patternType="solid">
        <fgColor rgb="FFEEECE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EDAD2"/>
        <bgColor indexed="64"/>
      </patternFill>
    </fill>
    <fill>
      <patternFill patternType="solid">
        <fgColor rgb="FFF2EE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/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</cellStyleXfs>
  <cellXfs count="1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11" fontId="0" fillId="0" borderId="0" xfId="0" applyNumberFormat="1"/>
    <xf numFmtId="0" fontId="0" fillId="5" borderId="0" xfId="0" applyFill="1"/>
    <xf numFmtId="0" fontId="0" fillId="4" borderId="0" xfId="0" applyFill="1"/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65" fontId="0" fillId="5" borderId="0" xfId="0" applyNumberFormat="1" applyFill="1"/>
    <xf numFmtId="10" fontId="0" fillId="0" borderId="0" xfId="0" applyNumberFormat="1"/>
    <xf numFmtId="0" fontId="0" fillId="9" borderId="0" xfId="0" applyFill="1"/>
    <xf numFmtId="164" fontId="0" fillId="0" borderId="0" xfId="0" applyNumberFormat="1"/>
    <xf numFmtId="0" fontId="0" fillId="10" borderId="0" xfId="0" applyFill="1"/>
    <xf numFmtId="0" fontId="0" fillId="11" borderId="0" xfId="0" applyFill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0" borderId="0" xfId="0" applyNumberFormat="1" applyFont="1"/>
    <xf numFmtId="1" fontId="0" fillId="0" borderId="0" xfId="0" applyNumberFormat="1"/>
    <xf numFmtId="1" fontId="0" fillId="0" borderId="3" xfId="0" applyNumberFormat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8" fillId="12" borderId="0" xfId="0" applyFont="1" applyFill="1" applyAlignment="1">
      <alignment horizontal="left"/>
    </xf>
    <xf numFmtId="0" fontId="6" fillId="12" borderId="0" xfId="0" applyFont="1" applyFill="1"/>
    <xf numFmtId="3" fontId="6" fillId="12" borderId="0" xfId="0" applyNumberFormat="1" applyFont="1" applyFill="1" applyAlignment="1">
      <alignment horizontal="center"/>
    </xf>
    <xf numFmtId="0" fontId="0" fillId="13" borderId="0" xfId="0" applyFill="1"/>
    <xf numFmtId="3" fontId="0" fillId="14" borderId="0" xfId="0" applyNumberFormat="1" applyFill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0" fontId="7" fillId="12" borderId="0" xfId="0" applyFont="1" applyFill="1" applyAlignment="1">
      <alignment horizontal="center"/>
    </xf>
    <xf numFmtId="0" fontId="0" fillId="12" borderId="0" xfId="0" applyFill="1"/>
    <xf numFmtId="2" fontId="7" fillId="0" borderId="0" xfId="0" applyNumberFormat="1" applyFont="1" applyAlignment="1">
      <alignment horizontal="center"/>
    </xf>
    <xf numFmtId="0" fontId="0" fillId="12" borderId="0" xfId="0" applyFill="1" applyAlignment="1">
      <alignment horizontal="left"/>
    </xf>
    <xf numFmtId="1" fontId="6" fillId="12" borderId="0" xfId="0" applyNumberFormat="1" applyFont="1" applyFill="1" applyAlignment="1">
      <alignment horizontal="center"/>
    </xf>
    <xf numFmtId="0" fontId="6" fillId="4" borderId="0" xfId="0" applyFont="1" applyFill="1"/>
    <xf numFmtId="3" fontId="0" fillId="1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67" fontId="6" fillId="12" borderId="0" xfId="0" applyNumberFormat="1" applyFont="1" applyFill="1" applyAlignment="1">
      <alignment horizontal="center"/>
    </xf>
    <xf numFmtId="168" fontId="6" fillId="12" borderId="0" xfId="0" applyNumberFormat="1" applyFont="1" applyFill="1" applyAlignment="1">
      <alignment horizontal="center"/>
    </xf>
    <xf numFmtId="0" fontId="0" fillId="13" borderId="5" xfId="0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5" fillId="16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169" fontId="9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13" borderId="0" xfId="0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/>
    <xf numFmtId="0" fontId="9" fillId="0" borderId="0" xfId="0" applyFont="1"/>
    <xf numFmtId="169" fontId="0" fillId="0" borderId="0" xfId="0" applyNumberFormat="1"/>
    <xf numFmtId="2" fontId="11" fillId="19" borderId="7" xfId="2" applyNumberFormat="1" applyFont="1" applyFill="1" applyBorder="1" applyAlignment="1">
      <alignment horizontal="center"/>
    </xf>
    <xf numFmtId="2" fontId="11" fillId="20" borderId="8" xfId="0" applyNumberFormat="1" applyFont="1" applyFill="1" applyBorder="1" applyAlignment="1">
      <alignment horizontal="center"/>
    </xf>
    <xf numFmtId="2" fontId="11" fillId="20" borderId="8" xfId="2" applyNumberFormat="1" applyFont="1" applyFill="1" applyBorder="1" applyAlignment="1">
      <alignment horizontal="center"/>
    </xf>
    <xf numFmtId="2" fontId="11" fillId="20" borderId="7" xfId="0" applyNumberFormat="1" applyFont="1" applyFill="1" applyBorder="1" applyAlignment="1">
      <alignment horizontal="center"/>
    </xf>
    <xf numFmtId="2" fontId="11" fillId="19" borderId="7" xfId="0" applyNumberFormat="1" applyFont="1" applyFill="1" applyBorder="1" applyAlignment="1">
      <alignment horizontal="center"/>
    </xf>
    <xf numFmtId="2" fontId="0" fillId="4" borderId="0" xfId="0" applyNumberFormat="1" applyFill="1"/>
    <xf numFmtId="0" fontId="0" fillId="10" borderId="0" xfId="0" applyFill="1" applyAlignment="1">
      <alignment horizontal="left"/>
    </xf>
    <xf numFmtId="170" fontId="11" fillId="0" borderId="0" xfId="0" applyNumberFormat="1" applyFont="1" applyProtection="1">
      <protection locked="0"/>
    </xf>
    <xf numFmtId="0" fontId="6" fillId="1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170" fontId="11" fillId="25" borderId="9" xfId="0" applyNumberFormat="1" applyFont="1" applyFill="1" applyBorder="1"/>
    <xf numFmtId="170" fontId="11" fillId="25" borderId="10" xfId="0" applyNumberFormat="1" applyFont="1" applyFill="1" applyBorder="1"/>
    <xf numFmtId="170" fontId="11" fillId="26" borderId="0" xfId="0" applyNumberFormat="1" applyFont="1" applyFill="1"/>
    <xf numFmtId="170" fontId="11" fillId="26" borderId="11" xfId="0" applyNumberFormat="1" applyFont="1" applyFill="1" applyBorder="1"/>
    <xf numFmtId="3" fontId="0" fillId="27" borderId="0" xfId="0" applyNumberFormat="1" applyFill="1" applyAlignment="1">
      <alignment horizontal="center"/>
    </xf>
    <xf numFmtId="1" fontId="0" fillId="4" borderId="0" xfId="0" applyNumberFormat="1" applyFill="1"/>
    <xf numFmtId="170" fontId="11" fillId="0" borderId="0" xfId="3" applyNumberFormat="1" applyFont="1" applyProtection="1">
      <protection locked="0"/>
    </xf>
    <xf numFmtId="0" fontId="0" fillId="6" borderId="0" xfId="0" applyFill="1"/>
    <xf numFmtId="0" fontId="0" fillId="22" borderId="0" xfId="0" applyFill="1"/>
    <xf numFmtId="0" fontId="5" fillId="28" borderId="0" xfId="0" applyFont="1" applyFill="1" applyAlignment="1">
      <alignment horizontal="center"/>
    </xf>
    <xf numFmtId="0" fontId="0" fillId="5" borderId="12" xfId="0" applyFill="1" applyBorder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2" xfId="0" applyBorder="1"/>
    <xf numFmtId="0" fontId="0" fillId="0" borderId="5" xfId="0" applyBorder="1"/>
    <xf numFmtId="0" fontId="5" fillId="29" borderId="5" xfId="0" applyFont="1" applyFill="1" applyBorder="1"/>
    <xf numFmtId="0" fontId="0" fillId="0" borderId="13" xfId="0" applyBorder="1" applyAlignment="1">
      <alignment horizontal="center"/>
    </xf>
    <xf numFmtId="0" fontId="0" fillId="2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4" borderId="14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">
    <cellStyle name="Normal" xfId="0" builtinId="0"/>
    <cellStyle name="Normal_ER_IN" xfId="3" xr:uid="{B212CCC6-A85C-4B7B-BAB7-55DD67D6C85B}"/>
    <cellStyle name="Normal_SRD_IN" xfId="2" xr:uid="{E17B30A0-FE2F-4A49-B11E-44E44C9A312B}"/>
    <cellStyle name="Porcentaje 2" xfId="1" xr:uid="{5396F0A0-5641-444E-86E0-9A83FF2B9D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A15B4963-B25F-60C4-2A34-8CB66F495255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5</xdr:col>
      <xdr:colOff>195448</xdr:colOff>
      <xdr:row>6</xdr:row>
      <xdr:rowOff>35873</xdr:rowOff>
    </xdr:from>
    <xdr:to>
      <xdr:col>20</xdr:col>
      <xdr:colOff>170707</xdr:colOff>
      <xdr:row>37</xdr:row>
      <xdr:rowOff>150916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47B01F1D-0CA0-18D2-FDB9-D3EB32FA9071}"/>
            </a:ext>
          </a:extLst>
        </xdr:cNvPr>
        <xdr:cNvGrpSpPr/>
      </xdr:nvGrpSpPr>
      <xdr:grpSpPr>
        <a:xfrm>
          <a:off x="4005448" y="1178873"/>
          <a:ext cx="11405259" cy="6020543"/>
          <a:chOff x="319003" y="1052738"/>
          <a:chExt cx="11538119" cy="5679369"/>
        </a:xfrm>
      </xdr:grpSpPr>
      <xdr:pic>
        <xdr:nvPicPr>
          <xdr:cNvPr id="92" name="Imagen 91" descr="Diagrama&#10;&#10;Descripción generada automáticamente">
            <a:extLst>
              <a:ext uri="{FF2B5EF4-FFF2-40B4-BE49-F238E27FC236}">
                <a16:creationId xmlns:a16="http://schemas.microsoft.com/office/drawing/2014/main" id="{6C4C6AB3-7021-01CE-7141-CEEF18CDE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2" t="4071" b="2014"/>
          <a:stretch/>
        </xdr:blipFill>
        <xdr:spPr>
          <a:xfrm>
            <a:off x="425302" y="1052738"/>
            <a:ext cx="11431820" cy="5679369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sp macro="" textlink="">
        <xdr:nvSpPr>
          <xdr:cNvPr id="93" name="CuadroTexto 115">
            <a:extLst>
              <a:ext uri="{FF2B5EF4-FFF2-40B4-BE49-F238E27FC236}">
                <a16:creationId xmlns:a16="http://schemas.microsoft.com/office/drawing/2014/main" id="{7BBB450F-0610-68E8-D43A-2AC735D6BCF1}"/>
              </a:ext>
            </a:extLst>
          </xdr:cNvPr>
          <xdr:cNvSpPr txBox="1"/>
        </xdr:nvSpPr>
        <xdr:spPr>
          <a:xfrm>
            <a:off x="502889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A1</a:t>
            </a:r>
          </a:p>
        </xdr:txBody>
      </xdr:sp>
      <xdr:sp macro="" textlink="">
        <xdr:nvSpPr>
          <xdr:cNvPr id="94" name="CuadroTexto 118">
            <a:extLst>
              <a:ext uri="{FF2B5EF4-FFF2-40B4-BE49-F238E27FC236}">
                <a16:creationId xmlns:a16="http://schemas.microsoft.com/office/drawing/2014/main" id="{3F4C8FF5-A805-00F1-729A-F95732420B6C}"/>
              </a:ext>
            </a:extLst>
          </xdr:cNvPr>
          <xdr:cNvSpPr txBox="1"/>
        </xdr:nvSpPr>
        <xdr:spPr>
          <a:xfrm>
            <a:off x="319003" y="4389189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A2</a:t>
            </a:r>
          </a:p>
        </xdr:txBody>
      </xdr:sp>
      <xdr:sp macro="" textlink="">
        <xdr:nvSpPr>
          <xdr:cNvPr id="95" name="CuadroTexto 119">
            <a:extLst>
              <a:ext uri="{FF2B5EF4-FFF2-40B4-BE49-F238E27FC236}">
                <a16:creationId xmlns:a16="http://schemas.microsoft.com/office/drawing/2014/main" id="{67EB564D-54CE-12FA-847B-4D81C010D930}"/>
              </a:ext>
            </a:extLst>
          </xdr:cNvPr>
          <xdr:cNvSpPr txBox="1"/>
        </xdr:nvSpPr>
        <xdr:spPr>
          <a:xfrm>
            <a:off x="2334476" y="385816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96" name="CuadroTexto 120">
            <a:extLst>
              <a:ext uri="{FF2B5EF4-FFF2-40B4-BE49-F238E27FC236}">
                <a16:creationId xmlns:a16="http://schemas.microsoft.com/office/drawing/2014/main" id="{13996D68-5D5A-E48E-DAE6-33D357D8DC5C}"/>
              </a:ext>
            </a:extLst>
          </xdr:cNvPr>
          <xdr:cNvSpPr txBox="1"/>
        </xdr:nvSpPr>
        <xdr:spPr>
          <a:xfrm>
            <a:off x="2234855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97" name="CuadroTexto 121">
            <a:extLst>
              <a:ext uri="{FF2B5EF4-FFF2-40B4-BE49-F238E27FC236}">
                <a16:creationId xmlns:a16="http://schemas.microsoft.com/office/drawing/2014/main" id="{7A851810-D684-D175-7E98-0F2B7AB3882F}"/>
              </a:ext>
            </a:extLst>
          </xdr:cNvPr>
          <xdr:cNvSpPr txBox="1"/>
        </xdr:nvSpPr>
        <xdr:spPr>
          <a:xfrm>
            <a:off x="2086543" y="36166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AB</a:t>
            </a:r>
          </a:p>
        </xdr:txBody>
      </xdr:sp>
      <xdr:sp macro="" textlink="">
        <xdr:nvSpPr>
          <xdr:cNvPr id="100" name="CuadroTexto 122">
            <a:extLst>
              <a:ext uri="{FF2B5EF4-FFF2-40B4-BE49-F238E27FC236}">
                <a16:creationId xmlns:a16="http://schemas.microsoft.com/office/drawing/2014/main" id="{87F8A990-7143-DEA9-23D1-F979573E69AF}"/>
              </a:ext>
            </a:extLst>
          </xdr:cNvPr>
          <xdr:cNvSpPr txBox="1"/>
        </xdr:nvSpPr>
        <xdr:spPr>
          <a:xfrm>
            <a:off x="4517715" y="2616363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BG</a:t>
            </a:r>
          </a:p>
        </xdr:txBody>
      </xdr:sp>
      <xdr:sp macro="" textlink="">
        <xdr:nvSpPr>
          <xdr:cNvPr id="102" name="CuadroTexto 123">
            <a:extLst>
              <a:ext uri="{FF2B5EF4-FFF2-40B4-BE49-F238E27FC236}">
                <a16:creationId xmlns:a16="http://schemas.microsoft.com/office/drawing/2014/main" id="{8DCAB7AE-8392-A7B3-A79B-81795103C51D}"/>
              </a:ext>
            </a:extLst>
          </xdr:cNvPr>
          <xdr:cNvSpPr txBox="1"/>
        </xdr:nvSpPr>
        <xdr:spPr>
          <a:xfrm>
            <a:off x="3987959" y="352475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BC</a:t>
            </a:r>
          </a:p>
        </xdr:txBody>
      </xdr:sp>
      <xdr:sp macro="" textlink="">
        <xdr:nvSpPr>
          <xdr:cNvPr id="105" name="CuadroTexto 124">
            <a:extLst>
              <a:ext uri="{FF2B5EF4-FFF2-40B4-BE49-F238E27FC236}">
                <a16:creationId xmlns:a16="http://schemas.microsoft.com/office/drawing/2014/main" id="{5D18DA2B-91B9-F0AF-F8DA-F37C19381BDD}"/>
              </a:ext>
            </a:extLst>
          </xdr:cNvPr>
          <xdr:cNvSpPr txBox="1"/>
        </xdr:nvSpPr>
        <xdr:spPr>
          <a:xfrm>
            <a:off x="2828050" y="5175337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B3</a:t>
            </a:r>
          </a:p>
        </xdr:txBody>
      </xdr:sp>
      <xdr:sp macro="" textlink="">
        <xdr:nvSpPr>
          <xdr:cNvPr id="106" name="CuadroTexto 154">
            <a:extLst>
              <a:ext uri="{FF2B5EF4-FFF2-40B4-BE49-F238E27FC236}">
                <a16:creationId xmlns:a16="http://schemas.microsoft.com/office/drawing/2014/main" id="{D12CDD3E-7BD0-C21A-C0E1-5D684A3B7A25}"/>
              </a:ext>
            </a:extLst>
          </xdr:cNvPr>
          <xdr:cNvSpPr txBox="1"/>
        </xdr:nvSpPr>
        <xdr:spPr>
          <a:xfrm>
            <a:off x="3942604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JB</a:t>
            </a:r>
          </a:p>
        </xdr:txBody>
      </xdr:sp>
      <xdr:sp macro="" textlink="">
        <xdr:nvSpPr>
          <xdr:cNvPr id="107" name="CuadroTexto 155">
            <a:extLst>
              <a:ext uri="{FF2B5EF4-FFF2-40B4-BE49-F238E27FC236}">
                <a16:creationId xmlns:a16="http://schemas.microsoft.com/office/drawing/2014/main" id="{7C1EB22B-2987-4F39-E392-7B455EEE6367}"/>
              </a:ext>
            </a:extLst>
          </xdr:cNvPr>
          <xdr:cNvSpPr txBox="1"/>
        </xdr:nvSpPr>
        <xdr:spPr>
          <a:xfrm>
            <a:off x="4250330" y="38503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C2</a:t>
            </a:r>
          </a:p>
        </xdr:txBody>
      </xdr:sp>
      <xdr:sp macro="" textlink="">
        <xdr:nvSpPr>
          <xdr:cNvPr id="108" name="CuadroTexto 156">
            <a:extLst>
              <a:ext uri="{FF2B5EF4-FFF2-40B4-BE49-F238E27FC236}">
                <a16:creationId xmlns:a16="http://schemas.microsoft.com/office/drawing/2014/main" id="{58301224-2F14-EE88-CDCA-35799467D893}"/>
              </a:ext>
            </a:extLst>
          </xdr:cNvPr>
          <xdr:cNvSpPr txBox="1"/>
        </xdr:nvSpPr>
        <xdr:spPr>
          <a:xfrm>
            <a:off x="4207339" y="412913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C1</a:t>
            </a:r>
          </a:p>
        </xdr:txBody>
      </xdr:sp>
      <xdr:sp macro="" textlink="">
        <xdr:nvSpPr>
          <xdr:cNvPr id="109" name="CuadroTexto 171">
            <a:extLst>
              <a:ext uri="{FF2B5EF4-FFF2-40B4-BE49-F238E27FC236}">
                <a16:creationId xmlns:a16="http://schemas.microsoft.com/office/drawing/2014/main" id="{C66C33BE-D6A2-D8BD-02F8-D6A6BCD085D8}"/>
              </a:ext>
            </a:extLst>
          </xdr:cNvPr>
          <xdr:cNvSpPr txBox="1"/>
        </xdr:nvSpPr>
        <xdr:spPr>
          <a:xfrm>
            <a:off x="4588666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JC</a:t>
            </a:r>
          </a:p>
        </xdr:txBody>
      </xdr:sp>
      <xdr:sp macro="" textlink="">
        <xdr:nvSpPr>
          <xdr:cNvPr id="110" name="CuadroTexto 173">
            <a:extLst>
              <a:ext uri="{FF2B5EF4-FFF2-40B4-BE49-F238E27FC236}">
                <a16:creationId xmlns:a16="http://schemas.microsoft.com/office/drawing/2014/main" id="{48D8E9E5-F541-B532-6E7B-3AC4EBD484AB}"/>
              </a:ext>
            </a:extLst>
          </xdr:cNvPr>
          <xdr:cNvSpPr txBox="1"/>
        </xdr:nvSpPr>
        <xdr:spPr>
          <a:xfrm>
            <a:off x="4709249" y="509362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CB</a:t>
            </a:r>
          </a:p>
        </xdr:txBody>
      </xdr:sp>
      <xdr:sp macro="" textlink="">
        <xdr:nvSpPr>
          <xdr:cNvPr id="111" name="CuadroTexto 176">
            <a:extLst>
              <a:ext uri="{FF2B5EF4-FFF2-40B4-BE49-F238E27FC236}">
                <a16:creationId xmlns:a16="http://schemas.microsoft.com/office/drawing/2014/main" id="{6F402DFC-ADD3-84E7-C066-6764793CB060}"/>
              </a:ext>
            </a:extLst>
          </xdr:cNvPr>
          <xdr:cNvSpPr txBox="1"/>
        </xdr:nvSpPr>
        <xdr:spPr>
          <a:xfrm>
            <a:off x="3134794" y="6077933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112" name="CuadroTexto 180">
            <a:extLst>
              <a:ext uri="{FF2B5EF4-FFF2-40B4-BE49-F238E27FC236}">
                <a16:creationId xmlns:a16="http://schemas.microsoft.com/office/drawing/2014/main" id="{69DD6739-6FAC-BC8A-9AE4-63FFAB1EFF40}"/>
              </a:ext>
            </a:extLst>
          </xdr:cNvPr>
          <xdr:cNvSpPr txBox="1"/>
        </xdr:nvSpPr>
        <xdr:spPr>
          <a:xfrm>
            <a:off x="3134794" y="6379709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113" name="CuadroTexto 184">
            <a:extLst>
              <a:ext uri="{FF2B5EF4-FFF2-40B4-BE49-F238E27FC236}">
                <a16:creationId xmlns:a16="http://schemas.microsoft.com/office/drawing/2014/main" id="{226DBE06-1299-C834-3AE5-452FC0BC5A12}"/>
              </a:ext>
            </a:extLst>
          </xdr:cNvPr>
          <xdr:cNvSpPr txBox="1"/>
        </xdr:nvSpPr>
        <xdr:spPr>
          <a:xfrm>
            <a:off x="3069951" y="1890742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G1</a:t>
            </a:r>
          </a:p>
        </xdr:txBody>
      </xdr:sp>
      <xdr:sp macro="" textlink="">
        <xdr:nvSpPr>
          <xdr:cNvPr id="114" name="CuadroTexto 190">
            <a:extLst>
              <a:ext uri="{FF2B5EF4-FFF2-40B4-BE49-F238E27FC236}">
                <a16:creationId xmlns:a16="http://schemas.microsoft.com/office/drawing/2014/main" id="{C1349CDE-ADE8-E6DF-EC07-727DEEB453A6}"/>
              </a:ext>
            </a:extLst>
          </xdr:cNvPr>
          <xdr:cNvSpPr txBox="1"/>
        </xdr:nvSpPr>
        <xdr:spPr>
          <a:xfrm>
            <a:off x="5485075" y="1497672"/>
            <a:ext cx="2936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GI</a:t>
            </a:r>
          </a:p>
        </xdr:txBody>
      </xdr:sp>
      <xdr:sp macro="" textlink="">
        <xdr:nvSpPr>
          <xdr:cNvPr id="115" name="CuadroTexto 200">
            <a:extLst>
              <a:ext uri="{FF2B5EF4-FFF2-40B4-BE49-F238E27FC236}">
                <a16:creationId xmlns:a16="http://schemas.microsoft.com/office/drawing/2014/main" id="{7DF8D76A-6314-275C-F15F-294202608CE2}"/>
              </a:ext>
            </a:extLst>
          </xdr:cNvPr>
          <xdr:cNvSpPr txBox="1"/>
        </xdr:nvSpPr>
        <xdr:spPr>
          <a:xfrm>
            <a:off x="6081214" y="2700484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CI</a:t>
            </a:r>
          </a:p>
        </xdr:txBody>
      </xdr:sp>
      <xdr:sp macro="" textlink="">
        <xdr:nvSpPr>
          <xdr:cNvPr id="116" name="CuadroTexto 203">
            <a:extLst>
              <a:ext uri="{FF2B5EF4-FFF2-40B4-BE49-F238E27FC236}">
                <a16:creationId xmlns:a16="http://schemas.microsoft.com/office/drawing/2014/main" id="{D650CEDA-A9DF-EF93-364B-53A9DCFBE418}"/>
              </a:ext>
            </a:extLst>
          </xdr:cNvPr>
          <xdr:cNvSpPr txBox="1"/>
        </xdr:nvSpPr>
        <xdr:spPr>
          <a:xfrm>
            <a:off x="6838542" y="2337768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H2</a:t>
            </a:r>
          </a:p>
        </xdr:txBody>
      </xdr:sp>
      <xdr:sp macro="" textlink="">
        <xdr:nvSpPr>
          <xdr:cNvPr id="117" name="CuadroTexto 204">
            <a:extLst>
              <a:ext uri="{FF2B5EF4-FFF2-40B4-BE49-F238E27FC236}">
                <a16:creationId xmlns:a16="http://schemas.microsoft.com/office/drawing/2014/main" id="{15E443E3-ACF8-D013-B3EF-4B036E8670A5}"/>
              </a:ext>
            </a:extLst>
          </xdr:cNvPr>
          <xdr:cNvSpPr txBox="1"/>
        </xdr:nvSpPr>
        <xdr:spPr>
          <a:xfrm>
            <a:off x="6755857" y="2700484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H1</a:t>
            </a:r>
          </a:p>
        </xdr:txBody>
      </xdr:sp>
      <xdr:sp macro="" textlink="">
        <xdr:nvSpPr>
          <xdr:cNvPr id="118" name="CuadroTexto 205">
            <a:extLst>
              <a:ext uri="{FF2B5EF4-FFF2-40B4-BE49-F238E27FC236}">
                <a16:creationId xmlns:a16="http://schemas.microsoft.com/office/drawing/2014/main" id="{8AFFEF44-0E58-E86A-D541-E5FA4C007153}"/>
              </a:ext>
            </a:extLst>
          </xdr:cNvPr>
          <xdr:cNvSpPr txBox="1"/>
        </xdr:nvSpPr>
        <xdr:spPr>
          <a:xfrm>
            <a:off x="8047672" y="2540436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HI</a:t>
            </a:r>
          </a:p>
        </xdr:txBody>
      </xdr:sp>
      <xdr:sp macro="" textlink="">
        <xdr:nvSpPr>
          <xdr:cNvPr id="119" name="CuadroTexto 206">
            <a:extLst>
              <a:ext uri="{FF2B5EF4-FFF2-40B4-BE49-F238E27FC236}">
                <a16:creationId xmlns:a16="http://schemas.microsoft.com/office/drawing/2014/main" id="{1E152BAF-7E46-6060-ADC3-3CC8D3198F3B}"/>
              </a:ext>
            </a:extLst>
          </xdr:cNvPr>
          <xdr:cNvSpPr txBox="1"/>
        </xdr:nvSpPr>
        <xdr:spPr>
          <a:xfrm>
            <a:off x="9859136" y="1625616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I1</a:t>
            </a:r>
          </a:p>
        </xdr:txBody>
      </xdr:sp>
      <xdr:sp macro="" textlink="">
        <xdr:nvSpPr>
          <xdr:cNvPr id="120" name="CuadroTexto 207">
            <a:extLst>
              <a:ext uri="{FF2B5EF4-FFF2-40B4-BE49-F238E27FC236}">
                <a16:creationId xmlns:a16="http://schemas.microsoft.com/office/drawing/2014/main" id="{C8624C98-4045-7650-4EA2-ADCE9FB1513B}"/>
              </a:ext>
            </a:extLst>
          </xdr:cNvPr>
          <xdr:cNvSpPr txBox="1"/>
        </xdr:nvSpPr>
        <xdr:spPr>
          <a:xfrm>
            <a:off x="7945472" y="105273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I2</a:t>
            </a:r>
          </a:p>
        </xdr:txBody>
      </xdr:sp>
      <xdr:sp macro="" textlink="">
        <xdr:nvSpPr>
          <xdr:cNvPr id="121" name="CuadroTexto 208">
            <a:extLst>
              <a:ext uri="{FF2B5EF4-FFF2-40B4-BE49-F238E27FC236}">
                <a16:creationId xmlns:a16="http://schemas.microsoft.com/office/drawing/2014/main" id="{2DFF4A90-ECDB-B095-B7CA-36E1650D9752}"/>
              </a:ext>
            </a:extLst>
          </xdr:cNvPr>
          <xdr:cNvSpPr txBox="1"/>
        </xdr:nvSpPr>
        <xdr:spPr>
          <a:xfrm>
            <a:off x="9837494" y="1052738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I3</a:t>
            </a:r>
          </a:p>
        </xdr:txBody>
      </xdr:sp>
      <xdr:sp macro="" textlink="">
        <xdr:nvSpPr>
          <xdr:cNvPr id="122" name="CuadroTexto 209">
            <a:extLst>
              <a:ext uri="{FF2B5EF4-FFF2-40B4-BE49-F238E27FC236}">
                <a16:creationId xmlns:a16="http://schemas.microsoft.com/office/drawing/2014/main" id="{304A29AE-6A4B-3E0E-AAC2-619E691D4E9E}"/>
              </a:ext>
            </a:extLst>
          </xdr:cNvPr>
          <xdr:cNvSpPr txBox="1"/>
        </xdr:nvSpPr>
        <xdr:spPr>
          <a:xfrm>
            <a:off x="5833103" y="35457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CD</a:t>
            </a:r>
          </a:p>
        </xdr:txBody>
      </xdr:sp>
      <xdr:sp macro="" textlink="">
        <xdr:nvSpPr>
          <xdr:cNvPr id="123" name="CuadroTexto 210">
            <a:extLst>
              <a:ext uri="{FF2B5EF4-FFF2-40B4-BE49-F238E27FC236}">
                <a16:creationId xmlns:a16="http://schemas.microsoft.com/office/drawing/2014/main" id="{2C88B811-DDD1-732F-DC31-15E081DD4666}"/>
              </a:ext>
            </a:extLst>
          </xdr:cNvPr>
          <xdr:cNvSpPr txBox="1"/>
        </xdr:nvSpPr>
        <xdr:spPr>
          <a:xfrm>
            <a:off x="6445813" y="381296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D2</a:t>
            </a:r>
          </a:p>
        </xdr:txBody>
      </xdr:sp>
      <xdr:sp macro="" textlink="">
        <xdr:nvSpPr>
          <xdr:cNvPr id="124" name="CuadroTexto 211">
            <a:extLst>
              <a:ext uri="{FF2B5EF4-FFF2-40B4-BE49-F238E27FC236}">
                <a16:creationId xmlns:a16="http://schemas.microsoft.com/office/drawing/2014/main" id="{A324F9BD-D548-F24A-382F-8A00FC9FDC12}"/>
              </a:ext>
            </a:extLst>
          </xdr:cNvPr>
          <xdr:cNvSpPr txBox="1"/>
        </xdr:nvSpPr>
        <xdr:spPr>
          <a:xfrm>
            <a:off x="6445813" y="406083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D3</a:t>
            </a:r>
          </a:p>
        </xdr:txBody>
      </xdr:sp>
      <xdr:sp macro="" textlink="">
        <xdr:nvSpPr>
          <xdr:cNvPr id="125" name="CuadroTexto 212">
            <a:extLst>
              <a:ext uri="{FF2B5EF4-FFF2-40B4-BE49-F238E27FC236}">
                <a16:creationId xmlns:a16="http://schemas.microsoft.com/office/drawing/2014/main" id="{443F6CBF-9F28-C47F-1B2C-82B25445CA88}"/>
              </a:ext>
            </a:extLst>
          </xdr:cNvPr>
          <xdr:cNvSpPr txBox="1"/>
        </xdr:nvSpPr>
        <xdr:spPr>
          <a:xfrm>
            <a:off x="6326784" y="43261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D1</a:t>
            </a:r>
          </a:p>
        </xdr:txBody>
      </xdr:sp>
      <xdr:sp macro="" textlink="">
        <xdr:nvSpPr>
          <xdr:cNvPr id="126" name="CuadroTexto 213">
            <a:extLst>
              <a:ext uri="{FF2B5EF4-FFF2-40B4-BE49-F238E27FC236}">
                <a16:creationId xmlns:a16="http://schemas.microsoft.com/office/drawing/2014/main" id="{91565D9C-7E15-7E57-D055-1E61911D5DC3}"/>
              </a:ext>
            </a:extLst>
          </xdr:cNvPr>
          <xdr:cNvSpPr txBox="1"/>
        </xdr:nvSpPr>
        <xdr:spPr>
          <a:xfrm>
            <a:off x="6664528" y="519854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DC</a:t>
            </a:r>
          </a:p>
        </xdr:txBody>
      </xdr:sp>
      <xdr:sp macro="" textlink="">
        <xdr:nvSpPr>
          <xdr:cNvPr id="127" name="CuadroTexto 214">
            <a:extLst>
              <a:ext uri="{FF2B5EF4-FFF2-40B4-BE49-F238E27FC236}">
                <a16:creationId xmlns:a16="http://schemas.microsoft.com/office/drawing/2014/main" id="{B1A3997F-A710-0F7D-6D88-99167F05C6B9}"/>
              </a:ext>
            </a:extLst>
          </xdr:cNvPr>
          <xdr:cNvSpPr txBox="1"/>
        </xdr:nvSpPr>
        <xdr:spPr>
          <a:xfrm>
            <a:off x="8973418" y="354570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D4</a:t>
            </a:r>
          </a:p>
        </xdr:txBody>
      </xdr:sp>
      <xdr:sp macro="" textlink="">
        <xdr:nvSpPr>
          <xdr:cNvPr id="128" name="CuadroTexto 215">
            <a:extLst>
              <a:ext uri="{FF2B5EF4-FFF2-40B4-BE49-F238E27FC236}">
                <a16:creationId xmlns:a16="http://schemas.microsoft.com/office/drawing/2014/main" id="{93EA4665-283B-CC36-D07A-04FDEAFEAC3C}"/>
              </a:ext>
            </a:extLst>
          </xdr:cNvPr>
          <xdr:cNvSpPr txBox="1"/>
        </xdr:nvSpPr>
        <xdr:spPr>
          <a:xfrm>
            <a:off x="8743928" y="3894419"/>
            <a:ext cx="32733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DE</a:t>
            </a:r>
          </a:p>
        </xdr:txBody>
      </xdr:sp>
      <xdr:sp macro="" textlink="">
        <xdr:nvSpPr>
          <xdr:cNvPr id="129" name="CuadroTexto 216">
            <a:extLst>
              <a:ext uri="{FF2B5EF4-FFF2-40B4-BE49-F238E27FC236}">
                <a16:creationId xmlns:a16="http://schemas.microsoft.com/office/drawing/2014/main" id="{E7E7E1D2-ED74-F57C-1928-868245AF2916}"/>
              </a:ext>
            </a:extLst>
          </xdr:cNvPr>
          <xdr:cNvSpPr txBox="1"/>
        </xdr:nvSpPr>
        <xdr:spPr>
          <a:xfrm>
            <a:off x="8645507" y="4224812"/>
            <a:ext cx="31130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E1</a:t>
            </a:r>
          </a:p>
        </xdr:txBody>
      </xdr:sp>
      <xdr:sp macro="" textlink="">
        <xdr:nvSpPr>
          <xdr:cNvPr id="130" name="CuadroTexto 217">
            <a:extLst>
              <a:ext uri="{FF2B5EF4-FFF2-40B4-BE49-F238E27FC236}">
                <a16:creationId xmlns:a16="http://schemas.microsoft.com/office/drawing/2014/main" id="{B9502748-CB87-A023-3FC9-50AA1009C4BF}"/>
              </a:ext>
            </a:extLst>
          </xdr:cNvPr>
          <xdr:cNvSpPr txBox="1"/>
        </xdr:nvSpPr>
        <xdr:spPr>
          <a:xfrm>
            <a:off x="8562528" y="462299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FD</a:t>
            </a:r>
          </a:p>
        </xdr:txBody>
      </xdr:sp>
      <xdr:sp macro="" textlink="">
        <xdr:nvSpPr>
          <xdr:cNvPr id="131" name="CuadroTexto 218">
            <a:extLst>
              <a:ext uri="{FF2B5EF4-FFF2-40B4-BE49-F238E27FC236}">
                <a16:creationId xmlns:a16="http://schemas.microsoft.com/office/drawing/2014/main" id="{B5E1F68A-BCBC-1877-F157-7CF5C45F3BE0}"/>
              </a:ext>
            </a:extLst>
          </xdr:cNvPr>
          <xdr:cNvSpPr txBox="1"/>
        </xdr:nvSpPr>
        <xdr:spPr>
          <a:xfrm>
            <a:off x="8455037" y="5101368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F1</a:t>
            </a:r>
          </a:p>
        </xdr:txBody>
      </xdr:sp>
      <xdr:sp macro="" textlink="">
        <xdr:nvSpPr>
          <xdr:cNvPr id="132" name="CuadroTexto 219">
            <a:extLst>
              <a:ext uri="{FF2B5EF4-FFF2-40B4-BE49-F238E27FC236}">
                <a16:creationId xmlns:a16="http://schemas.microsoft.com/office/drawing/2014/main" id="{14C672DE-FBDA-BC06-C266-29AB8ACADC74}"/>
              </a:ext>
            </a:extLst>
          </xdr:cNvPr>
          <xdr:cNvSpPr txBox="1"/>
        </xdr:nvSpPr>
        <xdr:spPr>
          <a:xfrm>
            <a:off x="8452012" y="578240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133" name="CuadroTexto 220">
            <a:extLst>
              <a:ext uri="{FF2B5EF4-FFF2-40B4-BE49-F238E27FC236}">
                <a16:creationId xmlns:a16="http://schemas.microsoft.com/office/drawing/2014/main" id="{182539A3-F7A4-D237-DF86-466223D3D111}"/>
              </a:ext>
            </a:extLst>
          </xdr:cNvPr>
          <xdr:cNvSpPr txBox="1"/>
        </xdr:nvSpPr>
        <xdr:spPr>
          <a:xfrm>
            <a:off x="11389376" y="5782407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F5</a:t>
            </a:r>
          </a:p>
        </xdr:txBody>
      </xdr:sp>
      <xdr:sp macro="" textlink="">
        <xdr:nvSpPr>
          <xdr:cNvPr id="134" name="CuadroTexto 221">
            <a:extLst>
              <a:ext uri="{FF2B5EF4-FFF2-40B4-BE49-F238E27FC236}">
                <a16:creationId xmlns:a16="http://schemas.microsoft.com/office/drawing/2014/main" id="{09F97BF7-D6CE-8C3A-15A0-0FD113229E9F}"/>
              </a:ext>
            </a:extLst>
          </xdr:cNvPr>
          <xdr:cNvSpPr txBox="1"/>
        </xdr:nvSpPr>
        <xdr:spPr>
          <a:xfrm>
            <a:off x="10919933" y="465895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EF</a:t>
            </a:r>
          </a:p>
        </xdr:txBody>
      </xdr:sp>
      <xdr:sp macro="" textlink="">
        <xdr:nvSpPr>
          <xdr:cNvPr id="135" name="CuadroTexto 222">
            <a:extLst>
              <a:ext uri="{FF2B5EF4-FFF2-40B4-BE49-F238E27FC236}">
                <a16:creationId xmlns:a16="http://schemas.microsoft.com/office/drawing/2014/main" id="{9CB8F6AF-B111-B6B2-1EEE-A9DD0162C584}"/>
              </a:ext>
            </a:extLst>
          </xdr:cNvPr>
          <xdr:cNvSpPr txBox="1"/>
        </xdr:nvSpPr>
        <xdr:spPr>
          <a:xfrm>
            <a:off x="10645986" y="363704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E2</a:t>
            </a:r>
          </a:p>
        </xdr:txBody>
      </xdr:sp>
      <xdr:sp macro="" textlink="">
        <xdr:nvSpPr>
          <xdr:cNvPr id="136" name="CuadroTexto 223">
            <a:extLst>
              <a:ext uri="{FF2B5EF4-FFF2-40B4-BE49-F238E27FC236}">
                <a16:creationId xmlns:a16="http://schemas.microsoft.com/office/drawing/2014/main" id="{BE76AD24-9E7C-BF8A-8A37-67410D6A15A9}"/>
              </a:ext>
            </a:extLst>
          </xdr:cNvPr>
          <xdr:cNvSpPr txBox="1"/>
        </xdr:nvSpPr>
        <xdr:spPr>
          <a:xfrm>
            <a:off x="11306143" y="4928244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F3</a:t>
            </a:r>
          </a:p>
        </xdr:txBody>
      </xdr:sp>
      <xdr:sp macro="" textlink="">
        <xdr:nvSpPr>
          <xdr:cNvPr id="137" name="CuadroTexto 224">
            <a:extLst>
              <a:ext uri="{FF2B5EF4-FFF2-40B4-BE49-F238E27FC236}">
                <a16:creationId xmlns:a16="http://schemas.microsoft.com/office/drawing/2014/main" id="{04F3069D-B9EC-68EA-6F0D-ED22821CBCFA}"/>
              </a:ext>
            </a:extLst>
          </xdr:cNvPr>
          <xdr:cNvSpPr txBox="1"/>
        </xdr:nvSpPr>
        <xdr:spPr>
          <a:xfrm>
            <a:off x="11131288" y="5304036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  <xdr:twoCellAnchor>
    <xdr:from>
      <xdr:col>4</xdr:col>
      <xdr:colOff>667307</xdr:colOff>
      <xdr:row>22</xdr:row>
      <xdr:rowOff>55028</xdr:rowOff>
    </xdr:from>
    <xdr:to>
      <xdr:col>5</xdr:col>
      <xdr:colOff>331855</xdr:colOff>
      <xdr:row>23</xdr:row>
      <xdr:rowOff>82088</xdr:rowOff>
    </xdr:to>
    <xdr:sp macro="" textlink="">
      <xdr:nvSpPr>
        <xdr:cNvPr id="91" name="CuadroTexto 1">
          <a:extLst>
            <a:ext uri="{FF2B5EF4-FFF2-40B4-BE49-F238E27FC236}">
              <a16:creationId xmlns:a16="http://schemas.microsoft.com/office/drawing/2014/main" id="{31670FF5-A2D1-7A1B-3A7A-F07AC920214E}"/>
            </a:ext>
          </a:extLst>
        </xdr:cNvPr>
        <xdr:cNvSpPr txBox="1"/>
      </xdr:nvSpPr>
      <xdr:spPr>
        <a:xfrm>
          <a:off x="3715307" y="4246028"/>
          <a:ext cx="426548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 b="1" u="sng">
              <a:solidFill>
                <a:srgbClr val="FF0000"/>
              </a:solidFill>
            </a:rPr>
            <a:t>B4</a:t>
          </a:r>
        </a:p>
      </xdr:txBody>
    </xdr:sp>
    <xdr:clientData/>
  </xdr:two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8CEDB60-2775-2F69-D934-515B8386AAE7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3" name="CuadroTexto 89">
          <a:extLst>
            <a:ext uri="{FF2B5EF4-FFF2-40B4-BE49-F238E27FC236}">
              <a16:creationId xmlns:a16="http://schemas.microsoft.com/office/drawing/2014/main" id="{88C7DB9E-070C-0134-771E-6BFBF3EA789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49F8B3-7114-0A0B-29B1-283C79A2BD22}"/>
            </a:ext>
          </a:extLst>
        </xdr:cNvPr>
        <xdr:cNvCxnSpPr>
          <a:cxnSpLocks/>
          <a:stCxn id="3" idx="3"/>
          <a:endCxn id="5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5" name="CuadroTexto 8">
          <a:extLst>
            <a:ext uri="{FF2B5EF4-FFF2-40B4-BE49-F238E27FC236}">
              <a16:creationId xmlns:a16="http://schemas.microsoft.com/office/drawing/2014/main" id="{BD385BBA-A720-9518-3688-86838158A336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F5F4831-FDF2-2F92-EA60-35179CC6A5E1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7" name="CuadroTexto 89">
          <a:extLst>
            <a:ext uri="{FF2B5EF4-FFF2-40B4-BE49-F238E27FC236}">
              <a16:creationId xmlns:a16="http://schemas.microsoft.com/office/drawing/2014/main" id="{620114C9-85A9-1F92-D010-70A65B6D831F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77FE222-C65D-5DA2-5C2F-4CDFB7893E99}"/>
            </a:ext>
          </a:extLst>
        </xdr:cNvPr>
        <xdr:cNvCxnSpPr>
          <a:cxnSpLocks/>
          <a:stCxn id="6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9" name="CuadroTexto 89">
          <a:extLst>
            <a:ext uri="{FF2B5EF4-FFF2-40B4-BE49-F238E27FC236}">
              <a16:creationId xmlns:a16="http://schemas.microsoft.com/office/drawing/2014/main" id="{9EF3BF2C-B2C6-30D9-C50F-B77E5E96F279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5D71FAB-37D0-85FF-0650-30A32EA31B80}"/>
            </a:ext>
          </a:extLst>
        </xdr:cNvPr>
        <xdr:cNvCxnSpPr>
          <a:cxnSpLocks/>
          <a:stCxn id="9" idx="0"/>
          <a:endCxn id="6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1" name="CuadroTexto 89">
          <a:extLst>
            <a:ext uri="{FF2B5EF4-FFF2-40B4-BE49-F238E27FC236}">
              <a16:creationId xmlns:a16="http://schemas.microsoft.com/office/drawing/2014/main" id="{7448E4C8-EBB6-4BC5-2327-9128AA52F234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5870E08-7498-C8EE-DA65-108D28969B70}"/>
            </a:ext>
          </a:extLst>
        </xdr:cNvPr>
        <xdr:cNvCxnSpPr>
          <a:cxnSpLocks/>
          <a:stCxn id="11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8154442-EB13-A7E1-2506-60D137FF034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4" name="CuadroTexto 55">
          <a:extLst>
            <a:ext uri="{FF2B5EF4-FFF2-40B4-BE49-F238E27FC236}">
              <a16:creationId xmlns:a16="http://schemas.microsoft.com/office/drawing/2014/main" id="{1BE04D8A-E636-740E-0E0C-9E073947E6E2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4EAEE7D-CB59-4329-BFD5-D0F900655503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C9F7574-E460-9AF1-5FF1-74584F59F7C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7" name="CuadroTexto 89">
          <a:extLst>
            <a:ext uri="{FF2B5EF4-FFF2-40B4-BE49-F238E27FC236}">
              <a16:creationId xmlns:a16="http://schemas.microsoft.com/office/drawing/2014/main" id="{E3B1E01C-E2A7-D6D5-79F1-770F22203002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BF4F719-5A6B-6E7C-AF4D-9411002B2B30}"/>
            </a:ext>
          </a:extLst>
        </xdr:cNvPr>
        <xdr:cNvCxnSpPr>
          <a:cxnSpLocks/>
          <a:stCxn id="16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19" name="CuadroTexto 89">
          <a:extLst>
            <a:ext uri="{FF2B5EF4-FFF2-40B4-BE49-F238E27FC236}">
              <a16:creationId xmlns:a16="http://schemas.microsoft.com/office/drawing/2014/main" id="{370450EA-0D66-2043-BD70-C96EC62DC27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E2072D3-5642-ECA0-E1DA-DE191E22FCB1}"/>
            </a:ext>
          </a:extLst>
        </xdr:cNvPr>
        <xdr:cNvCxnSpPr>
          <a:cxnSpLocks/>
          <a:stCxn id="19" idx="0"/>
          <a:endCxn id="16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1" name="CuadroTexto 89">
          <a:extLst>
            <a:ext uri="{FF2B5EF4-FFF2-40B4-BE49-F238E27FC236}">
              <a16:creationId xmlns:a16="http://schemas.microsoft.com/office/drawing/2014/main" id="{2B8CB992-4CBE-7BB0-EE0B-20D027EB8C3D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5B45BC-2B5F-BF2B-88FB-B9CCB250C087}"/>
            </a:ext>
          </a:extLst>
        </xdr:cNvPr>
        <xdr:cNvCxnSpPr>
          <a:cxnSpLocks/>
          <a:stCxn id="21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A0195A0-AFCE-74F7-1969-BEEAEBE28B75}"/>
            </a:ext>
          </a:extLst>
        </xdr:cNvPr>
        <xdr:cNvCxnSpPr>
          <a:cxnSpLocks/>
          <a:stCxn id="13" idx="3"/>
          <a:endCxn id="24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4" name="CuadroTexto 89">
          <a:extLst>
            <a:ext uri="{FF2B5EF4-FFF2-40B4-BE49-F238E27FC236}">
              <a16:creationId xmlns:a16="http://schemas.microsoft.com/office/drawing/2014/main" id="{BBBD214E-E392-8040-EE44-8FABBA4B9E6C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C42442B9-1BAE-FC7A-61F9-928B85BF5926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FA67DCD-4040-6EC1-E370-8AA8F47911BF}"/>
            </a:ext>
          </a:extLst>
        </xdr:cNvPr>
        <xdr:cNvCxnSpPr>
          <a:cxnSpLocks/>
          <a:stCxn id="27" idx="3"/>
          <a:endCxn id="16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7" name="CuadroTexto 89">
          <a:extLst>
            <a:ext uri="{FF2B5EF4-FFF2-40B4-BE49-F238E27FC236}">
              <a16:creationId xmlns:a16="http://schemas.microsoft.com/office/drawing/2014/main" id="{A2A35DA1-311D-4AA4-5742-58C40BEE6D1B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6B34306-61E5-BD75-B18C-78C22DF92156}"/>
            </a:ext>
          </a:extLst>
        </xdr:cNvPr>
        <xdr:cNvCxnSpPr>
          <a:cxnSpLocks/>
          <a:stCxn id="29" idx="3"/>
          <a:endCxn id="7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29" name="CuadroTexto 89">
          <a:extLst>
            <a:ext uri="{FF2B5EF4-FFF2-40B4-BE49-F238E27FC236}">
              <a16:creationId xmlns:a16="http://schemas.microsoft.com/office/drawing/2014/main" id="{947AB18D-1459-0D1A-BB7B-DF2846214070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C92C36E-7351-0514-0CE4-56B14A1162FB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C403164-0BCB-F5DB-FE29-1F5AE03F90B7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07FF1F5-A86D-63C9-F135-F87F1CA2714C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A8611EF2-04A0-675A-7FA8-EA055CB9DA84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8E79C66-A7A4-4B0D-986C-F6FC810A1C3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4A567E3-182A-0752-9B02-AA47BC58A890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B2340E2F-6E85-A9DB-3A2D-74C28E79EB57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D3B966B3-8BC0-BDF4-FC21-9E5EC099B538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B9E3E8F-93A9-DF6E-EF3C-53B7A53F54F9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13FD131E-015C-3EF4-8BE6-C5C121B7A08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40B8430F-F000-6216-4708-5E00B7E53653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1" name="CuadroTexto 89">
          <a:extLst>
            <a:ext uri="{FF2B5EF4-FFF2-40B4-BE49-F238E27FC236}">
              <a16:creationId xmlns:a16="http://schemas.microsoft.com/office/drawing/2014/main" id="{2D6CB821-8375-D6EE-4EA8-9AC79A505112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B99033FC-A2F2-47C9-E0A5-E5D93CE7C7BF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AC779ACB-3882-F65B-35F6-E9A94FFD4ABC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6F04CBF-7B31-72BE-BAC7-E639C7CF1ACC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FCDE4453-E4E2-DBE7-5CC7-4F675D8DE0EB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2FF6D95D-DCB1-782D-5AAB-27F91217CFAF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D8362D8-C9DE-A1C9-8259-2251DC15FF1C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33F13B03-3119-4CD0-6933-2D036CF788F1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5D98445E-7326-E798-C521-9822A9EC2C06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9950C371-1389-9BE5-A778-01598F9FDA56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0C614315-0E6A-88BC-64F8-F8C08DB2F5A4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0C254D81-65AD-D1D4-0F3F-FBA741B8518D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02D40B98-8126-B4C3-93DD-3CF8FE7401F2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6350FEBA-D452-A5FA-C51D-170E18FC0CB2}"/>
            </a:ext>
          </a:extLst>
        </xdr:cNvPr>
        <xdr:cNvCxnSpPr>
          <a:cxnSpLocks/>
          <a:stCxn id="53" idx="3"/>
          <a:endCxn id="55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5" name="CuadroTexto 101">
          <a:extLst>
            <a:ext uri="{FF2B5EF4-FFF2-40B4-BE49-F238E27FC236}">
              <a16:creationId xmlns:a16="http://schemas.microsoft.com/office/drawing/2014/main" id="{FA2332B2-F556-8BAB-DCA8-74E953715E7F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ACCE0E01-2C3A-5450-A607-A2A7AFAC31D1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7" name="CuadroTexto 89">
          <a:extLst>
            <a:ext uri="{FF2B5EF4-FFF2-40B4-BE49-F238E27FC236}">
              <a16:creationId xmlns:a16="http://schemas.microsoft.com/office/drawing/2014/main" id="{93380B2E-D833-C18F-C9D6-91AE29751DBA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CA7BDD73-49B2-6E7C-4ED9-3AB97821C273}"/>
            </a:ext>
          </a:extLst>
        </xdr:cNvPr>
        <xdr:cNvCxnSpPr>
          <a:cxnSpLocks/>
          <a:stCxn id="56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59" name="CuadroTexto 89">
          <a:extLst>
            <a:ext uri="{FF2B5EF4-FFF2-40B4-BE49-F238E27FC236}">
              <a16:creationId xmlns:a16="http://schemas.microsoft.com/office/drawing/2014/main" id="{4A68D4C6-152F-2FA3-1442-5BF755F9B0C3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35A2FD74-E173-70F2-A104-DD4BCB832C98}"/>
            </a:ext>
          </a:extLst>
        </xdr:cNvPr>
        <xdr:cNvCxnSpPr>
          <a:cxnSpLocks/>
          <a:stCxn id="59" idx="0"/>
          <a:endCxn id="56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26976583-AE32-071A-52A4-A947742FA2FB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827AA5A9-A365-C93C-EED3-FC5A3598E9CE}"/>
            </a:ext>
          </a:extLst>
        </xdr:cNvPr>
        <xdr:cNvCxnSpPr>
          <a:cxnSpLocks/>
          <a:stCxn id="61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3" name="Rectángulo: esquinas redondeadas 62">
          <a:extLst>
            <a:ext uri="{FF2B5EF4-FFF2-40B4-BE49-F238E27FC236}">
              <a16:creationId xmlns:a16="http://schemas.microsoft.com/office/drawing/2014/main" id="{97B5B7BC-AFB4-87FD-1A8B-0C5BB9EE6C5D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4" name="CuadroTexto 110">
          <a:extLst>
            <a:ext uri="{FF2B5EF4-FFF2-40B4-BE49-F238E27FC236}">
              <a16:creationId xmlns:a16="http://schemas.microsoft.com/office/drawing/2014/main" id="{A699956D-D736-E47B-7AE1-ACBD974AABB5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572AFCD8-AEB0-FCB0-1995-E1CFD43575DA}"/>
            </a:ext>
          </a:extLst>
        </xdr:cNvPr>
        <xdr:cNvCxnSpPr>
          <a:cxnSpLocks/>
          <a:stCxn id="52" idx="3"/>
          <a:endCxn id="64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854825C8-8185-DBFE-5E65-2945050D3C1B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7" name="CuadroTexto 89">
          <a:extLst>
            <a:ext uri="{FF2B5EF4-FFF2-40B4-BE49-F238E27FC236}">
              <a16:creationId xmlns:a16="http://schemas.microsoft.com/office/drawing/2014/main" id="{E73F7B49-3971-7DB9-FCBD-B4A1BDD47C08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45A4E2CD-C6E7-8807-B2B9-E5464467DA9F}"/>
            </a:ext>
          </a:extLst>
        </xdr:cNvPr>
        <xdr:cNvCxnSpPr>
          <a:cxnSpLocks/>
          <a:stCxn id="66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B60621EE-62B8-8380-E3E7-19605291AC96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45620338-558A-84B0-E78C-6213A090A517}"/>
            </a:ext>
          </a:extLst>
        </xdr:cNvPr>
        <xdr:cNvCxnSpPr>
          <a:cxnSpLocks/>
          <a:stCxn id="69" idx="0"/>
          <a:endCxn id="66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40D0F165-474F-AD8A-3890-7868A85BC196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067F429-B9BC-C0FD-B701-27D68ECE463E}"/>
            </a:ext>
          </a:extLst>
        </xdr:cNvPr>
        <xdr:cNvCxnSpPr>
          <a:cxnSpLocks/>
          <a:stCxn id="71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34CDD0A7-59FE-8B6C-6562-1C29C7037B72}"/>
            </a:ext>
          </a:extLst>
        </xdr:cNvPr>
        <xdr:cNvCxnSpPr>
          <a:cxnSpLocks/>
          <a:stCxn id="63" idx="3"/>
          <a:endCxn id="74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4" name="CuadroTexto 89">
          <a:extLst>
            <a:ext uri="{FF2B5EF4-FFF2-40B4-BE49-F238E27FC236}">
              <a16:creationId xmlns:a16="http://schemas.microsoft.com/office/drawing/2014/main" id="{A4FAAB65-A908-3A5B-AD95-05CDA47945B0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5F75E00A-02B1-665A-D5AE-1C52E11A0C8E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74DD3E0-56C0-5E3E-82BF-950E1A230B2E}"/>
            </a:ext>
          </a:extLst>
        </xdr:cNvPr>
        <xdr:cNvCxnSpPr>
          <a:cxnSpLocks/>
          <a:stCxn id="77" idx="3"/>
          <a:endCxn id="66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7" name="CuadroTexto 89">
          <a:extLst>
            <a:ext uri="{FF2B5EF4-FFF2-40B4-BE49-F238E27FC236}">
              <a16:creationId xmlns:a16="http://schemas.microsoft.com/office/drawing/2014/main" id="{87B133C5-9E6A-5AA1-B902-8D0998821082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B382FC1B-2E73-1AEE-0F45-42484E156087}"/>
            </a:ext>
          </a:extLst>
        </xdr:cNvPr>
        <xdr:cNvCxnSpPr>
          <a:cxnSpLocks/>
          <a:stCxn id="79" idx="3"/>
          <a:endCxn id="57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79" name="CuadroTexto 89">
          <a:extLst>
            <a:ext uri="{FF2B5EF4-FFF2-40B4-BE49-F238E27FC236}">
              <a16:creationId xmlns:a16="http://schemas.microsoft.com/office/drawing/2014/main" id="{4A48CC0F-C7A6-5CDD-5A10-7515007959DE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A3B0F85D-10F4-3D9C-46BF-3A2F53CA32EC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E5DD068E-9140-01D1-3311-9E08D5926E5C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7B1B881-6008-C3EA-DB57-7F5C948E5FCC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2707D09-DA5D-0ABD-98DD-D924945F112B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B90FED52-AAAB-3CFA-B8C3-610B15858EEE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B31BA120-EFA3-B963-8D4E-40985F29E497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46D1FCBC-A624-DDDE-FDED-271DF61CA388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A1717495-88DE-9AEF-8AEC-013F8C69D305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45BF7AED-1B03-EB97-C7C3-81400F3EB365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CDA25C38-442E-78D2-FC40-85CCCA8EEFCD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44A5691B-6F84-B342-229E-179EDE93369F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5914E270-1F0D-7FB2-466A-4DE12C42A017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DBF05CE1-2467-6F9F-CB90-D4B0C3869EE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04" name="CuadroTexto 89">
          <a:extLst>
            <a:ext uri="{FF2B5EF4-FFF2-40B4-BE49-F238E27FC236}">
              <a16:creationId xmlns:a16="http://schemas.microsoft.com/office/drawing/2014/main" id="{AE144A6B-CAFE-C497-61E5-D3389A4E8833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422A70D-EB84-12B5-463C-7196E0D52B98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90883D64-6E3C-9A4B-CD86-CAFE2CC001AF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3EB8CE6B-A92E-2991-737D-8F0788D8645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63691BF4-D77C-8A62-C033-16B3BBA753A1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044B1331-17A0-E972-3D79-C8A547D42102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EE082D69-3580-48EA-9667-F2BC43DB9DFB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63344DA9-DC8F-4178-5879-0B7745313469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925DDBF1-61F9-4144-79D6-DD09F6A71731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3CA67903-3A51-4720-A30B-5EE4281481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5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H19" zoomScale="110" zoomScaleNormal="110" workbookViewId="0">
      <selection activeCell="Y25" sqref="Y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BC41-68A6-4E77-BC52-076B7D9AA93A}">
  <sheetPr>
    <tabColor theme="7" tint="0.39997558519241921"/>
  </sheetPr>
  <dimension ref="A1:I184"/>
  <sheetViews>
    <sheetView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baseColWidth="10" defaultRowHeight="15" x14ac:dyDescent="0.25"/>
  <cols>
    <col min="1" max="1" width="5.28515625" bestFit="1" customWidth="1"/>
    <col min="2" max="2" width="16.85546875" bestFit="1" customWidth="1"/>
    <col min="3" max="3" width="16" bestFit="1" customWidth="1"/>
    <col min="4" max="4" width="12.85546875" bestFit="1" customWidth="1"/>
    <col min="6" max="6" width="21.5703125" bestFit="1" customWidth="1"/>
    <col min="7" max="7" width="20.140625" customWidth="1"/>
    <col min="8" max="8" width="17.42578125" bestFit="1" customWidth="1"/>
  </cols>
  <sheetData>
    <row r="1" spans="1:9" x14ac:dyDescent="0.25">
      <c r="B1" s="3" t="s">
        <v>49</v>
      </c>
      <c r="C1" s="3" t="s">
        <v>50</v>
      </c>
      <c r="D1" s="3" t="s">
        <v>51</v>
      </c>
      <c r="E1" s="3"/>
      <c r="F1" s="3" t="s">
        <v>106</v>
      </c>
      <c r="G1" s="3" t="s">
        <v>52</v>
      </c>
      <c r="H1" s="3" t="s">
        <v>53</v>
      </c>
      <c r="I1" s="3"/>
    </row>
    <row r="2" spans="1:9" x14ac:dyDescent="0.25">
      <c r="A2" s="3" t="s">
        <v>63</v>
      </c>
      <c r="B2" s="5">
        <f>All_Flows!E2</f>
        <v>14241.934359413817</v>
      </c>
      <c r="C2" s="5">
        <f>All_Flows!F2</f>
        <v>0</v>
      </c>
      <c r="D2" s="5">
        <f>All_Flows!G2</f>
        <v>14241.934359413817</v>
      </c>
      <c r="E2" s="5">
        <f>All_Flows!H2</f>
        <v>0</v>
      </c>
      <c r="F2" s="5">
        <f>All_Flows!I2</f>
        <v>302901.74838767125</v>
      </c>
      <c r="G2" s="5">
        <f>All_Flows!J2</f>
        <v>32463.205910446723</v>
      </c>
      <c r="H2" s="5">
        <f>All_Flows!K2</f>
        <v>335364.95429811795</v>
      </c>
      <c r="I2" s="6"/>
    </row>
    <row r="3" spans="1:9" x14ac:dyDescent="0.25">
      <c r="A3" s="7" t="s">
        <v>64</v>
      </c>
      <c r="B3" s="5">
        <f>All_Flows!E3</f>
        <v>0</v>
      </c>
      <c r="C3" s="5">
        <f>All_Flows!F3</f>
        <v>0</v>
      </c>
      <c r="D3" s="5">
        <f>All_Flows!G3</f>
        <v>991.59999999999991</v>
      </c>
      <c r="E3" s="5">
        <f>All_Flows!H3</f>
        <v>0</v>
      </c>
      <c r="F3" s="5">
        <f>All_Flows!I3</f>
        <v>0</v>
      </c>
      <c r="G3" s="5">
        <f>All_Flows!J3</f>
        <v>0</v>
      </c>
      <c r="H3" s="5">
        <f>All_Flows!K3</f>
        <v>0</v>
      </c>
      <c r="I3" s="6"/>
    </row>
    <row r="4" spans="1:9" x14ac:dyDescent="0.25">
      <c r="A4" s="8" t="s">
        <v>65</v>
      </c>
      <c r="B4" s="5">
        <f>All_Flows!E7</f>
        <v>1890.8298403574672</v>
      </c>
      <c r="C4" s="5">
        <f>All_Flows!F7</f>
        <v>0</v>
      </c>
      <c r="D4" s="5">
        <f>All_Flows!G7</f>
        <v>1890.8298403574672</v>
      </c>
      <c r="E4" s="5">
        <f>All_Flows!H7</f>
        <v>0</v>
      </c>
      <c r="F4" s="5">
        <f>All_Flows!I7</f>
        <v>104.62457628021072</v>
      </c>
      <c r="G4" s="5">
        <f>All_Flows!J7</f>
        <v>13.109194908598328</v>
      </c>
      <c r="H4" s="5">
        <f>All_Flows!K7</f>
        <v>117.73377118880904</v>
      </c>
      <c r="I4" s="6"/>
    </row>
    <row r="5" spans="1:9" x14ac:dyDescent="0.25">
      <c r="A5" s="7" t="s">
        <v>67</v>
      </c>
      <c r="B5" s="5">
        <f>All_Flows!E10</f>
        <v>0</v>
      </c>
      <c r="C5" s="5">
        <f>All_Flows!F10</f>
        <v>0</v>
      </c>
      <c r="D5" s="5">
        <f>All_Flows!G10</f>
        <v>3062</v>
      </c>
      <c r="E5" s="5">
        <f>All_Flows!H10</f>
        <v>0</v>
      </c>
      <c r="F5" s="5">
        <f>All_Flows!I10</f>
        <v>0</v>
      </c>
      <c r="G5" s="5">
        <f>All_Flows!J10</f>
        <v>0</v>
      </c>
      <c r="H5" s="5">
        <f>All_Flows!K10</f>
        <v>0</v>
      </c>
      <c r="I5" s="6"/>
    </row>
    <row r="6" spans="1:9" x14ac:dyDescent="0.25">
      <c r="A6" s="8" t="s">
        <v>74</v>
      </c>
      <c r="B6" s="5">
        <f>All_Flows!E17</f>
        <v>1718.936218506788</v>
      </c>
      <c r="C6" s="5">
        <f>All_Flows!F17</f>
        <v>0</v>
      </c>
      <c r="D6" s="5">
        <f>All_Flows!G17</f>
        <v>1718.936218506788</v>
      </c>
      <c r="E6" s="5">
        <f>All_Flows!H17</f>
        <v>0</v>
      </c>
      <c r="F6" s="5">
        <f>All_Flows!I17</f>
        <v>95.113251163828153</v>
      </c>
      <c r="G6" s="5">
        <f>All_Flows!J17</f>
        <v>11.917449916907607</v>
      </c>
      <c r="H6" s="5">
        <f>All_Flows!K17</f>
        <v>107.03070108073575</v>
      </c>
      <c r="I6" s="6"/>
    </row>
    <row r="7" spans="1:9" x14ac:dyDescent="0.25">
      <c r="A7" s="3" t="s">
        <v>75</v>
      </c>
      <c r="B7" s="5">
        <f>All_Flows!E18</f>
        <v>2879.464294902607</v>
      </c>
      <c r="C7" s="5">
        <f>All_Flows!F18</f>
        <v>0</v>
      </c>
      <c r="D7" s="5">
        <f>All_Flows!G18</f>
        <v>2879.464294902607</v>
      </c>
      <c r="E7" s="5">
        <f>All_Flows!H18</f>
        <v>0</v>
      </c>
      <c r="F7" s="5">
        <f>All_Flows!I18</f>
        <v>27706.233061478619</v>
      </c>
      <c r="G7" s="5">
        <f>All_Flows!J18</f>
        <v>1411.7319920826653</v>
      </c>
      <c r="H7" s="5">
        <f>All_Flows!K18</f>
        <v>29117.965053561285</v>
      </c>
    </row>
    <row r="8" spans="1:9" x14ac:dyDescent="0.25">
      <c r="A8" s="26" t="s">
        <v>45</v>
      </c>
      <c r="B8" s="5">
        <f>All_Flows!E26</f>
        <v>5403.6723560340815</v>
      </c>
      <c r="C8" s="5">
        <f>All_Flows!F26</f>
        <v>0</v>
      </c>
      <c r="D8" s="5">
        <f>All_Flows!G26</f>
        <v>5403.6723560340815</v>
      </c>
      <c r="E8" s="5">
        <f>All_Flows!H26</f>
        <v>0</v>
      </c>
      <c r="F8" s="5">
        <f>All_Flows!I26</f>
        <v>0</v>
      </c>
      <c r="G8" s="5">
        <f>All_Flows!J26</f>
        <v>0</v>
      </c>
      <c r="H8" s="5">
        <f>All_Flows!K26</f>
        <v>0</v>
      </c>
      <c r="I8" s="6"/>
    </row>
    <row r="9" spans="1:9" x14ac:dyDescent="0.25">
      <c r="A9" s="3" t="s">
        <v>46</v>
      </c>
      <c r="B9" s="5">
        <f>All_Flows!E27</f>
        <v>1548.8325323083409</v>
      </c>
      <c r="C9" s="5">
        <f>All_Flows!F27</f>
        <v>0</v>
      </c>
      <c r="D9" s="5">
        <f>All_Flows!G27</f>
        <v>1548.8325323083409</v>
      </c>
      <c r="E9" s="5">
        <f>All_Flows!H27</f>
        <v>0</v>
      </c>
      <c r="F9" s="5">
        <f>All_Flows!I27</f>
        <v>18268.343812340307</v>
      </c>
      <c r="G9" s="5">
        <f>All_Flows!J27</f>
        <v>940.94578346476408</v>
      </c>
      <c r="H9" s="5">
        <f>All_Flows!K27</f>
        <v>19209.289595805072</v>
      </c>
      <c r="I9" s="6"/>
    </row>
    <row r="10" spans="1:9" x14ac:dyDescent="0.25">
      <c r="A10" s="7" t="s">
        <v>87</v>
      </c>
      <c r="B10" s="5">
        <f>All_Flows!E40</f>
        <v>0</v>
      </c>
      <c r="C10" s="5">
        <f>All_Flows!F40</f>
        <v>0</v>
      </c>
      <c r="D10" s="5">
        <f>All_Flows!G40</f>
        <v>5053.42276266919</v>
      </c>
      <c r="E10" s="5">
        <f>All_Flows!H40</f>
        <v>0</v>
      </c>
      <c r="F10" s="5">
        <f>All_Flows!I40</f>
        <v>0</v>
      </c>
      <c r="G10" s="5">
        <f>All_Flows!J40</f>
        <v>0</v>
      </c>
      <c r="H10" s="5">
        <f>All_Flows!K40</f>
        <v>0</v>
      </c>
      <c r="I10" s="6"/>
    </row>
    <row r="11" spans="1:9" x14ac:dyDescent="0.25">
      <c r="A11" s="3" t="s">
        <v>88</v>
      </c>
      <c r="B11" s="5">
        <f>All_Flows!E41</f>
        <v>519.602287996874</v>
      </c>
      <c r="C11" s="5">
        <f>All_Flows!F41</f>
        <v>6.2645558535955441</v>
      </c>
      <c r="D11" s="5">
        <f>All_Flows!G41</f>
        <v>525.86684385046942</v>
      </c>
      <c r="E11" s="5">
        <f>All_Flows!H41</f>
        <v>0</v>
      </c>
      <c r="F11" s="5">
        <f>All_Flows!I41</f>
        <v>0</v>
      </c>
      <c r="G11" s="5">
        <f>All_Flows!J41</f>
        <v>0</v>
      </c>
      <c r="H11" s="5">
        <f>All_Flows!K41</f>
        <v>0</v>
      </c>
    </row>
    <row r="12" spans="1:9" x14ac:dyDescent="0.25">
      <c r="A12" s="7" t="s">
        <v>68</v>
      </c>
      <c r="B12" s="5">
        <f>All_Flows!E63</f>
        <v>0</v>
      </c>
      <c r="C12" s="5">
        <f>All_Flows!F63</f>
        <v>0</v>
      </c>
      <c r="D12" s="5">
        <f>All_Flows!G63</f>
        <v>436.01000000000005</v>
      </c>
      <c r="E12" s="5">
        <f>All_Flows!H63</f>
        <v>0</v>
      </c>
      <c r="F12" s="5">
        <f>All_Flows!I63</f>
        <v>0</v>
      </c>
      <c r="G12" s="5">
        <f>All_Flows!J63</f>
        <v>0</v>
      </c>
      <c r="H12" s="5">
        <f>All_Flows!K63</f>
        <v>0</v>
      </c>
      <c r="I12" s="6"/>
    </row>
    <row r="13" spans="1:9" x14ac:dyDescent="0.25">
      <c r="A13" s="3" t="s">
        <v>42</v>
      </c>
      <c r="B13" s="5">
        <f>All_Flows!E4</f>
        <v>14241.934359413817</v>
      </c>
      <c r="C13" s="5">
        <f>All_Flows!F4</f>
        <v>0</v>
      </c>
      <c r="D13" s="5">
        <f>All_Flows!G4</f>
        <v>14241.934359413817</v>
      </c>
      <c r="E13" s="5">
        <f>All_Flows!H4</f>
        <v>0</v>
      </c>
      <c r="F13" s="5">
        <f>All_Flows!I4</f>
        <v>302901.74838767125</v>
      </c>
      <c r="G13" s="5">
        <f>All_Flows!J4</f>
        <v>32463.205910446723</v>
      </c>
      <c r="H13" s="5">
        <f>All_Flows!K4</f>
        <v>335364.95429811795</v>
      </c>
      <c r="I13" s="6"/>
    </row>
    <row r="14" spans="1:9" x14ac:dyDescent="0.25">
      <c r="A14" s="3" t="s">
        <v>105</v>
      </c>
      <c r="B14" s="5">
        <f>All_Flows!E9</f>
        <v>1.4235444931748558</v>
      </c>
      <c r="C14" s="5">
        <f>All_Flows!F9</f>
        <v>0</v>
      </c>
      <c r="D14" s="5">
        <f>All_Flows!G9</f>
        <v>1.4235444931748558</v>
      </c>
      <c r="E14" s="5">
        <f>All_Flows!H9</f>
        <v>0</v>
      </c>
      <c r="F14" s="5">
        <f>All_Flows!I9</f>
        <v>0</v>
      </c>
      <c r="G14" s="5">
        <f>All_Flows!J9</f>
        <v>0</v>
      </c>
      <c r="H14" s="5">
        <f>All_Flows!K9</f>
        <v>0</v>
      </c>
      <c r="I14" s="6"/>
    </row>
    <row r="15" spans="1:9" x14ac:dyDescent="0.25">
      <c r="A15" s="3" t="s">
        <v>69</v>
      </c>
      <c r="B15" s="5">
        <f>All_Flows!E21</f>
        <v>5666.9359769854709</v>
      </c>
      <c r="C15" s="5">
        <f>All_Flows!F21</f>
        <v>4173.54804763416</v>
      </c>
      <c r="D15" s="5">
        <f>All_Flows!G21</f>
        <v>9840.4840246196309</v>
      </c>
      <c r="E15" s="5">
        <f>All_Flows!H21</f>
        <v>0</v>
      </c>
      <c r="F15" s="5">
        <f>All_Flows!I21</f>
        <v>157062.6547371684</v>
      </c>
      <c r="G15" s="5">
        <f>All_Flows!J21</f>
        <v>14881.972716564609</v>
      </c>
      <c r="H15" s="5">
        <f>All_Flows!K21</f>
        <v>171944.627453733</v>
      </c>
      <c r="I15" s="6"/>
    </row>
    <row r="16" spans="1:9" x14ac:dyDescent="0.25">
      <c r="A16" s="3" t="s">
        <v>70</v>
      </c>
      <c r="B16" s="5">
        <f>All_Flows!E12</f>
        <v>4867.9914625945403</v>
      </c>
      <c r="C16" s="5">
        <f>All_Flows!F12</f>
        <v>3526.5971420657079</v>
      </c>
      <c r="D16" s="5">
        <f>All_Flows!G12</f>
        <v>8394.5886046602463</v>
      </c>
      <c r="E16" s="5">
        <f>All_Flows!H12</f>
        <v>0</v>
      </c>
      <c r="F16" s="5">
        <f>All_Flows!I12</f>
        <v>93250.292334552418</v>
      </c>
      <c r="G16" s="5">
        <f>All_Flows!J12</f>
        <v>8135.6791126292637</v>
      </c>
      <c r="H16" s="5">
        <f>All_Flows!K12</f>
        <v>101385.97144718168</v>
      </c>
      <c r="I16" s="6"/>
    </row>
    <row r="17" spans="1:9" x14ac:dyDescent="0.25">
      <c r="A17" s="3" t="s">
        <v>72</v>
      </c>
      <c r="B17" s="5">
        <f>All_Flows!E13</f>
        <v>15338.677883346147</v>
      </c>
      <c r="C17" s="5">
        <f>All_Flows!F13</f>
        <v>2847.0574819322414</v>
      </c>
      <c r="D17" s="5">
        <f>All_Flows!G13</f>
        <v>18185.735365278386</v>
      </c>
      <c r="E17" s="5">
        <f>All_Flows!H13</f>
        <v>0</v>
      </c>
      <c r="F17" s="5">
        <f>All_Flows!I13</f>
        <v>363486.55660620431</v>
      </c>
      <c r="G17" s="5">
        <f>All_Flows!J13</f>
        <v>38804.449906379908</v>
      </c>
      <c r="H17" s="5">
        <f>All_Flows!K13</f>
        <v>402291.00651258422</v>
      </c>
      <c r="I17" s="6"/>
    </row>
    <row r="18" spans="1:9" x14ac:dyDescent="0.25">
      <c r="A18" s="3" t="s">
        <v>73</v>
      </c>
      <c r="B18" s="5">
        <f>All_Flows!E14</f>
        <v>588.8406609572678</v>
      </c>
      <c r="C18" s="5">
        <f>All_Flows!F14</f>
        <v>289.7301607925088</v>
      </c>
      <c r="D18" s="5">
        <f>All_Flows!G14</f>
        <v>878.57082174977631</v>
      </c>
      <c r="E18" s="5">
        <f>All_Flows!H14</f>
        <v>0</v>
      </c>
      <c r="F18" s="5">
        <f>All_Flows!I14</f>
        <v>3332.1787603069829</v>
      </c>
      <c r="G18" s="5">
        <f>All_Flows!J14</f>
        <v>418.15880290485524</v>
      </c>
      <c r="H18" s="5">
        <f>All_Flows!K14</f>
        <v>3750.3375632118382</v>
      </c>
      <c r="I18" s="6"/>
    </row>
    <row r="19" spans="1:9" x14ac:dyDescent="0.25">
      <c r="A19" s="3" t="s">
        <v>76</v>
      </c>
      <c r="B19" s="5">
        <f>All_Flows!E65</f>
        <v>59.992232212368918</v>
      </c>
      <c r="C19" s="5">
        <f>All_Flows!F65</f>
        <v>0</v>
      </c>
      <c r="D19" s="5">
        <f>All_Flows!G65</f>
        <v>59.992232212368918</v>
      </c>
      <c r="E19" s="5">
        <f>All_Flows!H65</f>
        <v>0</v>
      </c>
      <c r="F19" s="5">
        <f>All_Flows!I65</f>
        <v>0</v>
      </c>
      <c r="G19" s="5">
        <f>All_Flows!J65</f>
        <v>0</v>
      </c>
      <c r="H19" s="5">
        <f>All_Flows!K65</f>
        <v>0</v>
      </c>
      <c r="I19" s="6"/>
    </row>
    <row r="20" spans="1:9" x14ac:dyDescent="0.25">
      <c r="A20" s="3" t="s">
        <v>77</v>
      </c>
      <c r="B20" s="5">
        <f>All_Flows!E20</f>
        <v>1223.2056326518625</v>
      </c>
      <c r="C20" s="5">
        <f>All_Flows!F20</f>
        <v>1312.7527045618306</v>
      </c>
      <c r="D20" s="5">
        <f>All_Flows!G20</f>
        <v>2535.9583372136931</v>
      </c>
      <c r="E20" s="5">
        <f>All_Flows!H20</f>
        <v>0</v>
      </c>
      <c r="F20" s="5">
        <f>All_Flows!I20</f>
        <v>34241.240374424895</v>
      </c>
      <c r="G20" s="5">
        <f>All_Flows!J20</f>
        <v>2613.5396404894905</v>
      </c>
      <c r="H20" s="5">
        <f>All_Flows!K20</f>
        <v>36854.780014914388</v>
      </c>
      <c r="I20" s="6"/>
    </row>
    <row r="21" spans="1:9" x14ac:dyDescent="0.25">
      <c r="A21" s="3" t="s">
        <v>78</v>
      </c>
      <c r="B21" s="5">
        <f>All_Flows!E22</f>
        <v>9706.065784013861</v>
      </c>
      <c r="C21" s="5">
        <f>All_Flows!F22</f>
        <v>2333.7083423169302</v>
      </c>
      <c r="D21" s="5">
        <f>All_Flows!G22</f>
        <v>12039.774126330791</v>
      </c>
      <c r="E21" s="5">
        <f>All_Flows!H22</f>
        <v>0</v>
      </c>
      <c r="F21" s="5">
        <f>All_Flows!I22</f>
        <v>267358.19093073177</v>
      </c>
      <c r="G21" s="5">
        <f>All_Flows!J22</f>
        <v>27857.088127046612</v>
      </c>
      <c r="H21" s="5">
        <f>All_Flows!K22</f>
        <v>295215.27905777836</v>
      </c>
      <c r="I21" s="6"/>
    </row>
    <row r="22" spans="1:9" x14ac:dyDescent="0.25">
      <c r="A22" s="3" t="s">
        <v>79</v>
      </c>
      <c r="B22" s="5">
        <f>All_Flows!E57</f>
        <v>184.00219334062348</v>
      </c>
      <c r="C22" s="5">
        <f>All_Flows!F57</f>
        <v>601.90594044689931</v>
      </c>
      <c r="D22" s="5">
        <f>All_Flows!G57</f>
        <v>785.90813378752296</v>
      </c>
      <c r="E22" s="5">
        <f>All_Flows!H57</f>
        <v>0</v>
      </c>
      <c r="F22" s="5">
        <f>All_Flows!I57</f>
        <v>1108.2934303097163</v>
      </c>
      <c r="G22" s="5">
        <f>All_Flows!J57</f>
        <v>102.57761481303213</v>
      </c>
      <c r="H22" s="5">
        <f>All_Flows!K57</f>
        <v>1210.8710451227485</v>
      </c>
      <c r="I22" s="6"/>
    </row>
    <row r="23" spans="1:9" x14ac:dyDescent="0.25">
      <c r="A23" s="3" t="s">
        <v>80</v>
      </c>
      <c r="B23" s="5">
        <f>All_Flows!E29</f>
        <v>1362.3088104938299</v>
      </c>
      <c r="C23" s="5">
        <f>All_Flows!F29</f>
        <v>0.61179857095787205</v>
      </c>
      <c r="D23" s="5">
        <f>All_Flows!G29</f>
        <v>1362.9206090647876</v>
      </c>
      <c r="E23" s="5">
        <f>All_Flows!H29</f>
        <v>0</v>
      </c>
      <c r="F23" s="5">
        <f>All_Flows!I29</f>
        <v>37690.859119080465</v>
      </c>
      <c r="G23" s="5">
        <f>All_Flows!J29</f>
        <v>3932.2047146624514</v>
      </c>
      <c r="H23" s="5">
        <f>All_Flows!K29</f>
        <v>41623.063833742919</v>
      </c>
      <c r="I23" s="6"/>
    </row>
    <row r="24" spans="1:9" x14ac:dyDescent="0.25">
      <c r="A24" s="3" t="s">
        <v>81</v>
      </c>
      <c r="B24" s="5">
        <f>All_Flows!E31</f>
        <v>10444.367775019482</v>
      </c>
      <c r="C24" s="5">
        <f>All_Flows!F31</f>
        <v>2537.961850928245</v>
      </c>
      <c r="D24" s="5">
        <f>All_Flows!G31</f>
        <v>12982.32962594773</v>
      </c>
      <c r="E24" s="5">
        <f>All_Flows!H31</f>
        <v>0</v>
      </c>
      <c r="F24" s="5">
        <f>All_Flows!I31</f>
        <v>288963.25879085658</v>
      </c>
      <c r="G24" s="5">
        <f>All_Flows!J31</f>
        <v>30146.903390865275</v>
      </c>
      <c r="H24" s="5">
        <f>All_Flows!K31</f>
        <v>319110.16218172183</v>
      </c>
      <c r="I24" s="6"/>
    </row>
    <row r="25" spans="1:9" x14ac:dyDescent="0.25">
      <c r="A25" s="3" t="s">
        <v>48</v>
      </c>
      <c r="B25" s="5">
        <f>All_Flows!E32</f>
        <v>277.06706548974842</v>
      </c>
      <c r="C25" s="5">
        <f>All_Flows!F32</f>
        <v>2475.5049473499262</v>
      </c>
      <c r="D25" s="5">
        <f>All_Flows!G32</f>
        <v>2752.5720128396733</v>
      </c>
      <c r="E25" s="5">
        <f>All_Flows!H32</f>
        <v>0</v>
      </c>
      <c r="F25" s="5">
        <f>All_Flows!I32</f>
        <v>596.51759726310206</v>
      </c>
      <c r="G25" s="5">
        <f>All_Flows!J32</f>
        <v>48.218264993616721</v>
      </c>
      <c r="H25" s="5">
        <f>All_Flows!K32</f>
        <v>644.73586225671875</v>
      </c>
      <c r="I25" s="6"/>
    </row>
    <row r="26" spans="1:9" x14ac:dyDescent="0.25">
      <c r="A26" s="3" t="s">
        <v>86</v>
      </c>
      <c r="B26" s="5">
        <f>All_Flows!E39</f>
        <v>10444.367747523967</v>
      </c>
      <c r="C26" s="5">
        <f>All_Flows!F39</f>
        <v>0</v>
      </c>
      <c r="D26" s="5">
        <f>All_Flows!G39</f>
        <v>10444.367747523967</v>
      </c>
      <c r="E26" s="5">
        <f>All_Flows!H39</f>
        <v>0</v>
      </c>
      <c r="F26" s="5">
        <f>All_Flows!I39</f>
        <v>288963.25879085658</v>
      </c>
      <c r="G26" s="5">
        <f>All_Flows!J39</f>
        <v>30146.903390865275</v>
      </c>
      <c r="H26" s="5">
        <f>All_Flows!K39</f>
        <v>319110.16218172183</v>
      </c>
      <c r="I26" s="6"/>
    </row>
    <row r="27" spans="1:9" x14ac:dyDescent="0.25">
      <c r="A27" s="3" t="s">
        <v>90</v>
      </c>
      <c r="B27" s="5">
        <f>All_Flows!E43</f>
        <v>35.364344363772766</v>
      </c>
      <c r="C27" s="5">
        <f>All_Flows!F43</f>
        <v>7.2631577301483688E-2</v>
      </c>
      <c r="D27" s="5">
        <f>All_Flows!G43</f>
        <v>35.436975941074252</v>
      </c>
      <c r="E27" s="5">
        <f>All_Flows!H43</f>
        <v>0</v>
      </c>
      <c r="F27" s="5">
        <f>All_Flows!I43</f>
        <v>5356.7817332474815</v>
      </c>
      <c r="G27" s="5">
        <f>All_Flows!J43</f>
        <v>673.95518328989135</v>
      </c>
      <c r="H27" s="5">
        <f>All_Flows!K43</f>
        <v>6030.736916537373</v>
      </c>
      <c r="I27" s="6"/>
    </row>
    <row r="28" spans="1:9" x14ac:dyDescent="0.25">
      <c r="A28" s="3" t="s">
        <v>91</v>
      </c>
      <c r="B28" s="5">
        <f>All_Flows!E44</f>
        <v>336.5366919720135</v>
      </c>
      <c r="C28" s="5">
        <f>All_Flows!F44</f>
        <v>7.3584908315264803</v>
      </c>
      <c r="D28" s="5">
        <f>All_Flows!G44</f>
        <v>343.89518280353997</v>
      </c>
      <c r="E28" s="5">
        <f>All_Flows!H44</f>
        <v>0</v>
      </c>
      <c r="F28" s="5">
        <f>All_Flows!I44</f>
        <v>9800.2781260942429</v>
      </c>
      <c r="G28" s="5">
        <f>All_Flows!J44</f>
        <v>1028.5041064530176</v>
      </c>
      <c r="H28" s="5">
        <f>All_Flows!K44</f>
        <v>10828.782232547261</v>
      </c>
      <c r="I28" s="6"/>
    </row>
    <row r="29" spans="1:9" x14ac:dyDescent="0.25">
      <c r="A29" s="3" t="s">
        <v>93</v>
      </c>
      <c r="B29" s="5">
        <f>All_Flows!E56</f>
        <v>399.50642286492615</v>
      </c>
      <c r="C29" s="5">
        <f>All_Flows!F56</f>
        <v>453.70126932842442</v>
      </c>
      <c r="D29" s="5">
        <f>All_Flows!G56</f>
        <v>853.20769219335057</v>
      </c>
      <c r="E29" s="5">
        <f>All_Flows!H56</f>
        <v>0</v>
      </c>
      <c r="F29" s="5">
        <f>All_Flows!I56</f>
        <v>3332.1787603069829</v>
      </c>
      <c r="G29" s="5">
        <f>All_Flows!J56</f>
        <v>418.15880290485524</v>
      </c>
      <c r="H29" s="5">
        <f>All_Flows!K56</f>
        <v>3750.3375632118382</v>
      </c>
      <c r="I29" s="6"/>
    </row>
    <row r="30" spans="1:9" x14ac:dyDescent="0.25">
      <c r="A30" s="3" t="s">
        <v>98</v>
      </c>
      <c r="B30" s="5">
        <f>All_Flows!E59</f>
        <v>399.50642331309803</v>
      </c>
      <c r="C30" s="5">
        <f>All_Flows!F59</f>
        <v>90.471453230513902</v>
      </c>
      <c r="D30" s="5">
        <f>All_Flows!G59</f>
        <v>489.97787654361184</v>
      </c>
      <c r="E30" s="5">
        <f>All_Flows!H59</f>
        <v>0</v>
      </c>
      <c r="F30" s="5">
        <f>All_Flows!I59</f>
        <v>3332.1787603069829</v>
      </c>
      <c r="G30" s="5">
        <f>All_Flows!J59</f>
        <v>418.15880290485524</v>
      </c>
      <c r="H30" s="5">
        <f>All_Flows!K59</f>
        <v>3750.3375632118382</v>
      </c>
      <c r="I30" s="6"/>
    </row>
    <row r="31" spans="1:9" x14ac:dyDescent="0.25">
      <c r="A31" s="3" t="s">
        <v>99</v>
      </c>
      <c r="B31" s="5">
        <f>All_Flows!E60</f>
        <v>184.00757994881397</v>
      </c>
      <c r="C31" s="5">
        <f>All_Flows!F60</f>
        <v>81.923355352741879</v>
      </c>
      <c r="D31" s="5">
        <f>All_Flows!G60</f>
        <v>265.93093530155585</v>
      </c>
      <c r="E31" s="5">
        <f>All_Flows!H60</f>
        <v>0</v>
      </c>
      <c r="F31" s="5">
        <f>All_Flows!I60</f>
        <v>1108.2934303097163</v>
      </c>
      <c r="G31" s="5">
        <f>All_Flows!J60</f>
        <v>102.57761481303213</v>
      </c>
      <c r="H31" s="5">
        <f>All_Flows!K60</f>
        <v>1210.8710451227485</v>
      </c>
      <c r="I31" s="6"/>
    </row>
    <row r="32" spans="1:9" x14ac:dyDescent="0.25">
      <c r="A32" s="3" t="s">
        <v>89</v>
      </c>
      <c r="B32" s="5">
        <f>All_Flows!E42</f>
        <v>8581.7186545843142</v>
      </c>
      <c r="C32" s="5">
        <f>All_Flows!F42</f>
        <v>3.9454103667166756</v>
      </c>
      <c r="D32" s="5">
        <f>All_Flows!G42</f>
        <v>8585.6640649510318</v>
      </c>
      <c r="E32" s="5">
        <f>All_Flows!H42</f>
        <v>0</v>
      </c>
      <c r="F32" s="5">
        <f>All_Flows!I42</f>
        <v>236122.74179021135</v>
      </c>
      <c r="G32" s="5">
        <f>All_Flows!J42</f>
        <v>24513.022846690168</v>
      </c>
      <c r="H32" s="5">
        <f>All_Flows!K42</f>
        <v>260635.76463690153</v>
      </c>
      <c r="I32" s="6"/>
    </row>
    <row r="33" spans="1:9" x14ac:dyDescent="0.25">
      <c r="A33" s="3" t="s">
        <v>97</v>
      </c>
      <c r="B33" s="5">
        <f>All_Flows!E58</f>
        <v>18.876023729845848</v>
      </c>
      <c r="C33" s="5">
        <f>All_Flows!F58</f>
        <v>580.65885194648763</v>
      </c>
      <c r="D33" s="5">
        <f>All_Flows!G58</f>
        <v>599.53487567633351</v>
      </c>
      <c r="E33" s="5">
        <f>All_Flows!H58</f>
        <v>0</v>
      </c>
      <c r="F33" s="5">
        <f>All_Flows!I58</f>
        <v>0</v>
      </c>
      <c r="G33" s="5">
        <f>All_Flows!J58</f>
        <v>0</v>
      </c>
      <c r="H33" s="5">
        <v>0</v>
      </c>
      <c r="I33" s="6"/>
    </row>
    <row r="34" spans="1:9" x14ac:dyDescent="0.25">
      <c r="A34" s="3" t="s">
        <v>85</v>
      </c>
      <c r="B34" s="6">
        <f>All_Flows!E36</f>
        <v>66.828444751058313</v>
      </c>
      <c r="C34" s="6">
        <f>All_Flows!F36</f>
        <v>808.85022294053181</v>
      </c>
      <c r="D34" s="6">
        <f>All_Flows!G36</f>
        <v>875.67866769159002</v>
      </c>
      <c r="E34" s="6">
        <f>All_Flows!H36</f>
        <v>0</v>
      </c>
      <c r="F34" s="6">
        <f>All_Flows!I36</f>
        <v>0</v>
      </c>
      <c r="G34" s="6">
        <f>All_Flows!J36</f>
        <v>0</v>
      </c>
      <c r="H34" s="6">
        <f>All_Flows!K36</f>
        <v>0</v>
      </c>
      <c r="I34" s="6"/>
    </row>
    <row r="35" spans="1:9" x14ac:dyDescent="0.25">
      <c r="A35" s="3" t="s">
        <v>71</v>
      </c>
      <c r="B35" s="5">
        <f t="shared" ref="B35:H35" si="0">B16</f>
        <v>4867.9914625945403</v>
      </c>
      <c r="C35" s="5">
        <f t="shared" si="0"/>
        <v>3526.5971420657079</v>
      </c>
      <c r="D35" s="5">
        <f t="shared" si="0"/>
        <v>8394.5886046602463</v>
      </c>
      <c r="E35" s="5">
        <f t="shared" si="0"/>
        <v>0</v>
      </c>
      <c r="F35" s="5">
        <f t="shared" si="0"/>
        <v>93250.292334552418</v>
      </c>
      <c r="G35" s="5">
        <f t="shared" si="0"/>
        <v>8135.6791126292637</v>
      </c>
      <c r="H35" s="5">
        <f t="shared" si="0"/>
        <v>101385.97144718168</v>
      </c>
      <c r="I35" s="6"/>
    </row>
    <row r="36" spans="1:9" x14ac:dyDescent="0.25">
      <c r="A36" s="3" t="s">
        <v>82</v>
      </c>
      <c r="B36" s="6">
        <f t="shared" ref="B36:H36" si="1">B25</f>
        <v>277.06706548974842</v>
      </c>
      <c r="C36" s="6">
        <f t="shared" si="1"/>
        <v>2475.5049473499262</v>
      </c>
      <c r="D36" s="6">
        <f t="shared" si="1"/>
        <v>2752.5720128396733</v>
      </c>
      <c r="E36" s="6">
        <f t="shared" si="1"/>
        <v>0</v>
      </c>
      <c r="F36" s="6">
        <f t="shared" si="1"/>
        <v>596.51759726310206</v>
      </c>
      <c r="G36" s="6">
        <f t="shared" si="1"/>
        <v>48.218264993616721</v>
      </c>
      <c r="H36" s="6">
        <f t="shared" si="1"/>
        <v>644.73586225671875</v>
      </c>
      <c r="I36" s="6"/>
    </row>
    <row r="37" spans="1:9" x14ac:dyDescent="0.25">
      <c r="A37" s="3" t="s">
        <v>100</v>
      </c>
      <c r="B37" s="6">
        <f t="shared" ref="B37:H37" si="2">B30+B31</f>
        <v>583.51400326191197</v>
      </c>
      <c r="C37" s="6">
        <f t="shared" si="2"/>
        <v>172.39480858325578</v>
      </c>
      <c r="D37" s="6">
        <f t="shared" si="2"/>
        <v>755.90881184516775</v>
      </c>
      <c r="E37" s="6">
        <f t="shared" si="2"/>
        <v>0</v>
      </c>
      <c r="F37" s="6">
        <f t="shared" si="2"/>
        <v>4440.4721906166997</v>
      </c>
      <c r="G37" s="6">
        <f t="shared" si="2"/>
        <v>520.73641771788732</v>
      </c>
      <c r="H37" s="6">
        <f t="shared" si="2"/>
        <v>4961.2086083345866</v>
      </c>
      <c r="I37" s="6"/>
    </row>
    <row r="38" spans="1:9" x14ac:dyDescent="0.25">
      <c r="A38" s="3" t="s">
        <v>107</v>
      </c>
      <c r="B38" s="6">
        <f t="shared" ref="B38:H39" si="3">B27</f>
        <v>35.364344363772766</v>
      </c>
      <c r="C38" s="6">
        <f t="shared" si="3"/>
        <v>7.2631577301483688E-2</v>
      </c>
      <c r="D38" s="6">
        <f t="shared" si="3"/>
        <v>35.436975941074252</v>
      </c>
      <c r="E38" s="6">
        <f t="shared" si="3"/>
        <v>0</v>
      </c>
      <c r="F38" s="6">
        <f t="shared" si="3"/>
        <v>5356.7817332474815</v>
      </c>
      <c r="G38" s="6">
        <f t="shared" si="3"/>
        <v>673.95518328989135</v>
      </c>
      <c r="H38" s="6">
        <f t="shared" si="3"/>
        <v>6030.736916537373</v>
      </c>
      <c r="I38" s="6"/>
    </row>
    <row r="39" spans="1:9" x14ac:dyDescent="0.25">
      <c r="A39" s="3" t="s">
        <v>108</v>
      </c>
      <c r="B39" s="6">
        <f t="shared" si="3"/>
        <v>336.5366919720135</v>
      </c>
      <c r="C39" s="6">
        <f t="shared" si="3"/>
        <v>7.3584908315264803</v>
      </c>
      <c r="D39" s="6">
        <f t="shared" si="3"/>
        <v>343.89518280353997</v>
      </c>
      <c r="E39" s="6">
        <f t="shared" si="3"/>
        <v>0</v>
      </c>
      <c r="F39" s="6">
        <f t="shared" si="3"/>
        <v>9800.2781260942429</v>
      </c>
      <c r="G39" s="6">
        <f t="shared" si="3"/>
        <v>1028.5041064530176</v>
      </c>
      <c r="H39" s="6">
        <f t="shared" si="3"/>
        <v>10828.782232547261</v>
      </c>
      <c r="I39" s="6"/>
    </row>
    <row r="40" spans="1:9" x14ac:dyDescent="0.25">
      <c r="A40" s="3"/>
      <c r="B40" s="5"/>
      <c r="C40" s="5"/>
      <c r="D40" s="5"/>
      <c r="E40" s="5"/>
      <c r="F40" s="5"/>
      <c r="G40" s="5"/>
      <c r="H40" s="5"/>
      <c r="I40" s="6"/>
    </row>
    <row r="41" spans="1:9" x14ac:dyDescent="0.25">
      <c r="I41" s="6"/>
    </row>
    <row r="42" spans="1:9" x14ac:dyDescent="0.25">
      <c r="I42" s="6"/>
    </row>
    <row r="43" spans="1:9" x14ac:dyDescent="0.25">
      <c r="I43" s="6"/>
    </row>
    <row r="44" spans="1:9" x14ac:dyDescent="0.25">
      <c r="I44" s="6"/>
    </row>
    <row r="45" spans="1:9" x14ac:dyDescent="0.25">
      <c r="A45" s="3"/>
      <c r="B45" s="5"/>
      <c r="C45" s="5"/>
      <c r="D45" s="5"/>
      <c r="E45" s="5"/>
      <c r="F45" s="5"/>
      <c r="G45" s="5"/>
      <c r="H45" s="5"/>
      <c r="I45" s="6"/>
    </row>
    <row r="46" spans="1:9" x14ac:dyDescent="0.25">
      <c r="I46" s="6"/>
    </row>
    <row r="47" spans="1:9" x14ac:dyDescent="0.25">
      <c r="I47" s="6"/>
    </row>
    <row r="48" spans="1:9" x14ac:dyDescent="0.25">
      <c r="I48" s="6"/>
    </row>
    <row r="53" spans="2:8" x14ac:dyDescent="0.25">
      <c r="B53" s="5"/>
      <c r="C53" s="5"/>
      <c r="D53" s="5"/>
      <c r="E53" s="5"/>
      <c r="F53" s="5"/>
      <c r="G53" s="5"/>
      <c r="H53" s="5"/>
    </row>
    <row r="54" spans="2:8" x14ac:dyDescent="0.25">
      <c r="B54" s="5"/>
      <c r="C54" s="5"/>
      <c r="D54" s="5"/>
      <c r="E54" s="5"/>
      <c r="F54" s="5"/>
      <c r="G54" s="5"/>
      <c r="H54" s="5"/>
    </row>
    <row r="55" spans="2:8" x14ac:dyDescent="0.25">
      <c r="B55" s="5"/>
      <c r="C55" s="5"/>
      <c r="D55" s="5"/>
      <c r="E55" s="5"/>
      <c r="F55" s="5"/>
      <c r="G55" s="5"/>
      <c r="H55" s="5"/>
    </row>
    <row r="56" spans="2:8" x14ac:dyDescent="0.25">
      <c r="B56" s="5"/>
      <c r="C56" s="5"/>
      <c r="D56" s="5"/>
      <c r="E56" s="5"/>
      <c r="F56" s="5"/>
      <c r="G56" s="5"/>
      <c r="H56" s="5"/>
    </row>
    <row r="57" spans="2:8" x14ac:dyDescent="0.25">
      <c r="B57" s="5"/>
      <c r="C57" s="5"/>
      <c r="D57" s="5"/>
      <c r="E57" s="5"/>
      <c r="F57" s="5"/>
      <c r="G57" s="5"/>
      <c r="H57" s="5"/>
    </row>
    <row r="58" spans="2:8" x14ac:dyDescent="0.25">
      <c r="B58" s="5"/>
      <c r="C58" s="5"/>
      <c r="D58" s="5"/>
      <c r="E58" s="5"/>
      <c r="F58" s="5"/>
      <c r="G58" s="5"/>
      <c r="H58" s="5"/>
    </row>
    <row r="59" spans="2:8" x14ac:dyDescent="0.25">
      <c r="B59" s="5"/>
      <c r="C59" s="5"/>
      <c r="D59" s="5"/>
      <c r="E59" s="5"/>
      <c r="F59" s="5"/>
      <c r="G59" s="5"/>
      <c r="H59" s="5"/>
    </row>
    <row r="60" spans="2:8" x14ac:dyDescent="0.25">
      <c r="B60" s="5"/>
      <c r="C60" s="5"/>
      <c r="D60" s="5"/>
      <c r="E60" s="5"/>
      <c r="F60" s="5"/>
      <c r="G60" s="5"/>
      <c r="H60" s="5"/>
    </row>
    <row r="61" spans="2:8" x14ac:dyDescent="0.25">
      <c r="B61" s="5"/>
      <c r="C61" s="5"/>
      <c r="D61" s="5"/>
      <c r="E61" s="5"/>
      <c r="F61" s="5"/>
      <c r="G61" s="5"/>
      <c r="H61" s="5"/>
    </row>
    <row r="62" spans="2:8" x14ac:dyDescent="0.25">
      <c r="B62" s="5"/>
      <c r="C62" s="5"/>
      <c r="D62" s="5"/>
      <c r="E62" s="5"/>
      <c r="F62" s="5"/>
      <c r="G62" s="5"/>
      <c r="H62" s="5"/>
    </row>
    <row r="63" spans="2:8" x14ac:dyDescent="0.25">
      <c r="B63" s="5"/>
      <c r="C63" s="5"/>
      <c r="D63" s="5"/>
      <c r="E63" s="5"/>
      <c r="F63" s="5"/>
      <c r="G63" s="5"/>
      <c r="H63" s="5"/>
    </row>
    <row r="64" spans="2:8" x14ac:dyDescent="0.25">
      <c r="B64" s="5"/>
      <c r="C64" s="5"/>
      <c r="D64" s="5"/>
      <c r="E64" s="5"/>
      <c r="F64" s="5"/>
      <c r="G64" s="5"/>
      <c r="H64" s="5"/>
    </row>
    <row r="65" spans="2:8" x14ac:dyDescent="0.25">
      <c r="B65" s="5"/>
      <c r="C65" s="5"/>
      <c r="D65" s="5"/>
      <c r="E65" s="5"/>
      <c r="F65" s="5"/>
      <c r="G65" s="5"/>
      <c r="H65" s="5"/>
    </row>
    <row r="66" spans="2:8" x14ac:dyDescent="0.25">
      <c r="B66" s="5"/>
      <c r="C66" s="5"/>
      <c r="D66" s="5"/>
      <c r="E66" s="5"/>
      <c r="F66" s="5"/>
      <c r="G66" s="5"/>
      <c r="H66" s="5"/>
    </row>
    <row r="67" spans="2:8" x14ac:dyDescent="0.25">
      <c r="B67" s="5"/>
      <c r="C67" s="5"/>
      <c r="D67" s="5"/>
      <c r="E67" s="5"/>
      <c r="F67" s="5"/>
      <c r="G67" s="5"/>
      <c r="H67" s="5"/>
    </row>
    <row r="68" spans="2:8" x14ac:dyDescent="0.25">
      <c r="B68" s="5"/>
      <c r="C68" s="5"/>
      <c r="D68" s="5"/>
      <c r="E68" s="5"/>
      <c r="F68" s="5"/>
      <c r="G68" s="5"/>
      <c r="H68" s="5"/>
    </row>
    <row r="69" spans="2:8" x14ac:dyDescent="0.25">
      <c r="B69" s="5"/>
      <c r="C69" s="5"/>
      <c r="D69" s="5"/>
      <c r="E69" s="5"/>
      <c r="F69" s="5"/>
      <c r="G69" s="5"/>
      <c r="H69" s="5"/>
    </row>
    <row r="70" spans="2:8" x14ac:dyDescent="0.25">
      <c r="B70" s="5"/>
      <c r="C70" s="5"/>
      <c r="D70" s="5"/>
      <c r="E70" s="5"/>
      <c r="F70" s="5"/>
      <c r="G70" s="5"/>
      <c r="H70" s="5"/>
    </row>
    <row r="71" spans="2:8" x14ac:dyDescent="0.25">
      <c r="B71" s="5"/>
      <c r="C71" s="5"/>
      <c r="D71" s="5"/>
      <c r="E71" s="5"/>
      <c r="F71" s="5"/>
      <c r="G71" s="5"/>
      <c r="H71" s="5"/>
    </row>
    <row r="72" spans="2:8" x14ac:dyDescent="0.25">
      <c r="B72" s="5"/>
      <c r="C72" s="5"/>
      <c r="D72" s="5"/>
      <c r="E72" s="5"/>
      <c r="F72" s="5"/>
      <c r="G72" s="5"/>
      <c r="H72" s="5"/>
    </row>
    <row r="73" spans="2:8" x14ac:dyDescent="0.25">
      <c r="B73" s="5"/>
      <c r="C73" s="5"/>
      <c r="D73" s="5"/>
      <c r="E73" s="5"/>
      <c r="F73" s="5"/>
      <c r="G73" s="5"/>
      <c r="H73" s="5"/>
    </row>
    <row r="74" spans="2:8" x14ac:dyDescent="0.25">
      <c r="B74" s="5"/>
      <c r="C74" s="5"/>
      <c r="D74" s="5"/>
      <c r="E74" s="5"/>
      <c r="F74" s="5"/>
      <c r="G74" s="5"/>
      <c r="H74" s="5"/>
    </row>
    <row r="75" spans="2:8" x14ac:dyDescent="0.25">
      <c r="B75" s="5"/>
      <c r="C75" s="5"/>
      <c r="D75" s="5"/>
      <c r="E75" s="5"/>
      <c r="F75" s="5"/>
      <c r="G75" s="5"/>
      <c r="H75" s="5"/>
    </row>
    <row r="76" spans="2:8" x14ac:dyDescent="0.25">
      <c r="B76" s="5"/>
      <c r="C76" s="5"/>
      <c r="D76" s="5"/>
      <c r="E76" s="5"/>
      <c r="F76" s="5"/>
      <c r="G76" s="5"/>
      <c r="H76" s="5"/>
    </row>
    <row r="77" spans="2:8" x14ac:dyDescent="0.25">
      <c r="B77" s="5"/>
      <c r="C77" s="5"/>
      <c r="D77" s="5"/>
      <c r="E77" s="5"/>
      <c r="F77" s="5"/>
      <c r="G77" s="5"/>
      <c r="H77" s="5"/>
    </row>
    <row r="78" spans="2:8" x14ac:dyDescent="0.25">
      <c r="B78" s="5"/>
      <c r="C78" s="5"/>
      <c r="D78" s="5"/>
      <c r="E78" s="5"/>
      <c r="F78" s="5"/>
      <c r="G78" s="5"/>
      <c r="H78" s="5"/>
    </row>
    <row r="79" spans="2:8" x14ac:dyDescent="0.25">
      <c r="B79" s="5"/>
      <c r="C79" s="5"/>
      <c r="D79" s="5"/>
      <c r="E79" s="5"/>
      <c r="F79" s="5"/>
      <c r="G79" s="5"/>
      <c r="H79" s="5"/>
    </row>
    <row r="80" spans="2:8" x14ac:dyDescent="0.25">
      <c r="B80" s="5"/>
      <c r="C80" s="5"/>
      <c r="D80" s="5"/>
      <c r="E80" s="5"/>
      <c r="F80" s="5"/>
      <c r="G80" s="5"/>
      <c r="H80" s="5"/>
    </row>
    <row r="81" spans="2:8" x14ac:dyDescent="0.25">
      <c r="B81" s="5"/>
      <c r="C81" s="5"/>
      <c r="D81" s="5"/>
      <c r="E81" s="5"/>
      <c r="F81" s="5"/>
      <c r="G81" s="5"/>
      <c r="H81" s="5"/>
    </row>
    <row r="82" spans="2:8" x14ac:dyDescent="0.25">
      <c r="B82" s="5"/>
      <c r="C82" s="5"/>
      <c r="D82" s="5"/>
      <c r="E82" s="5"/>
      <c r="F82" s="5"/>
      <c r="G82" s="5"/>
      <c r="H82" s="5"/>
    </row>
    <row r="83" spans="2:8" x14ac:dyDescent="0.25">
      <c r="B83" s="5"/>
      <c r="C83" s="5"/>
      <c r="D83" s="5"/>
      <c r="E83" s="5"/>
      <c r="F83" s="5"/>
      <c r="G83" s="5"/>
      <c r="H83" s="5"/>
    </row>
    <row r="84" spans="2:8" x14ac:dyDescent="0.25">
      <c r="B84" s="5"/>
      <c r="C84" s="5"/>
      <c r="D84" s="5"/>
      <c r="E84" s="5"/>
      <c r="F84" s="5"/>
      <c r="G84" s="5"/>
      <c r="H84" s="5"/>
    </row>
    <row r="85" spans="2:8" x14ac:dyDescent="0.25">
      <c r="B85" s="5"/>
      <c r="C85" s="5"/>
      <c r="D85" s="5"/>
      <c r="E85" s="5"/>
      <c r="F85" s="5"/>
      <c r="G85" s="5"/>
      <c r="H85" s="5"/>
    </row>
    <row r="86" spans="2:8" x14ac:dyDescent="0.25">
      <c r="B86" s="5"/>
      <c r="C86" s="5"/>
      <c r="D86" s="5"/>
      <c r="E86" s="5"/>
      <c r="F86" s="5"/>
      <c r="G86" s="5"/>
      <c r="H86" s="5"/>
    </row>
    <row r="87" spans="2:8" x14ac:dyDescent="0.25">
      <c r="B87" s="5"/>
      <c r="C87" s="5"/>
      <c r="D87" s="5"/>
      <c r="E87" s="5"/>
      <c r="F87" s="5"/>
      <c r="G87" s="5"/>
      <c r="H87" s="5"/>
    </row>
    <row r="88" spans="2:8" x14ac:dyDescent="0.25">
      <c r="B88" s="5"/>
      <c r="C88" s="5"/>
      <c r="D88" s="5"/>
      <c r="E88" s="5"/>
      <c r="F88" s="5"/>
      <c r="G88" s="5"/>
      <c r="H88" s="5"/>
    </row>
    <row r="89" spans="2:8" x14ac:dyDescent="0.25">
      <c r="B89" s="5"/>
      <c r="C89" s="5"/>
      <c r="D89" s="5"/>
      <c r="E89" s="5"/>
      <c r="F89" s="5"/>
      <c r="G89" s="5"/>
      <c r="H89" s="5"/>
    </row>
    <row r="90" spans="2:8" x14ac:dyDescent="0.25">
      <c r="B90" s="5"/>
      <c r="C90" s="5"/>
      <c r="D90" s="5"/>
      <c r="E90" s="5"/>
      <c r="F90" s="5"/>
      <c r="G90" s="5"/>
      <c r="H90" s="5"/>
    </row>
    <row r="91" spans="2:8" x14ac:dyDescent="0.25">
      <c r="B91" s="5"/>
      <c r="C91" s="5"/>
      <c r="D91" s="5"/>
      <c r="E91" s="5"/>
      <c r="F91" s="5"/>
      <c r="G91" s="5"/>
      <c r="H91" s="5"/>
    </row>
    <row r="92" spans="2:8" x14ac:dyDescent="0.25">
      <c r="B92" s="5"/>
      <c r="C92" s="5"/>
      <c r="D92" s="5"/>
      <c r="E92" s="5"/>
      <c r="F92" s="5"/>
      <c r="G92" s="5"/>
      <c r="H92" s="5"/>
    </row>
    <row r="93" spans="2:8" x14ac:dyDescent="0.25">
      <c r="B93" s="5"/>
      <c r="C93" s="5"/>
      <c r="D93" s="5"/>
      <c r="E93" s="5"/>
      <c r="F93" s="5"/>
      <c r="G93" s="5"/>
      <c r="H93" s="5"/>
    </row>
    <row r="94" spans="2:8" x14ac:dyDescent="0.25">
      <c r="B94" s="5"/>
      <c r="C94" s="5"/>
      <c r="D94" s="5"/>
      <c r="E94" s="5"/>
      <c r="F94" s="5"/>
      <c r="G94" s="5"/>
      <c r="H94" s="5"/>
    </row>
    <row r="95" spans="2:8" x14ac:dyDescent="0.25">
      <c r="B95" s="5"/>
      <c r="C95" s="5"/>
      <c r="D95" s="5"/>
      <c r="E95" s="5"/>
      <c r="F95" s="5"/>
      <c r="G95" s="5"/>
      <c r="H95" s="5"/>
    </row>
    <row r="96" spans="2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  <row r="98" spans="2:8" x14ac:dyDescent="0.25">
      <c r="B98" s="5"/>
      <c r="C98" s="5"/>
      <c r="D98" s="5"/>
      <c r="E98" s="5"/>
      <c r="F98" s="5"/>
      <c r="G98" s="5"/>
      <c r="H98" s="5"/>
    </row>
    <row r="99" spans="2:8" x14ac:dyDescent="0.25">
      <c r="B99" s="5"/>
      <c r="C99" s="5"/>
      <c r="D99" s="5"/>
      <c r="E99" s="5"/>
      <c r="F99" s="5"/>
      <c r="G99" s="5"/>
      <c r="H99" s="5"/>
    </row>
    <row r="100" spans="2:8" x14ac:dyDescent="0.25">
      <c r="B100" s="5"/>
      <c r="C100" s="5"/>
      <c r="D100" s="5"/>
      <c r="E100" s="5"/>
      <c r="F100" s="5"/>
      <c r="G100" s="5"/>
      <c r="H100" s="5"/>
    </row>
    <row r="101" spans="2:8" x14ac:dyDescent="0.25">
      <c r="B101" s="5"/>
      <c r="C101" s="5"/>
      <c r="D101" s="5"/>
      <c r="E101" s="5"/>
      <c r="F101" s="5"/>
      <c r="G101" s="5"/>
      <c r="H101" s="5"/>
    </row>
    <row r="102" spans="2:8" x14ac:dyDescent="0.25">
      <c r="B102" s="5"/>
      <c r="C102" s="5"/>
      <c r="D102" s="5"/>
      <c r="E102" s="5"/>
      <c r="F102" s="5"/>
      <c r="G102" s="5"/>
      <c r="H102" s="5"/>
    </row>
    <row r="103" spans="2:8" x14ac:dyDescent="0.25">
      <c r="B103" s="5"/>
      <c r="C103" s="5"/>
      <c r="D103" s="5"/>
      <c r="E103" s="5"/>
      <c r="F103" s="5"/>
      <c r="G103" s="5"/>
      <c r="H103" s="5"/>
    </row>
    <row r="104" spans="2:8" x14ac:dyDescent="0.25">
      <c r="B104" s="5"/>
      <c r="C104" s="5"/>
      <c r="D104" s="5"/>
      <c r="E104" s="5"/>
      <c r="F104" s="5"/>
      <c r="G104" s="5"/>
      <c r="H104" s="5"/>
    </row>
    <row r="105" spans="2:8" x14ac:dyDescent="0.25">
      <c r="B105" s="5"/>
      <c r="C105" s="5"/>
      <c r="D105" s="5"/>
      <c r="E105" s="5"/>
      <c r="F105" s="5"/>
      <c r="G105" s="5"/>
      <c r="H105" s="5"/>
    </row>
    <row r="106" spans="2:8" x14ac:dyDescent="0.25">
      <c r="B106" s="5"/>
      <c r="C106" s="5"/>
      <c r="D106" s="5"/>
      <c r="E106" s="5"/>
      <c r="F106" s="5"/>
      <c r="G106" s="5"/>
      <c r="H106" s="5"/>
    </row>
    <row r="107" spans="2:8" x14ac:dyDescent="0.25">
      <c r="B107" s="5"/>
      <c r="C107" s="5"/>
      <c r="D107" s="5"/>
      <c r="E107" s="5"/>
      <c r="F107" s="5"/>
      <c r="G107" s="5"/>
      <c r="H107" s="5"/>
    </row>
    <row r="108" spans="2:8" x14ac:dyDescent="0.25">
      <c r="B108" s="5"/>
      <c r="C108" s="5"/>
      <c r="D108" s="5"/>
      <c r="E108" s="5"/>
      <c r="F108" s="5"/>
      <c r="G108" s="5"/>
      <c r="H108" s="5"/>
    </row>
    <row r="109" spans="2:8" x14ac:dyDescent="0.25">
      <c r="B109" s="5"/>
      <c r="C109" s="5"/>
      <c r="D109" s="5"/>
      <c r="E109" s="5"/>
      <c r="F109" s="5"/>
      <c r="G109" s="5"/>
      <c r="H109" s="5"/>
    </row>
    <row r="110" spans="2:8" x14ac:dyDescent="0.25">
      <c r="B110" s="5"/>
      <c r="C110" s="5"/>
      <c r="D110" s="5"/>
      <c r="E110" s="5"/>
      <c r="F110" s="5"/>
      <c r="G110" s="5"/>
      <c r="H110" s="5"/>
    </row>
    <row r="111" spans="2:8" x14ac:dyDescent="0.25">
      <c r="B111" s="5"/>
      <c r="C111" s="5"/>
      <c r="D111" s="5"/>
      <c r="E111" s="5"/>
      <c r="F111" s="5"/>
      <c r="G111" s="5"/>
      <c r="H111" s="5"/>
    </row>
    <row r="112" spans="2:8" x14ac:dyDescent="0.25">
      <c r="B112" s="5"/>
      <c r="C112" s="5"/>
      <c r="D112" s="5"/>
      <c r="E112" s="5"/>
      <c r="F112" s="5"/>
      <c r="G112" s="5"/>
      <c r="H112" s="5"/>
    </row>
    <row r="113" spans="2:8" x14ac:dyDescent="0.25">
      <c r="B113" s="5"/>
      <c r="C113" s="5"/>
      <c r="D113" s="5"/>
      <c r="E113" s="5"/>
      <c r="F113" s="5"/>
      <c r="G113" s="5"/>
      <c r="H113" s="5"/>
    </row>
    <row r="114" spans="2:8" x14ac:dyDescent="0.25">
      <c r="B114" s="5"/>
      <c r="C114" s="5"/>
      <c r="D114" s="5"/>
      <c r="E114" s="5"/>
      <c r="F114" s="5"/>
      <c r="G114" s="5"/>
      <c r="H114" s="5"/>
    </row>
    <row r="115" spans="2:8" x14ac:dyDescent="0.25">
      <c r="B115" s="5"/>
      <c r="C115" s="5"/>
      <c r="D115" s="5"/>
      <c r="E115" s="5"/>
      <c r="F115" s="5"/>
      <c r="G115" s="5"/>
      <c r="H115" s="5"/>
    </row>
    <row r="116" spans="2:8" x14ac:dyDescent="0.25">
      <c r="B116" s="5"/>
      <c r="C116" s="5"/>
      <c r="D116" s="5"/>
      <c r="E116" s="5"/>
      <c r="F116" s="5"/>
      <c r="G116" s="5"/>
      <c r="H116" s="5"/>
    </row>
    <row r="117" spans="2:8" x14ac:dyDescent="0.25">
      <c r="B117" s="5"/>
      <c r="C117" s="5"/>
      <c r="D117" s="5"/>
      <c r="E117" s="5"/>
      <c r="F117" s="5"/>
      <c r="G117" s="5"/>
      <c r="H117" s="5"/>
    </row>
    <row r="118" spans="2:8" x14ac:dyDescent="0.25">
      <c r="B118" s="5"/>
      <c r="C118" s="5"/>
      <c r="D118" s="5"/>
      <c r="E118" s="5"/>
      <c r="F118" s="5"/>
      <c r="G118" s="5"/>
      <c r="H118" s="5"/>
    </row>
    <row r="119" spans="2:8" x14ac:dyDescent="0.25">
      <c r="B119" s="5"/>
      <c r="C119" s="5"/>
      <c r="D119" s="5"/>
      <c r="E119" s="5"/>
      <c r="F119" s="5"/>
      <c r="G119" s="5"/>
      <c r="H119" s="5"/>
    </row>
    <row r="120" spans="2:8" x14ac:dyDescent="0.25">
      <c r="B120" s="5"/>
      <c r="C120" s="5"/>
      <c r="D120" s="5"/>
      <c r="E120" s="5"/>
      <c r="F120" s="5"/>
      <c r="G120" s="5"/>
      <c r="H120" s="5"/>
    </row>
    <row r="121" spans="2:8" x14ac:dyDescent="0.25">
      <c r="B121" s="5"/>
      <c r="C121" s="5"/>
      <c r="D121" s="5"/>
      <c r="E121" s="5"/>
      <c r="F121" s="5"/>
      <c r="G121" s="5"/>
      <c r="H121" s="5"/>
    </row>
    <row r="122" spans="2:8" x14ac:dyDescent="0.25">
      <c r="B122" s="5"/>
      <c r="C122" s="5"/>
      <c r="D122" s="5"/>
      <c r="E122" s="5"/>
      <c r="F122" s="5"/>
      <c r="G122" s="5"/>
      <c r="H122" s="5"/>
    </row>
    <row r="123" spans="2:8" x14ac:dyDescent="0.25">
      <c r="B123" s="5"/>
      <c r="C123" s="5"/>
      <c r="D123" s="5"/>
      <c r="E123" s="5"/>
      <c r="F123" s="5"/>
      <c r="G123" s="5"/>
      <c r="H123" s="5"/>
    </row>
    <row r="124" spans="2:8" x14ac:dyDescent="0.25">
      <c r="B124" s="5"/>
      <c r="C124" s="5"/>
      <c r="D124" s="5"/>
      <c r="E124" s="5"/>
      <c r="F124" s="5"/>
      <c r="G124" s="5"/>
      <c r="H124" s="5"/>
    </row>
    <row r="125" spans="2:8" x14ac:dyDescent="0.25">
      <c r="B125" s="5"/>
      <c r="C125" s="5"/>
      <c r="D125" s="5"/>
      <c r="E125" s="5"/>
      <c r="F125" s="5"/>
      <c r="G125" s="5"/>
      <c r="H125" s="5"/>
    </row>
    <row r="126" spans="2:8" x14ac:dyDescent="0.25">
      <c r="B126" s="5"/>
      <c r="C126" s="5"/>
      <c r="D126" s="5"/>
      <c r="E126" s="5"/>
      <c r="F126" s="5"/>
      <c r="G126" s="5"/>
      <c r="H126" s="5"/>
    </row>
    <row r="127" spans="2:8" x14ac:dyDescent="0.25">
      <c r="B127" s="5"/>
      <c r="C127" s="5"/>
      <c r="D127" s="5"/>
      <c r="E127" s="5"/>
      <c r="F127" s="5"/>
      <c r="G127" s="5"/>
      <c r="H127" s="5"/>
    </row>
    <row r="128" spans="2:8" x14ac:dyDescent="0.25">
      <c r="B128" s="5"/>
      <c r="C128" s="5"/>
      <c r="D128" s="5"/>
      <c r="E128" s="5"/>
      <c r="F128" s="5"/>
      <c r="G128" s="5"/>
      <c r="H128" s="5"/>
    </row>
    <row r="129" spans="2:8" x14ac:dyDescent="0.25">
      <c r="B129" s="5"/>
      <c r="C129" s="5"/>
      <c r="D129" s="5"/>
      <c r="E129" s="5"/>
      <c r="F129" s="5"/>
      <c r="G129" s="5"/>
      <c r="H129" s="5"/>
    </row>
    <row r="130" spans="2:8" x14ac:dyDescent="0.25">
      <c r="B130" s="5"/>
      <c r="C130" s="5"/>
      <c r="D130" s="5"/>
      <c r="E130" s="5"/>
      <c r="F130" s="5"/>
      <c r="G130" s="5"/>
      <c r="H130" s="5"/>
    </row>
    <row r="131" spans="2:8" x14ac:dyDescent="0.25">
      <c r="B131" s="5"/>
      <c r="C131" s="5"/>
      <c r="D131" s="5"/>
      <c r="E131" s="5"/>
      <c r="F131" s="5"/>
      <c r="G131" s="5"/>
      <c r="H131" s="5"/>
    </row>
    <row r="132" spans="2:8" x14ac:dyDescent="0.25">
      <c r="B132" s="5"/>
      <c r="C132" s="5"/>
      <c r="D132" s="5"/>
      <c r="E132" s="5"/>
      <c r="F132" s="5"/>
      <c r="G132" s="5"/>
      <c r="H132" s="5"/>
    </row>
    <row r="133" spans="2:8" x14ac:dyDescent="0.25">
      <c r="B133" s="5"/>
      <c r="C133" s="5"/>
      <c r="D133" s="5"/>
      <c r="E133" s="5"/>
      <c r="F133" s="5"/>
      <c r="G133" s="5"/>
      <c r="H133" s="5"/>
    </row>
    <row r="134" spans="2:8" x14ac:dyDescent="0.25">
      <c r="B134" s="5"/>
      <c r="C134" s="5"/>
      <c r="D134" s="5"/>
      <c r="E134" s="5"/>
      <c r="F134" s="5"/>
      <c r="G134" s="5"/>
      <c r="H134" s="5"/>
    </row>
    <row r="135" spans="2:8" x14ac:dyDescent="0.25">
      <c r="B135" s="5"/>
      <c r="C135" s="5"/>
      <c r="D135" s="5"/>
      <c r="E135" s="5"/>
      <c r="F135" s="5"/>
      <c r="G135" s="5"/>
      <c r="H135" s="5"/>
    </row>
    <row r="136" spans="2:8" x14ac:dyDescent="0.25">
      <c r="B136" s="5"/>
      <c r="C136" s="5"/>
      <c r="D136" s="5"/>
      <c r="E136" s="5"/>
      <c r="F136" s="5"/>
      <c r="G136" s="5"/>
      <c r="H136" s="5"/>
    </row>
    <row r="137" spans="2:8" x14ac:dyDescent="0.25">
      <c r="B137" s="5"/>
      <c r="C137" s="5"/>
      <c r="D137" s="5"/>
      <c r="E137" s="5"/>
      <c r="F137" s="5"/>
      <c r="G137" s="5"/>
      <c r="H137" s="5"/>
    </row>
    <row r="138" spans="2:8" x14ac:dyDescent="0.25">
      <c r="B138" s="5"/>
      <c r="C138" s="5"/>
      <c r="D138" s="5"/>
      <c r="E138" s="5"/>
      <c r="F138" s="5"/>
      <c r="G138" s="5"/>
      <c r="H138" s="5"/>
    </row>
    <row r="139" spans="2:8" x14ac:dyDescent="0.25">
      <c r="B139" s="5"/>
      <c r="C139" s="5"/>
      <c r="D139" s="5"/>
      <c r="E139" s="5"/>
      <c r="F139" s="5"/>
      <c r="G139" s="5"/>
      <c r="H139" s="5"/>
    </row>
    <row r="140" spans="2:8" x14ac:dyDescent="0.25">
      <c r="B140" s="5"/>
      <c r="C140" s="5"/>
      <c r="D140" s="5"/>
      <c r="E140" s="5"/>
      <c r="F140" s="5"/>
      <c r="G140" s="5"/>
      <c r="H140" s="5"/>
    </row>
    <row r="141" spans="2:8" x14ac:dyDescent="0.25">
      <c r="B141" s="5"/>
      <c r="C141" s="5"/>
      <c r="D141" s="5"/>
      <c r="E141" s="5"/>
      <c r="F141" s="5"/>
      <c r="G141" s="5"/>
      <c r="H141" s="5"/>
    </row>
    <row r="142" spans="2:8" x14ac:dyDescent="0.25">
      <c r="B142" s="5"/>
      <c r="C142" s="5"/>
      <c r="D142" s="5"/>
      <c r="E142" s="5"/>
      <c r="F142" s="5"/>
      <c r="G142" s="5"/>
      <c r="H142" s="5"/>
    </row>
    <row r="143" spans="2:8" x14ac:dyDescent="0.25">
      <c r="B143" s="5"/>
      <c r="C143" s="5"/>
      <c r="D143" s="5"/>
      <c r="E143" s="5"/>
      <c r="F143" s="5"/>
      <c r="G143" s="5"/>
      <c r="H143" s="5"/>
    </row>
    <row r="144" spans="2:8" x14ac:dyDescent="0.25">
      <c r="B144" s="5"/>
      <c r="C144" s="5"/>
      <c r="D144" s="5"/>
      <c r="E144" s="5"/>
      <c r="F144" s="5"/>
      <c r="G144" s="5"/>
      <c r="H144" s="5"/>
    </row>
    <row r="145" spans="2:8" x14ac:dyDescent="0.25">
      <c r="B145" s="5"/>
      <c r="C145" s="5"/>
      <c r="D145" s="5"/>
      <c r="E145" s="5"/>
      <c r="F145" s="5"/>
      <c r="G145" s="5"/>
      <c r="H145" s="5"/>
    </row>
    <row r="146" spans="2:8" x14ac:dyDescent="0.25">
      <c r="B146" s="5"/>
      <c r="C146" s="5"/>
      <c r="D146" s="5"/>
      <c r="E146" s="5"/>
      <c r="F146" s="5"/>
      <c r="G146" s="5"/>
      <c r="H146" s="5"/>
    </row>
    <row r="147" spans="2:8" x14ac:dyDescent="0.25">
      <c r="B147" s="5"/>
      <c r="C147" s="5"/>
      <c r="D147" s="5"/>
      <c r="E147" s="5"/>
      <c r="F147" s="5"/>
      <c r="G147" s="5"/>
      <c r="H147" s="5"/>
    </row>
    <row r="148" spans="2:8" x14ac:dyDescent="0.25">
      <c r="B148" s="5"/>
      <c r="C148" s="5"/>
      <c r="D148" s="5"/>
      <c r="E148" s="5"/>
      <c r="F148" s="5"/>
      <c r="G148" s="5"/>
      <c r="H148" s="5"/>
    </row>
    <row r="149" spans="2:8" x14ac:dyDescent="0.25">
      <c r="B149" s="5"/>
      <c r="C149" s="5"/>
      <c r="D149" s="5"/>
      <c r="E149" s="5"/>
      <c r="F149" s="5"/>
      <c r="G149" s="5"/>
      <c r="H149" s="5"/>
    </row>
    <row r="150" spans="2:8" x14ac:dyDescent="0.25">
      <c r="B150" s="5"/>
      <c r="C150" s="5"/>
      <c r="D150" s="5"/>
      <c r="E150" s="5"/>
      <c r="F150" s="5"/>
      <c r="G150" s="5"/>
      <c r="H150" s="5"/>
    </row>
    <row r="151" spans="2:8" x14ac:dyDescent="0.25">
      <c r="B151" s="5"/>
      <c r="C151" s="5"/>
      <c r="D151" s="5"/>
      <c r="E151" s="5"/>
      <c r="F151" s="5"/>
      <c r="G151" s="5"/>
      <c r="H151" s="5"/>
    </row>
    <row r="152" spans="2:8" x14ac:dyDescent="0.25">
      <c r="B152" s="5"/>
      <c r="C152" s="5"/>
      <c r="D152" s="5"/>
      <c r="E152" s="5"/>
      <c r="F152" s="5"/>
      <c r="G152" s="5"/>
      <c r="H152" s="5"/>
    </row>
    <row r="153" spans="2:8" x14ac:dyDescent="0.25">
      <c r="B153" s="5"/>
      <c r="C153" s="5"/>
      <c r="D153" s="5"/>
      <c r="E153" s="5"/>
      <c r="F153" s="5"/>
      <c r="G153" s="5"/>
      <c r="H153" s="5"/>
    </row>
    <row r="154" spans="2:8" x14ac:dyDescent="0.25">
      <c r="B154" s="5"/>
      <c r="C154" s="5"/>
      <c r="D154" s="5"/>
      <c r="E154" s="5"/>
      <c r="F154" s="5"/>
      <c r="G154" s="5"/>
      <c r="H154" s="5"/>
    </row>
    <row r="155" spans="2:8" x14ac:dyDescent="0.25">
      <c r="B155" s="5"/>
      <c r="C155" s="5"/>
      <c r="D155" s="5"/>
      <c r="E155" s="5"/>
      <c r="F155" s="5"/>
      <c r="G155" s="5"/>
      <c r="H155" s="5"/>
    </row>
    <row r="156" spans="2:8" x14ac:dyDescent="0.25">
      <c r="B156" s="5"/>
      <c r="C156" s="5"/>
      <c r="D156" s="5"/>
      <c r="E156" s="5"/>
      <c r="F156" s="5"/>
      <c r="G156" s="5"/>
      <c r="H156" s="5"/>
    </row>
    <row r="157" spans="2:8" x14ac:dyDescent="0.25">
      <c r="B157" s="5"/>
      <c r="C157" s="5"/>
      <c r="D157" s="5"/>
      <c r="E157" s="5"/>
      <c r="F157" s="5"/>
      <c r="G157" s="5"/>
      <c r="H157" s="5"/>
    </row>
    <row r="158" spans="2:8" x14ac:dyDescent="0.25">
      <c r="B158" s="5"/>
      <c r="C158" s="5"/>
      <c r="D158" s="5"/>
      <c r="E158" s="5"/>
      <c r="F158" s="5"/>
      <c r="G158" s="5"/>
      <c r="H158" s="5"/>
    </row>
    <row r="159" spans="2:8" x14ac:dyDescent="0.25">
      <c r="B159" s="5"/>
      <c r="C159" s="5"/>
      <c r="D159" s="5"/>
      <c r="E159" s="5"/>
      <c r="F159" s="5"/>
      <c r="G159" s="5"/>
      <c r="H159" s="5"/>
    </row>
    <row r="160" spans="2:8" x14ac:dyDescent="0.25">
      <c r="B160" s="5"/>
      <c r="C160" s="5"/>
      <c r="D160" s="5"/>
      <c r="E160" s="5"/>
      <c r="F160" s="5"/>
      <c r="G160" s="5"/>
      <c r="H160" s="5"/>
    </row>
    <row r="161" spans="2:8" x14ac:dyDescent="0.25">
      <c r="B161" s="5"/>
      <c r="C161" s="5"/>
      <c r="D161" s="5"/>
      <c r="E161" s="5"/>
      <c r="F161" s="5"/>
      <c r="G161" s="5"/>
      <c r="H161" s="5"/>
    </row>
    <row r="162" spans="2:8" x14ac:dyDescent="0.25">
      <c r="B162" s="5"/>
      <c r="C162" s="5"/>
      <c r="D162" s="5"/>
      <c r="E162" s="5"/>
      <c r="F162" s="5"/>
      <c r="G162" s="5"/>
      <c r="H162" s="5"/>
    </row>
    <row r="163" spans="2:8" x14ac:dyDescent="0.25">
      <c r="B163" s="5"/>
      <c r="C163" s="5"/>
      <c r="D163" s="5"/>
      <c r="E163" s="5"/>
      <c r="F163" s="5"/>
      <c r="G163" s="5"/>
      <c r="H163" s="5"/>
    </row>
    <row r="164" spans="2:8" x14ac:dyDescent="0.25">
      <c r="B164" s="5"/>
      <c r="C164" s="5"/>
      <c r="D164" s="5"/>
      <c r="E164" s="5"/>
      <c r="F164" s="5"/>
      <c r="G164" s="5"/>
      <c r="H164" s="5"/>
    </row>
    <row r="165" spans="2:8" x14ac:dyDescent="0.25">
      <c r="B165" s="5"/>
      <c r="C165" s="5"/>
      <c r="D165" s="5"/>
      <c r="E165" s="5"/>
      <c r="F165" s="5"/>
      <c r="G165" s="5"/>
      <c r="H165" s="5"/>
    </row>
    <row r="166" spans="2:8" x14ac:dyDescent="0.25">
      <c r="B166" s="5"/>
      <c r="C166" s="5"/>
      <c r="D166" s="5"/>
      <c r="E166" s="5"/>
      <c r="F166" s="5"/>
      <c r="G166" s="5"/>
      <c r="H166" s="5"/>
    </row>
    <row r="167" spans="2:8" x14ac:dyDescent="0.25">
      <c r="B167" s="5"/>
      <c r="C167" s="5"/>
      <c r="D167" s="5"/>
      <c r="E167" s="5"/>
      <c r="F167" s="5"/>
      <c r="G167" s="5"/>
      <c r="H167" s="5"/>
    </row>
    <row r="168" spans="2:8" x14ac:dyDescent="0.25">
      <c r="B168" s="5"/>
      <c r="C168" s="5"/>
      <c r="D168" s="5"/>
      <c r="E168" s="5"/>
      <c r="F168" s="5"/>
      <c r="G168" s="5"/>
      <c r="H168" s="5"/>
    </row>
    <row r="169" spans="2:8" x14ac:dyDescent="0.25">
      <c r="B169" s="5"/>
      <c r="C169" s="5"/>
      <c r="D169" s="5"/>
      <c r="E169" s="5"/>
      <c r="F169" s="5"/>
      <c r="G169" s="5"/>
      <c r="H169" s="5"/>
    </row>
    <row r="170" spans="2:8" x14ac:dyDescent="0.25">
      <c r="B170" s="5"/>
      <c r="C170" s="5"/>
      <c r="D170" s="5"/>
      <c r="E170" s="5"/>
      <c r="F170" s="5"/>
      <c r="G170" s="5"/>
      <c r="H170" s="5"/>
    </row>
    <row r="171" spans="2:8" x14ac:dyDescent="0.25">
      <c r="B171" s="5"/>
      <c r="C171" s="5"/>
      <c r="D171" s="5"/>
      <c r="E171" s="5"/>
      <c r="F171" s="5"/>
      <c r="G171" s="5"/>
      <c r="H171" s="5"/>
    </row>
    <row r="172" spans="2:8" x14ac:dyDescent="0.25">
      <c r="B172" s="5"/>
      <c r="C172" s="5"/>
      <c r="D172" s="5"/>
      <c r="E172" s="5"/>
      <c r="F172" s="5"/>
      <c r="G172" s="5"/>
      <c r="H172" s="5"/>
    </row>
    <row r="173" spans="2:8" x14ac:dyDescent="0.25">
      <c r="B173" s="5"/>
      <c r="C173" s="5"/>
      <c r="D173" s="5"/>
      <c r="E173" s="5"/>
      <c r="F173" s="5"/>
      <c r="G173" s="5"/>
      <c r="H173" s="5"/>
    </row>
    <row r="174" spans="2:8" x14ac:dyDescent="0.25">
      <c r="B174" s="5"/>
      <c r="C174" s="5"/>
      <c r="D174" s="5"/>
      <c r="E174" s="5"/>
      <c r="F174" s="5"/>
      <c r="G174" s="5"/>
      <c r="H174" s="5"/>
    </row>
    <row r="175" spans="2:8" x14ac:dyDescent="0.25">
      <c r="B175" s="5"/>
      <c r="C175" s="5"/>
      <c r="D175" s="5"/>
      <c r="E175" s="5"/>
      <c r="F175" s="5"/>
      <c r="G175" s="5"/>
      <c r="H175" s="5"/>
    </row>
    <row r="176" spans="2:8" x14ac:dyDescent="0.25">
      <c r="B176" s="5"/>
      <c r="C176" s="5"/>
      <c r="D176" s="5"/>
      <c r="E176" s="5"/>
      <c r="F176" s="5"/>
      <c r="G176" s="5"/>
      <c r="H176" s="5"/>
    </row>
    <row r="177" spans="2:8" x14ac:dyDescent="0.25">
      <c r="B177" s="5"/>
      <c r="C177" s="5"/>
      <c r="D177" s="5"/>
      <c r="E177" s="5"/>
      <c r="F177" s="5"/>
      <c r="G177" s="5"/>
      <c r="H177" s="5"/>
    </row>
    <row r="178" spans="2:8" x14ac:dyDescent="0.25">
      <c r="B178" s="5"/>
      <c r="C178" s="5"/>
      <c r="D178" s="5"/>
      <c r="E178" s="5"/>
      <c r="F178" s="5"/>
      <c r="G178" s="5"/>
      <c r="H178" s="5"/>
    </row>
    <row r="179" spans="2:8" x14ac:dyDescent="0.25">
      <c r="B179" s="5"/>
      <c r="C179" s="5"/>
      <c r="D179" s="5"/>
      <c r="E179" s="5"/>
      <c r="F179" s="5"/>
      <c r="G179" s="5"/>
      <c r="H179" s="5"/>
    </row>
    <row r="180" spans="2:8" x14ac:dyDescent="0.25">
      <c r="B180" s="5"/>
      <c r="C180" s="5"/>
      <c r="D180" s="5"/>
      <c r="E180" s="5"/>
      <c r="F180" s="5"/>
      <c r="G180" s="5"/>
      <c r="H180" s="5"/>
    </row>
    <row r="181" spans="2:8" x14ac:dyDescent="0.25">
      <c r="B181" s="5"/>
      <c r="C181" s="5"/>
      <c r="D181" s="5"/>
      <c r="E181" s="5"/>
      <c r="F181" s="5"/>
      <c r="G181" s="5"/>
      <c r="H181" s="5"/>
    </row>
    <row r="182" spans="2:8" x14ac:dyDescent="0.25">
      <c r="B182" s="5"/>
      <c r="C182" s="5"/>
      <c r="D182" s="5"/>
      <c r="E182" s="5"/>
      <c r="F182" s="5"/>
      <c r="G182" s="5"/>
      <c r="H182" s="5"/>
    </row>
    <row r="183" spans="2:8" x14ac:dyDescent="0.25">
      <c r="B183" s="5"/>
      <c r="C183" s="5"/>
      <c r="D183" s="5"/>
      <c r="E183" s="5"/>
      <c r="F183" s="5"/>
      <c r="G183" s="5"/>
      <c r="H183" s="5"/>
    </row>
    <row r="184" spans="2:8" x14ac:dyDescent="0.25">
      <c r="B184" s="5"/>
      <c r="C184" s="5"/>
      <c r="D184" s="5"/>
      <c r="E184" s="5"/>
      <c r="F184" s="5"/>
      <c r="G184" s="5"/>
      <c r="H184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ACD1-BFAF-414C-83E7-00E2CC05C37A}">
  <sheetPr>
    <tabColor theme="7" tint="0.39997558519241921"/>
  </sheetPr>
  <dimension ref="A1:U66"/>
  <sheetViews>
    <sheetView zoomScale="70" zoomScaleNormal="70" workbookViewId="0">
      <pane xSplit="4" ySplit="1" topLeftCell="E41" activePane="bottomRight" state="frozen"/>
      <selection activeCell="L2" sqref="L2"/>
      <selection pane="topRight" activeCell="L2" sqref="L2"/>
      <selection pane="bottomLeft" activeCell="L2" sqref="L2"/>
      <selection pane="bottomRight" activeCell="E47" sqref="E47"/>
    </sheetView>
  </sheetViews>
  <sheetFormatPr baseColWidth="10" defaultRowHeight="15" x14ac:dyDescent="0.25"/>
  <cols>
    <col min="1" max="1" width="6.7109375" style="28" bestFit="1" customWidth="1"/>
    <col min="2" max="2" width="8.7109375" style="28" bestFit="1" customWidth="1"/>
    <col min="3" max="3" width="6.42578125" style="28" bestFit="1" customWidth="1"/>
    <col min="4" max="4" width="19.28515625" bestFit="1" customWidth="1"/>
    <col min="5" max="5" width="16.85546875" style="3" bestFit="1" customWidth="1"/>
    <col min="6" max="6" width="16" style="3" bestFit="1" customWidth="1"/>
    <col min="7" max="7" width="12.85546875" style="3" bestFit="1" customWidth="1"/>
    <col min="8" max="8" width="4.42578125" style="15" customWidth="1"/>
    <col min="9" max="9" width="20.140625" bestFit="1" customWidth="1"/>
    <col min="10" max="10" width="16.42578125" bestFit="1" customWidth="1"/>
    <col min="11" max="11" width="17.42578125" bestFit="1" customWidth="1"/>
    <col min="12" max="12" width="7.28515625" customWidth="1"/>
  </cols>
  <sheetData>
    <row r="1" spans="1:21" ht="15.75" thickBot="1" x14ac:dyDescent="0.3">
      <c r="A1" s="27" t="s">
        <v>20</v>
      </c>
      <c r="B1" s="27"/>
      <c r="C1" s="27"/>
      <c r="D1" s="27"/>
      <c r="E1" s="3" t="s">
        <v>49</v>
      </c>
      <c r="F1" s="3" t="s">
        <v>50</v>
      </c>
      <c r="G1" s="3" t="s">
        <v>51</v>
      </c>
      <c r="I1" s="3" t="s">
        <v>147</v>
      </c>
      <c r="J1" s="3" t="s">
        <v>52</v>
      </c>
      <c r="K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</row>
    <row r="2" spans="1:21" ht="15.75" thickBot="1" x14ac:dyDescent="0.3">
      <c r="A2" s="28" t="s">
        <v>148</v>
      </c>
      <c r="B2" s="28" t="s">
        <v>36</v>
      </c>
      <c r="C2" s="28" t="s">
        <v>63</v>
      </c>
      <c r="D2" t="s">
        <v>149</v>
      </c>
      <c r="E2" s="5">
        <f>SRD_IN!C4</f>
        <v>14241.934359413817</v>
      </c>
      <c r="F2" s="5">
        <f>SRD_IN!D4</f>
        <v>0</v>
      </c>
      <c r="G2" s="5">
        <f>SRD_IN!E4</f>
        <v>14241.934359413817</v>
      </c>
      <c r="I2" s="6">
        <f>M2*ExCicloVida!$M$25+N2*ExCicloVida!$N$25+O2*ExCicloVida!$O$25+P2*ExCicloVida!$P$25+Q2*ExCicloVida!$Q$25+R2*ExCicloVida!$R$25+S2*ExCicloVida!$S$25+T2*ExCicloVida!$T$25+U2*ExCicloVida!$U$25</f>
        <v>302901.74838767125</v>
      </c>
      <c r="J2" s="6">
        <f>M2*ExCicloVida!$M$27+N2*ExCicloVida!$N$27+O2*ExCicloVida!$O$27+P2*ExCicloVida!$P$27+Q2*ExCicloVida!$Q$27+R2*ExCicloVida!$R$27+S2*ExCicloVida!$S$27+T2*ExCicloVida!$T$27+U2*ExCicloVida!$U$27</f>
        <v>32463.205910446723</v>
      </c>
      <c r="K2" s="6">
        <f>I2+J2</f>
        <v>335364.95429811795</v>
      </c>
      <c r="M2" s="29"/>
      <c r="N2" s="29"/>
      <c r="O2" s="30">
        <v>15221.731285038801</v>
      </c>
      <c r="P2" s="30"/>
      <c r="Q2" s="30">
        <v>100</v>
      </c>
      <c r="R2" s="30">
        <v>1000</v>
      </c>
      <c r="S2" s="5"/>
      <c r="T2" s="30">
        <v>600</v>
      </c>
      <c r="U2" s="30">
        <v>3000</v>
      </c>
    </row>
    <row r="3" spans="1:21" ht="15.75" thickBot="1" x14ac:dyDescent="0.3">
      <c r="A3" s="28" t="s">
        <v>148</v>
      </c>
      <c r="B3" s="28" t="s">
        <v>36</v>
      </c>
      <c r="C3" s="28" t="s">
        <v>64</v>
      </c>
      <c r="D3" s="14" t="s">
        <v>150</v>
      </c>
      <c r="G3" s="5">
        <f>SRD_IN!H4</f>
        <v>991.59999999999991</v>
      </c>
      <c r="I3" s="6">
        <f>M3*ExCicloVida!$M$25+N3*ExCicloVida!$N$25+O3*ExCicloVida!$O$25+P3*ExCicloVida!$P$25+Q3*ExCicloVida!$Q$25+R3*ExCicloVida!$R$25+S3*ExCicloVida!$S$25+T3*ExCicloVida!$T$25+U3*ExCicloVida!$U$25</f>
        <v>0</v>
      </c>
      <c r="J3" s="6">
        <f>M3*ExCicloVida!$M$27+N3*ExCicloVida!$N$27+O3*ExCicloVida!$O$27+P3*ExCicloVida!$P$27+Q3*ExCicloVida!$Q$27+R3*ExCicloVida!$R$27+S3*ExCicloVida!$S$27+T3*ExCicloVida!$T$27+U3*ExCicloVida!$U$27</f>
        <v>0</v>
      </c>
      <c r="K3" s="6">
        <f>I3+J3</f>
        <v>0</v>
      </c>
      <c r="M3" s="31"/>
      <c r="N3" s="32"/>
      <c r="O3" s="33"/>
      <c r="P3" s="33"/>
      <c r="Q3" s="33"/>
      <c r="R3" s="33"/>
      <c r="S3" s="5"/>
      <c r="T3" s="33"/>
      <c r="U3" s="33"/>
    </row>
    <row r="4" spans="1:21" ht="15.75" thickBot="1" x14ac:dyDescent="0.3">
      <c r="A4" s="28" t="s">
        <v>151</v>
      </c>
      <c r="B4" s="28" t="s">
        <v>152</v>
      </c>
      <c r="C4" s="28" t="s">
        <v>42</v>
      </c>
      <c r="D4" t="s">
        <v>153</v>
      </c>
      <c r="E4" s="6">
        <f>SRD_OUT!C4</f>
        <v>14241.934359413817</v>
      </c>
      <c r="F4" s="6">
        <f>SRD_OUT!D4</f>
        <v>0</v>
      </c>
      <c r="G4" s="6">
        <f>SRD_OUT!E4</f>
        <v>14241.934359413817</v>
      </c>
      <c r="I4" s="6">
        <f>M4*ExCicloVida!$M$25+N4*ExCicloVida!$N$25+O4*ExCicloVida!$O$25+P4*ExCicloVida!$P$25+Q4*ExCicloVida!$Q$25+R4*ExCicloVida!$R$25+S4*ExCicloVida!$S$25+T4*ExCicloVida!$T$25+U4*ExCicloVida!$U$25</f>
        <v>302901.74838767125</v>
      </c>
      <c r="J4" s="6">
        <f>M4*ExCicloVida!$M$27+N4*ExCicloVida!$N$27+O4*ExCicloVida!$O$27+P4*ExCicloVida!$P$27+Q4*ExCicloVida!$Q$27+R4*ExCicloVida!$R$27+S4*ExCicloVida!$S$27+T4*ExCicloVida!$T$27+U4*ExCicloVida!$U$27</f>
        <v>32463.205910446723</v>
      </c>
      <c r="K4" s="6">
        <f>I4+J4</f>
        <v>335364.95429811795</v>
      </c>
      <c r="M4" s="29"/>
      <c r="N4" s="29"/>
      <c r="O4" s="33">
        <v>15221.731285038801</v>
      </c>
      <c r="P4" s="33"/>
      <c r="Q4" s="33">
        <v>100</v>
      </c>
      <c r="R4" s="33">
        <v>1000</v>
      </c>
      <c r="S4" s="33"/>
      <c r="T4" s="33">
        <v>600</v>
      </c>
      <c r="U4" s="33">
        <v>3000</v>
      </c>
    </row>
    <row r="5" spans="1:21" ht="15.75" thickBot="1" x14ac:dyDescent="0.3">
      <c r="A5" s="34"/>
      <c r="B5" s="35" t="s">
        <v>154</v>
      </c>
      <c r="C5" s="34"/>
      <c r="D5" s="36"/>
      <c r="E5" s="37">
        <f>E2+E3-E4</f>
        <v>0</v>
      </c>
      <c r="F5" s="37">
        <f t="shared" ref="F5" si="0">F2+F3-F4</f>
        <v>0</v>
      </c>
      <c r="G5" s="37">
        <f>G2+G3-G4</f>
        <v>991.60000000000036</v>
      </c>
      <c r="I5" s="37">
        <f>I2+I3-I4</f>
        <v>0</v>
      </c>
      <c r="J5" s="37">
        <f t="shared" ref="J5:K5" si="1">J2+J3-J4</f>
        <v>0</v>
      </c>
      <c r="K5" s="37">
        <f t="shared" si="1"/>
        <v>0</v>
      </c>
      <c r="M5" s="37">
        <f>M2+M3-M4</f>
        <v>0</v>
      </c>
      <c r="N5" s="37">
        <f t="shared" ref="N5:U5" si="2">N2+N3-N4</f>
        <v>0</v>
      </c>
      <c r="O5" s="37">
        <f t="shared" si="2"/>
        <v>0</v>
      </c>
      <c r="P5" s="37">
        <f t="shared" si="2"/>
        <v>0</v>
      </c>
      <c r="Q5" s="37">
        <f t="shared" si="2"/>
        <v>0</v>
      </c>
      <c r="R5" s="37">
        <f t="shared" si="2"/>
        <v>0</v>
      </c>
      <c r="S5" s="37">
        <f t="shared" si="2"/>
        <v>0</v>
      </c>
      <c r="T5" s="37">
        <f t="shared" si="2"/>
        <v>0</v>
      </c>
      <c r="U5" s="37">
        <f t="shared" si="2"/>
        <v>0</v>
      </c>
    </row>
    <row r="6" spans="1:21" ht="15.75" thickBot="1" x14ac:dyDescent="0.3">
      <c r="A6" s="28" t="s">
        <v>151</v>
      </c>
      <c r="B6" s="28" t="s">
        <v>152</v>
      </c>
      <c r="C6" s="28" t="s">
        <v>42</v>
      </c>
      <c r="D6" t="s">
        <v>153</v>
      </c>
      <c r="E6" s="6">
        <f>SRD_OUT!C4</f>
        <v>14241.934359413817</v>
      </c>
      <c r="F6" s="6">
        <f>SRD_OUT!D4</f>
        <v>0</v>
      </c>
      <c r="G6" s="6">
        <f>SRD_OUT!E4</f>
        <v>14241.934359413817</v>
      </c>
      <c r="I6" s="6">
        <f>M6*ExCicloVida!$M$25+N6*ExCicloVida!$N$25+O6*ExCicloVida!$O$25+P6*ExCicloVida!$P$25+Q6*ExCicloVida!$Q$25+R6*ExCicloVida!$R$25+S6*ExCicloVida!$S$25+T6*ExCicloVida!$T$25+U6*ExCicloVida!$U$25</f>
        <v>302901.74838767125</v>
      </c>
      <c r="J6" s="6">
        <f>M6*ExCicloVida!$M$27+N6*ExCicloVida!$N$27+O6*ExCicloVida!$O$27+P6*ExCicloVida!$P$27+Q6*ExCicloVida!$Q$27+R6*ExCicloVida!$R$27+S6*ExCicloVida!$S$27+T6*ExCicloVida!$T$27+U6*ExCicloVida!$U$27</f>
        <v>32463.205910446723</v>
      </c>
      <c r="K6" s="6">
        <f t="shared" ref="K6:K14" si="3">I6+J6</f>
        <v>335364.95429811795</v>
      </c>
      <c r="M6" s="29"/>
      <c r="N6" s="29"/>
      <c r="O6" s="30">
        <v>15221.731285038801</v>
      </c>
      <c r="P6" s="30"/>
      <c r="Q6" s="30">
        <v>100</v>
      </c>
      <c r="R6" s="30">
        <v>1000</v>
      </c>
      <c r="S6" s="5"/>
      <c r="T6" s="30">
        <v>600</v>
      </c>
      <c r="U6" s="30">
        <v>3000</v>
      </c>
    </row>
    <row r="7" spans="1:21" ht="15.75" thickBot="1" x14ac:dyDescent="0.3">
      <c r="A7" s="28" t="s">
        <v>148</v>
      </c>
      <c r="B7" s="28" t="s">
        <v>37</v>
      </c>
      <c r="C7" s="28" t="s">
        <v>65</v>
      </c>
      <c r="D7" s="38" t="s">
        <v>155</v>
      </c>
      <c r="E7" s="39">
        <f>RED_IN!O4</f>
        <v>1890.8298403574672</v>
      </c>
      <c r="F7" s="6">
        <f>RED_IN!P4</f>
        <v>0</v>
      </c>
      <c r="G7" s="6">
        <f>RED_IN!Q4</f>
        <v>1890.8298403574672</v>
      </c>
      <c r="I7" s="6">
        <f>M7*ExCicloVida!$M$25+N7*ExCicloVida!$N$25+O7*ExCicloVida!$O$25+P7*ExCicloVida!$P$25+Q7*ExCicloVida!$Q$25+R7*ExCicloVida!$R$25+S7*ExCicloVida!$S$25+T7*ExCicloVida!$T$25+U7*ExCicloVida!$U$25</f>
        <v>104.62457628021072</v>
      </c>
      <c r="J7" s="6">
        <f>M7*ExCicloVida!$M$27+N7*ExCicloVida!$N$27+O7*ExCicloVida!$O$27+P7*ExCicloVida!$P$27+Q7*ExCicloVida!$Q$27+R7*ExCicloVida!$R$27+S7*ExCicloVida!$S$27+T7*ExCicloVida!$T$27+U7*ExCicloVida!$U$27</f>
        <v>13.109194908598328</v>
      </c>
      <c r="K7" s="6">
        <f t="shared" ref="K7:K11" si="4">I7+J7</f>
        <v>117.73377118880904</v>
      </c>
      <c r="M7" s="40">
        <v>2.3287030702842202</v>
      </c>
      <c r="N7" s="5"/>
      <c r="O7" s="33"/>
      <c r="P7" s="33">
        <v>3.7621554359142801</v>
      </c>
      <c r="Q7" s="33"/>
      <c r="R7" s="33"/>
      <c r="S7" s="5"/>
      <c r="T7" s="33"/>
      <c r="U7" s="33"/>
    </row>
    <row r="8" spans="1:21" ht="15.75" thickBot="1" x14ac:dyDescent="0.3">
      <c r="A8" s="28" t="s">
        <v>148</v>
      </c>
      <c r="B8" s="28" t="s">
        <v>37</v>
      </c>
      <c r="C8" s="28" t="s">
        <v>66</v>
      </c>
      <c r="D8" t="s">
        <v>156</v>
      </c>
      <c r="E8" s="6">
        <f>RED_IN!U4</f>
        <v>0</v>
      </c>
      <c r="F8" s="6">
        <f>RED_IN!V4</f>
        <v>0</v>
      </c>
      <c r="G8" s="6">
        <f>RED_IN!W4</f>
        <v>0</v>
      </c>
      <c r="I8" s="6">
        <f>M8*ExCicloVida!$M$25+N8*ExCicloVida!$N$25+O8*ExCicloVida!$O$25+P8*ExCicloVida!$P$25+Q8*ExCicloVida!$Q$25+R8*ExCicloVida!$R$25+S8*ExCicloVida!$S$25+T8*ExCicloVida!$T$25+U8*ExCicloVida!$U$25</f>
        <v>0</v>
      </c>
      <c r="J8" s="6">
        <f>M8*ExCicloVida!$M$27+N8*ExCicloVida!$N$27+O8*ExCicloVida!$O$27+P8*ExCicloVida!$P$27+Q8*ExCicloVida!$Q$27+R8*ExCicloVida!$R$27+S8*ExCicloVida!$S$27+T8*ExCicloVida!$T$27+U8*ExCicloVida!$U$27</f>
        <v>0</v>
      </c>
      <c r="K8" s="6">
        <f t="shared" si="4"/>
        <v>0</v>
      </c>
      <c r="M8" s="29"/>
      <c r="N8" s="29"/>
      <c r="O8" s="33"/>
      <c r="P8" s="33"/>
      <c r="Q8" s="33"/>
      <c r="R8" s="33"/>
      <c r="S8" s="33"/>
      <c r="T8" s="33"/>
      <c r="U8" s="33"/>
    </row>
    <row r="9" spans="1:21" ht="15.75" thickBot="1" x14ac:dyDescent="0.3">
      <c r="A9" s="28" t="s">
        <v>148</v>
      </c>
      <c r="B9" s="28" t="s">
        <v>157</v>
      </c>
      <c r="C9" s="28" t="s">
        <v>105</v>
      </c>
      <c r="D9" t="s">
        <v>158</v>
      </c>
      <c r="E9" s="6">
        <f>RED_IN!AA4</f>
        <v>1.4235444931748558</v>
      </c>
      <c r="F9" s="6">
        <f>RED_IN!AB4</f>
        <v>0</v>
      </c>
      <c r="G9" s="6">
        <f>RED_IN!AC4</f>
        <v>1.4235444931748558</v>
      </c>
      <c r="I9" s="6">
        <f>M9*ExCicloVida!$M$25+N9*ExCicloVida!$N$25+O9*ExCicloVida!$O$25+P9*ExCicloVida!$P$25+Q9*ExCicloVida!$Q$25+R9*ExCicloVida!$R$25+S9*ExCicloVida!$S$25+T9*ExCicloVida!$T$25+U9*ExCicloVida!$U$25</f>
        <v>0</v>
      </c>
      <c r="J9" s="6">
        <f>M9*ExCicloVida!$M$27+N9*ExCicloVida!$N$27+O9*ExCicloVida!$O$27+P9*ExCicloVida!$P$27+Q9*ExCicloVida!$Q$27+R9*ExCicloVida!$R$27+S9*ExCicloVida!$S$27+T9*ExCicloVida!$T$27+U9*ExCicloVida!$U$27</f>
        <v>0</v>
      </c>
      <c r="K9" s="6">
        <f t="shared" si="4"/>
        <v>0</v>
      </c>
      <c r="M9" s="29"/>
      <c r="N9" s="29"/>
      <c r="O9" s="30"/>
      <c r="P9" s="30"/>
      <c r="Q9" s="30"/>
      <c r="R9" s="30"/>
      <c r="S9" s="5"/>
      <c r="T9" s="30"/>
      <c r="U9" s="30"/>
    </row>
    <row r="10" spans="1:21" ht="15.75" thickBot="1" x14ac:dyDescent="0.3">
      <c r="A10" s="41"/>
      <c r="B10" s="42"/>
      <c r="C10" s="28" t="s">
        <v>67</v>
      </c>
      <c r="D10" s="14" t="s">
        <v>159</v>
      </c>
      <c r="E10" s="43"/>
      <c r="F10" s="43"/>
      <c r="G10" s="6">
        <v>3062</v>
      </c>
      <c r="I10" s="6">
        <f>M10*ExCicloVida!$M$25+N10*ExCicloVida!$N$25+O10*ExCicloVida!$O$25+P10*ExCicloVida!$P$25+Q10*ExCicloVida!$Q$25+R10*ExCicloVida!$R$25+S10*ExCicloVida!$S$25+T10*ExCicloVida!$T$25+U10*ExCicloVida!$U$25</f>
        <v>0</v>
      </c>
      <c r="J10" s="6">
        <f>M10*ExCicloVida!$M$27+N10*ExCicloVida!$N$27+O10*ExCicloVida!$O$27+P10*ExCicloVida!$P$27+Q10*ExCicloVida!$Q$27+R10*ExCicloVida!$R$27+S10*ExCicloVida!$S$27+T10*ExCicloVida!$T$27+U10*ExCicloVida!$U$27</f>
        <v>0</v>
      </c>
      <c r="K10" s="6">
        <f t="shared" si="4"/>
        <v>0</v>
      </c>
      <c r="M10" s="40"/>
      <c r="N10" s="5"/>
      <c r="O10" s="33"/>
      <c r="P10" s="33"/>
      <c r="Q10" s="33"/>
      <c r="R10" s="33"/>
      <c r="S10" s="5"/>
      <c r="T10" s="33"/>
      <c r="U10" s="33"/>
    </row>
    <row r="11" spans="1:21" ht="15.75" thickBot="1" x14ac:dyDescent="0.3">
      <c r="A11" s="28" t="s">
        <v>160</v>
      </c>
      <c r="B11" s="28" t="s">
        <v>161</v>
      </c>
      <c r="C11" s="28" t="s">
        <v>69</v>
      </c>
      <c r="D11" t="s">
        <v>162</v>
      </c>
      <c r="E11" s="6">
        <f>OXI_OUT!O4</f>
        <v>5666.9359769854709</v>
      </c>
      <c r="F11" s="6">
        <f>OXI_OUT!P4</f>
        <v>4173.54804763416</v>
      </c>
      <c r="G11" s="6">
        <f>OXI_OUT!Q4</f>
        <v>9840.4840246196309</v>
      </c>
      <c r="I11" s="6">
        <f>M11*ExCicloVida!$M$25+N11*ExCicloVida!$N$25+O11*ExCicloVida!$O$25+P11*ExCicloVida!$P$25+Q11*ExCicloVida!$Q$25+R11*ExCicloVida!$R$25+S11*ExCicloVida!$S$25+T11*ExCicloVida!$T$25+U11*ExCicloVida!$U$25</f>
        <v>157062.6547371684</v>
      </c>
      <c r="J11" s="6">
        <f>M11*ExCicloVida!$M$27+N11*ExCicloVida!$N$27+O11*ExCicloVida!$O$27+P11*ExCicloVida!$P$27+Q11*ExCicloVida!$Q$27+R11*ExCicloVida!$R$27+S11*ExCicloVida!$S$27+T11*ExCicloVida!$T$27+U11*ExCicloVida!$U$27</f>
        <v>14881.972716564609</v>
      </c>
      <c r="K11" s="6">
        <f t="shared" si="4"/>
        <v>171944.627453733</v>
      </c>
      <c r="M11" s="29">
        <v>2.1170027911674798</v>
      </c>
      <c r="N11" s="29">
        <v>676.883625132406</v>
      </c>
      <c r="O11" s="33">
        <v>2135.9203957371201</v>
      </c>
      <c r="P11" s="33">
        <v>6425.1369202837404</v>
      </c>
      <c r="Q11" s="33">
        <v>150.254953359545</v>
      </c>
      <c r="R11" s="33">
        <v>1003.71776853105</v>
      </c>
      <c r="S11" s="33">
        <v>2460.48393507122</v>
      </c>
      <c r="T11" s="33">
        <v>1991.7208315277101</v>
      </c>
      <c r="U11" s="33">
        <v>363.853445392933</v>
      </c>
    </row>
    <row r="12" spans="1:21" ht="15.75" thickBot="1" x14ac:dyDescent="0.3">
      <c r="A12" s="28" t="s">
        <v>163</v>
      </c>
      <c r="B12" s="28" t="s">
        <v>37</v>
      </c>
      <c r="C12" s="28" t="s">
        <v>70</v>
      </c>
      <c r="D12" t="s">
        <v>164</v>
      </c>
      <c r="E12" s="6">
        <f>RED_OUT!O4</f>
        <v>4867.9914625945403</v>
      </c>
      <c r="F12" s="6">
        <f>RED_OUT!P4</f>
        <v>3526.5971420657079</v>
      </c>
      <c r="G12" s="6">
        <f>RED_OUT!Q4</f>
        <v>8394.5886046602463</v>
      </c>
      <c r="I12" s="6">
        <f>M12*ExCicloVida!$M$25+N12*ExCicloVida!$N$25+O12*ExCicloVida!$O$25+P12*ExCicloVida!$P$25+Q12*ExCicloVida!$Q$25+R12*ExCicloVida!$R$25+S12*ExCicloVida!$S$25+T12*ExCicloVida!$T$25+U12*ExCicloVida!$U$25</f>
        <v>93250.292334552418</v>
      </c>
      <c r="J12" s="6">
        <f>M12*ExCicloVida!$M$27+N12*ExCicloVida!$N$27+O12*ExCicloVida!$O$27+P12*ExCicloVida!$P$27+Q12*ExCicloVida!$Q$27+R12*ExCicloVida!$R$27+S12*ExCicloVida!$S$27+T12*ExCicloVida!$T$27+U12*ExCicloVida!$U$27</f>
        <v>8135.6791126292637</v>
      </c>
      <c r="K12" s="6">
        <f t="shared" si="3"/>
        <v>101385.97144718168</v>
      </c>
      <c r="M12" s="29">
        <v>4.4457058614517004</v>
      </c>
      <c r="N12" s="29">
        <v>676.88362513240497</v>
      </c>
      <c r="O12" s="30">
        <v>115.710492474974</v>
      </c>
      <c r="P12" s="30">
        <v>5716.1493700138399</v>
      </c>
      <c r="Q12" s="30">
        <v>26.7733428096811</v>
      </c>
      <c r="R12" s="30">
        <v>668.889283676834</v>
      </c>
      <c r="S12" s="5">
        <v>2460.48393507122</v>
      </c>
      <c r="T12" s="30">
        <v>381.044768510165</v>
      </c>
      <c r="U12" s="30">
        <v>2819.6155824545899</v>
      </c>
    </row>
    <row r="13" spans="1:21" ht="15.75" thickBot="1" x14ac:dyDescent="0.3">
      <c r="A13" s="28" t="s">
        <v>151</v>
      </c>
      <c r="B13" s="28" t="s">
        <v>165</v>
      </c>
      <c r="C13" s="28" t="s">
        <v>72</v>
      </c>
      <c r="D13" t="s">
        <v>166</v>
      </c>
      <c r="E13" s="6">
        <f>RED_OUT!C4</f>
        <v>15338.677883346147</v>
      </c>
      <c r="F13" s="6">
        <f>RED_OUT!D4</f>
        <v>2847.0574819322414</v>
      </c>
      <c r="G13" s="6">
        <f>RED_OUT!E4</f>
        <v>18185.735365278386</v>
      </c>
      <c r="I13" s="6">
        <f>M13*ExCicloVida!$M$25+N13*ExCicloVida!$N$25+O13*ExCicloVida!$O$25+P13*ExCicloVida!$P$25+Q13*ExCicloVida!$Q$25+R13*ExCicloVida!$R$25+S13*ExCicloVida!$S$25+T13*ExCicloVida!$T$25+U13*ExCicloVida!$U$25</f>
        <v>363486.55660620431</v>
      </c>
      <c r="J13" s="6">
        <f>M13*ExCicloVida!$M$27+N13*ExCicloVida!$N$27+O13*ExCicloVida!$O$27+P13*ExCicloVida!$P$27+Q13*ExCicloVida!$Q$27+R13*ExCicloVida!$R$27+S13*ExCicloVida!$S$27+T13*ExCicloVida!$T$27+U13*ExCicloVida!$U$27</f>
        <v>38804.449906379908</v>
      </c>
      <c r="K13" s="6">
        <f t="shared" si="3"/>
        <v>402291.00651258422</v>
      </c>
      <c r="M13" s="40"/>
      <c r="N13" s="5"/>
      <c r="O13" s="33">
        <v>17241.941188301498</v>
      </c>
      <c r="P13" s="33">
        <v>712.74970570362302</v>
      </c>
      <c r="Q13" s="33">
        <v>223.481610549648</v>
      </c>
      <c r="R13" s="33">
        <v>1307.99481286229</v>
      </c>
      <c r="S13" s="5"/>
      <c r="T13" s="33">
        <v>2161.90876568659</v>
      </c>
      <c r="U13" s="33">
        <v>363.877923853987</v>
      </c>
    </row>
    <row r="14" spans="1:21" ht="15.75" thickBot="1" x14ac:dyDescent="0.3">
      <c r="A14" s="28" t="s">
        <v>160</v>
      </c>
      <c r="B14" s="28" t="s">
        <v>167</v>
      </c>
      <c r="C14" s="28" t="s">
        <v>73</v>
      </c>
      <c r="D14" s="9" t="s">
        <v>168</v>
      </c>
      <c r="E14" s="6">
        <f>RED_OUT!I4</f>
        <v>588.8406609572678</v>
      </c>
      <c r="F14" s="6">
        <f>RED_OUT!J4</f>
        <v>289.7301607925088</v>
      </c>
      <c r="G14" s="6">
        <f>RED_OUT!K4</f>
        <v>878.57082174977631</v>
      </c>
      <c r="I14" s="6">
        <f>M14*ExCicloVida!$M$25+N14*ExCicloVida!$N$25+O14*ExCicloVida!$O$25+P14*ExCicloVida!$P$25+Q14*ExCicloVida!$Q$25+R14*ExCicloVida!$R$25+S14*ExCicloVida!$S$25+T14*ExCicloVida!$T$25+U14*ExCicloVida!$U$25</f>
        <v>3332.1787603069829</v>
      </c>
      <c r="J14" s="6">
        <f>M14*ExCicloVida!$M$27+N14*ExCicloVida!$N$27+O14*ExCicloVida!$O$27+P14*ExCicloVida!$P$27+Q14*ExCicloVida!$Q$27+R14*ExCicloVida!$R$27+S14*ExCicloVida!$S$27+T14*ExCicloVida!$T$27+U14*ExCicloVida!$U$27</f>
        <v>418.15880290485524</v>
      </c>
      <c r="K14" s="6">
        <f t="shared" si="3"/>
        <v>3750.3375632118382</v>
      </c>
      <c r="M14" s="29"/>
      <c r="N14" s="29"/>
      <c r="O14" s="33"/>
      <c r="P14" s="33"/>
      <c r="Q14" s="33"/>
      <c r="R14" s="33">
        <v>26.8336719925809</v>
      </c>
      <c r="S14" s="33"/>
      <c r="T14" s="33">
        <v>48.767297329486802</v>
      </c>
      <c r="U14" s="33">
        <v>180.35993908467699</v>
      </c>
    </row>
    <row r="15" spans="1:21" ht="15.75" thickBot="1" x14ac:dyDescent="0.3">
      <c r="A15" s="44"/>
      <c r="B15" s="35" t="s">
        <v>169</v>
      </c>
      <c r="C15" s="44"/>
      <c r="D15" s="45"/>
      <c r="E15" s="37">
        <f>SUM(E6:E11)-SUM(E12:E14)</f>
        <v>1005.6137143519773</v>
      </c>
      <c r="F15" s="37">
        <f>SUM(F6:F11)-SUM(F12:F14)</f>
        <v>-2489.8367371562981</v>
      </c>
      <c r="G15" s="37">
        <f>SUM(G6:G11)-SUM(G12:G14)</f>
        <v>1577.7769771956846</v>
      </c>
      <c r="I15" s="37">
        <f>SUM(I6:I11)-SUM(I12:I14)</f>
        <v>5.6112185120582581E-8</v>
      </c>
      <c r="J15" s="37">
        <f>SUM(J6:J11)-SUM(J12:J14)</f>
        <v>5.893525667488575E-9</v>
      </c>
      <c r="K15" s="37">
        <f>SUM(K6:K11)-SUM(K12:K14)</f>
        <v>6.1991158872842789E-8</v>
      </c>
      <c r="M15" s="37">
        <f>SUM(M6:M11)-SUM(M12:M14)</f>
        <v>0</v>
      </c>
      <c r="N15" s="37">
        <f t="shared" ref="N15:U15" si="5">SUM(N6:N11)-SUM(N12:N14)</f>
        <v>1.0231815394945443E-12</v>
      </c>
      <c r="O15" s="37">
        <f t="shared" si="5"/>
        <v>-5.4933479987084866E-10</v>
      </c>
      <c r="P15" s="37">
        <f t="shared" si="5"/>
        <v>2.1909727365709841E-9</v>
      </c>
      <c r="Q15" s="37">
        <f t="shared" si="5"/>
        <v>2.1589130483334884E-10</v>
      </c>
      <c r="R15" s="37">
        <f t="shared" si="5"/>
        <v>-6.552909326273948E-10</v>
      </c>
      <c r="S15" s="37">
        <f t="shared" si="5"/>
        <v>0</v>
      </c>
      <c r="T15" s="37">
        <f t="shared" si="5"/>
        <v>1.4688339433632791E-9</v>
      </c>
      <c r="U15" s="37">
        <f t="shared" si="5"/>
        <v>-3.2105162972584367E-10</v>
      </c>
    </row>
    <row r="16" spans="1:21" ht="15.75" thickBot="1" x14ac:dyDescent="0.3">
      <c r="A16" s="28" t="s">
        <v>151</v>
      </c>
      <c r="B16" s="28" t="s">
        <v>165</v>
      </c>
      <c r="C16" s="28" t="s">
        <v>72</v>
      </c>
      <c r="D16" t="s">
        <v>166</v>
      </c>
      <c r="E16" s="6">
        <f>RED_OUT!C4</f>
        <v>15338.677883346147</v>
      </c>
      <c r="F16" s="6">
        <f>RED_OUT!D4</f>
        <v>2847.0574819322414</v>
      </c>
      <c r="G16" s="6">
        <f>RED_OUT!E4</f>
        <v>18185.735365278386</v>
      </c>
      <c r="I16" s="6">
        <f>M16*ExCicloVida!$M$25+N16*ExCicloVida!$N$25+O16*ExCicloVida!$O$25+P16*ExCicloVida!$P$25+Q16*ExCicloVida!$Q$25+R16*ExCicloVida!$R$25+S16*ExCicloVida!$S$25+T16*ExCicloVida!$T$25+U16*ExCicloVida!$U$25</f>
        <v>363486.55660620431</v>
      </c>
      <c r="J16" s="6">
        <f>M16*ExCicloVida!$M$27+N16*ExCicloVida!$N$27+O16*ExCicloVida!$O$27+P16*ExCicloVida!$P$27+Q16*ExCicloVida!$Q$27+R16*ExCicloVida!$R$27+S16*ExCicloVida!$S$27+T16*ExCicloVida!$T$27+U16*ExCicloVida!$U$27</f>
        <v>38804.449906379908</v>
      </c>
      <c r="K16" s="6">
        <f t="shared" ref="K16" si="6">I16+J16</f>
        <v>402291.00651258422</v>
      </c>
      <c r="M16" s="29"/>
      <c r="N16" s="29"/>
      <c r="O16" s="30">
        <v>17241.941188301498</v>
      </c>
      <c r="P16" s="30">
        <v>712.74970570362302</v>
      </c>
      <c r="Q16" s="30">
        <v>223.481610549648</v>
      </c>
      <c r="R16" s="30">
        <v>1307.99481286229</v>
      </c>
      <c r="S16" s="5"/>
      <c r="T16" s="30">
        <v>2161.90876568659</v>
      </c>
      <c r="U16" s="30">
        <v>363.877923853987</v>
      </c>
    </row>
    <row r="17" spans="1:21" ht="15.75" thickBot="1" x14ac:dyDescent="0.3">
      <c r="A17" s="28" t="s">
        <v>148</v>
      </c>
      <c r="B17" s="28" t="s">
        <v>38</v>
      </c>
      <c r="C17" s="28" t="s">
        <v>74</v>
      </c>
      <c r="D17" s="38" t="s">
        <v>171</v>
      </c>
      <c r="E17" s="39">
        <f>OXI_IN!O4</f>
        <v>1718.936218506788</v>
      </c>
      <c r="F17" s="6">
        <f>OXI_IN!P4</f>
        <v>0</v>
      </c>
      <c r="G17" s="6">
        <f>OXI_IN!Q4</f>
        <v>1718.936218506788</v>
      </c>
      <c r="I17" s="6">
        <f>M17*ExCicloVida!$M$25+N17*ExCicloVida!$N$25+O17*ExCicloVida!$O$25+P17*ExCicloVida!$P$25+Q17*ExCicloVida!$Q$25+R17*ExCicloVida!$R$25+S17*ExCicloVida!$S$25+T17*ExCicloVida!$T$25+U17*ExCicloVida!$U$25</f>
        <v>95.113251163828153</v>
      </c>
      <c r="J17" s="6">
        <f>M17*ExCicloVida!$M$27+N17*ExCicloVida!$N$27+O17*ExCicloVida!$O$27+P17*ExCicloVida!$P$27+Q17*ExCicloVida!$Q$27+R17*ExCicloVida!$R$27+S17*ExCicloVida!$S$27+T17*ExCicloVida!$T$27+U17*ExCicloVida!$U$27</f>
        <v>11.917449916907607</v>
      </c>
      <c r="K17" s="6">
        <f t="shared" ref="K17:K23" si="7">I17+J17</f>
        <v>107.03070108073575</v>
      </c>
      <c r="M17" s="40">
        <v>2.1170027911674798</v>
      </c>
      <c r="N17" s="5"/>
      <c r="O17" s="33"/>
      <c r="P17" s="33">
        <v>3.4201413053766201</v>
      </c>
      <c r="Q17" s="33"/>
      <c r="R17" s="33"/>
      <c r="S17" s="5"/>
      <c r="T17" s="33"/>
      <c r="U17" s="33"/>
    </row>
    <row r="18" spans="1:21" ht="15.75" thickBot="1" x14ac:dyDescent="0.3">
      <c r="A18" s="28" t="s">
        <v>148</v>
      </c>
      <c r="B18" s="28" t="s">
        <v>38</v>
      </c>
      <c r="C18" s="28" t="s">
        <v>75</v>
      </c>
      <c r="D18" t="s">
        <v>172</v>
      </c>
      <c r="E18" s="6">
        <f>OXI_IN!U4</f>
        <v>2879.464294902607</v>
      </c>
      <c r="F18" s="6">
        <f>OXI_IN!V4</f>
        <v>0</v>
      </c>
      <c r="G18" s="6">
        <f>OXI_IN!W4</f>
        <v>2879.464294902607</v>
      </c>
      <c r="I18" s="6">
        <f>M18*ExCicloVida!$M$25+N18*ExCicloVida!$N$25+O18*ExCicloVida!$O$25+P18*ExCicloVida!$P$25+Q18*ExCicloVida!$Q$25+R18*ExCicloVida!$R$25+S18*ExCicloVida!$S$25+T18*ExCicloVida!$T$25+U18*ExCicloVida!$U$25</f>
        <v>27706.233061478619</v>
      </c>
      <c r="J18" s="6">
        <f>M18*ExCicloVida!$M$27+N18*ExCicloVida!$N$27+O18*ExCicloVida!$O$27+P18*ExCicloVida!$P$27+Q18*ExCicloVida!$Q$27+R18*ExCicloVida!$R$27+S18*ExCicloVida!$S$27+T18*ExCicloVida!$T$27+U18*ExCicloVida!$U$27</f>
        <v>1411.7319920826653</v>
      </c>
      <c r="K18" s="6">
        <f t="shared" si="7"/>
        <v>29117.965053561285</v>
      </c>
      <c r="M18" s="29"/>
      <c r="N18" s="29">
        <v>676.883625132406</v>
      </c>
      <c r="O18" s="33"/>
      <c r="P18" s="33">
        <v>3413.2232922816502</v>
      </c>
      <c r="Q18" s="33"/>
      <c r="R18" s="33"/>
      <c r="S18" s="33">
        <v>1529.35357322961</v>
      </c>
      <c r="T18" s="33"/>
      <c r="U18" s="33"/>
    </row>
    <row r="19" spans="1:21" ht="15.75" thickBot="1" x14ac:dyDescent="0.3">
      <c r="A19" s="28" t="s">
        <v>148</v>
      </c>
      <c r="B19" s="28" t="s">
        <v>157</v>
      </c>
      <c r="C19" s="46" t="s">
        <v>76</v>
      </c>
      <c r="D19" t="s">
        <v>173</v>
      </c>
      <c r="E19" s="6">
        <f>OXI_IN!AA4</f>
        <v>59.992232212368918</v>
      </c>
      <c r="F19" s="6">
        <f>OXI_IN!AB4</f>
        <v>0</v>
      </c>
      <c r="G19" s="6">
        <f>OXI_IN!AC4</f>
        <v>59.992232212368918</v>
      </c>
      <c r="I19" s="6">
        <f>M19*ExCicloVida!$M$25+N19*ExCicloVida!$N$25+O19*ExCicloVida!$O$25+P19*ExCicloVida!$P$25+Q19*ExCicloVida!$Q$25+R19*ExCicloVida!$R$25+S19*ExCicloVida!$S$25+T19*ExCicloVida!$T$25+U19*ExCicloVida!$U$25</f>
        <v>0</v>
      </c>
      <c r="J19" s="6">
        <f>M19*ExCicloVida!$M$27+N19*ExCicloVida!$N$27+O19*ExCicloVida!$O$27+P19*ExCicloVida!$P$27+Q19*ExCicloVida!$Q$27+R19*ExCicloVida!$R$27+S19*ExCicloVida!$S$27+T19*ExCicloVida!$T$27+U19*ExCicloVida!$U$27</f>
        <v>0</v>
      </c>
      <c r="K19" s="6">
        <f t="shared" si="7"/>
        <v>0</v>
      </c>
      <c r="M19" s="29"/>
      <c r="N19" s="29"/>
      <c r="O19" s="30"/>
      <c r="P19" s="30"/>
      <c r="Q19" s="30"/>
      <c r="R19" s="30"/>
      <c r="S19" s="5"/>
      <c r="T19" s="30"/>
      <c r="U19" s="30"/>
    </row>
    <row r="20" spans="1:21" ht="15.75" thickBot="1" x14ac:dyDescent="0.3">
      <c r="A20" s="28" t="s">
        <v>160</v>
      </c>
      <c r="B20" s="28" t="s">
        <v>174</v>
      </c>
      <c r="C20" s="28" t="s">
        <v>77</v>
      </c>
      <c r="D20" t="s">
        <v>175</v>
      </c>
      <c r="E20" s="6">
        <f>OXI_IN!I4</f>
        <v>1223.2056326518625</v>
      </c>
      <c r="F20" s="6">
        <f>OXI_IN!J4</f>
        <v>1312.7527045618306</v>
      </c>
      <c r="G20" s="6">
        <f>OXI_IN!K4</f>
        <v>2535.9583372136931</v>
      </c>
      <c r="I20" s="6">
        <f>M20*ExCicloVida!$M$25+N20*ExCicloVida!$N$25+O20*ExCicloVida!$O$25+P20*ExCicloVida!$P$25+Q20*ExCicloVida!$Q$25+R20*ExCicloVida!$R$25+S20*ExCicloVida!$S$25+T20*ExCicloVida!$T$25+U20*ExCicloVida!$U$25</f>
        <v>34241.240374424895</v>
      </c>
      <c r="J20" s="6">
        <f>M20*ExCicloVida!$M$27+N20*ExCicloVida!$N$27+O20*ExCicloVida!$O$27+P20*ExCicloVida!$P$27+Q20*ExCicloVida!$Q$27+R20*ExCicloVida!$R$27+S20*ExCicloVida!$S$27+T20*ExCicloVida!$T$27+U20*ExCicloVida!$U$27</f>
        <v>2613.5396404894905</v>
      </c>
      <c r="K20" s="6">
        <f t="shared" si="7"/>
        <v>36854.780014914388</v>
      </c>
      <c r="M20" s="40"/>
      <c r="N20" s="5"/>
      <c r="O20" s="33">
        <v>758.05645362200005</v>
      </c>
      <c r="P20" s="33">
        <v>2325.7744883369201</v>
      </c>
      <c r="Q20" s="33">
        <v>31.187370012576199</v>
      </c>
      <c r="R20" s="33">
        <v>113.004621745145</v>
      </c>
      <c r="S20" s="5">
        <v>931.13036184161194</v>
      </c>
      <c r="T20" s="33">
        <v>37.172760468006402</v>
      </c>
      <c r="U20" s="33"/>
    </row>
    <row r="21" spans="1:21" ht="15.75" thickBot="1" x14ac:dyDescent="0.3">
      <c r="A21" s="28" t="s">
        <v>160</v>
      </c>
      <c r="B21" s="28" t="s">
        <v>161</v>
      </c>
      <c r="C21" s="28" t="s">
        <v>69</v>
      </c>
      <c r="D21" t="s">
        <v>162</v>
      </c>
      <c r="E21" s="6">
        <f>OXI_OUT!O4</f>
        <v>5666.9359769854709</v>
      </c>
      <c r="F21" s="6">
        <f>OXI_OUT!P4</f>
        <v>4173.54804763416</v>
      </c>
      <c r="G21" s="6">
        <f>OXI_OUT!Q4</f>
        <v>9840.4840246196309</v>
      </c>
      <c r="I21" s="6">
        <f>M21*ExCicloVida!$M$25+N21*ExCicloVida!$N$25+O21*ExCicloVida!$O$25+P21*ExCicloVida!$P$25+Q21*ExCicloVida!$Q$25+R21*ExCicloVida!$R$25+S21*ExCicloVida!$S$25+T21*ExCicloVida!$T$25+U21*ExCicloVida!$U$25</f>
        <v>157062.6547371684</v>
      </c>
      <c r="J21" s="6">
        <f>M21*ExCicloVida!$M$27+N21*ExCicloVida!$N$27+O21*ExCicloVida!$O$27+P21*ExCicloVida!$P$27+Q21*ExCicloVida!$Q$27+R21*ExCicloVida!$R$27+S21*ExCicloVida!$S$27+T21*ExCicloVida!$T$27+U21*ExCicloVida!$U$27</f>
        <v>14881.972716564609</v>
      </c>
      <c r="K21" s="6">
        <f t="shared" si="7"/>
        <v>171944.627453733</v>
      </c>
      <c r="M21" s="29">
        <v>2.1170027911674798</v>
      </c>
      <c r="N21" s="29">
        <v>676.883625132406</v>
      </c>
      <c r="O21" s="33">
        <v>2135.9203957371201</v>
      </c>
      <c r="P21" s="33">
        <v>6425.1369202837404</v>
      </c>
      <c r="Q21" s="33">
        <v>150.254953359545</v>
      </c>
      <c r="R21" s="33">
        <v>1003.71776853105</v>
      </c>
      <c r="S21" s="33">
        <v>2460.48393507122</v>
      </c>
      <c r="T21" s="33">
        <v>1991.7208315277101</v>
      </c>
      <c r="U21" s="33">
        <v>363.853445392933</v>
      </c>
    </row>
    <row r="22" spans="1:21" ht="15.75" thickBot="1" x14ac:dyDescent="0.3">
      <c r="A22" s="28" t="s">
        <v>151</v>
      </c>
      <c r="B22" s="28" t="s">
        <v>176</v>
      </c>
      <c r="C22" s="28" t="s">
        <v>78</v>
      </c>
      <c r="D22" t="s">
        <v>177</v>
      </c>
      <c r="E22" s="6">
        <f>OXI_OUT!C4</f>
        <v>9706.065784013861</v>
      </c>
      <c r="F22" s="6">
        <f>OXI_OUT!D4</f>
        <v>2333.7083423169302</v>
      </c>
      <c r="G22" s="6">
        <f>OXI_OUT!E4</f>
        <v>12039.774126330791</v>
      </c>
      <c r="I22" s="6">
        <f>M22*ExCicloVida!$M$25+N22*ExCicloVida!$N$25+O22*ExCicloVida!$O$25+P22*ExCicloVida!$P$25+Q22*ExCicloVida!$Q$25+R22*ExCicloVida!$R$25+S22*ExCicloVida!$S$25+T22*ExCicloVida!$T$25+U22*ExCicloVida!$U$25</f>
        <v>267358.19093073177</v>
      </c>
      <c r="J22" s="6">
        <f>M22*ExCicloVida!$M$27+N22*ExCicloVida!$N$27+O22*ExCicloVida!$O$27+P22*ExCicloVida!$P$27+Q22*ExCicloVida!$Q$27+R22*ExCicloVida!$R$27+S22*ExCicloVida!$S$27+T22*ExCicloVida!$T$27+U22*ExCicloVida!$U$27</f>
        <v>27857.088127046612</v>
      </c>
      <c r="K22" s="6">
        <f t="shared" si="7"/>
        <v>295215.27905777836</v>
      </c>
      <c r="M22" s="29"/>
      <c r="N22" s="29"/>
      <c r="O22" s="30">
        <v>15864.0772461864</v>
      </c>
      <c r="P22" s="30">
        <v>30.030707339419799</v>
      </c>
      <c r="Q22" s="30">
        <v>104.41402720267899</v>
      </c>
      <c r="R22" s="30">
        <v>245.101240857775</v>
      </c>
      <c r="S22" s="5"/>
      <c r="T22" s="30">
        <v>195.99249530662499</v>
      </c>
      <c r="U22" s="30"/>
    </row>
    <row r="23" spans="1:21" x14ac:dyDescent="0.25">
      <c r="A23" s="28" t="s">
        <v>160</v>
      </c>
      <c r="B23" s="28" t="s">
        <v>178</v>
      </c>
      <c r="C23" s="28" t="s">
        <v>79</v>
      </c>
      <c r="D23" t="s">
        <v>179</v>
      </c>
      <c r="E23" s="6">
        <f>OXI_OUT!I4</f>
        <v>184.00219334062348</v>
      </c>
      <c r="F23" s="6">
        <f>OXI_OUT!J4</f>
        <v>601.90594044689931</v>
      </c>
      <c r="G23" s="6">
        <f>OXI_OUT!K4</f>
        <v>785.90813378752296</v>
      </c>
      <c r="I23" s="6">
        <f>M23*ExCicloVida!$M$25+N23*ExCicloVida!$N$25+O23*ExCicloVida!$O$25+P23*ExCicloVida!$P$25+Q23*ExCicloVida!$Q$25+R23*ExCicloVida!$R$25+S23*ExCicloVida!$S$25+T23*ExCicloVida!$T$25+U23*ExCicloVida!$U$25</f>
        <v>1108.2934303097163</v>
      </c>
      <c r="J23" s="6">
        <f>M23*ExCicloVida!$M$27+N23*ExCicloVida!$N$27+O23*ExCicloVida!$O$27+P23*ExCicloVida!$P$27+Q23*ExCicloVida!$Q$27+R23*ExCicloVida!$R$27+S23*ExCicloVida!$S$27+T23*ExCicloVida!$T$27+U23*ExCicloVida!$U$27</f>
        <v>102.57761481303213</v>
      </c>
      <c r="K23" s="6">
        <f t="shared" si="7"/>
        <v>1210.8710451227485</v>
      </c>
      <c r="M23" s="40"/>
      <c r="N23" s="5"/>
      <c r="O23" s="33"/>
      <c r="P23" s="33"/>
      <c r="Q23" s="33"/>
      <c r="R23" s="33">
        <v>172.18042521850199</v>
      </c>
      <c r="S23" s="5"/>
      <c r="T23" s="33">
        <v>11.368199320281899</v>
      </c>
      <c r="U23" s="33">
        <v>2.4089331804744998E-2</v>
      </c>
    </row>
    <row r="24" spans="1:21" ht="15.75" thickBot="1" x14ac:dyDescent="0.3">
      <c r="A24" s="44"/>
      <c r="B24" s="35" t="s">
        <v>180</v>
      </c>
      <c r="C24" s="44"/>
      <c r="D24" s="45"/>
      <c r="E24" s="37">
        <f>SUM(E16:E20)-SUM(E21:E23)</f>
        <v>5663.2723072798126</v>
      </c>
      <c r="F24" s="37">
        <f>SUM(F16:F20)-SUM(F21:F23)</f>
        <v>-2949.3521439039168</v>
      </c>
      <c r="G24" s="37">
        <f>SUM(G16:G20)-SUM(G21:G23)</f>
        <v>2713.9201633758967</v>
      </c>
      <c r="I24" s="37">
        <f>SUM(I16:I20)-SUM(I21:I23)</f>
        <v>4.195061803329736E-3</v>
      </c>
      <c r="J24" s="37">
        <f>SUM(J16:J20)-SUM(J21:J23)</f>
        <v>5.3044471860630438E-4</v>
      </c>
      <c r="K24" s="37">
        <f>SUM(K16:K20)-SUM(K21:K23)</f>
        <v>4.725506529211998E-3</v>
      </c>
      <c r="M24" s="37">
        <f>SUM(M16:M20)-SUM(M21:M23)</f>
        <v>0</v>
      </c>
      <c r="N24" s="37">
        <f t="shared" ref="N24:U24" si="8">SUM(N16:N20)-SUM(N21:N23)</f>
        <v>0</v>
      </c>
      <c r="O24" s="37">
        <f t="shared" si="8"/>
        <v>0</v>
      </c>
      <c r="P24" s="37">
        <f t="shared" si="8"/>
        <v>4.410139808896929E-9</v>
      </c>
      <c r="Q24" s="37">
        <f t="shared" si="8"/>
        <v>0</v>
      </c>
      <c r="R24" s="37">
        <f t="shared" si="8"/>
        <v>1.0800249583553523E-10</v>
      </c>
      <c r="S24" s="37">
        <f t="shared" si="8"/>
        <v>0</v>
      </c>
      <c r="T24" s="37">
        <f t="shared" si="8"/>
        <v>-2.0463630789890885E-11</v>
      </c>
      <c r="U24" s="37">
        <f t="shared" si="8"/>
        <v>3.8912924924261461E-4</v>
      </c>
    </row>
    <row r="25" spans="1:21" ht="15.75" thickBot="1" x14ac:dyDescent="0.3">
      <c r="A25" s="28" t="s">
        <v>151</v>
      </c>
      <c r="B25" s="28" t="s">
        <v>176</v>
      </c>
      <c r="C25" s="28" t="s">
        <v>78</v>
      </c>
      <c r="D25" t="s">
        <v>177</v>
      </c>
      <c r="E25" s="6">
        <f>OXI_OUT!C4</f>
        <v>9706.065784013861</v>
      </c>
      <c r="F25" s="6">
        <f>OXI_OUT!D4</f>
        <v>2333.7083423169302</v>
      </c>
      <c r="G25" s="6">
        <f>OXI_OUT!E4</f>
        <v>12039.774126330791</v>
      </c>
      <c r="I25" s="6">
        <f>M25*ExCicloVida!$M$25+N25*ExCicloVida!$N$25+O25*ExCicloVida!$O$25+P25*ExCicloVida!$P$25+Q25*ExCicloVida!$Q$25+R25*ExCicloVida!$R$25+S25*ExCicloVida!$S$25+T25*ExCicloVida!$T$25+U25*ExCicloVida!$U$25</f>
        <v>267358.19093073177</v>
      </c>
      <c r="J25" s="6">
        <f>M25*ExCicloVida!$M$27+N25*ExCicloVida!$N$27+O25*ExCicloVida!$O$27+P25*ExCicloVida!$P$27+Q25*ExCicloVida!$Q$27+R25*ExCicloVida!$R$27+S25*ExCicloVida!$S$27+T25*ExCicloVida!$T$27+U25*ExCicloVida!$U$27</f>
        <v>27857.088127046612</v>
      </c>
      <c r="K25" s="6">
        <f t="shared" ref="K25" si="9">I25+J25</f>
        <v>295215.27905777836</v>
      </c>
      <c r="M25" s="29"/>
      <c r="N25" s="29"/>
      <c r="O25" s="30">
        <v>15864.0772461864</v>
      </c>
      <c r="P25" s="30">
        <v>30.030707339419799</v>
      </c>
      <c r="Q25" s="30">
        <v>104.41402720267899</v>
      </c>
      <c r="R25" s="30">
        <v>245.101240857775</v>
      </c>
      <c r="S25" s="5"/>
      <c r="T25" s="30">
        <v>195.99249530662499</v>
      </c>
      <c r="U25" s="30"/>
    </row>
    <row r="26" spans="1:21" ht="15.75" thickBot="1" x14ac:dyDescent="0.3">
      <c r="A26" s="28" t="s">
        <v>148</v>
      </c>
      <c r="B26" s="28" t="s">
        <v>39</v>
      </c>
      <c r="C26" s="28" t="s">
        <v>45</v>
      </c>
      <c r="D26" s="38" t="s">
        <v>181</v>
      </c>
      <c r="E26" s="39">
        <f>FR_IN!O4</f>
        <v>5403.6723560340815</v>
      </c>
      <c r="F26" s="6">
        <f>FR_IN!P4</f>
        <v>0</v>
      </c>
      <c r="G26" s="6">
        <f>FR_IN!Q4</f>
        <v>5403.6723560340815</v>
      </c>
      <c r="I26" s="6">
        <f>M26*ExCicloVida!$M$25+N26*ExCicloVida!$N$25+O26*ExCicloVida!$O$25+P26*ExCicloVida!$P$25+Q26*ExCicloVida!$Q$25+R26*ExCicloVida!$R$25+S26*ExCicloVida!$S$25+T26*ExCicloVida!$T$25+U26*ExCicloVida!$U$25</f>
        <v>0</v>
      </c>
      <c r="J26" s="6">
        <f>M26*ExCicloVida!$M$27+N26*ExCicloVida!$N$27+O26*ExCicloVida!$O$27+P26*ExCicloVida!$P$27+Q26*ExCicloVida!$Q$27+R26*ExCicloVida!$R$27+S26*ExCicloVida!$S$27+T26*ExCicloVida!$T$27+U26*ExCicloVida!$U$27</f>
        <v>0</v>
      </c>
      <c r="K26" s="6">
        <f t="shared" ref="K26:K32" si="10">I26+J26</f>
        <v>0</v>
      </c>
      <c r="M26" s="31"/>
      <c r="N26" s="32"/>
      <c r="O26" s="33"/>
      <c r="P26" s="33"/>
      <c r="Q26" s="33"/>
      <c r="R26" s="33"/>
      <c r="S26" s="5"/>
      <c r="T26" s="33"/>
      <c r="U26" s="33"/>
    </row>
    <row r="27" spans="1:21" ht="15.75" thickBot="1" x14ac:dyDescent="0.3">
      <c r="A27" s="28" t="s">
        <v>148</v>
      </c>
      <c r="B27" s="28" t="s">
        <v>39</v>
      </c>
      <c r="C27" s="28" t="s">
        <v>46</v>
      </c>
      <c r="D27" t="s">
        <v>182</v>
      </c>
      <c r="E27" s="6">
        <f>FR_IN!U4</f>
        <v>1548.8325323083409</v>
      </c>
      <c r="F27" s="6">
        <f>FR_IN!V4</f>
        <v>0</v>
      </c>
      <c r="G27" s="6">
        <f>FR_IN!W4</f>
        <v>1548.8325323083409</v>
      </c>
      <c r="I27" s="6">
        <f>M27*ExCicloVida!$M$25+N27*ExCicloVida!$N$25+O27*ExCicloVida!$O$25+P27*ExCicloVida!$P$25+Q27*ExCicloVida!$Q$25+R27*ExCicloVida!$R$25+S27*ExCicloVida!$S$25+T27*ExCicloVida!$T$25+U27*ExCicloVida!$U$25</f>
        <v>18268.343812340307</v>
      </c>
      <c r="J27" s="6">
        <f>M27*ExCicloVida!$M$27+N27*ExCicloVida!$N$27+O27*ExCicloVida!$O$27+P27*ExCicloVida!$P$27+Q27*ExCicloVida!$Q$27+R27*ExCicloVida!$R$27+S27*ExCicloVida!$S$27+T27*ExCicloVida!$T$27+U27*ExCicloVida!$U$27</f>
        <v>940.94578346476408</v>
      </c>
      <c r="K27" s="6">
        <f t="shared" si="10"/>
        <v>19209.289595805072</v>
      </c>
      <c r="M27" s="29"/>
      <c r="N27" s="29"/>
      <c r="O27" s="33"/>
      <c r="P27" s="33">
        <v>2322.5868682875798</v>
      </c>
      <c r="Q27" s="33"/>
      <c r="R27" s="33"/>
      <c r="S27" s="33">
        <v>931.13036184161194</v>
      </c>
      <c r="T27" s="33"/>
      <c r="U27" s="33"/>
    </row>
    <row r="28" spans="1:21" ht="15.75" thickBot="1" x14ac:dyDescent="0.3">
      <c r="A28" s="28" t="s">
        <v>148</v>
      </c>
      <c r="B28" s="28" t="s">
        <v>39</v>
      </c>
      <c r="C28" s="28" t="s">
        <v>47</v>
      </c>
      <c r="D28" t="s">
        <v>183</v>
      </c>
      <c r="E28" s="6">
        <f>FR_IN!AA4</f>
        <v>102.13135240801148</v>
      </c>
      <c r="F28" s="6">
        <f>FR_IN!AB4</f>
        <v>0</v>
      </c>
      <c r="G28" s="6">
        <f>FR_IN!AC4</f>
        <v>102.13135240801148</v>
      </c>
      <c r="I28" s="6">
        <f>M28*ExCicloVida!$M$25+N28*ExCicloVida!$N$25+O28*ExCicloVida!$O$25+P28*ExCicloVida!$P$25+Q28*ExCicloVida!$Q$25+R28*ExCicloVida!$R$25+S28*ExCicloVida!$S$25+T28*ExCicloVida!$T$25+U28*ExCicloVida!$U$25</f>
        <v>0</v>
      </c>
      <c r="J28" s="6">
        <f>M28*ExCicloVida!$M$27+N28*ExCicloVida!$N$27+O28*ExCicloVida!$O$27+P28*ExCicloVida!$P$27+Q28*ExCicloVida!$Q$27+R28*ExCicloVida!$R$27+S28*ExCicloVida!$S$27+T28*ExCicloVida!$T$27+U28*ExCicloVida!$U$27</f>
        <v>0</v>
      </c>
      <c r="K28" s="6">
        <f t="shared" si="10"/>
        <v>0</v>
      </c>
      <c r="M28" s="29"/>
      <c r="N28" s="29"/>
      <c r="O28" s="30"/>
      <c r="P28" s="30"/>
      <c r="Q28" s="30"/>
      <c r="R28" s="30"/>
      <c r="S28" s="5"/>
      <c r="T28" s="30"/>
      <c r="U28" s="30"/>
    </row>
    <row r="29" spans="1:21" ht="15.75" thickBot="1" x14ac:dyDescent="0.3">
      <c r="A29" s="28" t="s">
        <v>160</v>
      </c>
      <c r="B29" s="28" t="s">
        <v>184</v>
      </c>
      <c r="C29" s="28" t="s">
        <v>80</v>
      </c>
      <c r="D29" t="s">
        <v>185</v>
      </c>
      <c r="E29" s="6">
        <f>ER_OUT!U4</f>
        <v>1362.3088104938299</v>
      </c>
      <c r="F29" s="6">
        <f>ER_OUT!V4</f>
        <v>0.61179857095787205</v>
      </c>
      <c r="G29" s="6">
        <f>ER_OUT!W4</f>
        <v>1362.9206090647876</v>
      </c>
      <c r="I29" s="6">
        <f>M29*ExCicloVida!$M$25+N29*ExCicloVida!$N$25+O29*ExCicloVida!$O$25+P29*ExCicloVida!$P$25+Q29*ExCicloVida!$Q$25+R29*ExCicloVida!$R$25+S29*ExCicloVida!$S$25+T29*ExCicloVida!$T$25+U29*ExCicloVida!$U$25</f>
        <v>37690.859119080465</v>
      </c>
      <c r="J29" s="6">
        <f>M29*ExCicloVida!$M$27+N29*ExCicloVida!$N$27+O29*ExCicloVida!$O$27+P29*ExCicloVida!$P$27+Q29*ExCicloVida!$Q$27+R29*ExCicloVida!$R$27+S29*ExCicloVida!$S$27+T29*ExCicloVida!$T$27+U29*ExCicloVida!$U$27</f>
        <v>3932.2047146624514</v>
      </c>
      <c r="K29" s="6">
        <f t="shared" si="10"/>
        <v>41623.063833742919</v>
      </c>
      <c r="M29" s="31"/>
      <c r="N29" s="32"/>
      <c r="O29" s="33">
        <v>2265.9030754069399</v>
      </c>
      <c r="P29" s="33"/>
      <c r="Q29" s="33">
        <v>10.983998367756501</v>
      </c>
      <c r="R29" s="33">
        <v>1.39856212152515</v>
      </c>
      <c r="S29" s="5"/>
      <c r="T29" s="33">
        <v>27.756445498835902</v>
      </c>
      <c r="U29" s="33"/>
    </row>
    <row r="30" spans="1:21" ht="15.75" thickBot="1" x14ac:dyDescent="0.3">
      <c r="A30" s="28" t="s">
        <v>160</v>
      </c>
      <c r="B30" s="28" t="s">
        <v>174</v>
      </c>
      <c r="C30" s="28" t="s">
        <v>77</v>
      </c>
      <c r="D30" t="s">
        <v>175</v>
      </c>
      <c r="E30" s="6">
        <f>OXI_IN!I4</f>
        <v>1223.2056326518625</v>
      </c>
      <c r="F30" s="6">
        <f>OXI_IN!J4</f>
        <v>1312.7527045618306</v>
      </c>
      <c r="G30" s="6">
        <f>OXI_IN!K4</f>
        <v>2535.9583372136931</v>
      </c>
      <c r="I30" s="6">
        <f>M30*ExCicloVida!$M$25+N30*ExCicloVida!$N$25+O30*ExCicloVida!$O$25+P30*ExCicloVida!$P$25+Q30*ExCicloVida!$Q$25+R30*ExCicloVida!$R$25+S30*ExCicloVida!$S$25+T30*ExCicloVida!$T$25+U30*ExCicloVida!$U$25</f>
        <v>34241.240374424895</v>
      </c>
      <c r="J30" s="6">
        <f>M30*ExCicloVida!$M$27+N30*ExCicloVida!$N$27+O30*ExCicloVida!$O$27+P30*ExCicloVida!$P$27+Q30*ExCicloVida!$Q$27+R30*ExCicloVida!$R$27+S30*ExCicloVida!$S$27+T30*ExCicloVida!$T$27+U30*ExCicloVida!$U$27</f>
        <v>2613.5396404894905</v>
      </c>
      <c r="K30" s="6">
        <f t="shared" si="10"/>
        <v>36854.780014914388</v>
      </c>
      <c r="M30" s="29"/>
      <c r="N30" s="29"/>
      <c r="O30" s="33">
        <v>758.05645362200005</v>
      </c>
      <c r="P30" s="33">
        <v>2325.7744883369201</v>
      </c>
      <c r="Q30" s="33">
        <v>31.187370012576199</v>
      </c>
      <c r="R30" s="33">
        <v>113.004621745145</v>
      </c>
      <c r="S30" s="33">
        <v>931.13036184161194</v>
      </c>
      <c r="T30" s="33">
        <v>37.172760468006402</v>
      </c>
      <c r="U30" s="33"/>
    </row>
    <row r="31" spans="1:21" ht="15.75" thickBot="1" x14ac:dyDescent="0.3">
      <c r="A31" s="28" t="s">
        <v>151</v>
      </c>
      <c r="B31" s="28" t="s">
        <v>186</v>
      </c>
      <c r="C31" s="28" t="s">
        <v>81</v>
      </c>
      <c r="D31" t="s">
        <v>187</v>
      </c>
      <c r="E31" s="6">
        <f>FR_OUT!C4</f>
        <v>10444.367775019482</v>
      </c>
      <c r="F31" s="6">
        <f>FR_OUT!D4</f>
        <v>2537.961850928245</v>
      </c>
      <c r="G31" s="6">
        <f>FR_OUT!E4</f>
        <v>12982.32962594773</v>
      </c>
      <c r="I31" s="6">
        <f>M31*ExCicloVida!$M$25+N31*ExCicloVida!$N$25+O31*ExCicloVida!$O$25+P31*ExCicloVida!$P$25+Q31*ExCicloVida!$Q$25+R31*ExCicloVida!$R$25+S31*ExCicloVida!$S$25+T31*ExCicloVida!$T$25+U31*ExCicloVida!$U$25</f>
        <v>288963.25879085658</v>
      </c>
      <c r="J31" s="6">
        <f>M31*ExCicloVida!$M$27+N31*ExCicloVida!$N$27+O31*ExCicloVida!$O$27+P31*ExCicloVida!$P$27+Q31*ExCicloVida!$Q$27+R31*ExCicloVida!$R$27+S31*ExCicloVida!$S$27+T31*ExCicloVida!$T$27+U31*ExCicloVida!$U$27</f>
        <v>30146.903390865275</v>
      </c>
      <c r="K31" s="6">
        <f t="shared" si="10"/>
        <v>319110.16218172183</v>
      </c>
      <c r="M31" s="29"/>
      <c r="N31" s="29"/>
      <c r="O31" s="30">
        <v>17371.923911449099</v>
      </c>
      <c r="P31" s="30"/>
      <c r="Q31" s="30">
        <v>84.210655768618395</v>
      </c>
      <c r="R31" s="30">
        <v>10.7223098040972</v>
      </c>
      <c r="S31" s="5"/>
      <c r="T31" s="30">
        <v>212.799419574231</v>
      </c>
      <c r="U31" s="30"/>
    </row>
    <row r="32" spans="1:21" x14ac:dyDescent="0.25">
      <c r="A32" s="28" t="s">
        <v>163</v>
      </c>
      <c r="B32" s="28" t="s">
        <v>39</v>
      </c>
      <c r="C32" s="28" t="s">
        <v>48</v>
      </c>
      <c r="D32" s="9" t="s">
        <v>188</v>
      </c>
      <c r="E32" s="6">
        <f>FR_OUT!I4</f>
        <v>277.06706548974842</v>
      </c>
      <c r="F32" s="6">
        <f>FR_OUT!J4</f>
        <v>2475.5049473499262</v>
      </c>
      <c r="G32" s="6">
        <f>FR_OUT!K4</f>
        <v>2752.5720128396733</v>
      </c>
      <c r="I32" s="6">
        <f>M32*ExCicloVida!$M$25+N32*ExCicloVida!$N$25+O32*ExCicloVida!$O$25+P32*ExCicloVida!$P$25+Q32*ExCicloVida!$Q$25+R32*ExCicloVida!$R$25+S32*ExCicloVida!$S$25+T32*ExCicloVida!$T$25+U32*ExCicloVida!$U$25</f>
        <v>596.51759726310206</v>
      </c>
      <c r="J32" s="6">
        <f>M32*ExCicloVida!$M$27+N32*ExCicloVida!$N$27+O32*ExCicloVida!$O$27+P32*ExCicloVida!$P$27+Q32*ExCicloVida!$Q$27+R32*ExCicloVida!$R$27+S32*ExCicloVida!$S$27+T32*ExCicloVida!$T$27+U32*ExCicloVida!$U$27</f>
        <v>48.218264993616721</v>
      </c>
      <c r="K32" s="6">
        <f t="shared" si="10"/>
        <v>644.73586225671875</v>
      </c>
      <c r="M32" s="31"/>
      <c r="N32" s="32"/>
      <c r="O32" s="33"/>
      <c r="P32" s="33"/>
      <c r="Q32" s="33"/>
      <c r="R32" s="33">
        <v>122.772871456836</v>
      </c>
      <c r="S32" s="5"/>
      <c r="T32" s="33">
        <v>0.61984858557566602</v>
      </c>
      <c r="U32" s="33"/>
    </row>
    <row r="33" spans="1:21" ht="15.75" thickBot="1" x14ac:dyDescent="0.3">
      <c r="A33" s="44"/>
      <c r="B33" s="35" t="s">
        <v>189</v>
      </c>
      <c r="C33" s="44"/>
      <c r="D33" s="47"/>
      <c r="E33" s="37">
        <f>SUM(E25:E29)-SUM(E30:E32)</f>
        <v>6178.37036209703</v>
      </c>
      <c r="F33" s="37">
        <f t="shared" ref="F33:G33" si="11">SUM(F25:F29)-SUM(F30:F32)</f>
        <v>-3991.8993619521138</v>
      </c>
      <c r="G33" s="37">
        <f t="shared" si="11"/>
        <v>2186.471000144913</v>
      </c>
      <c r="I33" s="37">
        <f>SUM(I25:I29)-SUM(I30:I32)</f>
        <v>-483.62290039204527</v>
      </c>
      <c r="J33" s="37">
        <f>SUM(J25:J29)-SUM(J30:J32)</f>
        <v>-78.422671174550487</v>
      </c>
      <c r="K33" s="37">
        <f>SUM(K25:K29)-SUM(K30:K32)</f>
        <v>-562.04557156661758</v>
      </c>
      <c r="M33" s="37">
        <f>SUM(M25:M29)-SUM(M30:M32)</f>
        <v>0</v>
      </c>
      <c r="N33" s="37">
        <f t="shared" ref="N33:U33" si="12">SUM(N25:N29)-SUM(N30:N32)</f>
        <v>0</v>
      </c>
      <c r="O33" s="37">
        <f t="shared" si="12"/>
        <v>-4.34777612099424E-5</v>
      </c>
      <c r="P33" s="37">
        <f>SUM(P25:P29)-SUM(P30:P32)</f>
        <v>26.843087290079438</v>
      </c>
      <c r="Q33" s="37">
        <f t="shared" si="12"/>
        <v>-2.1075909728551778E-7</v>
      </c>
      <c r="R33" s="37">
        <f t="shared" si="12"/>
        <v>-2.6778053552334313E-8</v>
      </c>
      <c r="S33" s="37">
        <f t="shared" si="12"/>
        <v>0</v>
      </c>
      <c r="T33" s="37">
        <f t="shared" si="12"/>
        <v>-26.843087822352146</v>
      </c>
      <c r="U33" s="37">
        <f t="shared" si="12"/>
        <v>0</v>
      </c>
    </row>
    <row r="34" spans="1:21" ht="15.75" thickBot="1" x14ac:dyDescent="0.3">
      <c r="A34" s="28" t="s">
        <v>151</v>
      </c>
      <c r="B34" s="28" t="s">
        <v>186</v>
      </c>
      <c r="C34" s="28" t="s">
        <v>81</v>
      </c>
      <c r="D34" t="s">
        <v>187</v>
      </c>
      <c r="E34" s="6">
        <f>FR_OUT!C4</f>
        <v>10444.367775019482</v>
      </c>
      <c r="F34" s="6">
        <f>FR_OUT!D4</f>
        <v>2537.961850928245</v>
      </c>
      <c r="G34" s="6">
        <f>FR_OUT!E4</f>
        <v>12982.32962594773</v>
      </c>
      <c r="I34" s="6">
        <f>M34*ExCicloVida!$M$25+N34*ExCicloVida!$N$25+O34*ExCicloVida!$O$25+P34*ExCicloVida!$P$25+Q34*ExCicloVida!$Q$25+R34*ExCicloVida!$R$25+S34*ExCicloVida!$S$25+T34*ExCicloVida!$T$25+U34*ExCicloVida!$U$25</f>
        <v>288963.25879085658</v>
      </c>
      <c r="J34" s="6">
        <f>M34*ExCicloVida!$M$27+N34*ExCicloVida!$N$27+O34*ExCicloVida!$O$27+P34*ExCicloVida!$P$27+Q34*ExCicloVida!$Q$27+R34*ExCicloVida!$R$27+S34*ExCicloVida!$S$27+T34*ExCicloVida!$T$27+U34*ExCicloVida!$U$27</f>
        <v>30146.903390865275</v>
      </c>
      <c r="K34" s="6">
        <f>I34+J34</f>
        <v>319110.16218172183</v>
      </c>
      <c r="M34" s="29"/>
      <c r="N34" s="29"/>
      <c r="O34" s="30">
        <v>17371.923911449099</v>
      </c>
      <c r="P34" s="30"/>
      <c r="Q34" s="30">
        <v>84.210655768618395</v>
      </c>
      <c r="R34" s="30">
        <v>10.7223098040972</v>
      </c>
      <c r="S34" s="5"/>
      <c r="T34" s="30">
        <v>212.799419574231</v>
      </c>
      <c r="U34" s="30"/>
    </row>
    <row r="35" spans="1:21" ht="15.75" thickBot="1" x14ac:dyDescent="0.3">
      <c r="A35" s="28" t="s">
        <v>148</v>
      </c>
      <c r="B35" s="28" t="s">
        <v>40</v>
      </c>
      <c r="C35" s="28" t="s">
        <v>83</v>
      </c>
      <c r="D35" t="s">
        <v>190</v>
      </c>
      <c r="E35" s="5">
        <f>AC_IN!I4</f>
        <v>66.828444751058441</v>
      </c>
      <c r="F35" s="5">
        <f>AC_IN!J4</f>
        <v>0</v>
      </c>
      <c r="G35" s="5">
        <f>AC_IN!K4</f>
        <v>66.828444751058441</v>
      </c>
      <c r="I35" s="6">
        <f>M35*ExCicloVida!$M$25+N35*ExCicloVida!$N$25+O35*ExCicloVida!$O$25+P35*ExCicloVida!$P$25+Q35*ExCicloVida!$Q$25+R35*ExCicloVida!$R$25+S35*ExCicloVida!$S$25+T35*ExCicloVida!$T$25+U35*ExCicloVida!$U$25</f>
        <v>0</v>
      </c>
      <c r="J35" s="6">
        <f>M35*ExCicloVida!$M$27+N35*ExCicloVida!$N$27+O35*ExCicloVida!$O$27+P35*ExCicloVida!$P$27+Q35*ExCicloVida!$Q$27+R35*ExCicloVida!$R$27+S35*ExCicloVida!$S$27+T35*ExCicloVida!$T$27+U35*ExCicloVida!$U$27</f>
        <v>0</v>
      </c>
      <c r="K35" s="6">
        <f t="shared" ref="K35:K37" si="13">I35+J35</f>
        <v>0</v>
      </c>
      <c r="M35" s="31"/>
      <c r="N35" s="32"/>
      <c r="O35" s="33"/>
      <c r="P35" s="33"/>
      <c r="Q35" s="33"/>
      <c r="R35" s="33"/>
      <c r="S35" s="5"/>
      <c r="T35" s="33"/>
      <c r="U35" s="33"/>
    </row>
    <row r="36" spans="1:21" ht="15.75" thickBot="1" x14ac:dyDescent="0.3">
      <c r="A36" s="28" t="s">
        <v>163</v>
      </c>
      <c r="B36" s="28" t="s">
        <v>40</v>
      </c>
      <c r="C36" s="28" t="s">
        <v>84</v>
      </c>
      <c r="D36" t="s">
        <v>191</v>
      </c>
      <c r="E36" s="5">
        <f>AC_OUT!I4</f>
        <v>66.828444751058313</v>
      </c>
      <c r="F36" s="5">
        <f>AC_OUT!J4</f>
        <v>808.85022294053181</v>
      </c>
      <c r="G36" s="5">
        <f>AC_OUT!K4</f>
        <v>875.67866769159002</v>
      </c>
      <c r="I36" s="6">
        <f>M36*ExCicloVida!$M$25+N36*ExCicloVida!$N$25+O36*ExCicloVida!$O$25+P36*ExCicloVida!$P$25+Q36*ExCicloVida!$Q$25+R36*ExCicloVida!$R$25+S36*ExCicloVida!$S$25+T36*ExCicloVida!$T$25+U36*ExCicloVida!$U$25</f>
        <v>0</v>
      </c>
      <c r="J36" s="6">
        <f>M36*ExCicloVida!$M$27+N36*ExCicloVida!$N$27+O36*ExCicloVida!$O$27+P36*ExCicloVida!$P$27+Q36*ExCicloVida!$Q$27+R36*ExCicloVida!$R$27+S36*ExCicloVida!$S$27+T36*ExCicloVida!$T$27+U36*ExCicloVida!$U$27</f>
        <v>0</v>
      </c>
      <c r="K36" s="6">
        <f t="shared" si="13"/>
        <v>0</v>
      </c>
      <c r="M36" s="29"/>
      <c r="N36" s="29"/>
      <c r="O36" s="33"/>
      <c r="P36" s="33"/>
      <c r="Q36" s="33"/>
      <c r="R36" s="33"/>
      <c r="S36" s="33"/>
      <c r="T36" s="33"/>
      <c r="U36" s="33"/>
    </row>
    <row r="37" spans="1:21" ht="15.75" thickBot="1" x14ac:dyDescent="0.3">
      <c r="A37" s="28" t="s">
        <v>151</v>
      </c>
      <c r="B37" s="28" t="s">
        <v>192</v>
      </c>
      <c r="C37" s="28" t="s">
        <v>86</v>
      </c>
      <c r="D37" t="s">
        <v>193</v>
      </c>
      <c r="E37" s="5">
        <f>AC_OUT!C4</f>
        <v>10444.367747523967</v>
      </c>
      <c r="F37" s="5">
        <f>AC_OUT!D4</f>
        <v>0</v>
      </c>
      <c r="G37" s="5">
        <f>AC_OUT!E4</f>
        <v>10444.367747523967</v>
      </c>
      <c r="I37" s="6">
        <f>M37*ExCicloVida!$M$25+N37*ExCicloVida!$N$25+O37*ExCicloVida!$O$25+P37*ExCicloVida!$P$25+Q37*ExCicloVida!$Q$25+R37*ExCicloVida!$R$25+S37*ExCicloVida!$S$25+T37*ExCicloVida!$T$25+U37*ExCicloVida!$U$25</f>
        <v>288963.25879085658</v>
      </c>
      <c r="J37" s="6">
        <f>M37*ExCicloVida!$M$27+N37*ExCicloVida!$N$27+O37*ExCicloVida!$O$27+P37*ExCicloVida!$P$27+Q37*ExCicloVida!$Q$27+R37*ExCicloVida!$R$27+S37*ExCicloVida!$S$27+T37*ExCicloVida!$T$27+U37*ExCicloVida!$U$27</f>
        <v>30146.903390865275</v>
      </c>
      <c r="K37" s="6">
        <f t="shared" si="13"/>
        <v>319110.16218172183</v>
      </c>
      <c r="M37" s="29"/>
      <c r="N37" s="29"/>
      <c r="O37" s="30">
        <v>17371.923911449099</v>
      </c>
      <c r="P37" s="30"/>
      <c r="Q37" s="30">
        <v>84.210655768618395</v>
      </c>
      <c r="R37" s="30">
        <v>10.7223098040972</v>
      </c>
      <c r="S37" s="5"/>
      <c r="T37" s="30">
        <v>212.799419574231</v>
      </c>
      <c r="U37" s="30"/>
    </row>
    <row r="38" spans="1:21" ht="15.75" thickBot="1" x14ac:dyDescent="0.3">
      <c r="A38" s="44"/>
      <c r="B38" s="35" t="s">
        <v>194</v>
      </c>
      <c r="C38" s="44"/>
      <c r="D38" s="45"/>
      <c r="E38" s="48">
        <f>SUM(E34:E35)-SUM(E36:E37)</f>
        <v>2.7495514586917125E-5</v>
      </c>
      <c r="F38" s="48">
        <f t="shared" ref="F38:G38" si="14">SUM(F34:F35)-SUM(F36:F37)</f>
        <v>1729.1116279877133</v>
      </c>
      <c r="G38" s="48">
        <f t="shared" si="14"/>
        <v>1729.1116554832297</v>
      </c>
      <c r="I38" s="48">
        <f>SUM(I34:I35)-SUM(I36:I37)</f>
        <v>0</v>
      </c>
      <c r="J38" s="48">
        <f t="shared" ref="J38:K38" si="15">SUM(J34:J35)-SUM(J36:J37)</f>
        <v>0</v>
      </c>
      <c r="K38" s="48">
        <f t="shared" si="15"/>
        <v>0</v>
      </c>
      <c r="M38" s="48">
        <f>SUM(M34:M35)-SUM(M36:M37)</f>
        <v>0</v>
      </c>
      <c r="N38" s="48">
        <f t="shared" ref="N38:U38" si="16">SUM(N34:N35)-SUM(N36:N37)</f>
        <v>0</v>
      </c>
      <c r="O38" s="48">
        <f t="shared" si="16"/>
        <v>0</v>
      </c>
      <c r="P38" s="48">
        <f t="shared" si="16"/>
        <v>0</v>
      </c>
      <c r="Q38" s="48">
        <f t="shared" si="16"/>
        <v>0</v>
      </c>
      <c r="R38" s="48">
        <f t="shared" si="16"/>
        <v>0</v>
      </c>
      <c r="S38" s="48">
        <f t="shared" si="16"/>
        <v>0</v>
      </c>
      <c r="T38" s="48">
        <f t="shared" si="16"/>
        <v>0</v>
      </c>
      <c r="U38" s="48">
        <f t="shared" si="16"/>
        <v>0</v>
      </c>
    </row>
    <row r="39" spans="1:21" ht="15.75" thickBot="1" x14ac:dyDescent="0.3">
      <c r="A39" s="28" t="s">
        <v>151</v>
      </c>
      <c r="B39" s="28" t="s">
        <v>192</v>
      </c>
      <c r="C39" s="28" t="s">
        <v>86</v>
      </c>
      <c r="D39" t="s">
        <v>193</v>
      </c>
      <c r="E39" s="5">
        <f>AC_OUT!C4</f>
        <v>10444.367747523967</v>
      </c>
      <c r="F39" s="5">
        <f>AC_OUT!D4</f>
        <v>0</v>
      </c>
      <c r="G39" s="5">
        <f>AC_OUT!E4</f>
        <v>10444.367747523967</v>
      </c>
      <c r="I39" s="6">
        <f>M39*ExCicloVida!$M$25+N39*ExCicloVida!$N$25+O39*ExCicloVida!$O$25+P39*ExCicloVida!$P$25+Q39*ExCicloVida!$Q$25+R39*ExCicloVida!$R$25+S39*ExCicloVida!$S$25+T39*ExCicloVida!$T$25+U39*ExCicloVida!$U$25</f>
        <v>288963.25879085658</v>
      </c>
      <c r="J39" s="6">
        <f>M39*ExCicloVida!$M$27+N39*ExCicloVida!$N$27+O39*ExCicloVida!$O$27+P39*ExCicloVida!$P$27+Q39*ExCicloVida!$Q$27+R39*ExCicloVida!$R$27+S39*ExCicloVida!$S$27+T39*ExCicloVida!$T$27+U39*ExCicloVida!$U$27</f>
        <v>30146.903390865275</v>
      </c>
      <c r="K39" s="6">
        <f t="shared" ref="K39" si="17">I39+J39</f>
        <v>319110.16218172183</v>
      </c>
      <c r="M39" s="29"/>
      <c r="N39" s="29"/>
      <c r="O39" s="30">
        <v>17371.923911449099</v>
      </c>
      <c r="P39" s="30"/>
      <c r="Q39" s="30">
        <v>84.210655768618395</v>
      </c>
      <c r="R39" s="30">
        <v>10.7223098040972</v>
      </c>
      <c r="S39" s="5"/>
      <c r="T39" s="30">
        <v>212.799419574231</v>
      </c>
      <c r="U39" s="30"/>
    </row>
    <row r="40" spans="1:21" ht="15.75" thickBot="1" x14ac:dyDescent="0.3">
      <c r="A40" s="28" t="s">
        <v>148</v>
      </c>
      <c r="B40" s="28" t="s">
        <v>41</v>
      </c>
      <c r="C40" s="28" t="s">
        <v>87</v>
      </c>
      <c r="D40" s="14" t="s">
        <v>195</v>
      </c>
      <c r="G40" s="5">
        <f>ER_IN!I4</f>
        <v>5053.42276266919</v>
      </c>
      <c r="I40" s="6">
        <f>M40*ExCicloVida!$M$25+N40*ExCicloVida!$N$25+O40*ExCicloVida!$O$25+P40*ExCicloVida!$P$25+Q40*ExCicloVida!$Q$25+R40*ExCicloVida!$R$25+S40*ExCicloVida!$S$25+T40*ExCicloVida!$T$25+U40*ExCicloVida!$U$25</f>
        <v>0</v>
      </c>
      <c r="J40" s="6">
        <f>M40*ExCicloVida!$M$27+N40*ExCicloVida!$N$27+O40*ExCicloVida!$O$27+P40*ExCicloVida!$P$27+Q40*ExCicloVida!$Q$27+R40*ExCicloVida!$R$27+S40*ExCicloVida!$S$27+T40*ExCicloVida!$T$27+U40*ExCicloVida!$U$27</f>
        <v>0</v>
      </c>
      <c r="K40" s="6">
        <f t="shared" ref="K40:K45" si="18">I40+J40</f>
        <v>0</v>
      </c>
      <c r="M40" s="31"/>
      <c r="N40" s="32"/>
      <c r="O40" s="33"/>
      <c r="P40" s="33"/>
      <c r="Q40" s="33"/>
      <c r="R40" s="33"/>
      <c r="S40" s="5"/>
      <c r="T40" s="33"/>
      <c r="U40" s="33"/>
    </row>
    <row r="41" spans="1:21" ht="15.75" thickBot="1" x14ac:dyDescent="0.3">
      <c r="A41" s="28" t="s">
        <v>148</v>
      </c>
      <c r="B41" s="28" t="s">
        <v>41</v>
      </c>
      <c r="C41" s="28" t="s">
        <v>88</v>
      </c>
      <c r="D41" t="s">
        <v>196</v>
      </c>
      <c r="E41" s="5">
        <f>ER_IN!O4</f>
        <v>519.602287996874</v>
      </c>
      <c r="F41" s="5">
        <f>ER_IN!P4</f>
        <v>6.2645558535955441</v>
      </c>
      <c r="G41" s="5">
        <f>ER_IN!Q4</f>
        <v>525.86684385046942</v>
      </c>
      <c r="I41" s="6">
        <f>M41*ExCicloVida!$M$25+N41*ExCicloVida!$N$25+O41*ExCicloVida!$O$25+P41*ExCicloVida!$P$25+Q41*ExCicloVida!$Q$25+R41*ExCicloVida!$R$25+S41*ExCicloVida!$S$25+T41*ExCicloVida!$T$25+U41*ExCicloVida!$U$25</f>
        <v>0</v>
      </c>
      <c r="J41" s="6">
        <f>M41*ExCicloVida!$M$27+N41*ExCicloVida!$N$27+O41*ExCicloVida!$O$27+P41*ExCicloVida!$P$27+Q41*ExCicloVida!$Q$27+R41*ExCicloVida!$R$27+S41*ExCicloVida!$S$27+T41*ExCicloVida!$T$27+U41*ExCicloVida!$U$27</f>
        <v>0</v>
      </c>
      <c r="K41" s="6">
        <f t="shared" si="18"/>
        <v>0</v>
      </c>
      <c r="M41" s="29"/>
      <c r="N41" s="29"/>
      <c r="O41" s="33"/>
      <c r="P41" s="33"/>
      <c r="Q41" s="33"/>
      <c r="R41" s="33"/>
      <c r="S41" s="33"/>
      <c r="T41" s="33"/>
      <c r="U41" s="33"/>
    </row>
    <row r="42" spans="1:21" ht="15.75" thickBot="1" x14ac:dyDescent="0.3">
      <c r="A42" s="28" t="s">
        <v>163</v>
      </c>
      <c r="B42" s="28" t="s">
        <v>41</v>
      </c>
      <c r="C42" s="28" t="s">
        <v>89</v>
      </c>
      <c r="D42" t="s">
        <v>197</v>
      </c>
      <c r="E42" s="5">
        <f>ER_OUT!C4</f>
        <v>8581.7186545843142</v>
      </c>
      <c r="F42" s="5">
        <f>ER_OUT!D4</f>
        <v>3.9454103667166756</v>
      </c>
      <c r="G42" s="5">
        <f>ER_OUT!E4</f>
        <v>8585.6640649510318</v>
      </c>
      <c r="I42" s="6">
        <f>M42*ExCicloVida!$M$25+N42*ExCicloVida!$N$25+O42*ExCicloVida!$O$25+P42*ExCicloVida!$P$25+Q42*ExCicloVida!$Q$25+R42*ExCicloVida!$R$25+S42*ExCicloVida!$S$25+T42*ExCicloVida!$T$25+U42*ExCicloVida!$U$25</f>
        <v>236122.74179021135</v>
      </c>
      <c r="J42" s="6">
        <f>M42*ExCicloVida!$M$27+N42*ExCicloVida!$N$27+O42*ExCicloVida!$O$27+P42*ExCicloVida!$P$27+Q42*ExCicloVida!$Q$27+R42*ExCicloVida!$R$27+S42*ExCicloVida!$S$27+T42*ExCicloVida!$T$27+U42*ExCicloVida!$U$27</f>
        <v>24513.022846690168</v>
      </c>
      <c r="K42" s="6">
        <f t="shared" si="18"/>
        <v>260635.76463690153</v>
      </c>
      <c r="M42" s="29"/>
      <c r="N42" s="29"/>
      <c r="O42" s="30">
        <v>14804.4442360714</v>
      </c>
      <c r="P42" s="30"/>
      <c r="Q42" s="30">
        <v>0.505263936065939</v>
      </c>
      <c r="R42" s="30"/>
      <c r="S42" s="5"/>
      <c r="T42" s="30"/>
      <c r="U42" s="30"/>
    </row>
    <row r="43" spans="1:21" ht="15.75" thickBot="1" x14ac:dyDescent="0.3">
      <c r="A43" s="28" t="s">
        <v>151</v>
      </c>
      <c r="B43" s="28" t="s">
        <v>41</v>
      </c>
      <c r="C43" s="28" t="s">
        <v>90</v>
      </c>
      <c r="D43" s="9" t="s">
        <v>198</v>
      </c>
      <c r="E43" s="5">
        <f>ER_OUT!I4</f>
        <v>35.364344363772766</v>
      </c>
      <c r="F43" s="5">
        <f>ER_OUT!J4</f>
        <v>7.2631577301483688E-2</v>
      </c>
      <c r="G43" s="5">
        <f>ER_OUT!K4</f>
        <v>35.436975941074252</v>
      </c>
      <c r="I43" s="6">
        <f>M43*ExCicloVida!$M$25+N43*ExCicloVida!$N$25+O43*ExCicloVida!$O$25+P43*ExCicloVida!$P$25+Q43*ExCicloVida!$Q$25+R43*ExCicloVida!$R$25+S43*ExCicloVida!$S$25+T43*ExCicloVida!$T$25+U43*ExCicloVida!$U$25</f>
        <v>5356.7817332474815</v>
      </c>
      <c r="J43" s="6">
        <f>M43*ExCicloVida!$M$27+N43*ExCicloVida!$N$27+O43*ExCicloVida!$O$27+P43*ExCicloVida!$P$27+Q43*ExCicloVida!$Q$27+R43*ExCicloVida!$R$27+S43*ExCicloVida!$S$27+T43*ExCicloVida!$T$27+U43*ExCicloVida!$U$27</f>
        <v>673.95518328989135</v>
      </c>
      <c r="K43" s="6">
        <f t="shared" si="18"/>
        <v>6030.736916537373</v>
      </c>
      <c r="M43" s="29"/>
      <c r="N43" s="29"/>
      <c r="O43" s="30">
        <v>29.668224921986901</v>
      </c>
      <c r="P43" s="30"/>
      <c r="Q43" s="30">
        <v>0.72721393464796003</v>
      </c>
      <c r="R43" s="30">
        <v>9.3237476825720496</v>
      </c>
      <c r="S43" s="5"/>
      <c r="T43" s="30">
        <v>185.04297407539499</v>
      </c>
      <c r="U43" s="30"/>
    </row>
    <row r="44" spans="1:21" ht="15.75" thickBot="1" x14ac:dyDescent="0.3">
      <c r="A44" s="28" t="s">
        <v>160</v>
      </c>
      <c r="B44" s="28" t="s">
        <v>41</v>
      </c>
      <c r="C44" s="28" t="s">
        <v>91</v>
      </c>
      <c r="D44" t="s">
        <v>199</v>
      </c>
      <c r="E44" s="5">
        <f>ER_OUT!O4</f>
        <v>336.5366919720135</v>
      </c>
      <c r="F44" s="5">
        <f>ER_OUT!P4</f>
        <v>7.3584908315264803</v>
      </c>
      <c r="G44" s="5">
        <f>ER_OUT!Q4</f>
        <v>343.89518280353997</v>
      </c>
      <c r="I44" s="6">
        <f>M44*ExCicloVida!$M$25+N44*ExCicloVida!$N$25+O44*ExCicloVida!$O$25+P44*ExCicloVida!$P$25+Q44*ExCicloVida!$Q$25+R44*ExCicloVida!$R$25+S44*ExCicloVida!$S$25+T44*ExCicloVida!$T$25+U44*ExCicloVida!$U$25</f>
        <v>9800.2781260942429</v>
      </c>
      <c r="J44" s="6">
        <f>M44*ExCicloVida!$M$27+N44*ExCicloVida!$N$27+O44*ExCicloVida!$O$27+P44*ExCicloVida!$P$27+Q44*ExCicloVida!$Q$27+R44*ExCicloVida!$R$27+S44*ExCicloVida!$S$27+T44*ExCicloVida!$T$27+U44*ExCicloVida!$U$27</f>
        <v>1028.5041064530176</v>
      </c>
      <c r="K44" s="6">
        <f t="shared" si="18"/>
        <v>10828.782232547261</v>
      </c>
      <c r="M44" s="31"/>
      <c r="N44" s="32"/>
      <c r="O44" s="33">
        <v>271.90837504875901</v>
      </c>
      <c r="P44" s="33"/>
      <c r="Q44" s="33">
        <v>72.091837542709499</v>
      </c>
      <c r="R44" s="33"/>
      <c r="S44" s="5"/>
      <c r="T44" s="33"/>
      <c r="U44" s="33"/>
    </row>
    <row r="45" spans="1:21" ht="15.75" thickBot="1" x14ac:dyDescent="0.3">
      <c r="A45" s="28" t="s">
        <v>160</v>
      </c>
      <c r="B45" s="28" t="s">
        <v>184</v>
      </c>
      <c r="C45" s="28" t="s">
        <v>80</v>
      </c>
      <c r="D45" t="s">
        <v>185</v>
      </c>
      <c r="E45" s="5">
        <f>ER_OUT!U4</f>
        <v>1362.3088104938299</v>
      </c>
      <c r="F45" s="5">
        <f>ER_OUT!V4</f>
        <v>0.61179857095787205</v>
      </c>
      <c r="G45" s="5">
        <f>ER_OUT!W4</f>
        <v>1362.9206090647876</v>
      </c>
      <c r="I45" s="6">
        <f>M45*ExCicloVida!$M$25+N45*ExCicloVida!$N$25+O45*ExCicloVida!$O$25+P45*ExCicloVida!$P$25+Q45*ExCicloVida!$Q$25+R45*ExCicloVida!$R$25+S45*ExCicloVida!$S$25+T45*ExCicloVida!$T$25+U45*ExCicloVida!$U$25</f>
        <v>37690.859119080465</v>
      </c>
      <c r="J45" s="6">
        <f>M45*ExCicloVida!$M$27+N45*ExCicloVida!$N$27+O45*ExCicloVida!$O$27+P45*ExCicloVida!$P$27+Q45*ExCicloVida!$Q$27+R45*ExCicloVida!$R$27+S45*ExCicloVida!$S$27+T45*ExCicloVida!$T$27+U45*ExCicloVida!$U$27</f>
        <v>3932.2047146624514</v>
      </c>
      <c r="K45" s="6">
        <f t="shared" si="18"/>
        <v>41623.063833742919</v>
      </c>
      <c r="M45" s="29"/>
      <c r="N45" s="29"/>
      <c r="O45" s="33">
        <v>2265.9030754069399</v>
      </c>
      <c r="P45" s="33"/>
      <c r="Q45" s="33">
        <v>10.983998367756501</v>
      </c>
      <c r="R45" s="33">
        <v>1.39856212152516</v>
      </c>
      <c r="S45" s="33"/>
      <c r="T45" s="33">
        <v>27.756445498835902</v>
      </c>
      <c r="U45" s="33"/>
    </row>
    <row r="46" spans="1:21" ht="15.75" thickBot="1" x14ac:dyDescent="0.3">
      <c r="A46" s="44"/>
      <c r="B46" s="35" t="s">
        <v>200</v>
      </c>
      <c r="C46" s="44"/>
      <c r="D46" s="45"/>
      <c r="E46" s="48">
        <f>SUM(E39:E41)-SUM(E42:E45)</f>
        <v>648.04153410691106</v>
      </c>
      <c r="F46" s="48">
        <f t="shared" ref="F46:G46" si="19">SUM(F39:F41)-SUM(F42:F45)</f>
        <v>-5.7237754929069666</v>
      </c>
      <c r="G46" s="48">
        <f t="shared" si="19"/>
        <v>5695.7405212831927</v>
      </c>
      <c r="I46" s="48">
        <f>SUM(I39:I41)-SUM(I42:I45)</f>
        <v>-7.4019777769572102</v>
      </c>
      <c r="J46" s="48">
        <f t="shared" ref="J46:K46" si="20">SUM(J39:J41)-SUM(J42:J45)</f>
        <v>-0.78346023025005707</v>
      </c>
      <c r="K46" s="48">
        <f t="shared" si="20"/>
        <v>-8.1854380072327331</v>
      </c>
      <c r="M46" s="48">
        <f>SUM(M39:M41)-SUM(M42:M45)</f>
        <v>0</v>
      </c>
      <c r="N46" s="48">
        <f t="shared" ref="N46:U46" si="21">SUM(N39:N41)-SUM(N42:N45)</f>
        <v>0</v>
      </c>
      <c r="O46" s="48">
        <f t="shared" si="21"/>
        <v>0</v>
      </c>
      <c r="P46" s="48">
        <f t="shared" si="21"/>
        <v>0</v>
      </c>
      <c r="Q46" s="48">
        <f t="shared" si="21"/>
        <v>-9.7658012561495866E-2</v>
      </c>
      <c r="R46" s="48">
        <f t="shared" si="21"/>
        <v>0</v>
      </c>
      <c r="S46" s="48">
        <f t="shared" si="21"/>
        <v>0</v>
      </c>
      <c r="T46" s="48">
        <f t="shared" si="21"/>
        <v>0</v>
      </c>
      <c r="U46" s="48">
        <f t="shared" si="21"/>
        <v>0</v>
      </c>
    </row>
    <row r="47" spans="1:21" ht="15.75" thickBot="1" x14ac:dyDescent="0.3">
      <c r="A47" s="28" t="s">
        <v>160</v>
      </c>
      <c r="B47" s="28" t="s">
        <v>167</v>
      </c>
      <c r="C47" s="28" t="s">
        <v>73</v>
      </c>
      <c r="D47" s="9" t="s">
        <v>168</v>
      </c>
      <c r="E47" s="6">
        <f>RED_OUT!I4</f>
        <v>588.8406609572678</v>
      </c>
      <c r="F47" s="6">
        <f>RED_OUT!J4</f>
        <v>289.7301607925088</v>
      </c>
      <c r="G47" s="6">
        <f>RED_OUT!K4</f>
        <v>878.57082174977631</v>
      </c>
      <c r="I47" s="6">
        <f>M47*ExCicloVida!$M$25+N47*ExCicloVida!$N$25+O47*ExCicloVida!$O$25+P47*ExCicloVida!$P$25+Q47*ExCicloVida!$Q$25+R47*ExCicloVida!$R$25+S47*ExCicloVida!$S$25+T47*ExCicloVida!$T$25+U47*ExCicloVida!$U$25</f>
        <v>3332.1787603069829</v>
      </c>
      <c r="J47" s="6">
        <f>M47*ExCicloVida!$M$27+N47*ExCicloVida!$N$27+O47*ExCicloVida!$O$27+P47*ExCicloVida!$P$27+Q47*ExCicloVida!$Q$27+R47*ExCicloVida!$R$27+S47*ExCicloVida!$S$27+T47*ExCicloVida!$T$27+U47*ExCicloVida!$U$27</f>
        <v>418.15880290485524</v>
      </c>
      <c r="K47" s="6">
        <f>I47+J47</f>
        <v>3750.3375632118382</v>
      </c>
      <c r="M47" s="29"/>
      <c r="N47" s="29"/>
      <c r="O47" s="30"/>
      <c r="P47" s="30"/>
      <c r="Q47" s="30"/>
      <c r="R47" s="30">
        <v>26.8336719925809</v>
      </c>
      <c r="S47" s="5"/>
      <c r="T47" s="30">
        <v>48.767297329486802</v>
      </c>
      <c r="U47" s="30">
        <v>180.35993908467699</v>
      </c>
    </row>
    <row r="48" spans="1:21" ht="15.75" thickBot="1" x14ac:dyDescent="0.3">
      <c r="A48" s="28" t="s">
        <v>148</v>
      </c>
      <c r="B48" s="28" t="s">
        <v>42</v>
      </c>
      <c r="C48" s="28" t="s">
        <v>92</v>
      </c>
      <c r="D48" t="s">
        <v>201</v>
      </c>
      <c r="E48" s="6">
        <f>AB_IN!I4</f>
        <v>2.6628947346653069</v>
      </c>
      <c r="F48" s="6">
        <f>AB_IN!J4</f>
        <v>0</v>
      </c>
      <c r="G48" s="6">
        <f>AB_IN!K4</f>
        <v>2.6628947346653069</v>
      </c>
      <c r="I48" s="6">
        <f>M48*ExCicloVida!$M$25+N48*ExCicloVida!$N$25+O48*ExCicloVida!$O$25+P48*ExCicloVida!$P$25+Q48*ExCicloVida!$Q$25+R48*ExCicloVida!$R$25+S48*ExCicloVida!$S$25+T48*ExCicloVida!$T$25+U48*ExCicloVida!$U$25</f>
        <v>0</v>
      </c>
      <c r="J48" s="6">
        <f>M48*ExCicloVida!$M$27+N48*ExCicloVida!$N$27+O48*ExCicloVida!$O$27+P48*ExCicloVida!$P$27+Q48*ExCicloVida!$Q$27+R48*ExCicloVida!$R$27+S48*ExCicloVida!$S$27+T48*ExCicloVida!$T$27+U48*ExCicloVida!$U$27</f>
        <v>0</v>
      </c>
      <c r="K48" s="6">
        <f>I48+J48</f>
        <v>0</v>
      </c>
      <c r="M48" s="31"/>
      <c r="N48" s="32"/>
      <c r="O48" s="33"/>
      <c r="P48" s="33"/>
      <c r="Q48" s="33"/>
      <c r="R48" s="33"/>
      <c r="S48" s="5"/>
      <c r="T48" s="33"/>
      <c r="U48" s="33"/>
    </row>
    <row r="49" spans="1:21" ht="15.75" thickBot="1" x14ac:dyDescent="0.3">
      <c r="A49" s="28" t="s">
        <v>160</v>
      </c>
      <c r="B49" s="28" t="s">
        <v>202</v>
      </c>
      <c r="C49" s="28" t="s">
        <v>93</v>
      </c>
      <c r="D49" t="s">
        <v>203</v>
      </c>
      <c r="E49" s="6">
        <f>AB_OUT!C4</f>
        <v>399.50642286492615</v>
      </c>
      <c r="F49" s="6">
        <f>AB_OUT!D4</f>
        <v>453.70126932842442</v>
      </c>
      <c r="G49" s="6">
        <f>AB_OUT!E4</f>
        <v>853.20769219335057</v>
      </c>
      <c r="I49" s="6">
        <f>M49*ExCicloVida!$M$25+N49*ExCicloVida!$N$25+O49*ExCicloVida!$O$25+P49*ExCicloVida!$P$25+Q49*ExCicloVida!$Q$25+R49*ExCicloVida!$R$25+S49*ExCicloVida!$S$25+T49*ExCicloVida!$T$25+U49*ExCicloVida!$U$25</f>
        <v>3332.1787603069829</v>
      </c>
      <c r="J49" s="6">
        <f>M49*ExCicloVida!$M$27+N49*ExCicloVida!$N$27+O49*ExCicloVida!$O$27+P49*ExCicloVida!$P$27+Q49*ExCicloVida!$Q$27+R49*ExCicloVida!$R$27+S49*ExCicloVida!$S$27+T49*ExCicloVida!$T$27+U49*ExCicloVida!$U$27</f>
        <v>418.15880290485524</v>
      </c>
      <c r="K49" s="6">
        <f>I49+J49</f>
        <v>3750.3375632118382</v>
      </c>
      <c r="M49" s="29"/>
      <c r="N49" s="29"/>
      <c r="O49" s="33"/>
      <c r="P49" s="33"/>
      <c r="Q49" s="33"/>
      <c r="R49" s="33">
        <v>26.8336719925809</v>
      </c>
      <c r="S49" s="33"/>
      <c r="T49" s="33">
        <v>48.767297329486802</v>
      </c>
      <c r="U49" s="33">
        <v>180.35993908467699</v>
      </c>
    </row>
    <row r="50" spans="1:21" ht="15.75" thickBot="1" x14ac:dyDescent="0.3">
      <c r="A50" s="44"/>
      <c r="B50" s="35" t="s">
        <v>204</v>
      </c>
      <c r="C50" s="44"/>
      <c r="D50" s="45"/>
      <c r="E50" s="37">
        <f>E47+E48-E49</f>
        <v>191.99713282700696</v>
      </c>
      <c r="F50" s="37">
        <f t="shared" ref="F50:G50" si="22">F47+F48-F49</f>
        <v>-163.97110853591562</v>
      </c>
      <c r="G50" s="37">
        <f t="shared" si="22"/>
        <v>28.026024291091062</v>
      </c>
      <c r="H50" s="49"/>
      <c r="I50" s="37">
        <f>I47+I48-I49</f>
        <v>0</v>
      </c>
      <c r="J50" s="37">
        <f t="shared" ref="J50:K50" si="23">J47+J48-J49</f>
        <v>0</v>
      </c>
      <c r="K50" s="37">
        <f t="shared" si="23"/>
        <v>0</v>
      </c>
      <c r="M50" s="50">
        <f>M47+M48-M49</f>
        <v>0</v>
      </c>
      <c r="N50" s="50">
        <f t="shared" ref="N50:U50" si="24">N47+N48-N49</f>
        <v>0</v>
      </c>
      <c r="O50" s="50">
        <f t="shared" si="24"/>
        <v>0</v>
      </c>
      <c r="P50" s="50">
        <f t="shared" si="24"/>
        <v>0</v>
      </c>
      <c r="Q50" s="50">
        <f t="shared" si="24"/>
        <v>0</v>
      </c>
      <c r="R50" s="50">
        <f t="shared" si="24"/>
        <v>0</v>
      </c>
      <c r="S50" s="50">
        <f t="shared" si="24"/>
        <v>0</v>
      </c>
      <c r="T50" s="50">
        <f t="shared" si="24"/>
        <v>0</v>
      </c>
      <c r="U50" s="50">
        <f t="shared" si="24"/>
        <v>0</v>
      </c>
    </row>
    <row r="51" spans="1:21" ht="15.75" thickBot="1" x14ac:dyDescent="0.3">
      <c r="A51" s="28" t="s">
        <v>148</v>
      </c>
      <c r="B51" s="28" t="s">
        <v>151</v>
      </c>
      <c r="C51" s="28" t="s">
        <v>94</v>
      </c>
      <c r="D51" t="s">
        <v>205</v>
      </c>
      <c r="E51" s="6">
        <f>PUMP_IN!C4</f>
        <v>18.876023729845919</v>
      </c>
      <c r="F51" s="6">
        <f>PUMP_IN!D4</f>
        <v>0</v>
      </c>
      <c r="G51" s="6">
        <f>PUMP_IN!E4</f>
        <v>18.876023729845919</v>
      </c>
      <c r="I51" s="6">
        <f>M51*ExCicloVida!$M$25+N51*ExCicloVida!$N$25+O51*ExCicloVida!$O$25+P51*ExCicloVida!$P$25+Q51*ExCicloVida!$Q$25+R51*ExCicloVida!$R$25+S51*ExCicloVida!$S$25+T51*ExCicloVida!$T$25+U51*ExCicloVida!$U$25</f>
        <v>0</v>
      </c>
      <c r="J51" s="6">
        <f>M51*ExCicloVida!$M$27+N51*ExCicloVida!$N$27+O51*ExCicloVida!$O$27+P51*ExCicloVida!$P$27+Q51*ExCicloVida!$Q$27+R51*ExCicloVida!$R$27+S51*ExCicloVida!$S$27+T51*ExCicloVida!$T$27+U51*ExCicloVida!$U$27</f>
        <v>0</v>
      </c>
      <c r="K51" s="6">
        <f>I51+J51</f>
        <v>0</v>
      </c>
      <c r="M51" s="51"/>
      <c r="N51" s="51"/>
      <c r="O51" s="52"/>
      <c r="P51" s="52"/>
      <c r="Q51" s="52"/>
      <c r="R51" s="52"/>
      <c r="S51" s="52"/>
      <c r="T51" s="52"/>
      <c r="U51" s="52"/>
    </row>
    <row r="52" spans="1:21" ht="15.75" thickBot="1" x14ac:dyDescent="0.3">
      <c r="A52" s="28" t="s">
        <v>148</v>
      </c>
      <c r="B52" s="28" t="s">
        <v>151</v>
      </c>
      <c r="C52" s="28" t="s">
        <v>95</v>
      </c>
      <c r="D52" s="14" t="s">
        <v>206</v>
      </c>
      <c r="G52" s="25">
        <f>PUMP_IN!K4</f>
        <v>7.0424003889268043</v>
      </c>
      <c r="I52" s="6">
        <f>M52*ExCicloVida!$M$25+N52*ExCicloVida!$N$25+O52*ExCicloVida!$O$25+P52*ExCicloVida!$P$25+Q52*ExCicloVida!$Q$25+R52*ExCicloVida!$R$25+S52*ExCicloVida!$S$25+T52*ExCicloVida!$T$25+U52*ExCicloVida!$U$25</f>
        <v>0</v>
      </c>
      <c r="J52" s="6">
        <f>M52*ExCicloVida!$M$27+N52*ExCicloVida!$N$27+O52*ExCicloVida!$O$27+P52*ExCicloVida!$P$27+Q52*ExCicloVida!$Q$27+R52*ExCicloVida!$R$27+S52*ExCicloVida!$S$27+T52*ExCicloVida!$T$27+U52*ExCicloVida!$U$27</f>
        <v>0</v>
      </c>
      <c r="K52" s="6">
        <f t="shared" ref="K52:K53" si="25">I52+J52</f>
        <v>0</v>
      </c>
      <c r="M52" s="51"/>
      <c r="N52" s="51"/>
      <c r="O52" s="52"/>
      <c r="P52" s="52"/>
      <c r="Q52" s="52"/>
      <c r="R52" s="52"/>
      <c r="S52" s="52"/>
      <c r="T52" s="52"/>
      <c r="U52" s="52"/>
    </row>
    <row r="53" spans="1:21" ht="15.75" thickBot="1" x14ac:dyDescent="0.3">
      <c r="A53" s="28" t="s">
        <v>151</v>
      </c>
      <c r="B53" s="28" t="s">
        <v>207</v>
      </c>
      <c r="C53" s="28" t="s">
        <v>96</v>
      </c>
      <c r="D53" t="s">
        <v>208</v>
      </c>
      <c r="E53" s="6">
        <f>PUMP_OUT!C4</f>
        <v>18.876023729845887</v>
      </c>
      <c r="F53" s="6">
        <f>PUMP_OUT!D4</f>
        <v>6.4875194856552056</v>
      </c>
      <c r="G53" s="6">
        <f>PUMP_OUT!E4</f>
        <v>25.363543215501092</v>
      </c>
      <c r="I53" s="6">
        <f>M53*ExCicloVida!$M$25+N53*ExCicloVida!$N$25+O53*ExCicloVida!$O$25+P53*ExCicloVida!$P$25+Q53*ExCicloVida!$Q$25+R53*ExCicloVida!$R$25+S53*ExCicloVida!$S$25+T53*ExCicloVida!$T$25+U53*ExCicloVida!$U$25</f>
        <v>0</v>
      </c>
      <c r="J53" s="6">
        <f>M53*ExCicloVida!$M$27+N53*ExCicloVida!$N$27+O53*ExCicloVida!$O$27+P53*ExCicloVida!$P$27+Q53*ExCicloVida!$Q$27+R53*ExCicloVida!$R$27+S53*ExCicloVida!$S$27+T53*ExCicloVida!$T$27+U53*ExCicloVida!$U$27</f>
        <v>0</v>
      </c>
      <c r="K53" s="6">
        <f t="shared" si="25"/>
        <v>0</v>
      </c>
      <c r="M53" s="51"/>
      <c r="N53" s="51"/>
      <c r="O53" s="52"/>
      <c r="P53" s="52"/>
      <c r="Q53" s="52"/>
      <c r="R53" s="52"/>
      <c r="S53" s="52"/>
      <c r="T53" s="52"/>
      <c r="U53" s="52"/>
    </row>
    <row r="54" spans="1:21" ht="15.75" thickBot="1" x14ac:dyDescent="0.3">
      <c r="A54" s="44"/>
      <c r="B54" s="35" t="s">
        <v>209</v>
      </c>
      <c r="C54" s="44"/>
      <c r="D54" s="45"/>
      <c r="E54" s="37">
        <f>E51+E52-E53</f>
        <v>3.1974423109204508E-14</v>
      </c>
      <c r="F54" s="37">
        <f t="shared" ref="F54:G54" si="26">F51+F52-F53</f>
        <v>-6.4875194856552056</v>
      </c>
      <c r="G54" s="37">
        <f t="shared" si="26"/>
        <v>0.55488090327163064</v>
      </c>
      <c r="I54" s="37">
        <f>I51+I52-I53</f>
        <v>0</v>
      </c>
      <c r="J54" s="37">
        <f t="shared" ref="J54:K54" si="27">J51+J52-J53</f>
        <v>0</v>
      </c>
      <c r="K54" s="37">
        <f t="shared" si="27"/>
        <v>0</v>
      </c>
      <c r="M54" s="50">
        <f>M51+M52-M53</f>
        <v>0</v>
      </c>
      <c r="N54" s="50">
        <f t="shared" ref="N54:U54" si="28">N51+N52-N53</f>
        <v>0</v>
      </c>
      <c r="O54" s="50">
        <f t="shared" si="28"/>
        <v>0</v>
      </c>
      <c r="P54" s="50">
        <f t="shared" si="28"/>
        <v>0</v>
      </c>
      <c r="Q54" s="50">
        <f t="shared" si="28"/>
        <v>0</v>
      </c>
      <c r="R54" s="50">
        <f t="shared" si="28"/>
        <v>0</v>
      </c>
      <c r="S54" s="50">
        <f t="shared" si="28"/>
        <v>0</v>
      </c>
      <c r="T54" s="50">
        <f t="shared" si="28"/>
        <v>0</v>
      </c>
      <c r="U54" s="50">
        <f t="shared" si="28"/>
        <v>0</v>
      </c>
    </row>
    <row r="55" spans="1:21" ht="15.75" thickBot="1" x14ac:dyDescent="0.3">
      <c r="A55" s="28" t="s">
        <v>151</v>
      </c>
      <c r="B55" s="28" t="s">
        <v>207</v>
      </c>
      <c r="C55" s="28" t="s">
        <v>96</v>
      </c>
      <c r="D55" t="s">
        <v>208</v>
      </c>
      <c r="E55" s="6">
        <f>PUMP_OUT!C4</f>
        <v>18.876023729845887</v>
      </c>
      <c r="F55" s="6">
        <f>PUMP_OUT!D4</f>
        <v>6.4875194856552056</v>
      </c>
      <c r="G55" s="6">
        <f>PUMP_OUT!E4</f>
        <v>25.363543215501092</v>
      </c>
      <c r="I55" s="6">
        <f>M55*ExCicloVida!$M$25+N55*ExCicloVida!$N$25+O55*ExCicloVida!$O$25+P55*ExCicloVida!$P$25+Q55*ExCicloVida!$Q$25+R55*ExCicloVida!$R$25+S55*ExCicloVida!$S$25+T55*ExCicloVida!$T$25+U55*ExCicloVida!$U$25</f>
        <v>0</v>
      </c>
      <c r="J55" s="6">
        <f>M55*ExCicloVida!$M$27+N55*ExCicloVida!$N$27+O55*ExCicloVida!$O$27+P55*ExCicloVida!$P$27+Q55*ExCicloVida!$Q$27+R55*ExCicloVida!$R$27+S55*ExCicloVida!$S$27+T55*ExCicloVida!$T$27+U55*ExCicloVida!$U$27</f>
        <v>0</v>
      </c>
      <c r="K55" s="6">
        <f>I55+J55</f>
        <v>0</v>
      </c>
      <c r="M55" s="29"/>
      <c r="N55" s="29"/>
      <c r="O55" s="30"/>
      <c r="P55" s="30"/>
      <c r="Q55" s="30"/>
      <c r="R55" s="30"/>
      <c r="S55" s="5"/>
      <c r="T55" s="30"/>
      <c r="U55" s="30"/>
    </row>
    <row r="56" spans="1:21" ht="15.75" thickBot="1" x14ac:dyDescent="0.3">
      <c r="B56" s="28" t="s">
        <v>202</v>
      </c>
      <c r="C56" s="28" t="s">
        <v>93</v>
      </c>
      <c r="D56" t="s">
        <v>203</v>
      </c>
      <c r="E56" s="6">
        <f>AB_OUT!C4</f>
        <v>399.50642286492615</v>
      </c>
      <c r="F56" s="6">
        <f>AB_OUT!D4</f>
        <v>453.70126932842442</v>
      </c>
      <c r="G56" s="6">
        <f>AB_OUT!E4</f>
        <v>853.20769219335057</v>
      </c>
      <c r="I56" s="6">
        <f>M56*ExCicloVida!$M$25+N56*ExCicloVida!$N$25+O56*ExCicloVida!$O$25+P56*ExCicloVida!$P$25+Q56*ExCicloVida!$Q$25+R56*ExCicloVida!$R$25+S56*ExCicloVida!$S$25+T56*ExCicloVida!$T$25+U56*ExCicloVida!$U$25</f>
        <v>3332.1787603069829</v>
      </c>
      <c r="J56" s="6">
        <f>M56*ExCicloVida!$M$27+N56*ExCicloVida!$N$27+O56*ExCicloVida!$O$27+P56*ExCicloVida!$P$27+Q56*ExCicloVida!$Q$27+R56*ExCicloVida!$R$27+S56*ExCicloVida!$S$27+T56*ExCicloVida!$T$27+U56*ExCicloVida!$U$27</f>
        <v>418.15880290485524</v>
      </c>
      <c r="K56" s="6">
        <f t="shared" ref="K56:K59" si="29">I56+J56</f>
        <v>3750.3375632118382</v>
      </c>
      <c r="M56" s="31"/>
      <c r="N56" s="32"/>
      <c r="O56" s="33"/>
      <c r="P56" s="33"/>
      <c r="Q56" s="33"/>
      <c r="R56" s="33">
        <v>26.8336719925809</v>
      </c>
      <c r="S56" s="5"/>
      <c r="T56" s="33">
        <v>48.767297329486802</v>
      </c>
      <c r="U56" s="33">
        <v>180.35993908467699</v>
      </c>
    </row>
    <row r="57" spans="1:21" ht="15.75" thickBot="1" x14ac:dyDescent="0.3">
      <c r="A57" s="28" t="s">
        <v>160</v>
      </c>
      <c r="B57" s="28" t="s">
        <v>178</v>
      </c>
      <c r="C57" s="28" t="s">
        <v>79</v>
      </c>
      <c r="D57" t="s">
        <v>179</v>
      </c>
      <c r="E57" s="6">
        <f>OXI_OUT!I4</f>
        <v>184.00219334062348</v>
      </c>
      <c r="F57" s="6">
        <f>OXI_OUT!J4</f>
        <v>601.90594044689931</v>
      </c>
      <c r="G57" s="6">
        <f>OXI_OUT!K4</f>
        <v>785.90813378752296</v>
      </c>
      <c r="I57" s="6">
        <f>M57*ExCicloVida!$M$25+N57*ExCicloVida!$N$25+O57*ExCicloVida!$O$25+P57*ExCicloVida!$P$25+Q57*ExCicloVida!$Q$25+R57*ExCicloVida!$R$25+S57*ExCicloVida!$S$25+T57*ExCicloVida!$T$25+U57*ExCicloVida!$U$25</f>
        <v>1108.2934303097163</v>
      </c>
      <c r="J57" s="6">
        <f>M57*ExCicloVida!$M$27+N57*ExCicloVida!$N$27+O57*ExCicloVida!$O$27+P57*ExCicloVida!$P$27+Q57*ExCicloVida!$Q$27+R57*ExCicloVida!$R$27+S57*ExCicloVida!$S$27+T57*ExCicloVida!$T$27+U57*ExCicloVida!$U$27</f>
        <v>102.57761481303213</v>
      </c>
      <c r="K57" s="6">
        <f t="shared" si="29"/>
        <v>1210.8710451227485</v>
      </c>
      <c r="M57" s="29"/>
      <c r="N57" s="29"/>
      <c r="O57" s="33"/>
      <c r="P57" s="33"/>
      <c r="Q57" s="33"/>
      <c r="R57" s="33">
        <v>172.18042521850199</v>
      </c>
      <c r="S57" s="33"/>
      <c r="T57" s="33">
        <v>11.368199320281899</v>
      </c>
      <c r="U57" s="33">
        <v>2.4089331804744998E-2</v>
      </c>
    </row>
    <row r="58" spans="1:21" ht="15.75" thickBot="1" x14ac:dyDescent="0.3">
      <c r="A58" s="28" t="s">
        <v>151</v>
      </c>
      <c r="B58" s="28" t="s">
        <v>43</v>
      </c>
      <c r="C58" s="28" t="s">
        <v>97</v>
      </c>
      <c r="D58" s="22" t="s">
        <v>210</v>
      </c>
      <c r="E58" s="6">
        <f>HE_OUT!C4</f>
        <v>18.876023729845848</v>
      </c>
      <c r="F58" s="6">
        <f>HE_OUT!D4</f>
        <v>580.65885194648763</v>
      </c>
      <c r="G58" s="6">
        <f>HE_OUT!E4</f>
        <v>599.53487567633351</v>
      </c>
      <c r="I58" s="6">
        <f>M58*ExCicloVida!$M$25+N58*ExCicloVida!$N$25+O58*ExCicloVida!$O$25+P58*ExCicloVida!$P$25+Q58*ExCicloVida!$Q$25+R58*ExCicloVida!$R$25+S58*ExCicloVida!$S$25+T58*ExCicloVida!$T$25+U58*ExCicloVida!$U$25</f>
        <v>0</v>
      </c>
      <c r="J58" s="6">
        <f>M58*ExCicloVida!$M$27+N58*ExCicloVida!$N$27+O58*ExCicloVida!$O$27+P58*ExCicloVida!$P$27+Q58*ExCicloVida!$Q$27+R58*ExCicloVida!$R$27+S58*ExCicloVida!$S$27+T58*ExCicloVida!$T$27+U58*ExCicloVida!$U$27</f>
        <v>0</v>
      </c>
      <c r="K58" s="6">
        <f t="shared" si="29"/>
        <v>0</v>
      </c>
      <c r="M58" s="29"/>
      <c r="N58" s="29"/>
      <c r="O58" s="30"/>
      <c r="P58" s="30"/>
      <c r="Q58" s="30"/>
      <c r="R58" s="30"/>
      <c r="S58" s="5"/>
      <c r="T58" s="30"/>
      <c r="U58" s="30"/>
    </row>
    <row r="59" spans="1:21" ht="15.75" thickBot="1" x14ac:dyDescent="0.3">
      <c r="A59" s="28" t="s">
        <v>163</v>
      </c>
      <c r="B59" s="28" t="s">
        <v>43</v>
      </c>
      <c r="C59" s="28" t="s">
        <v>98</v>
      </c>
      <c r="D59" t="s">
        <v>211</v>
      </c>
      <c r="E59" s="6">
        <f>HE_OUT!I4</f>
        <v>399.50642331309803</v>
      </c>
      <c r="F59" s="6">
        <f>HE_OUT!J4</f>
        <v>90.471453230513902</v>
      </c>
      <c r="G59" s="6">
        <f>HE_OUT!K4</f>
        <v>489.97787654361184</v>
      </c>
      <c r="I59" s="6">
        <f>M59*ExCicloVida!$M$25+N59*ExCicloVida!$N$25+O59*ExCicloVida!$O$25+P59*ExCicloVida!$P$25+Q59*ExCicloVida!$Q$25+R59*ExCicloVida!$R$25+S59*ExCicloVida!$S$25+T59*ExCicloVida!$T$25+U59*ExCicloVida!$U$25</f>
        <v>3332.1787603069829</v>
      </c>
      <c r="J59" s="6">
        <f>M59*ExCicloVida!$M$27+N59*ExCicloVida!$N$27+O59*ExCicloVida!$O$27+P59*ExCicloVida!$P$27+Q59*ExCicloVida!$Q$27+R59*ExCicloVida!$R$27+S59*ExCicloVida!$S$27+T59*ExCicloVida!$T$27+U59*ExCicloVida!$U$27</f>
        <v>418.15880290485524</v>
      </c>
      <c r="K59" s="6">
        <f t="shared" si="29"/>
        <v>3750.3375632118382</v>
      </c>
      <c r="M59" s="31"/>
      <c r="N59" s="32"/>
      <c r="O59" s="33"/>
      <c r="P59" s="33"/>
      <c r="Q59" s="33"/>
      <c r="R59" s="33">
        <v>26.8336719925809</v>
      </c>
      <c r="S59" s="5"/>
      <c r="T59" s="33">
        <v>48.767297329486802</v>
      </c>
      <c r="U59" s="33">
        <v>180.35993908467699</v>
      </c>
    </row>
    <row r="60" spans="1:21" ht="15.75" thickBot="1" x14ac:dyDescent="0.3">
      <c r="A60" s="28" t="s">
        <v>163</v>
      </c>
      <c r="B60" s="28" t="s">
        <v>43</v>
      </c>
      <c r="C60" s="28" t="s">
        <v>99</v>
      </c>
      <c r="D60" t="s">
        <v>212</v>
      </c>
      <c r="E60" s="6">
        <f>HE_OUT!O4</f>
        <v>184.00757994881397</v>
      </c>
      <c r="F60" s="6">
        <f>HE_OUT!P4</f>
        <v>81.923355352741879</v>
      </c>
      <c r="G60" s="6">
        <f>HE_OUT!Q4</f>
        <v>265.93093530155585</v>
      </c>
      <c r="I60" s="6">
        <f>M60*ExCicloVida!$M$25+N60*ExCicloVida!$N$25+O60*ExCicloVida!$O$25+P60*ExCicloVida!$P$25+Q60*ExCicloVida!$Q$25+R60*ExCicloVida!$R$25+S60*ExCicloVida!$S$25+T60*ExCicloVida!$T$25+U60*ExCicloVida!$U$25</f>
        <v>1108.2934303097163</v>
      </c>
      <c r="J60" s="6">
        <f>M60*ExCicloVida!$M$27+N60*ExCicloVida!$N$27+O60*ExCicloVida!$O$27+P60*ExCicloVida!$P$27+Q60*ExCicloVida!$Q$27+R60*ExCicloVida!$R$27+S60*ExCicloVida!$S$27+T60*ExCicloVida!$T$27+U60*ExCicloVida!$U$27</f>
        <v>102.57761481303213</v>
      </c>
      <c r="K60" s="6">
        <f>I60+J60</f>
        <v>1210.8710451227485</v>
      </c>
      <c r="M60" s="29"/>
      <c r="N60" s="29"/>
      <c r="O60" s="33"/>
      <c r="P60" s="33"/>
      <c r="Q60" s="33"/>
      <c r="R60" s="33">
        <v>172.18042521850199</v>
      </c>
      <c r="S60" s="33"/>
      <c r="T60" s="33">
        <v>11.368199320281899</v>
      </c>
      <c r="U60" s="33">
        <v>2.4089331804744998E-2</v>
      </c>
    </row>
    <row r="61" spans="1:21" ht="15.75" thickBot="1" x14ac:dyDescent="0.3">
      <c r="A61" s="44"/>
      <c r="B61" s="35" t="s">
        <v>213</v>
      </c>
      <c r="C61" s="44"/>
      <c r="D61" s="45"/>
      <c r="E61" s="37">
        <f>SUM(E55:E57)-SUM(E58:E60)</f>
        <v>-5.3870563623377166E-3</v>
      </c>
      <c r="F61" s="37">
        <f>SUM(F55:F57)-SUM(F58:F60)</f>
        <v>309.04106873123555</v>
      </c>
      <c r="G61" s="37">
        <f>SUM(G55:G57)-SUM(G58:G60)</f>
        <v>309.03568167487333</v>
      </c>
      <c r="I61" s="37">
        <f>SUM(I55:I57)-SUM(I58:I60)</f>
        <v>0</v>
      </c>
      <c r="J61" s="37">
        <f>SUM(J55:J57)-SUM(J58:J60)</f>
        <v>0</v>
      </c>
      <c r="K61" s="37">
        <f>SUM(K55:K57)-SUM(K58:K60)</f>
        <v>0</v>
      </c>
      <c r="M61" s="50">
        <f>SUM(M55:M57)-SUM(M58:M60)</f>
        <v>0</v>
      </c>
      <c r="N61" s="50">
        <f t="shared" ref="N61:U61" si="30">SUM(N55:N57)-SUM(N58:N60)</f>
        <v>0</v>
      </c>
      <c r="O61" s="50">
        <f t="shared" si="30"/>
        <v>0</v>
      </c>
      <c r="P61" s="50">
        <f t="shared" si="30"/>
        <v>0</v>
      </c>
      <c r="Q61" s="50">
        <f t="shared" si="30"/>
        <v>0</v>
      </c>
      <c r="R61" s="50">
        <f t="shared" si="30"/>
        <v>0</v>
      </c>
      <c r="S61" s="50">
        <f t="shared" si="30"/>
        <v>0</v>
      </c>
      <c r="T61" s="50">
        <f t="shared" si="30"/>
        <v>0</v>
      </c>
      <c r="U61" s="50">
        <f t="shared" si="30"/>
        <v>0</v>
      </c>
    </row>
    <row r="62" spans="1:21" ht="15.75" thickBot="1" x14ac:dyDescent="0.3">
      <c r="A62" s="28" t="s">
        <v>148</v>
      </c>
      <c r="B62" s="28" t="s">
        <v>44</v>
      </c>
      <c r="C62" s="28" t="s">
        <v>101</v>
      </c>
      <c r="D62" t="s">
        <v>214</v>
      </c>
      <c r="E62" s="6">
        <f>ASU_IN!C4+ASU_IN!O4</f>
        <v>89.122943906667473</v>
      </c>
      <c r="F62" s="6">
        <f>ASU_IN!D4+ASU_IN!P4</f>
        <v>0</v>
      </c>
      <c r="G62" s="6">
        <f>ASU_IN!E4+ASU_IN!Q4</f>
        <v>89.122943906667459</v>
      </c>
      <c r="I62" s="6">
        <f>M62*ExCicloVida!$M$25+N62*ExCicloVida!$N$25+O62*ExCicloVida!$O$25+P62*ExCicloVida!$P$25+Q62*ExCicloVida!$Q$25+R62*ExCicloVida!$R$25+S62*ExCicloVida!$S$25+T62*ExCicloVida!$T$25+U62*ExCicloVida!$U$25</f>
        <v>0</v>
      </c>
      <c r="J62" s="6">
        <f>M62*ExCicloVida!$M$27+N62*ExCicloVida!$N$27+O62*ExCicloVida!$O$27+P62*ExCicloVida!$P$27+Q62*ExCicloVida!$Q$27+R62*ExCicloVida!$R$27+S62*ExCicloVida!$S$27+T62*ExCicloVida!$T$27+U62*ExCicloVida!$U$27</f>
        <v>0</v>
      </c>
      <c r="K62" s="6">
        <f>I62+J62</f>
        <v>0</v>
      </c>
      <c r="M62" s="51"/>
      <c r="N62" s="51"/>
      <c r="O62" s="52"/>
      <c r="P62" s="52"/>
      <c r="Q62" s="52"/>
      <c r="R62" s="52"/>
      <c r="S62" s="52"/>
      <c r="T62" s="52"/>
      <c r="U62" s="52"/>
    </row>
    <row r="63" spans="1:21" ht="15.75" thickBot="1" x14ac:dyDescent="0.3">
      <c r="A63" s="28" t="s">
        <v>148</v>
      </c>
      <c r="B63" s="28" t="s">
        <v>44</v>
      </c>
      <c r="C63" s="28" t="s">
        <v>68</v>
      </c>
      <c r="D63" s="14" t="s">
        <v>215</v>
      </c>
      <c r="G63" s="3">
        <f>ASU_IN!U4</f>
        <v>436.01000000000005</v>
      </c>
      <c r="I63" s="6">
        <f>M63*ExCicloVida!$M$25+N63*ExCicloVida!$N$25+O63*ExCicloVida!$O$25+P63*ExCicloVida!$P$25+Q63*ExCicloVida!$Q$25+R63*ExCicloVida!$R$25+S63*ExCicloVida!$S$25+T63*ExCicloVida!$T$25+U63*ExCicloVida!$U$25</f>
        <v>0</v>
      </c>
      <c r="J63" s="6">
        <f>M63*ExCicloVida!$M$27+N63*ExCicloVida!$N$27+O63*ExCicloVida!$O$27+P63*ExCicloVida!$P$27+Q63*ExCicloVida!$Q$27+R63*ExCicloVida!$R$27+S63*ExCicloVida!$S$27+T63*ExCicloVida!$T$27+U63*ExCicloVida!$U$27</f>
        <v>0</v>
      </c>
      <c r="K63" s="6">
        <f>I63+J63</f>
        <v>0</v>
      </c>
      <c r="M63" s="51"/>
      <c r="N63" s="51"/>
      <c r="O63" s="52"/>
      <c r="P63" s="52"/>
      <c r="Q63" s="52"/>
      <c r="R63" s="52"/>
      <c r="S63" s="52"/>
      <c r="T63" s="52"/>
      <c r="U63" s="52"/>
    </row>
    <row r="64" spans="1:21" x14ac:dyDescent="0.25">
      <c r="A64" s="28" t="s">
        <v>148</v>
      </c>
      <c r="B64" s="28" t="s">
        <v>157</v>
      </c>
      <c r="C64" s="28" t="s">
        <v>105</v>
      </c>
      <c r="D64" t="s">
        <v>158</v>
      </c>
      <c r="E64" s="53">
        <f>RED_IN!AA4</f>
        <v>1.4235444931748558</v>
      </c>
      <c r="F64" s="53">
        <f>RED_IN!AB4</f>
        <v>0</v>
      </c>
      <c r="G64" s="53">
        <f>RED_IN!AC4</f>
        <v>1.4235444931748558</v>
      </c>
      <c r="I64" s="6">
        <f>M64*ExCicloVida!$M$25+N64*ExCicloVida!$N$25+O64*ExCicloVida!$O$25+P64*ExCicloVida!$P$25+Q64*ExCicloVida!$Q$25+R64*ExCicloVida!$R$25+S64*ExCicloVida!$S$25+T64*ExCicloVida!$T$25+U64*ExCicloVida!$U$25</f>
        <v>0</v>
      </c>
      <c r="J64" s="6">
        <f>M64*ExCicloVida!$M$27+N64*ExCicloVida!$N$27+O64*ExCicloVida!$O$27+P64*ExCicloVida!$P$27+Q64*ExCicloVida!$Q$27+R64*ExCicloVida!$R$27+S64*ExCicloVida!$S$27+T64*ExCicloVida!$T$27+U64*ExCicloVida!$U$27</f>
        <v>0</v>
      </c>
      <c r="K64" s="6">
        <f>I64+J64</f>
        <v>0</v>
      </c>
      <c r="M64" s="54"/>
      <c r="N64" s="54"/>
      <c r="O64" s="52"/>
      <c r="P64" s="52"/>
      <c r="Q64" s="52"/>
      <c r="R64" s="52"/>
      <c r="S64" s="52"/>
      <c r="T64" s="52"/>
      <c r="U64" s="52"/>
    </row>
    <row r="65" spans="1:21" x14ac:dyDescent="0.25">
      <c r="A65" s="28" t="s">
        <v>148</v>
      </c>
      <c r="B65" s="28" t="s">
        <v>157</v>
      </c>
      <c r="C65" s="28" t="s">
        <v>76</v>
      </c>
      <c r="D65" t="s">
        <v>173</v>
      </c>
      <c r="E65" s="6">
        <f>OXI_IN!AA4</f>
        <v>59.992232212368918</v>
      </c>
      <c r="F65" s="6">
        <f>OXI_IN!AB4</f>
        <v>0</v>
      </c>
      <c r="G65" s="6">
        <f>OXI_IN!AC4</f>
        <v>59.992232212368918</v>
      </c>
      <c r="I65" s="6">
        <f>M65*ExCicloVida!$M$25+N65*ExCicloVida!$N$25+O65*ExCicloVida!$O$25+P65*ExCicloVida!$P$25+Q65*ExCicloVida!$Q$25+R65*ExCicloVida!$R$25+S65*ExCicloVida!$S$25+T65*ExCicloVida!$T$25+U65*ExCicloVida!$U$25</f>
        <v>0</v>
      </c>
      <c r="J65" s="6">
        <f>M65*ExCicloVida!$M$27+N65*ExCicloVida!$N$27+O65*ExCicloVida!$O$27+P65*ExCicloVida!$P$27+Q65*ExCicloVida!$Q$27+R65*ExCicloVida!$R$27+S65*ExCicloVida!$S$27+T65*ExCicloVida!$T$27+U65*ExCicloVida!$U$27</f>
        <v>0</v>
      </c>
      <c r="K65" s="6">
        <f>I65+J65</f>
        <v>0</v>
      </c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A66" s="44"/>
      <c r="B66" s="35" t="s">
        <v>216</v>
      </c>
      <c r="C66" s="44"/>
      <c r="D66" s="45"/>
      <c r="E66" s="55">
        <f>E62+E63-E64-E65</f>
        <v>27.707167201123696</v>
      </c>
      <c r="F66" s="55">
        <f t="shared" ref="F66:G66" si="31">F62+F63-F64-F65</f>
        <v>0</v>
      </c>
      <c r="G66" s="55">
        <f t="shared" si="31"/>
        <v>463.71716720112374</v>
      </c>
      <c r="I66" s="56">
        <f>I62+I63-I64-I65</f>
        <v>0</v>
      </c>
      <c r="J66" s="56">
        <f t="shared" ref="J66:K66" si="32">J62+J63-J64-J65</f>
        <v>0</v>
      </c>
      <c r="K66" s="56">
        <f t="shared" si="32"/>
        <v>0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CAD7-8F0F-45CB-A027-280C6B391EA6}">
  <sheetPr>
    <tabColor theme="7" tint="0.39997558519241921"/>
  </sheetPr>
  <dimension ref="A1:AM78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1" width="35.5703125" customWidth="1"/>
    <col min="2" max="2" width="20.140625" bestFit="1" customWidth="1"/>
    <col min="3" max="3" width="16.42578125" bestFit="1" customWidth="1"/>
    <col min="4" max="4" width="17.42578125" bestFit="1" customWidth="1"/>
    <col min="8" max="8" width="17.28515625" customWidth="1"/>
    <col min="9" max="9" width="14.85546875" customWidth="1"/>
    <col min="10" max="10" width="13.42578125" bestFit="1" customWidth="1"/>
    <col min="11" max="11" width="12" customWidth="1"/>
    <col min="12" max="12" width="13" bestFit="1" customWidth="1"/>
    <col min="13" max="13" width="11.28515625" customWidth="1"/>
    <col min="14" max="14" width="14.5703125" bestFit="1" customWidth="1"/>
    <col min="15" max="15" width="11" bestFit="1" customWidth="1"/>
  </cols>
  <sheetData>
    <row r="1" spans="1:18" x14ac:dyDescent="0.25">
      <c r="A1" s="92" t="s">
        <v>379</v>
      </c>
      <c r="B1" s="93" t="s">
        <v>109</v>
      </c>
      <c r="C1" s="93" t="s">
        <v>110</v>
      </c>
      <c r="D1" s="93" t="s">
        <v>111</v>
      </c>
      <c r="E1" s="94"/>
    </row>
    <row r="2" spans="1:18" x14ac:dyDescent="0.25">
      <c r="A2" s="95" t="s">
        <v>140</v>
      </c>
      <c r="B2" s="25">
        <f>C2+D2</f>
        <v>2.1375996313958843</v>
      </c>
      <c r="C2" s="25">
        <f>SUM(RXCFI!B123:E123)</f>
        <v>1.7893546153577684</v>
      </c>
      <c r="D2" s="25">
        <f>SUM(RXCFI!F123:G123)</f>
        <v>0.34824501603811592</v>
      </c>
      <c r="E2" s="96" t="s">
        <v>143</v>
      </c>
    </row>
    <row r="3" spans="1:18" x14ac:dyDescent="0.25">
      <c r="A3" s="95" t="s">
        <v>112</v>
      </c>
      <c r="B3" s="3">
        <v>1.06</v>
      </c>
      <c r="C3" s="25">
        <v>1.06</v>
      </c>
      <c r="D3" s="25">
        <v>0</v>
      </c>
      <c r="E3" s="96" t="s">
        <v>143</v>
      </c>
    </row>
    <row r="4" spans="1:18" x14ac:dyDescent="0.25">
      <c r="A4" s="95" t="s">
        <v>113</v>
      </c>
      <c r="B4" s="3">
        <v>1.04</v>
      </c>
      <c r="C4" s="25">
        <v>1.04</v>
      </c>
      <c r="D4" s="25">
        <v>0</v>
      </c>
      <c r="E4" s="96" t="s">
        <v>143</v>
      </c>
    </row>
    <row r="5" spans="1:18" x14ac:dyDescent="0.25">
      <c r="A5" s="95" t="s">
        <v>141</v>
      </c>
      <c r="B5" s="25">
        <f>C5+D5</f>
        <v>1.1822497392458799</v>
      </c>
      <c r="C5" s="25">
        <f>SUM(RXCFI!B143:E143)</f>
        <v>0.1574447096534613</v>
      </c>
      <c r="D5" s="25">
        <f>SUM(RXCFI!F143:G143)</f>
        <v>1.0248050295924187</v>
      </c>
      <c r="E5" s="96" t="s">
        <v>144</v>
      </c>
    </row>
    <row r="6" spans="1:18" x14ac:dyDescent="0.25">
      <c r="A6" s="97" t="s">
        <v>142</v>
      </c>
      <c r="B6" s="98">
        <f>C6+D6</f>
        <v>1.898641801764358</v>
      </c>
      <c r="C6" s="98">
        <f>SUM('H2'!B40:D40)</f>
        <v>0.31099807701477589</v>
      </c>
      <c r="D6" s="98">
        <f>SUM('H2'!F40:H40)</f>
        <v>1.587643724749582</v>
      </c>
      <c r="E6" s="99" t="s">
        <v>144</v>
      </c>
    </row>
    <row r="10" spans="1:18" x14ac:dyDescent="0.25">
      <c r="A10" s="89" t="s">
        <v>380</v>
      </c>
      <c r="B10" s="89"/>
      <c r="C10" s="89"/>
      <c r="D10" s="90"/>
    </row>
    <row r="11" spans="1:18" x14ac:dyDescent="0.25">
      <c r="A11" s="3" t="s">
        <v>217</v>
      </c>
      <c r="B11" s="3" t="s">
        <v>218</v>
      </c>
      <c r="C11" s="57" t="s">
        <v>219</v>
      </c>
      <c r="D11" s="58" t="s">
        <v>220</v>
      </c>
      <c r="E11" s="59" t="s">
        <v>221</v>
      </c>
      <c r="F11" s="60" t="s">
        <v>222</v>
      </c>
      <c r="G11" s="57" t="s">
        <v>223</v>
      </c>
      <c r="H11" s="58" t="s">
        <v>224</v>
      </c>
      <c r="I11" s="59" t="s">
        <v>225</v>
      </c>
      <c r="J11" s="60" t="s">
        <v>226</v>
      </c>
      <c r="K11" s="57" t="s">
        <v>227</v>
      </c>
      <c r="L11" s="58" t="s">
        <v>228</v>
      </c>
      <c r="M11" s="59" t="s">
        <v>229</v>
      </c>
      <c r="N11" s="60" t="s">
        <v>230</v>
      </c>
      <c r="O11" s="57" t="s">
        <v>231</v>
      </c>
      <c r="P11" s="58" t="s">
        <v>232</v>
      </c>
      <c r="Q11" s="59" t="s">
        <v>233</v>
      </c>
      <c r="R11" s="60" t="s">
        <v>234</v>
      </c>
    </row>
    <row r="12" spans="1:18" x14ac:dyDescent="0.25">
      <c r="A12" s="3" t="s">
        <v>54</v>
      </c>
      <c r="B12" s="61">
        <v>1.3069940777222384E-2</v>
      </c>
      <c r="C12" s="61">
        <v>0</v>
      </c>
      <c r="D12" s="61">
        <v>0.14717973905872592</v>
      </c>
      <c r="E12" s="61">
        <v>0</v>
      </c>
      <c r="F12" s="61">
        <v>8.939404062485461E-3</v>
      </c>
      <c r="G12" s="61">
        <v>0</v>
      </c>
      <c r="H12" s="61">
        <v>0</v>
      </c>
      <c r="I12" s="61">
        <v>0</v>
      </c>
      <c r="J12" s="61">
        <v>0</v>
      </c>
      <c r="K12" s="61">
        <v>7.6123434400000001</v>
      </c>
      <c r="L12" s="61">
        <v>0</v>
      </c>
      <c r="M12" s="61">
        <v>15.352528513960001</v>
      </c>
      <c r="N12" s="61">
        <v>51.352488000000001</v>
      </c>
      <c r="O12" s="61">
        <v>4.0886450818696095E-2</v>
      </c>
      <c r="P12" s="61">
        <v>0.129567514874592</v>
      </c>
      <c r="Q12" s="61">
        <v>0.81758346085974376</v>
      </c>
      <c r="R12" s="61">
        <v>7.3327469688616614E-2</v>
      </c>
    </row>
    <row r="13" spans="1:18" x14ac:dyDescent="0.25">
      <c r="A13" s="3" t="s">
        <v>243</v>
      </c>
      <c r="B13" s="3">
        <v>0</v>
      </c>
      <c r="C13" s="62">
        <v>1.35026765E-2</v>
      </c>
      <c r="D13" s="62">
        <v>3.7084473959999991</v>
      </c>
      <c r="E13" s="62">
        <v>6.7116928000000003E-3</v>
      </c>
      <c r="F13" s="63">
        <v>0.43953418439999997</v>
      </c>
    </row>
    <row r="14" spans="1:18" x14ac:dyDescent="0.25">
      <c r="A14" s="3" t="s">
        <v>56</v>
      </c>
      <c r="B14" s="61">
        <v>20.733640578600234</v>
      </c>
      <c r="C14" s="61">
        <v>0</v>
      </c>
      <c r="D14" s="61">
        <v>3.340898762424601E-3</v>
      </c>
      <c r="E14" s="61">
        <v>0</v>
      </c>
      <c r="F14" s="61">
        <v>3.944807930350883</v>
      </c>
      <c r="G14" s="61">
        <v>0.10371131744049022</v>
      </c>
      <c r="H14" s="61">
        <v>1.1361574732658976E-2</v>
      </c>
      <c r="I14" s="61">
        <v>2.2745970059388221E-2</v>
      </c>
      <c r="J14" s="61">
        <v>6.6378522200946019E-3</v>
      </c>
      <c r="K14" s="61">
        <v>0.53013663967562075</v>
      </c>
      <c r="L14" s="61">
        <v>1.6930210702089077</v>
      </c>
      <c r="M14" s="61">
        <v>3.5223178818374548</v>
      </c>
      <c r="N14" s="61">
        <v>9.7079995364029088</v>
      </c>
      <c r="O14" s="61">
        <v>1.9330684525676173E-2</v>
      </c>
      <c r="P14" s="61">
        <v>0.14129501414511283</v>
      </c>
      <c r="Q14" s="61">
        <v>4.8608335116319176E-3</v>
      </c>
      <c r="R14" s="61">
        <v>3.4545154357483874</v>
      </c>
    </row>
    <row r="15" spans="1:18" x14ac:dyDescent="0.25">
      <c r="A15" s="3" t="s">
        <v>244</v>
      </c>
      <c r="B15" s="61">
        <v>0.2086876232914727</v>
      </c>
      <c r="C15" s="61">
        <v>0</v>
      </c>
      <c r="D15" s="61">
        <v>7.3998684618265725E-2</v>
      </c>
      <c r="E15" s="61">
        <v>0</v>
      </c>
      <c r="F15" s="61">
        <v>0.12515138122744984</v>
      </c>
      <c r="G15" s="61">
        <v>0</v>
      </c>
      <c r="H15" s="61">
        <v>0</v>
      </c>
      <c r="I15" s="61">
        <v>0</v>
      </c>
      <c r="J15" s="61">
        <v>0</v>
      </c>
      <c r="K15" s="61">
        <v>1.2271257888240004</v>
      </c>
      <c r="L15" s="61">
        <v>0</v>
      </c>
      <c r="M15" s="61">
        <v>18.864649890222683</v>
      </c>
      <c r="N15" s="61">
        <v>3.3939507801599995</v>
      </c>
      <c r="O15" s="61">
        <v>1.2853427504979714E-3</v>
      </c>
      <c r="P15" s="61">
        <v>0.35843687593352458</v>
      </c>
      <c r="Q15" s="61">
        <v>7.9401052333294506E-4</v>
      </c>
      <c r="R15" s="61">
        <v>0.66484943381627681</v>
      </c>
    </row>
    <row r="16" spans="1:18" x14ac:dyDescent="0.25">
      <c r="A16" s="3" t="s">
        <v>58</v>
      </c>
      <c r="B16" s="61">
        <v>59.392468584180001</v>
      </c>
      <c r="C16" s="61">
        <v>0</v>
      </c>
      <c r="D16" s="61">
        <v>13.386829803200001</v>
      </c>
      <c r="E16" s="61">
        <v>0</v>
      </c>
      <c r="F16" s="61">
        <v>45.680852000000016</v>
      </c>
      <c r="G16" s="61">
        <v>7.4827515902203087E-2</v>
      </c>
      <c r="H16" s="61">
        <v>1.4817195796192352E-2</v>
      </c>
      <c r="I16" s="61">
        <v>1.5119433707652723</v>
      </c>
      <c r="J16" s="61">
        <v>0.11041363043466226</v>
      </c>
      <c r="K16" s="61">
        <v>15.215200000000001</v>
      </c>
      <c r="L16" s="61">
        <v>0</v>
      </c>
      <c r="M16" s="61">
        <v>30.427299999999999</v>
      </c>
      <c r="N16" s="61">
        <v>36.972000000000001</v>
      </c>
      <c r="O16" s="61">
        <v>3.6976296439679999</v>
      </c>
      <c r="P16" s="61">
        <v>0.67532080259412541</v>
      </c>
      <c r="Q16" s="61">
        <v>6.8943537168000016E-2</v>
      </c>
      <c r="R16" s="61">
        <v>0.1695986955522113</v>
      </c>
    </row>
    <row r="17" spans="1:21" x14ac:dyDescent="0.25">
      <c r="A17" s="3" t="s">
        <v>59</v>
      </c>
      <c r="B17" s="61">
        <v>3.7814888747696744</v>
      </c>
      <c r="C17" s="61">
        <v>4.7435983505831177E-2</v>
      </c>
      <c r="D17" s="61">
        <v>1.0226890485843074</v>
      </c>
      <c r="E17" s="61">
        <v>3.6520739114951926E-2</v>
      </c>
      <c r="F17" s="61">
        <v>1.8056973642411058</v>
      </c>
      <c r="G17" s="61">
        <v>8.9561004610110295E-3</v>
      </c>
      <c r="H17" s="61">
        <v>1.6300731922528445E-2</v>
      </c>
      <c r="I17" s="61">
        <v>1.3793015115651583E-2</v>
      </c>
      <c r="J17" s="61">
        <v>2.4988869190186577E-3</v>
      </c>
      <c r="K17" s="61">
        <v>0.36604487048889855</v>
      </c>
      <c r="L17" s="61">
        <v>0</v>
      </c>
      <c r="M17" s="61">
        <v>3.9784307857814585</v>
      </c>
      <c r="N17" s="61">
        <v>0.36488438005633528</v>
      </c>
      <c r="O17" s="61">
        <v>0.67975373548048412</v>
      </c>
      <c r="P17" s="61">
        <v>0.10415487464834768</v>
      </c>
      <c r="Q17" s="61">
        <v>1.1682326509027875E-2</v>
      </c>
      <c r="R17" s="61">
        <v>1.7133236125106401</v>
      </c>
    </row>
    <row r="18" spans="1:21" x14ac:dyDescent="0.25">
      <c r="A18" s="3" t="s">
        <v>245</v>
      </c>
      <c r="B18" s="3">
        <v>0</v>
      </c>
      <c r="C18" s="63">
        <v>0</v>
      </c>
      <c r="D18" s="63">
        <v>0.21701148581223217</v>
      </c>
      <c r="E18" s="63">
        <v>0</v>
      </c>
      <c r="F18" s="63">
        <v>1.0183680160096019E-2</v>
      </c>
    </row>
    <row r="19" spans="1:21" x14ac:dyDescent="0.25">
      <c r="A19" s="3" t="s">
        <v>61</v>
      </c>
      <c r="B19" s="61">
        <v>0.55076382646776401</v>
      </c>
      <c r="C19" s="61">
        <v>0</v>
      </c>
      <c r="D19" s="61">
        <v>14.263540200000001</v>
      </c>
      <c r="E19" s="61">
        <v>0</v>
      </c>
      <c r="F19" s="61">
        <v>31.197975119999999</v>
      </c>
      <c r="G19" s="61">
        <v>1.1166785182818368E-2</v>
      </c>
      <c r="H19" s="61">
        <v>4.0757563894833572E-2</v>
      </c>
      <c r="I19" s="61">
        <v>2.6266252702955234E-3</v>
      </c>
      <c r="J19" s="61">
        <v>2.3543504913011448E-2</v>
      </c>
      <c r="K19" s="61">
        <v>11.067971200000001</v>
      </c>
      <c r="L19" s="61">
        <v>2.2472000000000002E-2</v>
      </c>
      <c r="M19" s="61">
        <v>5.5173000000000005</v>
      </c>
      <c r="N19" s="61">
        <v>3.1549320000000001</v>
      </c>
      <c r="O19" s="61">
        <v>1.1333591880411841E-2</v>
      </c>
      <c r="P19" s="61">
        <v>4.8660765584464694E-2</v>
      </c>
      <c r="Q19" s="61">
        <v>1.7358175398525001E-2</v>
      </c>
      <c r="R19" s="61">
        <v>8.8498642768922286E-3</v>
      </c>
    </row>
    <row r="20" spans="1:21" x14ac:dyDescent="0.25">
      <c r="A20" s="3" t="s">
        <v>62</v>
      </c>
      <c r="B20" s="61">
        <v>7.9021899887615641</v>
      </c>
      <c r="C20" s="61">
        <v>0.1233630281619813</v>
      </c>
      <c r="D20" s="61">
        <v>2.6596269029806665</v>
      </c>
      <c r="E20" s="61">
        <v>9.497661131829091E-2</v>
      </c>
      <c r="F20" s="61">
        <v>4.6959349914081177</v>
      </c>
      <c r="G20" s="61">
        <v>2.3291425448308055E-2</v>
      </c>
      <c r="H20" s="61">
        <v>4.2392030323827677E-2</v>
      </c>
      <c r="I20" s="61">
        <v>3.5870408630646264E-2</v>
      </c>
      <c r="J20" s="61">
        <v>6.4986584989138157E-3</v>
      </c>
      <c r="K20" s="61">
        <v>1.0058681982267033</v>
      </c>
      <c r="L20" s="61">
        <v>0.46361644138348646</v>
      </c>
      <c r="M20" s="61">
        <v>0.42229708449360109</v>
      </c>
      <c r="N20" s="61">
        <v>8.2653374161880677</v>
      </c>
      <c r="O20" s="61">
        <v>0.72491063552562329</v>
      </c>
      <c r="P20" s="61">
        <v>4.9627383354581854E-2</v>
      </c>
      <c r="Q20" s="61">
        <v>4.6959711288239871E-2</v>
      </c>
      <c r="R20" s="61">
        <v>1.1238978354636469</v>
      </c>
    </row>
    <row r="21" spans="1:21" x14ac:dyDescent="0.25">
      <c r="A21" s="3" t="s">
        <v>246</v>
      </c>
    </row>
    <row r="22" spans="1:21" x14ac:dyDescent="0.25">
      <c r="A22" s="3"/>
    </row>
    <row r="23" spans="1:21" x14ac:dyDescent="0.25">
      <c r="H23" s="3" t="s">
        <v>383</v>
      </c>
      <c r="I23" s="3" t="s">
        <v>384</v>
      </c>
      <c r="J23" s="3" t="s">
        <v>385</v>
      </c>
      <c r="L23" s="100"/>
      <c r="M23" s="101">
        <v>3.6</v>
      </c>
      <c r="N23" s="101" t="s">
        <v>270</v>
      </c>
      <c r="O23" s="102" t="s">
        <v>381</v>
      </c>
      <c r="P23" s="101"/>
      <c r="Q23" s="101"/>
      <c r="R23" s="101"/>
      <c r="S23" s="101"/>
      <c r="T23" s="101"/>
      <c r="U23" s="94"/>
    </row>
    <row r="24" spans="1:21" x14ac:dyDescent="0.25">
      <c r="A24" s="64" t="s">
        <v>237</v>
      </c>
      <c r="B24" s="91" t="s">
        <v>218</v>
      </c>
      <c r="C24" s="65" t="s">
        <v>239</v>
      </c>
      <c r="D24" s="66" t="s">
        <v>240</v>
      </c>
      <c r="E24" s="67" t="s">
        <v>241</v>
      </c>
      <c r="F24" s="68" t="s">
        <v>242</v>
      </c>
      <c r="H24" s="3" t="s">
        <v>217</v>
      </c>
      <c r="I24" s="3" t="s">
        <v>217</v>
      </c>
      <c r="J24" s="3" t="s">
        <v>217</v>
      </c>
      <c r="L24" s="103" t="s">
        <v>385</v>
      </c>
      <c r="M24" s="104" t="s">
        <v>54</v>
      </c>
      <c r="N24" s="105" t="s">
        <v>55</v>
      </c>
      <c r="O24" s="106" t="s">
        <v>56</v>
      </c>
      <c r="P24" s="107" t="s">
        <v>57</v>
      </c>
      <c r="Q24" s="65" t="s">
        <v>58</v>
      </c>
      <c r="R24" s="108" t="s">
        <v>59</v>
      </c>
      <c r="S24" s="68" t="s">
        <v>60</v>
      </c>
      <c r="T24" s="109" t="s">
        <v>61</v>
      </c>
      <c r="U24" s="110" t="s">
        <v>62</v>
      </c>
    </row>
    <row r="25" spans="1:21" x14ac:dyDescent="0.25">
      <c r="A25" s="9" t="s">
        <v>54</v>
      </c>
      <c r="B25" s="61">
        <f>B12</f>
        <v>1.3069940777222384E-2</v>
      </c>
      <c r="C25" s="63">
        <f t="shared" ref="C25:C33" si="0">C12+G12+K12+O12</f>
        <v>7.6532298908186958</v>
      </c>
      <c r="D25" s="63">
        <f t="shared" ref="D25:D33" si="1">D12+H12+L12+P12</f>
        <v>0.27674725393331789</v>
      </c>
      <c r="E25" s="63">
        <f t="shared" ref="E25:E33" si="2">E12+I12+M12+Q12</f>
        <v>16.170111974819743</v>
      </c>
      <c r="F25" s="63">
        <f t="shared" ref="F25:F33" si="3">F12+J12+N12+R12</f>
        <v>51.434754873751103</v>
      </c>
      <c r="H25" s="63">
        <f t="shared" ref="H25:H33" si="4">J25+I25</f>
        <v>134.06007211941699</v>
      </c>
      <c r="I25" s="63">
        <f>F25*$D$2</f>
        <v>17.911897035926014</v>
      </c>
      <c r="J25" s="63">
        <f>B25+C25+D25+E25+F25*$C$2</f>
        <v>116.14817508349098</v>
      </c>
      <c r="L25" s="95"/>
      <c r="M25" s="25">
        <f>J25/$M$23</f>
        <v>32.263381967636384</v>
      </c>
      <c r="N25" s="25">
        <f>J26/$M$23</f>
        <v>1.2542067463232365</v>
      </c>
      <c r="O25" s="25">
        <f>J27/$M$23</f>
        <v>15.946863090837114</v>
      </c>
      <c r="P25" s="25">
        <f>J28/$M$23</f>
        <v>7.8393198092986278</v>
      </c>
      <c r="Q25" s="25">
        <f>J29/$M$23</f>
        <v>75.794884444477248</v>
      </c>
      <c r="R25" s="25">
        <f>J30/$M$23</f>
        <v>4.7281684602892424</v>
      </c>
      <c r="S25" s="25">
        <f>J31/$M$23</f>
        <v>6.5342694696674253E-2</v>
      </c>
      <c r="T25" s="25">
        <f>J32/$M$23</f>
        <v>25.855957462354109</v>
      </c>
      <c r="U25" s="111">
        <f>J33/$M$23</f>
        <v>10.780550732498666</v>
      </c>
    </row>
    <row r="26" spans="1:21" x14ac:dyDescent="0.25">
      <c r="A26" s="9" t="s">
        <v>243</v>
      </c>
      <c r="B26" s="61">
        <f t="shared" ref="B26:B33" si="5">B13</f>
        <v>0</v>
      </c>
      <c r="C26" s="63">
        <f t="shared" si="0"/>
        <v>1.35026765E-2</v>
      </c>
      <c r="D26" s="63">
        <f t="shared" si="1"/>
        <v>3.7084473959999991</v>
      </c>
      <c r="E26" s="63">
        <f t="shared" si="2"/>
        <v>6.7116928000000003E-3</v>
      </c>
      <c r="F26" s="63">
        <f t="shared" si="3"/>
        <v>0.43953418439999997</v>
      </c>
      <c r="H26" s="63">
        <f t="shared" si="4"/>
        <v>4.6682098758593291</v>
      </c>
      <c r="I26" s="63">
        <f>F26*$D$2</f>
        <v>0.15306558909567819</v>
      </c>
      <c r="J26" s="63">
        <f>B26+C26+D26+E26+F26*$C$2</f>
        <v>4.5151442867636513</v>
      </c>
      <c r="L26" s="103" t="s">
        <v>384</v>
      </c>
      <c r="M26" s="104" t="s">
        <v>54</v>
      </c>
      <c r="N26" s="105" t="s">
        <v>55</v>
      </c>
      <c r="O26" s="106" t="s">
        <v>56</v>
      </c>
      <c r="P26" s="107" t="s">
        <v>57</v>
      </c>
      <c r="Q26" s="65" t="s">
        <v>58</v>
      </c>
      <c r="R26" s="108" t="s">
        <v>59</v>
      </c>
      <c r="S26" s="68" t="s">
        <v>60</v>
      </c>
      <c r="T26" s="109" t="s">
        <v>61</v>
      </c>
      <c r="U26" s="110" t="s">
        <v>62</v>
      </c>
    </row>
    <row r="27" spans="1:21" x14ac:dyDescent="0.25">
      <c r="A27" s="9" t="s">
        <v>56</v>
      </c>
      <c r="B27" s="61">
        <f t="shared" si="5"/>
        <v>20.733640578600234</v>
      </c>
      <c r="C27" s="63">
        <f t="shared" si="0"/>
        <v>0.65317864164178718</v>
      </c>
      <c r="D27" s="63">
        <f t="shared" si="1"/>
        <v>1.8490185578491041</v>
      </c>
      <c r="E27" s="63">
        <f t="shared" si="2"/>
        <v>3.5499246854084752</v>
      </c>
      <c r="F27" s="63">
        <f t="shared" si="3"/>
        <v>17.113960754722275</v>
      </c>
      <c r="H27" s="63">
        <f t="shared" si="4"/>
        <v>63.368558664517558</v>
      </c>
      <c r="I27" s="63">
        <f>F27*$D$2</f>
        <v>5.9598515375039449</v>
      </c>
      <c r="J27" s="63">
        <f>B27+C27+D27+E27+F27*$C$2</f>
        <v>57.408707127013614</v>
      </c>
      <c r="L27" s="97"/>
      <c r="M27" s="98">
        <f>I25/$M$23</f>
        <v>4.9755269544238923</v>
      </c>
      <c r="N27" s="98">
        <f>I26/$M$23</f>
        <v>4.2518219193243938E-2</v>
      </c>
      <c r="O27" s="98">
        <f>I27/$M$23</f>
        <v>1.6555143159733179</v>
      </c>
      <c r="P27" s="98">
        <f>I28/$M$23</f>
        <v>0.40473341399289503</v>
      </c>
      <c r="Q27" s="98">
        <f>I29/$M$23</f>
        <v>8.0224879631361663</v>
      </c>
      <c r="R27" s="98">
        <f>I30/$M$23</f>
        <v>0.37595025227426265</v>
      </c>
      <c r="S27" s="98">
        <f>I31/$M$23</f>
        <v>9.8511551685546701E-4</v>
      </c>
      <c r="T27" s="98">
        <f>I32/$M$23</f>
        <v>3.3262526445370479</v>
      </c>
      <c r="U27" s="112">
        <f>I33/$M$23</f>
        <v>1.3631537396186515</v>
      </c>
    </row>
    <row r="28" spans="1:21" x14ac:dyDescent="0.25">
      <c r="A28" s="9" t="s">
        <v>244</v>
      </c>
      <c r="B28" s="61">
        <f t="shared" si="5"/>
        <v>0.2086876232914727</v>
      </c>
      <c r="C28" s="63">
        <f t="shared" si="0"/>
        <v>1.2284111315744983</v>
      </c>
      <c r="D28" s="63">
        <f t="shared" si="1"/>
        <v>0.43243556055179033</v>
      </c>
      <c r="E28" s="63">
        <f t="shared" si="2"/>
        <v>18.865443900746016</v>
      </c>
      <c r="F28" s="63">
        <f t="shared" si="3"/>
        <v>4.1839515952037258</v>
      </c>
      <c r="H28" s="63">
        <f t="shared" si="4"/>
        <v>29.678591603849483</v>
      </c>
      <c r="I28" s="63">
        <f t="shared" ref="I28:I33" si="6">F28*$D$2</f>
        <v>1.4570402903744222</v>
      </c>
      <c r="J28" s="63">
        <f t="shared" ref="J28:J33" si="7">B28+C28+D28+E28+F28*$C$2</f>
        <v>28.221551313475061</v>
      </c>
    </row>
    <row r="29" spans="1:21" x14ac:dyDescent="0.25">
      <c r="A29" s="9" t="s">
        <v>58</v>
      </c>
      <c r="B29" s="61">
        <f t="shared" si="5"/>
        <v>59.392468584180001</v>
      </c>
      <c r="C29" s="63">
        <f t="shared" si="0"/>
        <v>18.987657159870203</v>
      </c>
      <c r="D29" s="63">
        <f t="shared" si="1"/>
        <v>14.076967801590319</v>
      </c>
      <c r="E29" s="63">
        <f t="shared" si="2"/>
        <v>32.008186907933272</v>
      </c>
      <c r="F29" s="63">
        <f t="shared" si="3"/>
        <v>82.932864325986898</v>
      </c>
      <c r="H29" s="63">
        <f t="shared" si="4"/>
        <v>301.74254066740832</v>
      </c>
      <c r="I29" s="63">
        <f t="shared" si="6"/>
        <v>28.880956667290199</v>
      </c>
      <c r="J29" s="63">
        <f t="shared" si="7"/>
        <v>272.86158400011811</v>
      </c>
    </row>
    <row r="30" spans="1:21" x14ac:dyDescent="0.25">
      <c r="A30" s="9" t="s">
        <v>59</v>
      </c>
      <c r="B30" s="61">
        <f t="shared" si="5"/>
        <v>3.7814888747696744</v>
      </c>
      <c r="C30" s="63">
        <f t="shared" si="0"/>
        <v>1.1021906899362248</v>
      </c>
      <c r="D30" s="63">
        <f t="shared" si="1"/>
        <v>1.1431446551551834</v>
      </c>
      <c r="E30" s="63">
        <f t="shared" si="2"/>
        <v>4.0404268665210905</v>
      </c>
      <c r="F30" s="63">
        <f t="shared" si="3"/>
        <v>3.8864042437270996</v>
      </c>
      <c r="H30" s="63">
        <f t="shared" si="4"/>
        <v>18.374827365228619</v>
      </c>
      <c r="I30" s="63">
        <f t="shared" si="6"/>
        <v>1.3534209081873456</v>
      </c>
      <c r="J30" s="63">
        <f t="shared" si="7"/>
        <v>17.021406457041273</v>
      </c>
    </row>
    <row r="31" spans="1:21" x14ac:dyDescent="0.25">
      <c r="A31" s="9" t="s">
        <v>245</v>
      </c>
      <c r="B31" s="61">
        <f t="shared" si="5"/>
        <v>0</v>
      </c>
      <c r="C31" s="63">
        <f t="shared" si="0"/>
        <v>0</v>
      </c>
      <c r="D31" s="63">
        <f t="shared" si="1"/>
        <v>0.21701148581223217</v>
      </c>
      <c r="E31" s="63">
        <f t="shared" si="2"/>
        <v>0</v>
      </c>
      <c r="F31" s="63">
        <f t="shared" si="3"/>
        <v>1.0183680160096019E-2</v>
      </c>
      <c r="H31" s="63">
        <f t="shared" si="4"/>
        <v>0.238780116768707</v>
      </c>
      <c r="I31" s="63">
        <f t="shared" si="6"/>
        <v>3.546415860679681E-3</v>
      </c>
      <c r="J31" s="63">
        <f t="shared" si="7"/>
        <v>0.23523370090802731</v>
      </c>
    </row>
    <row r="32" spans="1:21" x14ac:dyDescent="0.25">
      <c r="A32" s="9" t="s">
        <v>61</v>
      </c>
      <c r="B32" s="61">
        <f t="shared" si="5"/>
        <v>0.55076382646776401</v>
      </c>
      <c r="C32" s="63">
        <f t="shared" si="0"/>
        <v>11.09047157706323</v>
      </c>
      <c r="D32" s="63">
        <f t="shared" si="1"/>
        <v>14.375430529479301</v>
      </c>
      <c r="E32" s="63">
        <f t="shared" si="2"/>
        <v>5.5372848006688207</v>
      </c>
      <c r="F32" s="63">
        <f t="shared" si="3"/>
        <v>34.385300489189902</v>
      </c>
      <c r="H32" s="63">
        <f t="shared" si="4"/>
        <v>105.05595638480817</v>
      </c>
      <c r="I32" s="63">
        <f t="shared" si="6"/>
        <v>11.974509520333372</v>
      </c>
      <c r="J32" s="63">
        <f t="shared" si="7"/>
        <v>93.081446864474799</v>
      </c>
    </row>
    <row r="33" spans="1:21" x14ac:dyDescent="0.25">
      <c r="A33" s="9" t="s">
        <v>62</v>
      </c>
      <c r="B33" s="61">
        <f t="shared" si="5"/>
        <v>7.9021899887615641</v>
      </c>
      <c r="C33" s="63">
        <f t="shared" si="0"/>
        <v>1.8774332873626158</v>
      </c>
      <c r="D33" s="63">
        <f t="shared" si="1"/>
        <v>3.215262758042563</v>
      </c>
      <c r="E33" s="63">
        <f t="shared" si="2"/>
        <v>0.60010381573077809</v>
      </c>
      <c r="F33" s="63">
        <f t="shared" si="3"/>
        <v>14.091668901558746</v>
      </c>
      <c r="H33" s="63">
        <f t="shared" si="4"/>
        <v>43.717336099622344</v>
      </c>
      <c r="I33" s="63">
        <f t="shared" si="6"/>
        <v>4.9073534626271451</v>
      </c>
      <c r="J33" s="63">
        <f t="shared" si="7"/>
        <v>38.809982636995201</v>
      </c>
    </row>
    <row r="34" spans="1:21" x14ac:dyDescent="0.25">
      <c r="B34" s="61"/>
      <c r="C34" s="63"/>
      <c r="D34" s="63"/>
      <c r="E34" s="63"/>
      <c r="F34" s="63"/>
    </row>
    <row r="35" spans="1:21" x14ac:dyDescent="0.25">
      <c r="B35" s="61"/>
      <c r="C35" s="63"/>
      <c r="D35" s="63"/>
      <c r="E35" s="63"/>
    </row>
    <row r="36" spans="1:21" x14ac:dyDescent="0.25">
      <c r="H36" s="3" t="s">
        <v>383</v>
      </c>
      <c r="I36" s="3" t="s">
        <v>384</v>
      </c>
      <c r="J36" s="3" t="s">
        <v>385</v>
      </c>
      <c r="L36" s="100"/>
      <c r="M36" s="101">
        <v>3.6</v>
      </c>
      <c r="N36" s="101" t="s">
        <v>270</v>
      </c>
      <c r="O36" s="102" t="s">
        <v>381</v>
      </c>
      <c r="P36" s="101"/>
      <c r="Q36" s="101"/>
      <c r="R36" s="101"/>
      <c r="S36" s="101"/>
      <c r="T36" s="101"/>
      <c r="U36" s="94"/>
    </row>
    <row r="37" spans="1:21" x14ac:dyDescent="0.25">
      <c r="A37" s="64" t="s">
        <v>382</v>
      </c>
      <c r="B37" s="91" t="s">
        <v>218</v>
      </c>
      <c r="C37" s="65" t="s">
        <v>239</v>
      </c>
      <c r="D37" s="66" t="s">
        <v>240</v>
      </c>
      <c r="E37" s="67" t="s">
        <v>241</v>
      </c>
      <c r="F37" s="68" t="s">
        <v>242</v>
      </c>
      <c r="H37" s="3" t="s">
        <v>217</v>
      </c>
      <c r="I37" s="3" t="s">
        <v>217</v>
      </c>
      <c r="J37" s="3" t="s">
        <v>217</v>
      </c>
      <c r="L37" s="103" t="s">
        <v>385</v>
      </c>
      <c r="M37" s="104" t="s">
        <v>54</v>
      </c>
      <c r="N37" s="105" t="s">
        <v>55</v>
      </c>
      <c r="O37" s="106" t="s">
        <v>56</v>
      </c>
      <c r="P37" s="107" t="s">
        <v>57</v>
      </c>
      <c r="Q37" s="65" t="s">
        <v>58</v>
      </c>
      <c r="R37" s="108" t="s">
        <v>59</v>
      </c>
      <c r="S37" s="68" t="s">
        <v>60</v>
      </c>
      <c r="T37" s="109" t="s">
        <v>61</v>
      </c>
      <c r="U37" s="110" t="s">
        <v>62</v>
      </c>
    </row>
    <row r="38" spans="1:21" x14ac:dyDescent="0.25">
      <c r="A38" s="9" t="s">
        <v>54</v>
      </c>
      <c r="B38" s="61">
        <f>B25</f>
        <v>1.3069940777222384E-2</v>
      </c>
      <c r="C38" s="63">
        <f>C12+G12+K12+O12</f>
        <v>7.6532298908186958</v>
      </c>
      <c r="D38" s="63">
        <f t="shared" ref="D38:F46" si="8">D12+H12+L12+P12</f>
        <v>0.27674725393331789</v>
      </c>
      <c r="E38" s="63">
        <f t="shared" si="8"/>
        <v>16.170111974819743</v>
      </c>
      <c r="F38" s="63">
        <f t="shared" si="8"/>
        <v>51.434754873751103</v>
      </c>
      <c r="H38" s="63">
        <f t="shared" ref="H38:H46" si="9">J38+I38</f>
        <v>84.921884598016987</v>
      </c>
      <c r="I38" s="63">
        <f>F38*$D$5</f>
        <v>52.710595490473303</v>
      </c>
      <c r="J38" s="63">
        <f>B38+C38+D38+E38+F38*$C$5</f>
        <v>32.211289107543678</v>
      </c>
      <c r="K38" s="3"/>
      <c r="L38" s="95"/>
      <c r="M38" s="25">
        <f>J38/$M$23</f>
        <v>8.9475803076510214</v>
      </c>
      <c r="N38" s="25">
        <f>J39/$M$23</f>
        <v>1.0549622492626745</v>
      </c>
      <c r="O38" s="25">
        <f>J40/$M$23</f>
        <v>8.1889625126521057</v>
      </c>
      <c r="P38" s="25">
        <f>J41/$M$23</f>
        <v>5.9426997945207676</v>
      </c>
      <c r="Q38" s="25">
        <f>J42/$M$23</f>
        <v>38.20072811058575</v>
      </c>
      <c r="R38" s="25">
        <f>J43/$M$23</f>
        <v>2.9664291317032681</v>
      </c>
      <c r="S38" s="25">
        <f>J44/$M$23</f>
        <v>6.0726347882845061E-2</v>
      </c>
      <c r="T38" s="25">
        <f>J45/$M$23</f>
        <v>10.268815107096289</v>
      </c>
      <c r="U38" s="111">
        <f>J46/$M$23</f>
        <v>4.3926801579544854</v>
      </c>
    </row>
    <row r="39" spans="1:21" x14ac:dyDescent="0.25">
      <c r="A39" s="9" t="s">
        <v>243</v>
      </c>
      <c r="B39" s="61">
        <f t="shared" ref="B39:B46" si="10">B26</f>
        <v>0</v>
      </c>
      <c r="C39" s="63">
        <f t="shared" ref="C39:C46" si="11">C13+G13+K13+O13</f>
        <v>1.35026765E-2</v>
      </c>
      <c r="D39" s="63">
        <f t="shared" si="8"/>
        <v>3.7084473959999991</v>
      </c>
      <c r="E39" s="63">
        <f t="shared" si="8"/>
        <v>6.7116928000000003E-3</v>
      </c>
      <c r="F39" s="63">
        <f t="shared" si="8"/>
        <v>0.43953418439999997</v>
      </c>
      <c r="H39" s="63">
        <f t="shared" si="9"/>
        <v>4.2483009401965495</v>
      </c>
      <c r="I39" s="63">
        <f t="shared" ref="I39:I46" si="12">F39*$D$5</f>
        <v>0.45043684285092161</v>
      </c>
      <c r="J39" s="63">
        <f t="shared" ref="J39:J46" si="13">B39+C39+D39+E39+F39*$C$5</f>
        <v>3.7978640973456281</v>
      </c>
      <c r="K39" s="3"/>
      <c r="L39" s="103" t="s">
        <v>384</v>
      </c>
      <c r="M39" s="104" t="s">
        <v>54</v>
      </c>
      <c r="N39" s="105" t="s">
        <v>55</v>
      </c>
      <c r="O39" s="106" t="s">
        <v>56</v>
      </c>
      <c r="P39" s="107" t="s">
        <v>57</v>
      </c>
      <c r="Q39" s="65" t="s">
        <v>58</v>
      </c>
      <c r="R39" s="108" t="s">
        <v>59</v>
      </c>
      <c r="S39" s="68" t="s">
        <v>60</v>
      </c>
      <c r="T39" s="109" t="s">
        <v>61</v>
      </c>
      <c r="U39" s="110" t="s">
        <v>62</v>
      </c>
    </row>
    <row r="40" spans="1:21" x14ac:dyDescent="0.25">
      <c r="A40" s="9" t="s">
        <v>56</v>
      </c>
      <c r="B40" s="61">
        <f t="shared" si="10"/>
        <v>20.733640578600234</v>
      </c>
      <c r="C40" s="63">
        <f t="shared" si="11"/>
        <v>0.65317864164178718</v>
      </c>
      <c r="D40" s="63">
        <f t="shared" si="8"/>
        <v>1.8490185578491041</v>
      </c>
      <c r="E40" s="63">
        <f t="shared" si="8"/>
        <v>3.5499246854084752</v>
      </c>
      <c r="F40" s="63">
        <f t="shared" si="8"/>
        <v>17.113960754722275</v>
      </c>
      <c r="H40" s="63">
        <f t="shared" si="9"/>
        <v>47.018738103234227</v>
      </c>
      <c r="I40" s="63">
        <f t="shared" si="12"/>
        <v>17.538473057686652</v>
      </c>
      <c r="J40" s="63">
        <f t="shared" si="13"/>
        <v>29.480265045547579</v>
      </c>
      <c r="K40" s="3"/>
      <c r="L40" s="97"/>
      <c r="M40" s="98">
        <f>I38/$M$23</f>
        <v>14.641832080687028</v>
      </c>
      <c r="N40" s="98">
        <f>I39/$M$23</f>
        <v>0.12512134523636712</v>
      </c>
      <c r="O40" s="98">
        <f>I40/$M$23</f>
        <v>4.871798071579625</v>
      </c>
      <c r="P40" s="98">
        <f>I41/$M$23</f>
        <v>1.1910373995377781</v>
      </c>
      <c r="Q40" s="98">
        <f>I42/$M$23</f>
        <v>23.60833791104918</v>
      </c>
      <c r="R40" s="98">
        <f>I43/$M$23</f>
        <v>1.1063351711113476</v>
      </c>
      <c r="S40" s="98">
        <f>I44/$M$23</f>
        <v>2.8989685132852576E-3</v>
      </c>
      <c r="T40" s="98">
        <f>I45/$M$23</f>
        <v>9.7883969126023516</v>
      </c>
      <c r="U40" s="112">
        <f>I46/$M$23</f>
        <v>4.0114481015745769</v>
      </c>
    </row>
    <row r="41" spans="1:21" x14ac:dyDescent="0.25">
      <c r="A41" s="9" t="s">
        <v>244</v>
      </c>
      <c r="B41" s="61">
        <f t="shared" si="10"/>
        <v>0.2086876232914727</v>
      </c>
      <c r="C41" s="63">
        <f t="shared" si="11"/>
        <v>1.2284111315744983</v>
      </c>
      <c r="D41" s="63">
        <f t="shared" si="8"/>
        <v>0.43243556055179033</v>
      </c>
      <c r="E41" s="63">
        <f t="shared" si="8"/>
        <v>18.865443900746016</v>
      </c>
      <c r="F41" s="63">
        <f t="shared" si="8"/>
        <v>4.1839515952037258</v>
      </c>
      <c r="H41" s="63">
        <f t="shared" si="9"/>
        <v>25.681453898610766</v>
      </c>
      <c r="I41" s="63">
        <f t="shared" si="12"/>
        <v>4.2877346383360013</v>
      </c>
      <c r="J41" s="63">
        <f t="shared" si="13"/>
        <v>21.393719260274764</v>
      </c>
    </row>
    <row r="42" spans="1:21" x14ac:dyDescent="0.25">
      <c r="A42" s="9" t="s">
        <v>58</v>
      </c>
      <c r="B42" s="61">
        <f t="shared" si="10"/>
        <v>59.392468584180001</v>
      </c>
      <c r="C42" s="63">
        <f t="shared" si="11"/>
        <v>18.987657159870203</v>
      </c>
      <c r="D42" s="63">
        <f t="shared" si="8"/>
        <v>14.076967801590319</v>
      </c>
      <c r="E42" s="63">
        <f t="shared" si="8"/>
        <v>32.008186907933272</v>
      </c>
      <c r="F42" s="63">
        <f t="shared" si="8"/>
        <v>82.932864325986898</v>
      </c>
      <c r="H42" s="63">
        <f t="shared" si="9"/>
        <v>222.51263767788578</v>
      </c>
      <c r="I42" s="63">
        <f t="shared" si="12"/>
        <v>84.990016479777054</v>
      </c>
      <c r="J42" s="63">
        <f t="shared" si="13"/>
        <v>137.52262119810871</v>
      </c>
    </row>
    <row r="43" spans="1:21" x14ac:dyDescent="0.25">
      <c r="A43" s="9" t="s">
        <v>59</v>
      </c>
      <c r="B43" s="61">
        <f t="shared" si="10"/>
        <v>3.7814888747696744</v>
      </c>
      <c r="C43" s="63">
        <f t="shared" si="11"/>
        <v>1.1021906899362248</v>
      </c>
      <c r="D43" s="63">
        <f t="shared" si="8"/>
        <v>1.1431446551551834</v>
      </c>
      <c r="E43" s="63">
        <f t="shared" si="8"/>
        <v>4.0404268665210905</v>
      </c>
      <c r="F43" s="63">
        <f t="shared" si="8"/>
        <v>3.8864042437270996</v>
      </c>
      <c r="H43" s="63">
        <f t="shared" si="9"/>
        <v>14.661951490132617</v>
      </c>
      <c r="I43" s="63">
        <f t="shared" si="12"/>
        <v>3.9828066160008517</v>
      </c>
      <c r="J43" s="63">
        <f t="shared" si="13"/>
        <v>10.679144874131765</v>
      </c>
      <c r="K43" s="24"/>
      <c r="L43" s="24"/>
      <c r="M43" s="24"/>
      <c r="N43" s="24"/>
      <c r="S43" s="3"/>
      <c r="T43" s="3"/>
    </row>
    <row r="44" spans="1:21" x14ac:dyDescent="0.25">
      <c r="A44" s="9" t="s">
        <v>245</v>
      </c>
      <c r="B44" s="61">
        <f t="shared" si="10"/>
        <v>0</v>
      </c>
      <c r="C44" s="63">
        <f t="shared" si="11"/>
        <v>0</v>
      </c>
      <c r="D44" s="63">
        <f t="shared" si="8"/>
        <v>0.21701148581223217</v>
      </c>
      <c r="E44" s="63">
        <f t="shared" si="8"/>
        <v>0</v>
      </c>
      <c r="F44" s="63">
        <f t="shared" si="8"/>
        <v>1.0183680160096019E-2</v>
      </c>
      <c r="H44" s="63">
        <f t="shared" si="9"/>
        <v>0.22905113902606913</v>
      </c>
      <c r="I44" s="63">
        <f t="shared" si="12"/>
        <v>1.0436286647826927E-2</v>
      </c>
      <c r="J44" s="63">
        <f t="shared" si="13"/>
        <v>0.21861485237824221</v>
      </c>
      <c r="S44" s="3"/>
      <c r="T44" s="3"/>
    </row>
    <row r="45" spans="1:21" x14ac:dyDescent="0.25">
      <c r="A45" s="9" t="s">
        <v>61</v>
      </c>
      <c r="B45" s="61">
        <f t="shared" si="10"/>
        <v>0.55076382646776401</v>
      </c>
      <c r="C45" s="63">
        <f t="shared" si="11"/>
        <v>11.09047157706323</v>
      </c>
      <c r="D45" s="63">
        <f t="shared" si="8"/>
        <v>14.375430529479301</v>
      </c>
      <c r="E45" s="63">
        <f t="shared" si="8"/>
        <v>5.5372848006688207</v>
      </c>
      <c r="F45" s="63">
        <f t="shared" si="8"/>
        <v>34.385300489189902</v>
      </c>
      <c r="H45" s="63">
        <f t="shared" si="9"/>
        <v>72.205963270915106</v>
      </c>
      <c r="I45" s="63">
        <f t="shared" si="12"/>
        <v>35.238228885368464</v>
      </c>
      <c r="J45" s="63">
        <f t="shared" si="13"/>
        <v>36.967734385546642</v>
      </c>
      <c r="K45" s="3"/>
      <c r="S45" s="3"/>
      <c r="T45" s="3"/>
    </row>
    <row r="46" spans="1:21" x14ac:dyDescent="0.25">
      <c r="A46" s="9" t="s">
        <v>62</v>
      </c>
      <c r="B46" s="61">
        <f t="shared" si="10"/>
        <v>7.9021899887615641</v>
      </c>
      <c r="C46" s="63">
        <f t="shared" si="11"/>
        <v>1.8774332873626158</v>
      </c>
      <c r="D46" s="63">
        <f t="shared" si="8"/>
        <v>3.215262758042563</v>
      </c>
      <c r="E46" s="63">
        <f t="shared" si="8"/>
        <v>0.60010381573077809</v>
      </c>
      <c r="F46" s="63">
        <f t="shared" si="8"/>
        <v>14.091668901558746</v>
      </c>
      <c r="H46" s="63">
        <f t="shared" si="9"/>
        <v>30.254861734304626</v>
      </c>
      <c r="I46" s="63">
        <f t="shared" si="12"/>
        <v>14.441213165668477</v>
      </c>
      <c r="J46" s="63">
        <f t="shared" si="13"/>
        <v>15.813648568636149</v>
      </c>
      <c r="K46" s="70"/>
      <c r="S46" s="3"/>
      <c r="T46" s="3"/>
    </row>
    <row r="47" spans="1:21" x14ac:dyDescent="0.25">
      <c r="I47" s="63"/>
      <c r="K47" s="70"/>
      <c r="S47" s="3"/>
      <c r="T47" s="3"/>
    </row>
    <row r="48" spans="1:21" x14ac:dyDescent="0.25">
      <c r="I48" s="63"/>
      <c r="K48" s="70"/>
      <c r="S48" s="3"/>
      <c r="T48" s="3"/>
    </row>
    <row r="49" spans="1:39" x14ac:dyDescent="0.25">
      <c r="B49" s="3" t="s">
        <v>247</v>
      </c>
      <c r="C49" s="3"/>
      <c r="D49" t="s">
        <v>248</v>
      </c>
      <c r="E49" s="71" t="s">
        <v>249</v>
      </c>
      <c r="J49" s="71"/>
      <c r="K49" s="70"/>
      <c r="S49" s="5"/>
      <c r="T49" s="3"/>
      <c r="V49" s="3"/>
      <c r="W49" s="3"/>
      <c r="X49" s="3"/>
      <c r="Y49" s="3"/>
      <c r="Z49" s="3"/>
      <c r="AA49" s="3"/>
    </row>
    <row r="50" spans="1:39" x14ac:dyDescent="0.25">
      <c r="B50" t="s">
        <v>250</v>
      </c>
      <c r="C50" s="3" t="s">
        <v>217</v>
      </c>
      <c r="D50" s="3" t="s">
        <v>217</v>
      </c>
      <c r="E50" s="3" t="s">
        <v>217</v>
      </c>
      <c r="G50" s="9"/>
      <c r="S50" s="5"/>
      <c r="T50" s="5"/>
    </row>
    <row r="51" spans="1:39" x14ac:dyDescent="0.25">
      <c r="A51" s="3" t="s">
        <v>54</v>
      </c>
      <c r="B51" s="72">
        <v>29490.534796598051</v>
      </c>
      <c r="C51" s="25">
        <f>B51/1000</f>
        <v>29.490534796598052</v>
      </c>
      <c r="D51" s="5">
        <f t="shared" ref="D51:D59" si="14">SUM(I39:I39)</f>
        <v>0.45043684285092161</v>
      </c>
      <c r="E51" s="63">
        <f t="shared" ref="E51:E59" si="15">H25</f>
        <v>134.06007211941699</v>
      </c>
      <c r="G51" s="9" t="s">
        <v>251</v>
      </c>
      <c r="H51" t="s">
        <v>252</v>
      </c>
      <c r="S51" s="5"/>
      <c r="T51" s="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 x14ac:dyDescent="0.25">
      <c r="A52" s="3" t="s">
        <v>253</v>
      </c>
      <c r="B52" s="73">
        <v>2278.3256276646439</v>
      </c>
      <c r="C52" s="25">
        <f t="shared" ref="C52:C59" si="16">B52/1000</f>
        <v>2.278325627664644</v>
      </c>
      <c r="D52" s="5">
        <f t="shared" si="14"/>
        <v>17.538473057686652</v>
      </c>
      <c r="E52" s="63">
        <f t="shared" si="15"/>
        <v>4.6682098758593291</v>
      </c>
      <c r="G52" s="9" t="s">
        <v>254</v>
      </c>
      <c r="H52" t="s">
        <v>255</v>
      </c>
      <c r="S52" s="5"/>
      <c r="T52" s="3"/>
    </row>
    <row r="53" spans="1:39" x14ac:dyDescent="0.25">
      <c r="A53" s="3" t="s">
        <v>56</v>
      </c>
      <c r="B53" s="74">
        <v>2086.6773675762438</v>
      </c>
      <c r="C53" s="25">
        <f t="shared" si="16"/>
        <v>2.086677367576244</v>
      </c>
      <c r="D53" s="5">
        <f t="shared" si="14"/>
        <v>4.2877346383360013</v>
      </c>
      <c r="E53" s="63">
        <f t="shared" si="15"/>
        <v>63.368558664517558</v>
      </c>
      <c r="G53" s="9" t="s">
        <v>256</v>
      </c>
      <c r="H53" t="s">
        <v>257</v>
      </c>
      <c r="S53" s="3"/>
      <c r="T53" s="3"/>
      <c r="V53" s="3"/>
      <c r="W53" s="3"/>
      <c r="X53" s="3"/>
      <c r="Y53" s="3"/>
      <c r="Z53" s="3"/>
      <c r="AA53" s="3"/>
    </row>
    <row r="54" spans="1:39" x14ac:dyDescent="0.25">
      <c r="A54" s="3" t="s">
        <v>57</v>
      </c>
      <c r="B54" s="75">
        <v>1838.5783162112677</v>
      </c>
      <c r="C54" s="25">
        <f t="shared" si="16"/>
        <v>1.8385783162112677</v>
      </c>
      <c r="D54" s="5">
        <f t="shared" si="14"/>
        <v>84.990016479777054</v>
      </c>
      <c r="E54" s="63">
        <f t="shared" si="15"/>
        <v>29.678591603849483</v>
      </c>
      <c r="G54" s="9" t="s">
        <v>258</v>
      </c>
      <c r="H54" t="s">
        <v>259</v>
      </c>
      <c r="S54" s="3"/>
      <c r="T54" s="3"/>
      <c r="V54" s="3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</row>
    <row r="55" spans="1:39" x14ac:dyDescent="0.25">
      <c r="A55" s="3" t="s">
        <v>58</v>
      </c>
      <c r="B55" s="72">
        <v>4133.3437831170113</v>
      </c>
      <c r="C55" s="25">
        <f t="shared" si="16"/>
        <v>4.1333437831170112</v>
      </c>
      <c r="D55" s="5">
        <f t="shared" si="14"/>
        <v>3.9828066160008517</v>
      </c>
      <c r="E55" s="63">
        <f t="shared" si="15"/>
        <v>301.74254066740832</v>
      </c>
      <c r="G55" s="9" t="s">
        <v>260</v>
      </c>
      <c r="H55" t="s">
        <v>261</v>
      </c>
      <c r="S55" s="3"/>
      <c r="T55" s="3"/>
      <c r="V55" s="3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</row>
    <row r="56" spans="1:39" x14ac:dyDescent="0.25">
      <c r="A56" s="3" t="s">
        <v>59</v>
      </c>
      <c r="B56" s="72">
        <v>1202.7027027027025</v>
      </c>
      <c r="C56" s="25">
        <f t="shared" si="16"/>
        <v>1.2027027027027024</v>
      </c>
      <c r="D56" s="5">
        <f t="shared" si="14"/>
        <v>1.0436286647826927E-2</v>
      </c>
      <c r="E56" s="63">
        <f t="shared" si="15"/>
        <v>18.374827365228619</v>
      </c>
      <c r="G56" s="9" t="s">
        <v>262</v>
      </c>
      <c r="H56" t="s">
        <v>263</v>
      </c>
      <c r="S56" s="3"/>
      <c r="T56" s="3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</row>
    <row r="57" spans="1:39" x14ac:dyDescent="0.25">
      <c r="A57" s="3" t="s">
        <v>264</v>
      </c>
      <c r="B57" s="76">
        <v>41.227463589738385</v>
      </c>
      <c r="C57" s="25">
        <f t="shared" si="16"/>
        <v>4.1227463589738382E-2</v>
      </c>
      <c r="D57" s="63">
        <f t="shared" si="14"/>
        <v>35.238228885368464</v>
      </c>
      <c r="E57" s="63">
        <f t="shared" si="15"/>
        <v>0.238780116768707</v>
      </c>
      <c r="G57" s="9" t="s">
        <v>265</v>
      </c>
      <c r="H57" t="s">
        <v>236</v>
      </c>
      <c r="S57" s="3"/>
      <c r="T57" s="5"/>
      <c r="V57" s="3"/>
      <c r="W57" s="61"/>
      <c r="X57" s="63"/>
      <c r="Y57" s="63"/>
      <c r="Z57" s="63"/>
      <c r="AA57" s="63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</row>
    <row r="58" spans="1:39" x14ac:dyDescent="0.25">
      <c r="A58" s="3" t="s">
        <v>61</v>
      </c>
      <c r="B58" s="72">
        <v>4648.3025861342776</v>
      </c>
      <c r="C58" s="25">
        <f t="shared" si="16"/>
        <v>4.6483025861342773</v>
      </c>
      <c r="D58" s="5">
        <f t="shared" si="14"/>
        <v>14.441213165668477</v>
      </c>
      <c r="E58" s="63">
        <f t="shared" si="15"/>
        <v>105.05595638480817</v>
      </c>
      <c r="G58" s="9" t="s">
        <v>266</v>
      </c>
      <c r="H58" t="s">
        <v>267</v>
      </c>
      <c r="S58" s="3"/>
      <c r="T58" s="3"/>
      <c r="V58" s="3"/>
      <c r="W58" s="3"/>
      <c r="X58" s="63"/>
      <c r="Y58" s="63"/>
      <c r="Z58" s="63"/>
      <c r="AA58" s="63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</row>
    <row r="59" spans="1:39" x14ac:dyDescent="0.25">
      <c r="A59" s="3" t="s">
        <v>62</v>
      </c>
      <c r="B59" s="72">
        <v>5272.2545120832056</v>
      </c>
      <c r="C59" s="25">
        <f t="shared" si="16"/>
        <v>5.2722545120832054</v>
      </c>
      <c r="D59" s="5">
        <f t="shared" si="14"/>
        <v>0</v>
      </c>
      <c r="E59" s="63">
        <f t="shared" si="15"/>
        <v>43.717336099622344</v>
      </c>
      <c r="G59" s="69" t="s">
        <v>268</v>
      </c>
      <c r="H59" t="s">
        <v>269</v>
      </c>
    </row>
    <row r="61" spans="1:39" x14ac:dyDescent="0.25">
      <c r="K61" s="69"/>
    </row>
    <row r="62" spans="1:39" x14ac:dyDescent="0.25">
      <c r="G62" s="63"/>
      <c r="K62" s="69"/>
    </row>
    <row r="63" spans="1:39" s="15" customFormat="1" x14ac:dyDescent="0.25">
      <c r="K63" s="77"/>
    </row>
    <row r="64" spans="1:39" s="15" customFormat="1" x14ac:dyDescent="0.25">
      <c r="K64" s="77"/>
    </row>
    <row r="65" spans="11:12" x14ac:dyDescent="0.25">
      <c r="K65" s="69"/>
    </row>
    <row r="66" spans="11:12" x14ac:dyDescent="0.25">
      <c r="K66" s="69"/>
    </row>
    <row r="78" spans="11:12" x14ac:dyDescent="0.25">
      <c r="L78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074F-9276-4E0A-8F9E-54FA2AB4FD9E}">
  <sheetPr>
    <tabColor theme="0" tint="-4.9989318521683403E-2"/>
  </sheetPr>
  <dimension ref="A1:J17"/>
  <sheetViews>
    <sheetView zoomScale="70" zoomScaleNormal="70" workbookViewId="0">
      <selection activeCell="L2" sqref="L2"/>
    </sheetView>
  </sheetViews>
  <sheetFormatPr baseColWidth="10" defaultColWidth="9.140625" defaultRowHeight="15" x14ac:dyDescent="0.25"/>
  <cols>
    <col min="1" max="1" width="16.140625" customWidth="1"/>
    <col min="2" max="2" width="10.5703125" bestFit="1" customWidth="1"/>
    <col min="3" max="3" width="20.140625" bestFit="1" customWidth="1"/>
    <col min="4" max="4" width="16.42578125" bestFit="1" customWidth="1"/>
    <col min="5" max="5" width="17.42578125" bestFit="1" customWidth="1"/>
    <col min="6" max="6" width="3.5703125" style="15" customWidth="1"/>
    <col min="7" max="7" width="16.42578125" bestFit="1" customWidth="1"/>
    <col min="8" max="8" width="11.7109375" bestFit="1" customWidth="1"/>
    <col min="9" max="9" width="20.140625" bestFit="1" customWidth="1"/>
    <col min="10" max="10" width="16.42578125" bestFit="1" customWidth="1"/>
  </cols>
  <sheetData>
    <row r="1" spans="1:10" x14ac:dyDescent="0.25">
      <c r="A1" s="113" t="s">
        <v>271</v>
      </c>
      <c r="B1" s="113"/>
      <c r="C1" s="113"/>
      <c r="D1" s="113"/>
      <c r="E1" s="113"/>
      <c r="F1" s="49"/>
      <c r="G1" s="113" t="s">
        <v>272</v>
      </c>
      <c r="H1" s="113"/>
    </row>
    <row r="2" spans="1:10" x14ac:dyDescent="0.25">
      <c r="A2" s="78" t="s">
        <v>273</v>
      </c>
      <c r="B2" s="3" t="s">
        <v>274</v>
      </c>
      <c r="C2" s="3" t="s">
        <v>49</v>
      </c>
      <c r="D2" s="3" t="s">
        <v>50</v>
      </c>
      <c r="E2" s="3" t="s">
        <v>51</v>
      </c>
      <c r="G2" s="14" t="s">
        <v>275</v>
      </c>
      <c r="H2" s="3" t="s">
        <v>276</v>
      </c>
      <c r="I2" s="3" t="s">
        <v>147</v>
      </c>
      <c r="J2" s="3" t="s">
        <v>52</v>
      </c>
    </row>
    <row r="3" spans="1:10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H3" s="3" t="s">
        <v>278</v>
      </c>
      <c r="I3" s="3" t="s">
        <v>278</v>
      </c>
      <c r="J3" s="3" t="s">
        <v>278</v>
      </c>
    </row>
    <row r="4" spans="1:10" x14ac:dyDescent="0.25">
      <c r="A4" s="9" t="s">
        <v>109</v>
      </c>
      <c r="B4" s="5">
        <v>20000</v>
      </c>
      <c r="C4" s="5">
        <v>14241.934359413817</v>
      </c>
      <c r="D4" s="5">
        <v>0</v>
      </c>
      <c r="E4" s="5">
        <v>14241.934359413817</v>
      </c>
      <c r="G4" t="s">
        <v>275</v>
      </c>
      <c r="H4" s="5">
        <v>991.59999999999991</v>
      </c>
    </row>
    <row r="5" spans="1:10" x14ac:dyDescent="0.25">
      <c r="A5" s="9" t="s">
        <v>56</v>
      </c>
      <c r="B5" s="5">
        <v>14600</v>
      </c>
      <c r="C5" s="5">
        <v>8462.6359907258775</v>
      </c>
      <c r="D5" s="5">
        <v>0</v>
      </c>
      <c r="E5" s="5">
        <v>8462.6359907258775</v>
      </c>
    </row>
    <row r="6" spans="1:10" x14ac:dyDescent="0.25">
      <c r="A6" s="9" t="s">
        <v>279</v>
      </c>
      <c r="B6" s="5">
        <v>700</v>
      </c>
      <c r="C6" s="5">
        <v>162.13665509221966</v>
      </c>
      <c r="D6" s="5">
        <v>0</v>
      </c>
      <c r="E6" s="5">
        <v>162.13665509221966</v>
      </c>
    </row>
    <row r="7" spans="1:10" x14ac:dyDescent="0.25">
      <c r="A7" s="9" t="s">
        <v>61</v>
      </c>
      <c r="B7" s="5">
        <v>600</v>
      </c>
      <c r="C7" s="5">
        <v>774.717097689046</v>
      </c>
      <c r="D7" s="5">
        <v>0</v>
      </c>
      <c r="E7" s="5">
        <v>774.717097689046</v>
      </c>
    </row>
    <row r="8" spans="1:10" x14ac:dyDescent="0.25">
      <c r="A8" s="9" t="s">
        <v>59</v>
      </c>
      <c r="B8" s="5">
        <v>1000</v>
      </c>
      <c r="C8" s="5">
        <v>334.08408408408411</v>
      </c>
      <c r="D8" s="5">
        <v>0</v>
      </c>
      <c r="E8" s="5">
        <v>334.08408408408411</v>
      </c>
    </row>
    <row r="9" spans="1:10" x14ac:dyDescent="0.25">
      <c r="A9" s="9" t="s">
        <v>62</v>
      </c>
      <c r="B9" s="5">
        <v>3000</v>
      </c>
      <c r="C9" s="5">
        <v>4393.5454267360055</v>
      </c>
      <c r="D9" s="5">
        <v>0</v>
      </c>
      <c r="E9" s="5">
        <v>4393.5454267360055</v>
      </c>
    </row>
    <row r="10" spans="1:10" x14ac:dyDescent="0.25">
      <c r="A10" s="9" t="s">
        <v>58</v>
      </c>
      <c r="B10" s="5">
        <v>100</v>
      </c>
      <c r="C10" s="5">
        <v>114.81510508658367</v>
      </c>
      <c r="D10" s="5">
        <v>0</v>
      </c>
      <c r="E10" s="5">
        <v>114.81510508658367</v>
      </c>
    </row>
    <row r="11" spans="1:10" x14ac:dyDescent="0.25">
      <c r="A11" s="64"/>
      <c r="B11" s="3"/>
      <c r="C11" s="3"/>
      <c r="D11" s="3"/>
      <c r="E11" s="3"/>
    </row>
    <row r="12" spans="1:10" x14ac:dyDescent="0.25">
      <c r="B12" s="3"/>
      <c r="C12" s="3"/>
      <c r="D12" s="3"/>
      <c r="E12" s="3"/>
    </row>
    <row r="13" spans="1:10" x14ac:dyDescent="0.25">
      <c r="A13" s="9"/>
    </row>
    <row r="14" spans="1:10" x14ac:dyDescent="0.25">
      <c r="A14" s="9"/>
    </row>
    <row r="15" spans="1:10" x14ac:dyDescent="0.25">
      <c r="A15" s="9"/>
    </row>
    <row r="16" spans="1:10" x14ac:dyDescent="0.25">
      <c r="A16" s="9"/>
    </row>
    <row r="17" spans="1:1" x14ac:dyDescent="0.25">
      <c r="A17" s="9"/>
    </row>
  </sheetData>
  <mergeCells count="2">
    <mergeCell ref="A1:E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86A8-750B-497C-8573-E64EB834446B}">
  <sheetPr>
    <tabColor theme="0" tint="-4.9989318521683403E-2"/>
  </sheetPr>
  <dimension ref="A1:E18"/>
  <sheetViews>
    <sheetView zoomScale="70" zoomScaleNormal="70" workbookViewId="0">
      <selection activeCell="L2" sqref="L2"/>
    </sheetView>
  </sheetViews>
  <sheetFormatPr baseColWidth="10" defaultRowHeight="15" x14ac:dyDescent="0.25"/>
  <cols>
    <col min="3" max="3" width="17.5703125" bestFit="1" customWidth="1"/>
    <col min="4" max="4" width="15" bestFit="1" customWidth="1"/>
  </cols>
  <sheetData>
    <row r="1" spans="1:5" x14ac:dyDescent="0.25">
      <c r="A1" s="113" t="s">
        <v>280</v>
      </c>
      <c r="B1" s="113"/>
      <c r="C1" s="113"/>
      <c r="D1" s="113"/>
      <c r="E1" s="113"/>
    </row>
    <row r="2" spans="1:5" x14ac:dyDescent="0.25">
      <c r="A2" s="78" t="s">
        <v>273</v>
      </c>
      <c r="B2" s="3" t="s">
        <v>274</v>
      </c>
      <c r="C2" s="3" t="s">
        <v>49</v>
      </c>
      <c r="D2" s="3" t="s">
        <v>50</v>
      </c>
      <c r="E2" s="3" t="s">
        <v>51</v>
      </c>
    </row>
    <row r="3" spans="1:5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</row>
    <row r="4" spans="1:5" x14ac:dyDescent="0.25">
      <c r="A4" s="9" t="s">
        <v>109</v>
      </c>
      <c r="B4" s="6">
        <v>20000</v>
      </c>
      <c r="C4" s="6">
        <v>14241.934359413817</v>
      </c>
      <c r="D4" s="6">
        <v>0</v>
      </c>
      <c r="E4" s="6">
        <v>14241.934359413817</v>
      </c>
    </row>
    <row r="5" spans="1:5" x14ac:dyDescent="0.25">
      <c r="A5" s="9" t="s">
        <v>56</v>
      </c>
      <c r="B5" s="6">
        <v>14600</v>
      </c>
      <c r="C5" s="6">
        <v>8462.6359907258775</v>
      </c>
      <c r="D5" s="6">
        <v>0</v>
      </c>
      <c r="E5" s="6">
        <v>8462.6359907258775</v>
      </c>
    </row>
    <row r="6" spans="1:5" x14ac:dyDescent="0.25">
      <c r="A6" s="9" t="s">
        <v>279</v>
      </c>
      <c r="B6" s="6">
        <v>700</v>
      </c>
      <c r="C6" s="6">
        <v>162.13665509221966</v>
      </c>
      <c r="D6" s="6">
        <v>0</v>
      </c>
      <c r="E6" s="6">
        <v>162.13665509221966</v>
      </c>
    </row>
    <row r="7" spans="1:5" x14ac:dyDescent="0.25">
      <c r="A7" s="9" t="s">
        <v>61</v>
      </c>
      <c r="B7" s="6">
        <v>600</v>
      </c>
      <c r="C7" s="6">
        <v>774.717097689046</v>
      </c>
      <c r="D7" s="6">
        <v>0</v>
      </c>
      <c r="E7" s="6">
        <v>774.717097689046</v>
      </c>
    </row>
    <row r="8" spans="1:5" x14ac:dyDescent="0.25">
      <c r="A8" s="9" t="s">
        <v>59</v>
      </c>
      <c r="B8" s="6">
        <v>1000</v>
      </c>
      <c r="C8" s="6">
        <v>334.08408408408411</v>
      </c>
      <c r="D8" s="6">
        <v>0</v>
      </c>
      <c r="E8" s="6">
        <v>334.08408408408411</v>
      </c>
    </row>
    <row r="9" spans="1:5" x14ac:dyDescent="0.25">
      <c r="A9" s="9" t="s">
        <v>62</v>
      </c>
      <c r="B9" s="6">
        <v>3000</v>
      </c>
      <c r="C9" s="6">
        <v>4393.5454267360055</v>
      </c>
      <c r="D9" s="6">
        <v>0</v>
      </c>
      <c r="E9" s="6">
        <v>4393.5454267360055</v>
      </c>
    </row>
    <row r="10" spans="1:5" x14ac:dyDescent="0.25">
      <c r="A10" s="9" t="s">
        <v>58</v>
      </c>
      <c r="B10" s="6">
        <v>100</v>
      </c>
      <c r="C10" s="6">
        <v>114.81510508658367</v>
      </c>
      <c r="D10" s="6">
        <v>0</v>
      </c>
      <c r="E10" s="6">
        <v>114.81510508658367</v>
      </c>
    </row>
    <row r="11" spans="1:5" x14ac:dyDescent="0.25">
      <c r="A11" s="9"/>
      <c r="B11" s="6"/>
      <c r="C11" s="6"/>
      <c r="D11" s="6"/>
      <c r="E11" s="6"/>
    </row>
    <row r="12" spans="1:5" x14ac:dyDescent="0.25">
      <c r="A12" s="64"/>
      <c r="B12" s="3"/>
      <c r="C12" s="3"/>
      <c r="D12" s="3"/>
      <c r="E12" s="3"/>
    </row>
    <row r="13" spans="1:5" x14ac:dyDescent="0.25">
      <c r="B13" s="3"/>
      <c r="C13" s="3"/>
      <c r="D13" s="3"/>
      <c r="E13" s="3"/>
    </row>
    <row r="14" spans="1:5" x14ac:dyDescent="0.25">
      <c r="A14" s="9"/>
    </row>
    <row r="15" spans="1:5" x14ac:dyDescent="0.25">
      <c r="A15" s="9"/>
    </row>
    <row r="16" spans="1:5" x14ac:dyDescent="0.25">
      <c r="A16" s="9"/>
    </row>
    <row r="17" spans="1:1" x14ac:dyDescent="0.25">
      <c r="A17" s="9"/>
    </row>
    <row r="18" spans="1:1" x14ac:dyDescent="0.25">
      <c r="A18" s="9"/>
    </row>
  </sheetData>
  <mergeCells count="1">
    <mergeCell ref="A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DBDA-3B3E-4538-946A-CFF328552757}">
  <sheetPr>
    <tabColor theme="1" tint="0.499984740745262"/>
  </sheetPr>
  <dimension ref="A1:AC35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11" bestFit="1" customWidth="1"/>
    <col min="3" max="3" width="17.5703125" bestFit="1" customWidth="1"/>
    <col min="4" max="4" width="14.7109375" bestFit="1" customWidth="1"/>
    <col min="5" max="5" width="16.140625" bestFit="1" customWidth="1"/>
    <col min="6" max="6" width="3.7109375" customWidth="1"/>
    <col min="8" max="8" width="11.140625" customWidth="1"/>
    <col min="9" max="9" width="20.140625" bestFit="1" customWidth="1"/>
    <col min="10" max="10" width="16.42578125" bestFit="1" customWidth="1"/>
    <col min="11" max="11" width="17.42578125" bestFit="1" customWidth="1"/>
    <col min="12" max="12" width="3.7109375" style="15" customWidth="1"/>
    <col min="18" max="18" width="3.28515625" style="15" customWidth="1"/>
    <col min="24" max="24" width="2.85546875" customWidth="1"/>
  </cols>
  <sheetData>
    <row r="1" spans="1:29" x14ac:dyDescent="0.25">
      <c r="A1" s="113" t="s">
        <v>281</v>
      </c>
      <c r="B1" s="113"/>
      <c r="C1" s="113"/>
      <c r="D1" s="113"/>
      <c r="E1" s="113"/>
      <c r="F1" s="49"/>
      <c r="G1" s="113" t="s">
        <v>282</v>
      </c>
      <c r="H1" s="113"/>
      <c r="I1" s="113"/>
      <c r="J1" s="113"/>
      <c r="K1" s="113"/>
      <c r="M1" s="113" t="s">
        <v>283</v>
      </c>
      <c r="N1" s="113"/>
      <c r="O1" s="113"/>
      <c r="P1" s="113"/>
      <c r="Q1" s="113"/>
      <c r="S1" s="113" t="s">
        <v>284</v>
      </c>
      <c r="T1" s="113"/>
      <c r="U1" s="113"/>
      <c r="V1" s="113"/>
      <c r="W1" s="113"/>
      <c r="Y1" s="113" t="s">
        <v>285</v>
      </c>
      <c r="Z1" s="113"/>
      <c r="AA1" s="113"/>
      <c r="AB1" s="113"/>
      <c r="AC1" s="113"/>
    </row>
    <row r="2" spans="1:29" x14ac:dyDescent="0.25">
      <c r="A2" s="78" t="s">
        <v>273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286</v>
      </c>
      <c r="H2" s="3" t="s">
        <v>274</v>
      </c>
      <c r="I2" s="3" t="s">
        <v>49</v>
      </c>
      <c r="J2" s="3" t="s">
        <v>50</v>
      </c>
      <c r="K2" s="3" t="s">
        <v>51</v>
      </c>
      <c r="M2" s="78" t="s">
        <v>112</v>
      </c>
      <c r="N2" s="3" t="s">
        <v>274</v>
      </c>
      <c r="O2" s="3" t="s">
        <v>49</v>
      </c>
      <c r="P2" s="3" t="s">
        <v>50</v>
      </c>
      <c r="Q2" s="3" t="s">
        <v>51</v>
      </c>
      <c r="S2" s="78" t="s">
        <v>287</v>
      </c>
      <c r="T2" s="3" t="s">
        <v>274</v>
      </c>
      <c r="U2" s="3" t="s">
        <v>49</v>
      </c>
      <c r="V2" s="3" t="s">
        <v>50</v>
      </c>
      <c r="W2" s="3" t="s">
        <v>51</v>
      </c>
      <c r="Y2" s="78" t="s">
        <v>288</v>
      </c>
      <c r="Z2" s="3" t="s">
        <v>274</v>
      </c>
      <c r="AA2" s="3" t="s">
        <v>49</v>
      </c>
      <c r="AB2" s="3" t="s">
        <v>50</v>
      </c>
      <c r="AC2" s="3" t="s">
        <v>51</v>
      </c>
    </row>
    <row r="3" spans="1:29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M3" t="s">
        <v>238</v>
      </c>
      <c r="N3" s="3" t="s">
        <v>277</v>
      </c>
      <c r="O3" s="3" t="s">
        <v>278</v>
      </c>
      <c r="P3" s="3" t="s">
        <v>278</v>
      </c>
      <c r="Q3" s="3" t="s">
        <v>278</v>
      </c>
      <c r="S3" t="s">
        <v>238</v>
      </c>
      <c r="T3" s="3" t="s">
        <v>277</v>
      </c>
      <c r="U3" s="3" t="s">
        <v>278</v>
      </c>
      <c r="V3" s="3" t="s">
        <v>278</v>
      </c>
      <c r="W3" s="3" t="s">
        <v>278</v>
      </c>
      <c r="Y3" t="s">
        <v>238</v>
      </c>
      <c r="Z3" s="3" t="s">
        <v>277</v>
      </c>
      <c r="AA3" s="3" t="s">
        <v>278</v>
      </c>
      <c r="AB3" s="3" t="s">
        <v>278</v>
      </c>
      <c r="AC3" s="3" t="s">
        <v>278</v>
      </c>
    </row>
    <row r="4" spans="1:29" x14ac:dyDescent="0.25">
      <c r="A4" s="9" t="s">
        <v>109</v>
      </c>
      <c r="B4" s="6">
        <v>20000</v>
      </c>
      <c r="C4" s="6">
        <v>14241.934359413817</v>
      </c>
      <c r="D4" s="6">
        <v>0</v>
      </c>
      <c r="E4" s="6">
        <v>14241.934359413817</v>
      </c>
      <c r="F4" s="15"/>
      <c r="G4" s="9" t="s">
        <v>109</v>
      </c>
      <c r="H4" s="6">
        <v>21174.330429646547</v>
      </c>
      <c r="I4" s="6">
        <v>5666.8836204877889</v>
      </c>
      <c r="J4" s="6">
        <v>4173.5508818708686</v>
      </c>
      <c r="K4" s="6">
        <v>9840.4345023586575</v>
      </c>
      <c r="M4" s="9" t="s">
        <v>109</v>
      </c>
      <c r="N4" s="6">
        <v>220.00000000000003</v>
      </c>
      <c r="O4" s="6">
        <v>1890.8298403574672</v>
      </c>
      <c r="P4" s="6">
        <v>0</v>
      </c>
      <c r="Q4" s="6">
        <v>1890.8298403574672</v>
      </c>
      <c r="S4" s="9" t="s">
        <v>109</v>
      </c>
      <c r="T4" s="6">
        <v>0</v>
      </c>
      <c r="U4" s="6">
        <v>0</v>
      </c>
      <c r="V4" s="6">
        <v>0</v>
      </c>
      <c r="W4" s="6">
        <v>0</v>
      </c>
      <c r="Y4" s="9" t="s">
        <v>109</v>
      </c>
      <c r="Z4" s="53">
        <v>70</v>
      </c>
      <c r="AA4" s="53">
        <v>1.4235444931748558</v>
      </c>
      <c r="AB4" s="53">
        <v>0</v>
      </c>
      <c r="AC4" s="53">
        <v>1.4235444931748558</v>
      </c>
    </row>
    <row r="5" spans="1:29" x14ac:dyDescent="0.25">
      <c r="A5" s="9" t="s">
        <v>56</v>
      </c>
      <c r="B5" s="6">
        <v>14600</v>
      </c>
      <c r="C5" s="6">
        <v>8462.6359907258775</v>
      </c>
      <c r="D5" s="6">
        <v>0</v>
      </c>
      <c r="E5" s="6">
        <v>8462.6359907258775</v>
      </c>
      <c r="F5" s="15"/>
      <c r="G5" s="9" t="s">
        <v>279</v>
      </c>
      <c r="H5" s="6">
        <v>2405.0434091256916</v>
      </c>
      <c r="I5" s="6">
        <v>557.06527672461186</v>
      </c>
      <c r="J5" s="6">
        <v>546.09617690531422</v>
      </c>
      <c r="K5" s="6">
        <v>1103.1614536299262</v>
      </c>
      <c r="M5" s="79" t="s">
        <v>170</v>
      </c>
      <c r="N5" s="6">
        <v>198.00000000000003</v>
      </c>
      <c r="O5" s="6">
        <v>1878.728966671385</v>
      </c>
      <c r="P5" s="6">
        <v>0</v>
      </c>
      <c r="Q5" s="6">
        <v>1878.728966671385</v>
      </c>
      <c r="S5" s="79" t="s">
        <v>289</v>
      </c>
      <c r="T5" s="6">
        <v>0</v>
      </c>
      <c r="U5" s="6">
        <v>0</v>
      </c>
      <c r="V5" s="6">
        <v>0</v>
      </c>
      <c r="W5" s="6">
        <v>0</v>
      </c>
      <c r="Y5" s="79" t="s">
        <v>290</v>
      </c>
      <c r="Z5" s="53">
        <v>35</v>
      </c>
      <c r="AA5" s="53">
        <v>1.1910168853554233</v>
      </c>
      <c r="AB5" s="53">
        <v>0</v>
      </c>
      <c r="AC5" s="53">
        <v>1.1910168853554233</v>
      </c>
    </row>
    <row r="6" spans="1:29" x14ac:dyDescent="0.25">
      <c r="A6" s="9" t="s">
        <v>279</v>
      </c>
      <c r="B6" s="6">
        <v>700</v>
      </c>
      <c r="C6" s="6">
        <v>162.13665509221966</v>
      </c>
      <c r="D6" s="6">
        <v>0</v>
      </c>
      <c r="E6" s="6">
        <v>162.13665509221966</v>
      </c>
      <c r="F6" s="15"/>
      <c r="G6" s="9" t="s">
        <v>291</v>
      </c>
      <c r="H6" s="6">
        <v>0</v>
      </c>
      <c r="I6" s="6">
        <v>0</v>
      </c>
      <c r="J6" s="6">
        <v>0</v>
      </c>
      <c r="K6" s="6">
        <v>0</v>
      </c>
      <c r="M6" s="79" t="s">
        <v>292</v>
      </c>
      <c r="N6" s="6">
        <v>11</v>
      </c>
      <c r="O6" s="6">
        <v>0.15924729749505656</v>
      </c>
      <c r="P6" s="6">
        <v>0</v>
      </c>
      <c r="Q6" s="6">
        <v>0.15924729749505656</v>
      </c>
      <c r="S6" s="79" t="s">
        <v>235</v>
      </c>
      <c r="T6" s="6">
        <v>0</v>
      </c>
      <c r="U6" s="6">
        <v>0</v>
      </c>
      <c r="V6" s="6">
        <v>0</v>
      </c>
      <c r="W6" s="6">
        <v>0</v>
      </c>
      <c r="Y6" s="79" t="s">
        <v>293</v>
      </c>
      <c r="Z6" s="53">
        <v>35</v>
      </c>
      <c r="AA6" s="53">
        <v>0.23252760781943249</v>
      </c>
      <c r="AB6" s="53">
        <v>0</v>
      </c>
      <c r="AC6" s="53">
        <v>0.23252760781943249</v>
      </c>
    </row>
    <row r="7" spans="1:29" x14ac:dyDescent="0.25">
      <c r="A7" s="9" t="s">
        <v>61</v>
      </c>
      <c r="B7" s="6">
        <v>600</v>
      </c>
      <c r="C7" s="6">
        <v>774.717097689046</v>
      </c>
      <c r="D7" s="6">
        <v>0</v>
      </c>
      <c r="E7" s="6">
        <v>774.717097689046</v>
      </c>
      <c r="F7" s="15"/>
      <c r="G7" s="9" t="s">
        <v>294</v>
      </c>
      <c r="H7" s="6">
        <v>0</v>
      </c>
      <c r="I7" s="6">
        <v>0</v>
      </c>
      <c r="J7" s="6">
        <v>0</v>
      </c>
      <c r="K7" s="6">
        <v>0</v>
      </c>
      <c r="M7" s="79" t="s">
        <v>295</v>
      </c>
      <c r="N7" s="6">
        <v>1.7600000000000002</v>
      </c>
      <c r="O7" s="6">
        <v>9.2898799313893683</v>
      </c>
      <c r="P7" s="6">
        <v>0</v>
      </c>
      <c r="Q7" s="6">
        <v>9.2898799313893683</v>
      </c>
      <c r="S7" s="79" t="s">
        <v>236</v>
      </c>
      <c r="T7" s="6">
        <v>0</v>
      </c>
      <c r="U7" s="6">
        <v>0</v>
      </c>
      <c r="V7" s="6">
        <v>0</v>
      </c>
      <c r="W7" s="6">
        <v>0</v>
      </c>
    </row>
    <row r="8" spans="1:29" x14ac:dyDescent="0.25">
      <c r="A8" s="9" t="s">
        <v>59</v>
      </c>
      <c r="B8" s="6">
        <v>1000</v>
      </c>
      <c r="C8" s="6">
        <v>334.08408408408411</v>
      </c>
      <c r="D8" s="6">
        <v>0</v>
      </c>
      <c r="E8" s="6">
        <v>334.08408408408411</v>
      </c>
      <c r="F8" s="15"/>
      <c r="G8" s="9" t="s">
        <v>296</v>
      </c>
      <c r="H8" s="6">
        <v>4.0000000000000027</v>
      </c>
      <c r="I8" s="6">
        <v>0.16352732208313137</v>
      </c>
      <c r="J8" s="6">
        <v>1.0493947422395706</v>
      </c>
      <c r="K8" s="6">
        <v>1.2129220643227019</v>
      </c>
      <c r="M8" s="79" t="s">
        <v>296</v>
      </c>
      <c r="N8" s="6">
        <v>4.4000000000000004</v>
      </c>
      <c r="O8" s="6">
        <v>0.17988005429144441</v>
      </c>
      <c r="P8" s="6">
        <v>0</v>
      </c>
      <c r="Q8" s="6">
        <v>0.17988005429144441</v>
      </c>
    </row>
    <row r="9" spans="1:29" x14ac:dyDescent="0.25">
      <c r="A9" s="9" t="s">
        <v>62</v>
      </c>
      <c r="B9" s="6">
        <v>3000</v>
      </c>
      <c r="C9" s="6">
        <v>4393.5454267360055</v>
      </c>
      <c r="D9" s="6">
        <v>0</v>
      </c>
      <c r="E9" s="6">
        <v>4393.5454267360055</v>
      </c>
      <c r="F9" s="15"/>
      <c r="G9" s="9" t="s">
        <v>236</v>
      </c>
      <c r="H9" s="6">
        <v>5263.7999999999965</v>
      </c>
      <c r="I9" s="6">
        <v>60.281423012129125</v>
      </c>
      <c r="J9" s="6">
        <v>1362.81151224927</v>
      </c>
      <c r="K9" s="6">
        <v>1423.0929352613991</v>
      </c>
      <c r="M9" s="79" t="s">
        <v>289</v>
      </c>
      <c r="N9" s="6">
        <v>4.8400000000000007</v>
      </c>
      <c r="O9" s="6">
        <v>2.4718664029062598</v>
      </c>
      <c r="P9" s="6">
        <v>0</v>
      </c>
      <c r="Q9" s="6">
        <v>2.4718664029062598</v>
      </c>
    </row>
    <row r="10" spans="1:29" x14ac:dyDescent="0.25">
      <c r="A10" s="9" t="s">
        <v>58</v>
      </c>
      <c r="B10" s="6">
        <v>100</v>
      </c>
      <c r="C10" s="6">
        <v>114.81510508658367</v>
      </c>
      <c r="D10" s="6">
        <v>0</v>
      </c>
      <c r="E10" s="6">
        <v>114.81510508658367</v>
      </c>
      <c r="F10" s="15"/>
      <c r="G10" s="9" t="s">
        <v>297</v>
      </c>
      <c r="H10" s="6">
        <v>0</v>
      </c>
      <c r="I10" s="6">
        <v>0</v>
      </c>
      <c r="J10" s="6">
        <v>0</v>
      </c>
      <c r="K10" s="6">
        <v>0</v>
      </c>
    </row>
    <row r="11" spans="1:29" x14ac:dyDescent="0.25">
      <c r="B11" s="6"/>
      <c r="C11" s="6"/>
      <c r="D11" s="6"/>
      <c r="E11" s="6"/>
      <c r="F11" s="15"/>
      <c r="G11" s="9" t="s">
        <v>298</v>
      </c>
      <c r="H11" s="6">
        <v>0</v>
      </c>
      <c r="I11" s="6">
        <v>0</v>
      </c>
      <c r="J11" s="6">
        <v>0</v>
      </c>
      <c r="K11" s="6">
        <v>0</v>
      </c>
    </row>
    <row r="12" spans="1:29" x14ac:dyDescent="0.25">
      <c r="F12" s="15"/>
      <c r="G12" s="9" t="s">
        <v>235</v>
      </c>
      <c r="H12" s="6">
        <v>947.09999999999968</v>
      </c>
      <c r="I12" s="6">
        <v>599.38950054477323</v>
      </c>
      <c r="J12" s="6">
        <v>187.29692275625996</v>
      </c>
      <c r="K12" s="6">
        <v>786.6864233010333</v>
      </c>
    </row>
    <row r="13" spans="1:29" x14ac:dyDescent="0.25">
      <c r="F13" s="15"/>
      <c r="G13" s="9" t="s">
        <v>289</v>
      </c>
      <c r="H13" s="6">
        <v>5541.9866840194809</v>
      </c>
      <c r="I13" s="6">
        <v>2830.3823738805008</v>
      </c>
      <c r="J13" s="6">
        <v>991.01964916209113</v>
      </c>
      <c r="K13" s="6">
        <v>3821.4020230425922</v>
      </c>
    </row>
    <row r="14" spans="1:29" x14ac:dyDescent="0.25">
      <c r="F14" s="15"/>
      <c r="G14" s="9" t="s">
        <v>259</v>
      </c>
      <c r="H14" s="6">
        <v>3027.1951903491745</v>
      </c>
      <c r="I14" s="6">
        <v>61.369541444584307</v>
      </c>
      <c r="J14" s="6">
        <v>595.51257808592413</v>
      </c>
      <c r="K14" s="6">
        <v>656.88211953050836</v>
      </c>
    </row>
    <row r="15" spans="1:29" x14ac:dyDescent="0.25">
      <c r="F15" s="15"/>
      <c r="G15" s="9" t="s">
        <v>299</v>
      </c>
      <c r="H15" s="6">
        <v>0</v>
      </c>
      <c r="I15" s="6">
        <v>0</v>
      </c>
      <c r="J15" s="6">
        <v>0</v>
      </c>
      <c r="K15" s="6">
        <v>0</v>
      </c>
    </row>
    <row r="16" spans="1:29" x14ac:dyDescent="0.25">
      <c r="F16" s="15"/>
      <c r="G16" s="9" t="s">
        <v>300</v>
      </c>
      <c r="H16" s="6">
        <v>1081.2558030336315</v>
      </c>
      <c r="I16" s="6">
        <v>84.128791141264543</v>
      </c>
      <c r="J16" s="6">
        <v>87.551880330175095</v>
      </c>
      <c r="K16" s="6">
        <v>171.68067147143964</v>
      </c>
    </row>
    <row r="17" spans="1:11" x14ac:dyDescent="0.25">
      <c r="F17" s="15"/>
      <c r="G17" s="9" t="s">
        <v>301</v>
      </c>
      <c r="H17" s="6">
        <v>452.87950882345501</v>
      </c>
      <c r="I17" s="6">
        <v>44.07240892991102</v>
      </c>
      <c r="J17" s="6">
        <v>62.781065395033458</v>
      </c>
      <c r="K17" s="6">
        <v>106.85347432494449</v>
      </c>
    </row>
    <row r="18" spans="1:11" x14ac:dyDescent="0.25">
      <c r="F18" s="15"/>
      <c r="G18" s="9" t="s">
        <v>302</v>
      </c>
      <c r="H18" s="6">
        <v>0</v>
      </c>
      <c r="I18" s="6">
        <v>0</v>
      </c>
      <c r="J18" s="6">
        <v>0</v>
      </c>
      <c r="K18" s="6">
        <v>0</v>
      </c>
    </row>
    <row r="19" spans="1:11" x14ac:dyDescent="0.25">
      <c r="F19" s="15"/>
      <c r="G19" s="9" t="s">
        <v>303</v>
      </c>
      <c r="H19" s="6">
        <v>191.23562479375522</v>
      </c>
      <c r="I19" s="6">
        <v>23.451249100628267</v>
      </c>
      <c r="J19" s="6">
        <v>30.874580010033942</v>
      </c>
      <c r="K19" s="6">
        <v>54.325829110662212</v>
      </c>
    </row>
    <row r="20" spans="1:11" x14ac:dyDescent="0.25">
      <c r="F20" s="15"/>
      <c r="G20" s="9" t="s">
        <v>304</v>
      </c>
      <c r="H20" s="6">
        <v>2259.8342095013591</v>
      </c>
      <c r="I20" s="6">
        <v>1406.5795283873019</v>
      </c>
      <c r="J20" s="6">
        <v>308.55712223452741</v>
      </c>
      <c r="K20" s="6">
        <v>1715.1366506218294</v>
      </c>
    </row>
    <row r="21" spans="1:11" x14ac:dyDescent="0.25">
      <c r="F21" s="15"/>
      <c r="G21" s="9" t="s">
        <v>305</v>
      </c>
      <c r="H21" s="6">
        <v>0</v>
      </c>
      <c r="I21" s="6">
        <v>0</v>
      </c>
      <c r="J21" s="6">
        <v>0</v>
      </c>
      <c r="K21" s="6">
        <v>0</v>
      </c>
    </row>
    <row r="22" spans="1:11" x14ac:dyDescent="0.25">
      <c r="A22" s="64"/>
      <c r="B22" s="3"/>
      <c r="C22" s="3"/>
      <c r="D22" s="3"/>
      <c r="E22" s="3"/>
      <c r="F22" s="15"/>
      <c r="G22" s="64"/>
      <c r="H22" s="3"/>
      <c r="I22" s="3"/>
      <c r="J22" s="3"/>
      <c r="K22" s="3"/>
    </row>
    <row r="23" spans="1:11" x14ac:dyDescent="0.25">
      <c r="B23" s="3"/>
      <c r="C23" s="3"/>
      <c r="D23" s="3"/>
      <c r="E23" s="3"/>
      <c r="F23" s="15"/>
      <c r="H23" s="3"/>
      <c r="I23" s="3"/>
      <c r="J23" s="3"/>
      <c r="K23" s="3"/>
    </row>
    <row r="24" spans="1:11" x14ac:dyDescent="0.25">
      <c r="A24" s="9"/>
      <c r="F24" s="15"/>
      <c r="G24" s="9"/>
    </row>
    <row r="25" spans="1:11" x14ac:dyDescent="0.25">
      <c r="F25" s="15"/>
      <c r="G25" s="9"/>
    </row>
    <row r="26" spans="1:11" x14ac:dyDescent="0.25">
      <c r="A26" s="9"/>
      <c r="F26" s="15"/>
      <c r="G26" s="9"/>
    </row>
    <row r="27" spans="1:11" x14ac:dyDescent="0.25">
      <c r="A27" s="9"/>
      <c r="F27" s="15"/>
      <c r="G27" s="9"/>
    </row>
    <row r="28" spans="1:11" x14ac:dyDescent="0.25">
      <c r="F28" s="15"/>
      <c r="G28" s="9"/>
    </row>
    <row r="29" spans="1:11" x14ac:dyDescent="0.25">
      <c r="A29" s="9"/>
      <c r="G29" s="9"/>
    </row>
    <row r="31" spans="1:11" x14ac:dyDescent="0.25">
      <c r="A31" s="9"/>
      <c r="G31" s="9"/>
    </row>
    <row r="35" spans="7:7" x14ac:dyDescent="0.25">
      <c r="G35" s="9"/>
    </row>
  </sheetData>
  <mergeCells count="5"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A66E-E9AD-452B-BC32-FE1AEB5CE32D}">
  <sheetPr>
    <tabColor theme="1" tint="0.499984740745262"/>
  </sheetPr>
  <dimension ref="A1:R44"/>
  <sheetViews>
    <sheetView zoomScale="70" zoomScaleNormal="70" workbookViewId="0">
      <selection activeCell="L2" sqref="L2"/>
    </sheetView>
  </sheetViews>
  <sheetFormatPr baseColWidth="10" defaultRowHeight="15" x14ac:dyDescent="0.25"/>
  <cols>
    <col min="1" max="1" width="23" bestFit="1" customWidth="1"/>
    <col min="2" max="2" width="10.140625" bestFit="1" customWidth="1"/>
    <col min="3" max="3" width="17.5703125" bestFit="1" customWidth="1"/>
    <col min="4" max="4" width="14.7109375" bestFit="1" customWidth="1"/>
    <col min="6" max="6" width="3.7109375" customWidth="1"/>
    <col min="8" max="8" width="9.5703125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8" max="18" width="3.7109375" style="15" customWidth="1"/>
  </cols>
  <sheetData>
    <row r="1" spans="1:17" x14ac:dyDescent="0.25">
      <c r="A1" s="113" t="s">
        <v>306</v>
      </c>
      <c r="B1" s="113"/>
      <c r="C1" s="113"/>
      <c r="D1" s="113"/>
      <c r="E1" s="113"/>
      <c r="F1" s="49"/>
      <c r="G1" s="113" t="s">
        <v>307</v>
      </c>
      <c r="H1" s="113"/>
      <c r="I1" s="113"/>
      <c r="J1" s="113"/>
      <c r="K1" s="113"/>
      <c r="L1" s="49"/>
      <c r="M1" s="113" t="s">
        <v>308</v>
      </c>
      <c r="N1" s="113"/>
      <c r="O1" s="113"/>
      <c r="P1" s="113"/>
      <c r="Q1" s="113"/>
    </row>
    <row r="2" spans="1:17" x14ac:dyDescent="0.25">
      <c r="A2" s="78" t="s">
        <v>166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309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">
        <v>164</v>
      </c>
      <c r="N2" s="3" t="s">
        <v>274</v>
      </c>
      <c r="O2" s="3" t="s">
        <v>49</v>
      </c>
      <c r="P2" s="3" t="s">
        <v>50</v>
      </c>
      <c r="Q2" s="3" t="s">
        <v>51</v>
      </c>
    </row>
    <row r="3" spans="1:17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  <c r="M3" t="s">
        <v>238</v>
      </c>
      <c r="N3" s="3" t="s">
        <v>277</v>
      </c>
      <c r="O3" s="3" t="s">
        <v>278</v>
      </c>
      <c r="P3" s="3" t="s">
        <v>278</v>
      </c>
      <c r="Q3" s="3" t="s">
        <v>278</v>
      </c>
    </row>
    <row r="4" spans="1:17" x14ac:dyDescent="0.25">
      <c r="A4" s="9" t="s">
        <v>109</v>
      </c>
      <c r="B4" s="6">
        <v>22011.90508626062</v>
      </c>
      <c r="C4" s="6">
        <v>15338.677883346147</v>
      </c>
      <c r="D4" s="6">
        <v>2847.0574819322414</v>
      </c>
      <c r="E4" s="6">
        <v>18185.735365278386</v>
      </c>
      <c r="F4" s="15"/>
      <c r="G4" s="9" t="s">
        <v>109</v>
      </c>
      <c r="H4" s="6">
        <v>995.67622446531516</v>
      </c>
      <c r="I4" s="6">
        <v>588.8406609572678</v>
      </c>
      <c r="J4" s="6">
        <v>289.7301607925088</v>
      </c>
      <c r="K4" s="6">
        <v>878.57082174977631</v>
      </c>
      <c r="L4" s="15"/>
      <c r="M4" s="9" t="s">
        <v>109</v>
      </c>
      <c r="N4" s="6">
        <v>18456.749118916661</v>
      </c>
      <c r="O4" s="6">
        <v>4867.9914625945403</v>
      </c>
      <c r="P4" s="6">
        <v>3526.5971420657079</v>
      </c>
      <c r="Q4" s="6">
        <v>8394.5886046602463</v>
      </c>
    </row>
    <row r="5" spans="1:17" x14ac:dyDescent="0.25">
      <c r="A5" s="9" t="s">
        <v>56</v>
      </c>
      <c r="B5" s="6">
        <v>17242.145039411367</v>
      </c>
      <c r="C5" s="6">
        <v>9994.1093950574177</v>
      </c>
      <c r="D5" s="6">
        <v>2495.9959650247101</v>
      </c>
      <c r="E5" s="6">
        <v>12490.105360082127</v>
      </c>
      <c r="F5" s="15"/>
      <c r="G5" s="9" t="s">
        <v>293</v>
      </c>
      <c r="H5" s="6">
        <v>35</v>
      </c>
      <c r="I5" s="6">
        <v>0.23252760781943249</v>
      </c>
      <c r="J5" s="6">
        <v>8.8418860133405914</v>
      </c>
      <c r="K5" s="6">
        <v>9.0744136211600228</v>
      </c>
      <c r="L5" s="15"/>
      <c r="M5" s="9" t="s">
        <v>279</v>
      </c>
      <c r="N5" s="6">
        <v>130.28313552492978</v>
      </c>
      <c r="O5" s="6">
        <v>30.176674012769208</v>
      </c>
      <c r="P5" s="6">
        <v>29.582469054587786</v>
      </c>
      <c r="Q5" s="6">
        <v>59.759143067356995</v>
      </c>
    </row>
    <row r="6" spans="1:17" x14ac:dyDescent="0.25">
      <c r="A6" s="9" t="s">
        <v>310</v>
      </c>
      <c r="B6" s="6">
        <v>0</v>
      </c>
      <c r="C6" s="6">
        <v>0</v>
      </c>
      <c r="D6" s="6">
        <v>0</v>
      </c>
      <c r="E6" s="6">
        <v>0</v>
      </c>
      <c r="F6" s="15"/>
      <c r="G6" s="9" t="s">
        <v>311</v>
      </c>
      <c r="H6" s="6">
        <v>10.352874491340339</v>
      </c>
      <c r="I6" s="6">
        <v>0.14987884400467794</v>
      </c>
      <c r="J6" s="6">
        <v>6.5784199439922864</v>
      </c>
      <c r="K6" s="6">
        <v>6.7282987879969642</v>
      </c>
      <c r="L6" s="15"/>
      <c r="M6" s="9" t="s">
        <v>291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s="9" t="s">
        <v>312</v>
      </c>
      <c r="B7" s="6">
        <v>0</v>
      </c>
      <c r="C7" s="6">
        <v>0</v>
      </c>
      <c r="D7" s="6">
        <v>0</v>
      </c>
      <c r="E7" s="6">
        <v>0</v>
      </c>
      <c r="F7" s="15"/>
      <c r="G7" s="9" t="s">
        <v>313</v>
      </c>
      <c r="H7" s="6">
        <v>611.9004127812043</v>
      </c>
      <c r="I7" s="6">
        <v>76.572656493419345</v>
      </c>
      <c r="J7" s="6">
        <v>161.42536224259641</v>
      </c>
      <c r="K7" s="6">
        <v>237.99801873601572</v>
      </c>
      <c r="L7" s="15"/>
      <c r="M7" s="9" t="s">
        <v>294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A8" s="9" t="s">
        <v>314</v>
      </c>
      <c r="B8" s="6">
        <v>0</v>
      </c>
      <c r="C8" s="6">
        <v>0</v>
      </c>
      <c r="D8" s="6">
        <v>0</v>
      </c>
      <c r="E8" s="6">
        <v>0</v>
      </c>
      <c r="F8" s="15"/>
      <c r="G8" s="9" t="s">
        <v>315</v>
      </c>
      <c r="H8" s="6">
        <v>72.307373068580802</v>
      </c>
      <c r="I8" s="6">
        <v>197.23209247137419</v>
      </c>
      <c r="J8" s="6">
        <v>18.473141919378257</v>
      </c>
      <c r="K8" s="6">
        <v>215.70523439075245</v>
      </c>
      <c r="L8" s="15"/>
      <c r="M8" s="9" t="s">
        <v>296</v>
      </c>
      <c r="N8" s="6">
        <v>8.4000000000000092</v>
      </c>
      <c r="O8" s="6">
        <v>0.34340737637457602</v>
      </c>
      <c r="P8" s="6">
        <v>2.2037289587030995</v>
      </c>
      <c r="Q8" s="6">
        <v>2.5471363350776755</v>
      </c>
    </row>
    <row r="9" spans="1:17" x14ac:dyDescent="0.25">
      <c r="A9" s="9" t="s">
        <v>59</v>
      </c>
      <c r="B9" s="6">
        <v>1308.0042477754071</v>
      </c>
      <c r="C9" s="6">
        <v>436.98340109613827</v>
      </c>
      <c r="D9" s="6">
        <v>44.070278707734474</v>
      </c>
      <c r="E9" s="6">
        <v>481.05367980387274</v>
      </c>
      <c r="F9" s="15"/>
      <c r="G9" s="9" t="s">
        <v>316</v>
      </c>
      <c r="H9" s="6">
        <v>7.2412272826795035E-2</v>
      </c>
      <c r="I9" s="6">
        <v>2.3560135110366529</v>
      </c>
      <c r="J9" s="6">
        <v>0.23850423761442299</v>
      </c>
      <c r="K9" s="6">
        <v>2.594517748651076</v>
      </c>
      <c r="L9" s="15"/>
      <c r="M9" s="9" t="s">
        <v>236</v>
      </c>
      <c r="N9" s="6">
        <v>5263.7999999999947</v>
      </c>
      <c r="O9" s="6">
        <v>60.281423012129096</v>
      </c>
      <c r="P9" s="6">
        <v>1362.8115122492693</v>
      </c>
      <c r="Q9" s="6">
        <v>1423.0929352613985</v>
      </c>
    </row>
    <row r="10" spans="1:17" x14ac:dyDescent="0.25">
      <c r="A10" s="9" t="s">
        <v>58</v>
      </c>
      <c r="B10" s="6">
        <v>223.49661026718314</v>
      </c>
      <c r="C10" s="6">
        <v>256.60786794321871</v>
      </c>
      <c r="D10" s="6">
        <v>27.536130594514034</v>
      </c>
      <c r="E10" s="6">
        <v>284.14399853773273</v>
      </c>
      <c r="F10" s="15"/>
      <c r="G10" s="9" t="s">
        <v>317</v>
      </c>
      <c r="H10" s="6">
        <v>180.35394255649493</v>
      </c>
      <c r="I10" s="6">
        <v>264.13107983763217</v>
      </c>
      <c r="J10" s="6">
        <v>85.061201664350861</v>
      </c>
      <c r="K10" s="6">
        <v>349.19228150198302</v>
      </c>
      <c r="L10" s="15"/>
      <c r="M10" s="9" t="s">
        <v>297</v>
      </c>
      <c r="N10" s="6">
        <v>0</v>
      </c>
      <c r="O10" s="6">
        <v>0</v>
      </c>
      <c r="P10" s="6">
        <v>0</v>
      </c>
      <c r="Q10" s="6">
        <v>0</v>
      </c>
    </row>
    <row r="11" spans="1:17" x14ac:dyDescent="0.25">
      <c r="A11" s="9" t="s">
        <v>61</v>
      </c>
      <c r="B11" s="6">
        <v>2161.6607697308859</v>
      </c>
      <c r="C11" s="6">
        <v>2791.1259295236355</v>
      </c>
      <c r="D11" s="6">
        <v>126.39244292220869</v>
      </c>
      <c r="E11" s="6">
        <v>2917.5183724458443</v>
      </c>
      <c r="F11" s="15"/>
      <c r="G11" s="9" t="s">
        <v>318</v>
      </c>
      <c r="H11" s="6">
        <v>0</v>
      </c>
      <c r="I11" s="6">
        <v>0</v>
      </c>
      <c r="J11" s="6">
        <v>0</v>
      </c>
      <c r="K11" s="6">
        <v>0</v>
      </c>
      <c r="L11" s="15"/>
      <c r="M11" s="9" t="s">
        <v>298</v>
      </c>
      <c r="N11" s="6">
        <v>0</v>
      </c>
      <c r="O11" s="6">
        <v>0</v>
      </c>
      <c r="P11" s="6">
        <v>0</v>
      </c>
      <c r="Q11" s="6">
        <v>0</v>
      </c>
    </row>
    <row r="12" spans="1:17" x14ac:dyDescent="0.25">
      <c r="A12" s="9" t="s">
        <v>62</v>
      </c>
      <c r="B12" s="6">
        <v>363.86906886986634</v>
      </c>
      <c r="C12" s="6">
        <v>532.89176115462999</v>
      </c>
      <c r="D12" s="6">
        <v>43.52748024500886</v>
      </c>
      <c r="E12" s="6">
        <v>576.41924139963885</v>
      </c>
      <c r="F12" s="15"/>
      <c r="G12" s="9" t="s">
        <v>59</v>
      </c>
      <c r="H12" s="6">
        <v>26.776555460957841</v>
      </c>
      <c r="I12" s="6">
        <v>8.9456210061007795</v>
      </c>
      <c r="J12" s="6">
        <v>0.9021761695380548</v>
      </c>
      <c r="K12" s="6">
        <v>9.8477971756388349</v>
      </c>
      <c r="L12" s="15"/>
      <c r="M12" s="9" t="s">
        <v>235</v>
      </c>
      <c r="N12" s="6">
        <v>947.09999999999911</v>
      </c>
      <c r="O12" s="6">
        <v>599.38950054477289</v>
      </c>
      <c r="P12" s="6">
        <v>187.29692275625985</v>
      </c>
      <c r="Q12" s="6">
        <v>786.68642330103273</v>
      </c>
    </row>
    <row r="13" spans="1:17" x14ac:dyDescent="0.25">
      <c r="A13" s="9" t="s">
        <v>57</v>
      </c>
      <c r="B13" s="6">
        <v>712.72934621656532</v>
      </c>
      <c r="C13" s="6">
        <v>1326.9595123847776</v>
      </c>
      <c r="D13" s="6">
        <v>109.53518330841015</v>
      </c>
      <c r="E13" s="6">
        <v>1436.4946956931876</v>
      </c>
      <c r="F13" s="15"/>
      <c r="G13" s="9" t="s">
        <v>319</v>
      </c>
      <c r="H13" s="6">
        <v>0</v>
      </c>
      <c r="I13" s="6">
        <v>0</v>
      </c>
      <c r="J13" s="6">
        <v>0</v>
      </c>
      <c r="K13" s="6">
        <v>0</v>
      </c>
      <c r="L13" s="15"/>
      <c r="M13" s="9" t="s">
        <v>289</v>
      </c>
      <c r="N13" s="6">
        <v>6844.1521880905912</v>
      </c>
      <c r="O13" s="6">
        <v>3495.4193905203501</v>
      </c>
      <c r="P13" s="6">
        <v>1223.873258268849</v>
      </c>
      <c r="Q13" s="6">
        <v>4719.2926487891991</v>
      </c>
    </row>
    <row r="14" spans="1:17" x14ac:dyDescent="0.25">
      <c r="A14" s="9" t="s">
        <v>320</v>
      </c>
      <c r="B14" s="6">
        <v>0</v>
      </c>
      <c r="C14" s="6">
        <v>0</v>
      </c>
      <c r="D14" s="6">
        <v>0</v>
      </c>
      <c r="E14" s="6">
        <v>0</v>
      </c>
      <c r="F14" s="15"/>
      <c r="G14" s="9" t="s">
        <v>300</v>
      </c>
      <c r="H14" s="6">
        <v>6.1479592496599955E-2</v>
      </c>
      <c r="I14" s="6">
        <v>4.7835154105856249E-3</v>
      </c>
      <c r="J14" s="6">
        <v>4.9781503229008118E-3</v>
      </c>
      <c r="K14" s="6">
        <v>9.7616657334864358E-3</v>
      </c>
      <c r="L14" s="15"/>
      <c r="M14" s="9" t="s">
        <v>259</v>
      </c>
      <c r="N14" s="6">
        <v>566.39453476774224</v>
      </c>
      <c r="O14" s="6">
        <v>11.482369219609408</v>
      </c>
      <c r="P14" s="6">
        <v>111.42164558421163</v>
      </c>
      <c r="Q14" s="6">
        <v>122.90401480382103</v>
      </c>
    </row>
    <row r="15" spans="1:17" x14ac:dyDescent="0.25">
      <c r="A15" s="9" t="s">
        <v>321</v>
      </c>
      <c r="B15" s="6">
        <v>3.9893459834422254E-6</v>
      </c>
      <c r="C15" s="6">
        <v>1.6186328894870716E-5</v>
      </c>
      <c r="D15" s="6">
        <v>1.1296551639707028E-6</v>
      </c>
      <c r="E15" s="6">
        <v>1.7315984058841422E-5</v>
      </c>
      <c r="F15" s="15"/>
      <c r="G15" s="9" t="s">
        <v>304</v>
      </c>
      <c r="H15" s="6">
        <v>55.334803936906212</v>
      </c>
      <c r="I15" s="6">
        <v>34.441819713027293</v>
      </c>
      <c r="J15" s="6">
        <v>7.5553984404683412</v>
      </c>
      <c r="K15" s="6">
        <v>41.997218153495638</v>
      </c>
      <c r="L15" s="15"/>
      <c r="M15" s="9" t="s">
        <v>299</v>
      </c>
      <c r="N15" s="6">
        <v>0</v>
      </c>
      <c r="O15" s="6">
        <v>0</v>
      </c>
      <c r="P15" s="6">
        <v>0</v>
      </c>
      <c r="Q15" s="6">
        <v>0</v>
      </c>
    </row>
    <row r="16" spans="1:17" x14ac:dyDescent="0.25">
      <c r="B16" s="6"/>
      <c r="C16" s="6"/>
      <c r="D16" s="6"/>
      <c r="E16" s="6"/>
      <c r="F16" s="15"/>
      <c r="G16" s="9" t="s">
        <v>290</v>
      </c>
      <c r="H16" s="6">
        <v>3.9237181669783208E-6</v>
      </c>
      <c r="I16" s="6">
        <v>1.3352041686420029E-7</v>
      </c>
      <c r="J16" s="6">
        <v>9.1931512854303342E-7</v>
      </c>
      <c r="K16" s="6">
        <v>1.0528355454072337E-6</v>
      </c>
      <c r="L16" s="15"/>
      <c r="M16" s="9" t="s">
        <v>300</v>
      </c>
      <c r="N16" s="6">
        <v>720.5626901689925</v>
      </c>
      <c r="O16" s="6">
        <v>56.064501938704829</v>
      </c>
      <c r="P16" s="6">
        <v>58.345692335768589</v>
      </c>
      <c r="Q16" s="6">
        <v>114.4101942744734</v>
      </c>
    </row>
    <row r="17" spans="1:17" x14ac:dyDescent="0.25">
      <c r="B17" s="6"/>
      <c r="C17" s="6"/>
      <c r="D17" s="6"/>
      <c r="E17" s="6"/>
      <c r="F17" s="15"/>
      <c r="G17" s="9" t="s">
        <v>322</v>
      </c>
      <c r="H17" s="6">
        <v>3.5163663807890231</v>
      </c>
      <c r="I17" s="6">
        <v>4.7741878239222846</v>
      </c>
      <c r="J17" s="6">
        <v>0.64909109159144629</v>
      </c>
      <c r="K17" s="6">
        <v>5.4232789155137304</v>
      </c>
      <c r="L17" s="15"/>
      <c r="M17" s="9" t="s">
        <v>301</v>
      </c>
      <c r="N17" s="6">
        <v>3509.6194577973324</v>
      </c>
      <c r="O17" s="6">
        <v>341.5420236924744</v>
      </c>
      <c r="P17" s="6">
        <v>486.52598406157949</v>
      </c>
      <c r="Q17" s="6">
        <v>828.06800775405395</v>
      </c>
    </row>
    <row r="18" spans="1:17" x14ac:dyDescent="0.25">
      <c r="B18" s="6"/>
      <c r="C18" s="6"/>
      <c r="D18" s="6"/>
      <c r="E18" s="6"/>
      <c r="F18" s="15"/>
      <c r="L18" s="15"/>
      <c r="M18" s="9" t="s">
        <v>302</v>
      </c>
      <c r="N18" s="6">
        <v>0</v>
      </c>
      <c r="O18" s="6">
        <v>0</v>
      </c>
      <c r="P18" s="6">
        <v>0</v>
      </c>
      <c r="Q18" s="6">
        <v>0</v>
      </c>
    </row>
    <row r="19" spans="1:17" x14ac:dyDescent="0.25">
      <c r="B19" s="6"/>
      <c r="C19" s="6"/>
      <c r="D19" s="6"/>
      <c r="E19" s="6"/>
      <c r="F19" s="15"/>
      <c r="L19" s="15"/>
      <c r="M19" s="9" t="s">
        <v>303</v>
      </c>
      <c r="N19" s="6">
        <v>34.074724056282733</v>
      </c>
      <c r="O19" s="6">
        <v>4.1785877643920619</v>
      </c>
      <c r="P19" s="6">
        <v>5.5012908569213606</v>
      </c>
      <c r="Q19" s="6">
        <v>9.6798786213134242</v>
      </c>
    </row>
    <row r="20" spans="1:17" x14ac:dyDescent="0.25">
      <c r="B20" s="6"/>
      <c r="C20" s="6"/>
      <c r="D20" s="6"/>
      <c r="E20" s="6"/>
      <c r="F20" s="15"/>
      <c r="L20" s="15"/>
      <c r="M20" s="9" t="s">
        <v>304</v>
      </c>
      <c r="N20" s="6">
        <v>432.36238851080014</v>
      </c>
      <c r="O20" s="6">
        <v>269.11358451296286</v>
      </c>
      <c r="P20" s="6">
        <v>59.034637939557634</v>
      </c>
      <c r="Q20" s="6">
        <v>328.14822245252049</v>
      </c>
    </row>
    <row r="21" spans="1:17" x14ac:dyDescent="0.25">
      <c r="B21" s="6"/>
      <c r="C21" s="6"/>
      <c r="D21" s="6"/>
      <c r="E21" s="6"/>
      <c r="F21" s="15"/>
      <c r="L21" s="15"/>
      <c r="M21" s="9" t="s">
        <v>305</v>
      </c>
      <c r="N21" s="6">
        <v>0</v>
      </c>
      <c r="O21" s="6">
        <v>0</v>
      </c>
      <c r="P21" s="6">
        <v>0</v>
      </c>
      <c r="Q21" s="6">
        <v>0</v>
      </c>
    </row>
    <row r="22" spans="1:17" x14ac:dyDescent="0.25">
      <c r="B22" s="6"/>
      <c r="C22" s="6"/>
      <c r="D22" s="6"/>
      <c r="E22" s="6"/>
      <c r="F22" s="15"/>
      <c r="L22" s="15"/>
      <c r="M22" s="9" t="s">
        <v>323</v>
      </c>
      <c r="N22" s="6">
        <v>0</v>
      </c>
      <c r="O22" s="6">
        <v>0</v>
      </c>
      <c r="P22" s="6">
        <v>0</v>
      </c>
      <c r="Q22" s="6">
        <v>0</v>
      </c>
    </row>
    <row r="23" spans="1:17" x14ac:dyDescent="0.25">
      <c r="B23" s="6"/>
      <c r="C23" s="6"/>
      <c r="D23" s="6"/>
      <c r="E23" s="6"/>
      <c r="F23" s="15"/>
      <c r="L23" s="15"/>
    </row>
    <row r="24" spans="1:17" x14ac:dyDescent="0.25">
      <c r="B24" s="6"/>
      <c r="C24" s="6"/>
      <c r="D24" s="6"/>
      <c r="E24" s="6"/>
      <c r="F24" s="15"/>
      <c r="L24" s="15"/>
    </row>
    <row r="25" spans="1:17" x14ac:dyDescent="0.25">
      <c r="B25" s="6"/>
      <c r="C25" s="6"/>
      <c r="D25" s="6"/>
      <c r="E25" s="6"/>
      <c r="F25" s="15"/>
      <c r="L25" s="15"/>
    </row>
    <row r="26" spans="1:17" x14ac:dyDescent="0.25">
      <c r="B26" s="6"/>
      <c r="C26" s="6"/>
      <c r="D26" s="6"/>
      <c r="E26" s="6"/>
      <c r="F26" s="15"/>
      <c r="L26" s="15"/>
    </row>
    <row r="27" spans="1:17" x14ac:dyDescent="0.25">
      <c r="B27" s="6"/>
      <c r="C27" s="6"/>
      <c r="D27" s="6"/>
      <c r="E27" s="6"/>
      <c r="F27" s="15"/>
      <c r="L27" s="15"/>
    </row>
    <row r="28" spans="1:17" x14ac:dyDescent="0.25">
      <c r="B28" s="6"/>
      <c r="C28" s="6"/>
      <c r="D28" s="6"/>
      <c r="E28" s="6"/>
      <c r="F28" s="15"/>
      <c r="L28" s="15"/>
    </row>
    <row r="29" spans="1:17" x14ac:dyDescent="0.25">
      <c r="B29" s="6"/>
      <c r="C29" s="6"/>
      <c r="D29" s="6"/>
      <c r="E29" s="6"/>
      <c r="F29" s="15"/>
      <c r="L29" s="15"/>
    </row>
    <row r="30" spans="1:17" x14ac:dyDescent="0.25">
      <c r="B30" s="6"/>
      <c r="C30" s="6"/>
      <c r="D30" s="6"/>
      <c r="E30" s="6"/>
      <c r="F30" s="15"/>
      <c r="L30" s="15"/>
    </row>
    <row r="31" spans="1:17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  <c r="M31" s="64"/>
      <c r="N31" s="3"/>
      <c r="O31" s="3"/>
      <c r="P31" s="3"/>
      <c r="Q31" s="3"/>
    </row>
    <row r="32" spans="1:17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  <c r="N32" s="3"/>
      <c r="O32" s="3"/>
      <c r="P32" s="3"/>
      <c r="Q32" s="3"/>
    </row>
    <row r="33" spans="6:13" x14ac:dyDescent="0.25">
      <c r="F33" s="15"/>
      <c r="G33" s="9"/>
      <c r="L33" s="15"/>
      <c r="M33" s="9"/>
    </row>
    <row r="34" spans="6:13" x14ac:dyDescent="0.25">
      <c r="F34" s="15"/>
      <c r="L34" s="15"/>
      <c r="M34" s="9"/>
    </row>
    <row r="35" spans="6:13" x14ac:dyDescent="0.25">
      <c r="F35" s="15"/>
      <c r="G35" s="9"/>
      <c r="L35" s="15"/>
      <c r="M35" s="9"/>
    </row>
    <row r="36" spans="6:13" x14ac:dyDescent="0.25">
      <c r="F36" s="15"/>
      <c r="G36" s="9"/>
      <c r="L36" s="15"/>
      <c r="M36" s="9"/>
    </row>
    <row r="37" spans="6:13" x14ac:dyDescent="0.25">
      <c r="F37" s="15"/>
      <c r="L37" s="15"/>
      <c r="M37" s="9"/>
    </row>
    <row r="38" spans="6:13" x14ac:dyDescent="0.25">
      <c r="F38" s="15"/>
      <c r="G38" s="9"/>
      <c r="M38" s="9"/>
    </row>
    <row r="39" spans="6:13" x14ac:dyDescent="0.25">
      <c r="F39" s="15"/>
    </row>
    <row r="40" spans="6:13" x14ac:dyDescent="0.25">
      <c r="F40" s="15"/>
      <c r="G40" s="9"/>
      <c r="M40" s="9"/>
    </row>
    <row r="41" spans="6:13" x14ac:dyDescent="0.25">
      <c r="F41" s="15"/>
    </row>
    <row r="42" spans="6:13" x14ac:dyDescent="0.25">
      <c r="F42" s="15"/>
    </row>
    <row r="43" spans="6:13" x14ac:dyDescent="0.25">
      <c r="F43" s="15"/>
    </row>
    <row r="44" spans="6:13" x14ac:dyDescent="0.25">
      <c r="F44" s="15"/>
      <c r="M44" s="9"/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5903-15AD-4A44-813C-1F4D2C061E45}">
  <sheetPr>
    <tabColor theme="2" tint="-9.9978637043366805E-2"/>
  </sheetPr>
  <dimension ref="A1:L44"/>
  <sheetViews>
    <sheetView zoomScale="70" zoomScaleNormal="70" workbookViewId="0">
      <selection activeCell="L2" sqref="L2"/>
    </sheetView>
  </sheetViews>
  <sheetFormatPr baseColWidth="10" defaultRowHeight="15" x14ac:dyDescent="0.25"/>
  <cols>
    <col min="1" max="1" width="18.140625" customWidth="1"/>
    <col min="2" max="2" width="8.5703125" bestFit="1" customWidth="1"/>
    <col min="3" max="3" width="17.5703125" bestFit="1" customWidth="1"/>
    <col min="4" max="4" width="14.7109375" bestFit="1" customWidth="1"/>
    <col min="6" max="6" width="3.7109375" customWidth="1"/>
    <col min="8" max="8" width="7.7109375" bestFit="1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</cols>
  <sheetData>
    <row r="1" spans="1:12" x14ac:dyDescent="0.25">
      <c r="A1" s="113" t="s">
        <v>307</v>
      </c>
      <c r="B1" s="113"/>
      <c r="C1" s="113"/>
      <c r="D1" s="113"/>
      <c r="E1" s="113"/>
      <c r="F1" s="49"/>
      <c r="G1" s="113" t="s">
        <v>324</v>
      </c>
      <c r="H1" s="113"/>
      <c r="I1" s="113"/>
      <c r="J1" s="113"/>
      <c r="K1" s="113"/>
      <c r="L1" s="49"/>
    </row>
    <row r="2" spans="1:12" x14ac:dyDescent="0.25">
      <c r="A2" s="80" t="s">
        <v>168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80" t="s">
        <v>201</v>
      </c>
      <c r="H2" s="3" t="s">
        <v>274</v>
      </c>
      <c r="I2" s="3" t="s">
        <v>49</v>
      </c>
      <c r="J2" s="3" t="s">
        <v>50</v>
      </c>
      <c r="K2" s="3" t="s">
        <v>51</v>
      </c>
      <c r="L2" s="15"/>
    </row>
    <row r="3" spans="1:12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</row>
    <row r="4" spans="1:12" x14ac:dyDescent="0.25">
      <c r="A4" s="81" t="s">
        <v>109</v>
      </c>
      <c r="B4" s="6">
        <v>995.6762205415971</v>
      </c>
      <c r="C4" s="6">
        <v>596.07321394765711</v>
      </c>
      <c r="D4" s="6">
        <v>289.65188500944356</v>
      </c>
      <c r="E4" s="6">
        <v>885.72509895710061</v>
      </c>
      <c r="F4" s="15"/>
      <c r="G4" s="81" t="s">
        <v>109</v>
      </c>
      <c r="H4" s="6">
        <v>214.84345498514043</v>
      </c>
      <c r="I4" s="6">
        <v>2.6628947346653069</v>
      </c>
      <c r="J4" s="6">
        <v>0</v>
      </c>
      <c r="K4" s="6">
        <v>2.6628947346653069</v>
      </c>
      <c r="L4" s="15"/>
    </row>
    <row r="5" spans="1:12" x14ac:dyDescent="0.25">
      <c r="A5" s="81" t="s">
        <v>293</v>
      </c>
      <c r="B5" s="6">
        <v>35.00000000000005</v>
      </c>
      <c r="C5" s="6">
        <v>0.23252760781943269</v>
      </c>
      <c r="D5" s="6">
        <v>8.8418860133405985</v>
      </c>
      <c r="E5" s="6">
        <v>9.0744136211600317</v>
      </c>
      <c r="F5" s="15"/>
      <c r="G5" s="81" t="s">
        <v>290</v>
      </c>
      <c r="H5" s="6">
        <v>45.117125546879493</v>
      </c>
      <c r="I5" s="6">
        <v>1.5352930955724002</v>
      </c>
      <c r="J5" s="6">
        <v>0</v>
      </c>
      <c r="K5" s="6">
        <v>1.5352930955724002</v>
      </c>
      <c r="L5" s="15"/>
    </row>
    <row r="6" spans="1:12" x14ac:dyDescent="0.25">
      <c r="A6" s="81" t="s">
        <v>311</v>
      </c>
      <c r="B6" s="6">
        <v>10.35287449134033</v>
      </c>
      <c r="C6" s="6">
        <v>0.14987858637954621</v>
      </c>
      <c r="D6" s="6">
        <v>6.5784086364170511</v>
      </c>
      <c r="E6" s="6">
        <v>6.7282872227965971</v>
      </c>
      <c r="F6" s="15"/>
      <c r="G6" s="81" t="s">
        <v>293</v>
      </c>
      <c r="H6" s="6">
        <v>169.72632943826093</v>
      </c>
      <c r="I6" s="6">
        <v>1.1276016390929067</v>
      </c>
      <c r="J6" s="6">
        <v>0</v>
      </c>
      <c r="K6" s="6">
        <v>1.1276016390929067</v>
      </c>
      <c r="L6" s="15"/>
    </row>
    <row r="7" spans="1:12" x14ac:dyDescent="0.25">
      <c r="A7" s="81" t="s">
        <v>313</v>
      </c>
      <c r="B7" s="6">
        <v>611.90041278120464</v>
      </c>
      <c r="C7" s="6">
        <v>76.572306148677541</v>
      </c>
      <c r="D7" s="6">
        <v>161.42462366920159</v>
      </c>
      <c r="E7" s="6">
        <v>237.99692981787913</v>
      </c>
      <c r="F7" s="15"/>
      <c r="G7" s="9"/>
      <c r="H7" s="6"/>
      <c r="I7" s="6"/>
      <c r="J7" s="6"/>
      <c r="K7" s="6"/>
      <c r="L7" s="15"/>
    </row>
    <row r="8" spans="1:12" x14ac:dyDescent="0.25">
      <c r="A8" s="81" t="s">
        <v>315</v>
      </c>
      <c r="B8" s="6">
        <v>72.307373068580858</v>
      </c>
      <c r="C8" s="6">
        <v>197.23695280251027</v>
      </c>
      <c r="D8" s="6">
        <v>18.473597147458673</v>
      </c>
      <c r="E8" s="6">
        <v>215.71054994996894</v>
      </c>
      <c r="F8" s="15"/>
      <c r="G8" s="9"/>
      <c r="H8" s="6"/>
      <c r="I8" s="6"/>
      <c r="J8" s="6"/>
      <c r="K8" s="6"/>
      <c r="L8" s="15"/>
    </row>
    <row r="9" spans="1:12" x14ac:dyDescent="0.25">
      <c r="A9" s="81" t="s">
        <v>316</v>
      </c>
      <c r="B9" s="6">
        <v>7.2412272826795049E-2</v>
      </c>
      <c r="C9" s="6">
        <v>2.3560782995654468</v>
      </c>
      <c r="D9" s="6">
        <v>0.23851079629441096</v>
      </c>
      <c r="E9" s="6">
        <v>2.5945890958598583</v>
      </c>
      <c r="F9" s="15"/>
      <c r="G9" s="9"/>
      <c r="H9" s="6"/>
      <c r="I9" s="6"/>
      <c r="J9" s="6"/>
      <c r="K9" s="6"/>
      <c r="L9" s="15"/>
    </row>
    <row r="10" spans="1:12" x14ac:dyDescent="0.25">
      <c r="A10" s="81" t="s">
        <v>317</v>
      </c>
      <c r="B10" s="6">
        <v>180.35394255649473</v>
      </c>
      <c r="C10" s="6">
        <v>264.13979732954891</v>
      </c>
      <c r="D10" s="6">
        <v>85.064009059597154</v>
      </c>
      <c r="E10" s="6">
        <v>349.20380638914605</v>
      </c>
      <c r="F10" s="15"/>
      <c r="G10" s="9"/>
      <c r="H10" s="6"/>
      <c r="I10" s="6"/>
      <c r="J10" s="6"/>
      <c r="K10" s="6"/>
      <c r="L10" s="15"/>
    </row>
    <row r="11" spans="1:12" x14ac:dyDescent="0.25">
      <c r="A11" s="81" t="s">
        <v>318</v>
      </c>
      <c r="B11" s="6">
        <v>0</v>
      </c>
      <c r="C11" s="6">
        <v>0</v>
      </c>
      <c r="D11" s="6">
        <v>0</v>
      </c>
      <c r="E11" s="6">
        <v>0</v>
      </c>
      <c r="F11" s="15"/>
      <c r="L11" s="15"/>
    </row>
    <row r="12" spans="1:12" x14ac:dyDescent="0.25">
      <c r="A12" s="81" t="s">
        <v>325</v>
      </c>
      <c r="B12" s="6">
        <v>26.776555460957852</v>
      </c>
      <c r="C12" s="6">
        <v>8.9456358026319336</v>
      </c>
      <c r="D12" s="6">
        <v>0.90217766178524372</v>
      </c>
      <c r="E12" s="6">
        <v>9.8478134644171789</v>
      </c>
      <c r="F12" s="15"/>
      <c r="L12" s="15"/>
    </row>
    <row r="13" spans="1:12" x14ac:dyDescent="0.25">
      <c r="A13" s="81" t="s">
        <v>319</v>
      </c>
      <c r="B13" s="6">
        <v>0</v>
      </c>
      <c r="C13" s="6">
        <v>0</v>
      </c>
      <c r="D13" s="6">
        <v>0</v>
      </c>
      <c r="E13" s="6">
        <v>0</v>
      </c>
      <c r="F13" s="15"/>
      <c r="L13" s="15"/>
    </row>
    <row r="14" spans="1:12" x14ac:dyDescent="0.25">
      <c r="A14" s="81" t="s">
        <v>326</v>
      </c>
      <c r="B14" s="6">
        <v>6.1479592496599955E-2</v>
      </c>
      <c r="C14" s="6">
        <v>4.7833835611202254E-3</v>
      </c>
      <c r="D14" s="6">
        <v>4.9780131086551334E-3</v>
      </c>
      <c r="E14" s="6">
        <v>9.7613966697753587E-3</v>
      </c>
      <c r="F14" s="15"/>
      <c r="L14" s="15"/>
    </row>
    <row r="15" spans="1:12" x14ac:dyDescent="0.25">
      <c r="A15" s="81" t="s">
        <v>327</v>
      </c>
      <c r="B15" s="6">
        <v>55.334803936906162</v>
      </c>
      <c r="C15" s="6">
        <v>34.445042827705976</v>
      </c>
      <c r="D15" s="6">
        <v>7.5561054854450491</v>
      </c>
      <c r="E15" s="6">
        <v>42.001148313151027</v>
      </c>
      <c r="F15" s="15"/>
      <c r="L15" s="15"/>
    </row>
    <row r="16" spans="1:12" x14ac:dyDescent="0.25">
      <c r="A16" s="81" t="s">
        <v>328</v>
      </c>
      <c r="B16" s="6">
        <v>3.5163663807890271</v>
      </c>
      <c r="C16" s="6">
        <v>11.990211159256884</v>
      </c>
      <c r="D16" s="6">
        <v>0.56758852679514638</v>
      </c>
      <c r="E16" s="6">
        <v>12.55779968605203</v>
      </c>
      <c r="F16" s="15"/>
      <c r="L16" s="15"/>
    </row>
    <row r="17" spans="1:12" x14ac:dyDescent="0.25">
      <c r="B17" s="6"/>
      <c r="C17" s="6"/>
      <c r="D17" s="6"/>
      <c r="E17" s="6"/>
      <c r="F17" s="15"/>
      <c r="L17" s="15"/>
    </row>
    <row r="18" spans="1:12" x14ac:dyDescent="0.25">
      <c r="B18" s="6"/>
      <c r="C18" s="6"/>
      <c r="D18" s="6"/>
      <c r="E18" s="6"/>
      <c r="F18" s="15"/>
      <c r="L18" s="15"/>
    </row>
    <row r="19" spans="1:12" x14ac:dyDescent="0.25">
      <c r="B19" s="6"/>
      <c r="C19" s="6"/>
      <c r="D19" s="6"/>
      <c r="E19" s="6"/>
      <c r="F19" s="15"/>
      <c r="L19" s="15"/>
    </row>
    <row r="20" spans="1:12" x14ac:dyDescent="0.25">
      <c r="B20" s="6"/>
      <c r="C20" s="6"/>
      <c r="D20" s="6"/>
      <c r="E20" s="6"/>
      <c r="F20" s="15"/>
      <c r="L20" s="15"/>
    </row>
    <row r="21" spans="1:12" x14ac:dyDescent="0.25">
      <c r="B21" s="6"/>
      <c r="C21" s="6"/>
      <c r="D21" s="6"/>
      <c r="E21" s="6"/>
      <c r="F21" s="15"/>
      <c r="L21" s="15"/>
    </row>
    <row r="22" spans="1:12" x14ac:dyDescent="0.25">
      <c r="B22" s="6"/>
      <c r="C22" s="6"/>
      <c r="D22" s="6"/>
      <c r="E22" s="6"/>
      <c r="F22" s="15"/>
      <c r="L22" s="15"/>
    </row>
    <row r="23" spans="1:12" x14ac:dyDescent="0.25">
      <c r="B23" s="6"/>
      <c r="C23" s="6"/>
      <c r="D23" s="6"/>
      <c r="E23" s="6"/>
      <c r="F23" s="15"/>
      <c r="L23" s="15"/>
    </row>
    <row r="24" spans="1:12" x14ac:dyDescent="0.25">
      <c r="B24" s="6"/>
      <c r="C24" s="6"/>
      <c r="D24" s="6"/>
      <c r="E24" s="6"/>
      <c r="F24" s="15"/>
      <c r="L24" s="15"/>
    </row>
    <row r="25" spans="1:12" x14ac:dyDescent="0.25">
      <c r="B25" s="6"/>
      <c r="C25" s="6"/>
      <c r="D25" s="6"/>
      <c r="E25" s="6"/>
      <c r="F25" s="15"/>
      <c r="L25" s="15"/>
    </row>
    <row r="26" spans="1:12" x14ac:dyDescent="0.25">
      <c r="B26" s="6"/>
      <c r="C26" s="6"/>
      <c r="D26" s="6"/>
      <c r="E26" s="6"/>
      <c r="F26" s="15"/>
      <c r="L26" s="15"/>
    </row>
    <row r="27" spans="1:12" x14ac:dyDescent="0.25">
      <c r="B27" s="6"/>
      <c r="C27" s="6"/>
      <c r="D27" s="6"/>
      <c r="E27" s="6"/>
      <c r="F27" s="15"/>
      <c r="L27" s="15"/>
    </row>
    <row r="28" spans="1:12" x14ac:dyDescent="0.25">
      <c r="B28" s="6"/>
      <c r="C28" s="6"/>
      <c r="D28" s="6"/>
      <c r="E28" s="6"/>
      <c r="F28" s="15"/>
      <c r="L28" s="15"/>
    </row>
    <row r="29" spans="1:12" x14ac:dyDescent="0.25">
      <c r="B29" s="6"/>
      <c r="C29" s="6"/>
      <c r="D29" s="6"/>
      <c r="E29" s="6"/>
      <c r="F29" s="15"/>
      <c r="L29" s="15"/>
    </row>
    <row r="30" spans="1:12" x14ac:dyDescent="0.25">
      <c r="B30" s="6"/>
      <c r="C30" s="6"/>
      <c r="D30" s="6"/>
      <c r="E30" s="6"/>
      <c r="F30" s="15"/>
      <c r="L30" s="15"/>
    </row>
    <row r="31" spans="1:12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</row>
    <row r="32" spans="1:12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</row>
    <row r="33" spans="6:12" x14ac:dyDescent="0.25">
      <c r="F33" s="15"/>
      <c r="G33" s="9"/>
      <c r="L33" s="15"/>
    </row>
    <row r="34" spans="6:12" x14ac:dyDescent="0.25">
      <c r="F34" s="15"/>
      <c r="L34" s="15"/>
    </row>
    <row r="35" spans="6:12" x14ac:dyDescent="0.25">
      <c r="F35" s="15"/>
      <c r="G35" s="9"/>
      <c r="L35" s="15"/>
    </row>
    <row r="36" spans="6:12" x14ac:dyDescent="0.25">
      <c r="F36" s="15"/>
      <c r="G36" s="9"/>
      <c r="L36" s="15"/>
    </row>
    <row r="37" spans="6:12" x14ac:dyDescent="0.25">
      <c r="F37" s="15"/>
      <c r="L37" s="15"/>
    </row>
    <row r="38" spans="6:12" x14ac:dyDescent="0.25">
      <c r="F38" s="15"/>
      <c r="G38" s="9"/>
    </row>
    <row r="39" spans="6:12" x14ac:dyDescent="0.25">
      <c r="F39" s="15"/>
    </row>
    <row r="40" spans="6:12" x14ac:dyDescent="0.25">
      <c r="F40" s="15"/>
      <c r="G40" s="9"/>
    </row>
    <row r="41" spans="6:12" x14ac:dyDescent="0.25">
      <c r="F41" s="15"/>
    </row>
    <row r="42" spans="6:12" x14ac:dyDescent="0.25">
      <c r="F42" s="15"/>
    </row>
    <row r="43" spans="6:12" x14ac:dyDescent="0.25">
      <c r="F43" s="15"/>
    </row>
    <row r="44" spans="6:12" x14ac:dyDescent="0.25">
      <c r="F44" s="15"/>
    </row>
  </sheetData>
  <mergeCells count="2">
    <mergeCell ref="A1:E1"/>
    <mergeCell ref="G1:K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0271-4B48-4273-A3A9-54842AE51BB9}">
  <sheetPr>
    <tabColor theme="2" tint="-9.9978637043366805E-2"/>
  </sheetPr>
  <dimension ref="A1:F44"/>
  <sheetViews>
    <sheetView zoomScale="70" zoomScaleNormal="70" workbookViewId="0">
      <selection activeCell="L2" sqref="L2"/>
    </sheetView>
  </sheetViews>
  <sheetFormatPr baseColWidth="10" defaultRowHeight="15" x14ac:dyDescent="0.25"/>
  <cols>
    <col min="1" max="1" width="19.140625" customWidth="1"/>
    <col min="2" max="2" width="9.140625" customWidth="1"/>
    <col min="3" max="3" width="17.5703125" bestFit="1" customWidth="1"/>
    <col min="4" max="4" width="14.7109375" bestFit="1" customWidth="1"/>
    <col min="6" max="6" width="3.7109375" customWidth="1"/>
  </cols>
  <sheetData>
    <row r="1" spans="1:6" x14ac:dyDescent="0.25">
      <c r="A1" s="113" t="s">
        <v>329</v>
      </c>
      <c r="B1" s="113"/>
      <c r="C1" s="113"/>
      <c r="D1" s="113"/>
      <c r="E1" s="113"/>
      <c r="F1" s="49"/>
    </row>
    <row r="2" spans="1:6" x14ac:dyDescent="0.25">
      <c r="A2" s="80" t="s">
        <v>168</v>
      </c>
      <c r="B2" s="3" t="s">
        <v>274</v>
      </c>
      <c r="C2" s="3" t="s">
        <v>49</v>
      </c>
      <c r="D2" s="3" t="s">
        <v>50</v>
      </c>
      <c r="E2" s="3" t="s">
        <v>51</v>
      </c>
      <c r="F2" s="15"/>
    </row>
    <row r="3" spans="1:6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</row>
    <row r="4" spans="1:6" x14ac:dyDescent="0.25">
      <c r="A4" s="79" t="s">
        <v>109</v>
      </c>
      <c r="B4" s="6">
        <v>1210.5298868206644</v>
      </c>
      <c r="C4" s="6">
        <v>399.50642286492615</v>
      </c>
      <c r="D4" s="6">
        <v>453.70126932842442</v>
      </c>
      <c r="E4" s="6">
        <v>853.20769219335057</v>
      </c>
      <c r="F4" s="15"/>
    </row>
    <row r="5" spans="1:6" x14ac:dyDescent="0.25">
      <c r="A5" s="79" t="s">
        <v>293</v>
      </c>
      <c r="B5" s="6">
        <v>204.72632943826093</v>
      </c>
      <c r="C5" s="6">
        <v>1.3601292469123394</v>
      </c>
      <c r="D5" s="6">
        <v>72.175477060218043</v>
      </c>
      <c r="E5" s="6">
        <v>73.535606307130379</v>
      </c>
      <c r="F5" s="15"/>
    </row>
    <row r="6" spans="1:6" x14ac:dyDescent="0.25">
      <c r="A6" s="79" t="s">
        <v>311</v>
      </c>
      <c r="B6" s="6">
        <v>11.000000000008091</v>
      </c>
      <c r="C6" s="6">
        <v>0.15924729749517369</v>
      </c>
      <c r="D6" s="6">
        <v>9.3811008315469042</v>
      </c>
      <c r="E6" s="6">
        <v>9.5403481290420782</v>
      </c>
      <c r="F6" s="15"/>
    </row>
    <row r="7" spans="1:6" x14ac:dyDescent="0.25">
      <c r="A7" s="79" t="s">
        <v>313</v>
      </c>
      <c r="B7" s="6">
        <v>725.50983706252168</v>
      </c>
      <c r="C7" s="6">
        <v>90.78963565898016</v>
      </c>
      <c r="D7" s="6">
        <v>268.74606668088637</v>
      </c>
      <c r="E7" s="6">
        <v>359.53570233986659</v>
      </c>
      <c r="F7" s="15"/>
    </row>
    <row r="8" spans="1:6" x14ac:dyDescent="0.25">
      <c r="A8" s="79" t="s">
        <v>315</v>
      </c>
      <c r="B8" s="6">
        <v>0</v>
      </c>
      <c r="C8" s="6">
        <v>0</v>
      </c>
      <c r="D8" s="6">
        <v>0</v>
      </c>
      <c r="E8" s="6">
        <v>0</v>
      </c>
      <c r="F8" s="15"/>
    </row>
    <row r="9" spans="1:6" x14ac:dyDescent="0.25">
      <c r="A9" s="79" t="s">
        <v>316</v>
      </c>
      <c r="B9" s="6">
        <v>0</v>
      </c>
      <c r="C9" s="6">
        <v>0</v>
      </c>
      <c r="D9" s="6">
        <v>0</v>
      </c>
      <c r="E9" s="6">
        <v>0</v>
      </c>
      <c r="F9" s="15"/>
    </row>
    <row r="10" spans="1:6" x14ac:dyDescent="0.25">
      <c r="A10" s="79" t="s">
        <v>317</v>
      </c>
      <c r="B10" s="6">
        <v>180.35993885423312</v>
      </c>
      <c r="C10" s="6">
        <v>264.13986150646713</v>
      </c>
      <c r="D10" s="6">
        <v>89.588870777379483</v>
      </c>
      <c r="E10" s="6">
        <v>353.72873228384663</v>
      </c>
      <c r="F10" s="15"/>
    </row>
    <row r="11" spans="1:6" x14ac:dyDescent="0.25">
      <c r="A11" s="79" t="s">
        <v>318</v>
      </c>
      <c r="B11" s="6">
        <v>0</v>
      </c>
      <c r="C11" s="6">
        <v>0</v>
      </c>
      <c r="D11" s="6">
        <v>0</v>
      </c>
      <c r="E11" s="6">
        <v>0</v>
      </c>
      <c r="F11" s="15"/>
    </row>
    <row r="12" spans="1:6" x14ac:dyDescent="0.25">
      <c r="A12" s="79" t="s">
        <v>59</v>
      </c>
      <c r="B12" s="6">
        <v>0</v>
      </c>
      <c r="C12" s="6">
        <v>0</v>
      </c>
      <c r="D12" s="6">
        <v>0</v>
      </c>
      <c r="E12" s="6">
        <v>0</v>
      </c>
      <c r="F12" s="15"/>
    </row>
    <row r="13" spans="1:6" x14ac:dyDescent="0.25">
      <c r="A13" s="79" t="s">
        <v>319</v>
      </c>
      <c r="B13" s="6">
        <v>0</v>
      </c>
      <c r="C13" s="6">
        <v>0</v>
      </c>
      <c r="D13" s="6">
        <v>0</v>
      </c>
      <c r="E13" s="6">
        <v>0</v>
      </c>
      <c r="F13" s="15"/>
    </row>
    <row r="14" spans="1:6" x14ac:dyDescent="0.25">
      <c r="A14" s="79" t="s">
        <v>300</v>
      </c>
      <c r="B14" s="6">
        <v>28.90569250539501</v>
      </c>
      <c r="C14" s="6">
        <v>2.2490524080954724</v>
      </c>
      <c r="D14" s="6">
        <v>3.004814725961011</v>
      </c>
      <c r="E14" s="6">
        <v>5.2538671340564829</v>
      </c>
      <c r="F14" s="15"/>
    </row>
    <row r="15" spans="1:6" x14ac:dyDescent="0.25">
      <c r="A15" s="79" t="s">
        <v>304</v>
      </c>
      <c r="B15" s="6">
        <v>55.340016355853649</v>
      </c>
      <c r="C15" s="6">
        <v>34.445064058012434</v>
      </c>
      <c r="D15" s="6">
        <v>9.5983683162720279</v>
      </c>
      <c r="E15" s="6">
        <v>44.043432374284457</v>
      </c>
      <c r="F15" s="15"/>
    </row>
    <row r="16" spans="1:6" x14ac:dyDescent="0.25">
      <c r="A16" s="79" t="s">
        <v>290</v>
      </c>
      <c r="B16" s="6">
        <v>1.1984824723644165E-3</v>
      </c>
      <c r="C16" s="6">
        <v>4.0783224611100985E-5</v>
      </c>
      <c r="D16" s="6">
        <v>3.9068399637071685E-4</v>
      </c>
      <c r="E16" s="6">
        <v>4.3146722098181785E-4</v>
      </c>
      <c r="F16" s="15"/>
    </row>
    <row r="17" spans="1:6" x14ac:dyDescent="0.25">
      <c r="A17" s="79" t="s">
        <v>322</v>
      </c>
      <c r="B17" s="6">
        <v>4.6868741219195913</v>
      </c>
      <c r="C17" s="6">
        <v>6.3633919057388155</v>
      </c>
      <c r="D17" s="6">
        <v>1.2061802521641916</v>
      </c>
      <c r="E17" s="6">
        <v>7.5695721579030071</v>
      </c>
      <c r="F17" s="15"/>
    </row>
    <row r="18" spans="1:6" x14ac:dyDescent="0.25">
      <c r="B18" s="6"/>
      <c r="C18" s="6"/>
      <c r="D18" s="6"/>
      <c r="E18" s="6"/>
      <c r="F18" s="15"/>
    </row>
    <row r="19" spans="1:6" x14ac:dyDescent="0.25">
      <c r="B19" s="6"/>
      <c r="C19" s="6"/>
      <c r="D19" s="6"/>
      <c r="E19" s="6"/>
      <c r="F19" s="15"/>
    </row>
    <row r="20" spans="1:6" x14ac:dyDescent="0.25">
      <c r="B20" s="6"/>
      <c r="C20" s="6"/>
      <c r="D20" s="6"/>
      <c r="E20" s="6"/>
      <c r="F20" s="15"/>
    </row>
    <row r="21" spans="1:6" x14ac:dyDescent="0.25">
      <c r="B21" s="6"/>
      <c r="C21" s="6"/>
      <c r="D21" s="6"/>
      <c r="E21" s="6"/>
      <c r="F21" s="15"/>
    </row>
    <row r="22" spans="1:6" x14ac:dyDescent="0.25">
      <c r="B22" s="6"/>
      <c r="C22" s="6"/>
      <c r="D22" s="6"/>
      <c r="E22" s="6"/>
      <c r="F22" s="15"/>
    </row>
    <row r="23" spans="1:6" x14ac:dyDescent="0.25">
      <c r="B23" s="6"/>
      <c r="C23" s="6"/>
      <c r="D23" s="6"/>
      <c r="E23" s="6"/>
      <c r="F23" s="15"/>
    </row>
    <row r="24" spans="1:6" x14ac:dyDescent="0.25">
      <c r="B24" s="6"/>
      <c r="C24" s="6"/>
      <c r="D24" s="6"/>
      <c r="E24" s="6"/>
      <c r="F24" s="15"/>
    </row>
    <row r="25" spans="1:6" x14ac:dyDescent="0.25">
      <c r="B25" s="6"/>
      <c r="C25" s="6"/>
      <c r="D25" s="6"/>
      <c r="E25" s="6"/>
      <c r="F25" s="15"/>
    </row>
    <row r="26" spans="1:6" x14ac:dyDescent="0.25">
      <c r="B26" s="6"/>
      <c r="C26" s="6"/>
      <c r="D26" s="6"/>
      <c r="E26" s="6"/>
      <c r="F26" s="15"/>
    </row>
    <row r="27" spans="1:6" x14ac:dyDescent="0.25">
      <c r="B27" s="6"/>
      <c r="C27" s="6"/>
      <c r="D27" s="6"/>
      <c r="E27" s="6"/>
      <c r="F27" s="15"/>
    </row>
    <row r="28" spans="1:6" x14ac:dyDescent="0.25">
      <c r="B28" s="6"/>
      <c r="C28" s="6"/>
      <c r="D28" s="6"/>
      <c r="E28" s="6"/>
      <c r="F28" s="15"/>
    </row>
    <row r="29" spans="1:6" x14ac:dyDescent="0.25">
      <c r="B29" s="6"/>
      <c r="C29" s="6"/>
      <c r="D29" s="6"/>
      <c r="E29" s="6"/>
      <c r="F29" s="15"/>
    </row>
    <row r="30" spans="1:6" x14ac:dyDescent="0.25">
      <c r="B30" s="6"/>
      <c r="C30" s="6"/>
      <c r="D30" s="6"/>
      <c r="E30" s="6"/>
      <c r="F30" s="15"/>
    </row>
    <row r="31" spans="1:6" x14ac:dyDescent="0.25">
      <c r="A31" s="64"/>
      <c r="B31" s="3"/>
      <c r="C31" s="3"/>
      <c r="D31" s="3"/>
      <c r="E31" s="3"/>
      <c r="F31" s="15"/>
    </row>
    <row r="32" spans="1:6" x14ac:dyDescent="0.25">
      <c r="B32" s="3"/>
      <c r="C32" s="3"/>
      <c r="D32" s="3"/>
      <c r="E32" s="3"/>
      <c r="F32" s="15"/>
    </row>
    <row r="33" spans="6:6" x14ac:dyDescent="0.25">
      <c r="F33" s="15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  <row r="41" spans="6:6" x14ac:dyDescent="0.25">
      <c r="F41" s="15"/>
    </row>
    <row r="42" spans="6:6" x14ac:dyDescent="0.25">
      <c r="F42" s="15"/>
    </row>
    <row r="43" spans="6:6" x14ac:dyDescent="0.25">
      <c r="F43" s="15"/>
    </row>
    <row r="44" spans="6:6" x14ac:dyDescent="0.25">
      <c r="F44" s="15"/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208E-CFE8-4BB4-85D4-80967C2ABCAB}">
  <sheetPr>
    <tabColor theme="3" tint="0.79998168889431442"/>
  </sheetPr>
  <dimension ref="A1:AC44"/>
  <sheetViews>
    <sheetView zoomScale="70" zoomScaleNormal="70" workbookViewId="0">
      <selection activeCell="L2" sqref="L2"/>
    </sheetView>
  </sheetViews>
  <sheetFormatPr baseColWidth="10" defaultRowHeight="15" x14ac:dyDescent="0.25"/>
  <cols>
    <col min="1" max="1" width="23" bestFit="1" customWidth="1"/>
    <col min="2" max="2" width="9.7109375" customWidth="1"/>
    <col min="3" max="3" width="17.5703125" bestFit="1" customWidth="1"/>
    <col min="4" max="4" width="14.7109375" bestFit="1" customWidth="1"/>
    <col min="6" max="6" width="3.7109375" customWidth="1"/>
    <col min="8" max="8" width="9.28515625" bestFit="1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8" max="18" width="3.7109375" style="15" customWidth="1"/>
    <col min="24" max="24" width="3.28515625" style="15" customWidth="1"/>
    <col min="30" max="30" width="2.85546875" customWidth="1"/>
  </cols>
  <sheetData>
    <row r="1" spans="1:29" x14ac:dyDescent="0.25">
      <c r="A1" s="113" t="s">
        <v>330</v>
      </c>
      <c r="B1" s="113"/>
      <c r="C1" s="113"/>
      <c r="D1" s="113"/>
      <c r="E1" s="113"/>
      <c r="F1" s="49"/>
      <c r="G1" s="113" t="s">
        <v>331</v>
      </c>
      <c r="H1" s="113"/>
      <c r="I1" s="113"/>
      <c r="J1" s="113"/>
      <c r="K1" s="113"/>
      <c r="L1" s="49"/>
      <c r="M1" s="113" t="s">
        <v>332</v>
      </c>
      <c r="N1" s="113"/>
      <c r="O1" s="113"/>
      <c r="P1" s="113"/>
      <c r="Q1" s="113"/>
      <c r="S1" s="113" t="s">
        <v>333</v>
      </c>
      <c r="T1" s="113"/>
      <c r="U1" s="113"/>
      <c r="V1" s="113"/>
      <c r="W1" s="113"/>
      <c r="Y1" s="113" t="s">
        <v>334</v>
      </c>
      <c r="Z1" s="113"/>
      <c r="AA1" s="113"/>
      <c r="AB1" s="113"/>
      <c r="AC1" s="113"/>
    </row>
    <row r="2" spans="1:29" x14ac:dyDescent="0.25">
      <c r="A2" s="78" t="s">
        <v>166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175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">
        <v>112</v>
      </c>
      <c r="N2" s="3" t="s">
        <v>274</v>
      </c>
      <c r="O2" s="3" t="s">
        <v>49</v>
      </c>
      <c r="P2" s="3" t="s">
        <v>50</v>
      </c>
      <c r="Q2" s="3" t="s">
        <v>51</v>
      </c>
      <c r="S2" s="78" t="s">
        <v>287</v>
      </c>
      <c r="T2" s="3" t="s">
        <v>274</v>
      </c>
      <c r="U2" s="3" t="s">
        <v>49</v>
      </c>
      <c r="V2" s="3" t="s">
        <v>50</v>
      </c>
      <c r="W2" s="3" t="s">
        <v>51</v>
      </c>
      <c r="Y2" s="78" t="s">
        <v>335</v>
      </c>
      <c r="Z2" s="3" t="s">
        <v>274</v>
      </c>
      <c r="AA2" s="3" t="s">
        <v>49</v>
      </c>
      <c r="AB2" s="3" t="s">
        <v>50</v>
      </c>
      <c r="AC2" s="3" t="s">
        <v>51</v>
      </c>
    </row>
    <row r="3" spans="1:29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  <c r="M3" t="s">
        <v>238</v>
      </c>
      <c r="N3" s="3" t="s">
        <v>277</v>
      </c>
      <c r="O3" s="3" t="s">
        <v>278</v>
      </c>
      <c r="P3" s="3" t="s">
        <v>278</v>
      </c>
      <c r="Q3" s="3" t="s">
        <v>278</v>
      </c>
      <c r="S3" t="s">
        <v>238</v>
      </c>
      <c r="T3" s="3" t="s">
        <v>277</v>
      </c>
      <c r="U3" s="3" t="s">
        <v>278</v>
      </c>
      <c r="V3" s="3" t="s">
        <v>278</v>
      </c>
      <c r="W3" s="3" t="s">
        <v>278</v>
      </c>
      <c r="Y3" t="s">
        <v>238</v>
      </c>
      <c r="Z3" s="3" t="s">
        <v>277</v>
      </c>
      <c r="AA3" s="3" t="s">
        <v>278</v>
      </c>
      <c r="AB3" s="3" t="s">
        <v>278</v>
      </c>
      <c r="AC3" s="3" t="s">
        <v>278</v>
      </c>
    </row>
    <row r="4" spans="1:29" x14ac:dyDescent="0.25">
      <c r="A4" t="s">
        <v>109</v>
      </c>
      <c r="B4" s="6">
        <v>22011.90508626062</v>
      </c>
      <c r="C4" s="6">
        <v>15338.677883346147</v>
      </c>
      <c r="D4" s="6">
        <v>2847.0574819322414</v>
      </c>
      <c r="E4" s="6">
        <v>18185.735365278386</v>
      </c>
      <c r="F4" s="15"/>
      <c r="G4" t="s">
        <v>109</v>
      </c>
      <c r="H4" s="6">
        <v>6170.2854102766723</v>
      </c>
      <c r="I4" s="6">
        <v>1223.2056326518625</v>
      </c>
      <c r="J4" s="6">
        <v>1312.7527045618306</v>
      </c>
      <c r="K4" s="6">
        <v>2535.9583372136931</v>
      </c>
      <c r="L4" s="15"/>
      <c r="M4" t="s">
        <v>109</v>
      </c>
      <c r="N4" s="6">
        <v>200</v>
      </c>
      <c r="O4" s="6">
        <v>1718.936218506788</v>
      </c>
      <c r="P4" s="6">
        <v>0</v>
      </c>
      <c r="Q4" s="6">
        <v>1718.936218506788</v>
      </c>
      <c r="S4" t="s">
        <v>109</v>
      </c>
      <c r="T4" s="6">
        <v>8609.9999999999982</v>
      </c>
      <c r="U4" s="6">
        <v>2879.464294902607</v>
      </c>
      <c r="V4" s="6">
        <v>0</v>
      </c>
      <c r="W4" s="6">
        <v>2879.464294902607</v>
      </c>
      <c r="Y4" t="s">
        <v>109</v>
      </c>
      <c r="Z4" s="6">
        <v>2950</v>
      </c>
      <c r="AA4" s="6">
        <v>59.992232212368918</v>
      </c>
      <c r="AB4" s="6">
        <v>0</v>
      </c>
      <c r="AC4" s="6">
        <v>59.992232212368918</v>
      </c>
    </row>
    <row r="5" spans="1:29" x14ac:dyDescent="0.25">
      <c r="A5" t="s">
        <v>56</v>
      </c>
      <c r="B5" s="6">
        <v>17242.145039411367</v>
      </c>
      <c r="C5" s="6">
        <v>9994.1093950574177</v>
      </c>
      <c r="D5" s="6">
        <v>2495.9959650247101</v>
      </c>
      <c r="E5" s="6">
        <v>12490.105360082127</v>
      </c>
      <c r="F5" s="15"/>
      <c r="G5" t="s">
        <v>279</v>
      </c>
      <c r="H5" s="6">
        <v>853.5004241953402</v>
      </c>
      <c r="I5" s="6">
        <v>197.69100556974718</v>
      </c>
      <c r="J5" s="6">
        <v>193.79829772369004</v>
      </c>
      <c r="K5" s="6">
        <v>391.48930329343722</v>
      </c>
      <c r="L5" s="15"/>
      <c r="M5" t="s">
        <v>170</v>
      </c>
      <c r="N5" s="6">
        <v>180</v>
      </c>
      <c r="O5" s="6">
        <v>1707.9354242467134</v>
      </c>
      <c r="P5" s="6">
        <v>0</v>
      </c>
      <c r="Q5" s="6">
        <v>1707.9354242467134</v>
      </c>
      <c r="S5" t="s">
        <v>289</v>
      </c>
      <c r="T5" s="6">
        <v>4391.0999999999995</v>
      </c>
      <c r="U5" s="6">
        <v>2242.6059011986931</v>
      </c>
      <c r="V5" s="6">
        <v>0</v>
      </c>
      <c r="W5" s="6">
        <v>2242.6059011986931</v>
      </c>
      <c r="Y5" t="s">
        <v>290</v>
      </c>
      <c r="Z5" s="6">
        <v>1475</v>
      </c>
      <c r="AA5" s="6">
        <v>50.192854454264264</v>
      </c>
      <c r="AB5" s="6">
        <v>0</v>
      </c>
      <c r="AC5" s="6">
        <v>50.192854454264264</v>
      </c>
    </row>
    <row r="6" spans="1:29" x14ac:dyDescent="0.25">
      <c r="A6" t="s">
        <v>310</v>
      </c>
      <c r="B6" s="6">
        <v>0</v>
      </c>
      <c r="C6" s="6">
        <v>0</v>
      </c>
      <c r="D6" s="6">
        <v>0</v>
      </c>
      <c r="E6" s="6">
        <v>0</v>
      </c>
      <c r="F6" s="15"/>
      <c r="G6" t="s">
        <v>291</v>
      </c>
      <c r="H6" s="6">
        <v>0</v>
      </c>
      <c r="I6" s="6">
        <v>0</v>
      </c>
      <c r="J6" s="6">
        <v>0</v>
      </c>
      <c r="K6" s="6">
        <v>0</v>
      </c>
      <c r="L6" s="15"/>
      <c r="M6" t="s">
        <v>292</v>
      </c>
      <c r="N6" s="6">
        <v>10</v>
      </c>
      <c r="O6" s="6">
        <v>0.14477027045005139</v>
      </c>
      <c r="P6" s="6">
        <v>0</v>
      </c>
      <c r="Q6" s="6">
        <v>0.14477027045005139</v>
      </c>
      <c r="S6" t="s">
        <v>235</v>
      </c>
      <c r="T6" s="6">
        <v>947.09999999999991</v>
      </c>
      <c r="U6" s="6">
        <v>599.38950054477334</v>
      </c>
      <c r="V6" s="6">
        <v>0</v>
      </c>
      <c r="W6" s="6">
        <v>599.38950054477334</v>
      </c>
      <c r="Y6" t="s">
        <v>293</v>
      </c>
      <c r="Z6" s="6">
        <v>1475</v>
      </c>
      <c r="AA6" s="6">
        <v>9.7993777581046544</v>
      </c>
      <c r="AB6" s="6">
        <v>0</v>
      </c>
      <c r="AC6" s="6">
        <v>9.7993777581046544</v>
      </c>
    </row>
    <row r="7" spans="1:29" x14ac:dyDescent="0.25">
      <c r="A7" t="s">
        <v>312</v>
      </c>
      <c r="B7" s="6">
        <v>0</v>
      </c>
      <c r="C7" s="6">
        <v>0</v>
      </c>
      <c r="D7" s="6">
        <v>0</v>
      </c>
      <c r="E7" s="6">
        <v>0</v>
      </c>
      <c r="F7" s="15"/>
      <c r="G7" t="s">
        <v>294</v>
      </c>
      <c r="H7" s="6">
        <v>0</v>
      </c>
      <c r="I7" s="6">
        <v>0</v>
      </c>
      <c r="J7" s="6">
        <v>0</v>
      </c>
      <c r="K7" s="6">
        <v>0</v>
      </c>
      <c r="L7" s="15"/>
      <c r="M7" t="s">
        <v>295</v>
      </c>
      <c r="N7" s="6">
        <v>1.6</v>
      </c>
      <c r="O7" s="6">
        <v>8.4453453921721504</v>
      </c>
      <c r="P7" s="6">
        <v>0</v>
      </c>
      <c r="Q7" s="6">
        <v>8.4453453921721504</v>
      </c>
      <c r="S7" t="s">
        <v>236</v>
      </c>
      <c r="T7" s="6">
        <v>3271.7999999999997</v>
      </c>
      <c r="U7" s="6">
        <v>37.468893159140578</v>
      </c>
      <c r="V7" s="6">
        <v>0</v>
      </c>
      <c r="W7" s="6">
        <v>37.468893159140578</v>
      </c>
      <c r="Z7" s="6"/>
      <c r="AA7" s="6"/>
      <c r="AB7" s="6"/>
      <c r="AC7" s="6"/>
    </row>
    <row r="8" spans="1:29" x14ac:dyDescent="0.25">
      <c r="A8" t="s">
        <v>314</v>
      </c>
      <c r="B8" s="6">
        <v>0</v>
      </c>
      <c r="C8" s="6">
        <v>0</v>
      </c>
      <c r="D8" s="6">
        <v>0</v>
      </c>
      <c r="E8" s="6">
        <v>0</v>
      </c>
      <c r="F8" s="15"/>
      <c r="G8" t="s">
        <v>296</v>
      </c>
      <c r="H8" s="6">
        <v>0</v>
      </c>
      <c r="I8" s="6">
        <v>0</v>
      </c>
      <c r="J8" s="6">
        <v>0</v>
      </c>
      <c r="K8" s="6">
        <v>0</v>
      </c>
      <c r="L8" s="15"/>
      <c r="M8" t="s">
        <v>296</v>
      </c>
      <c r="N8" s="6">
        <v>4</v>
      </c>
      <c r="O8" s="6">
        <v>0.16352732208313125</v>
      </c>
      <c r="P8" s="6">
        <v>0</v>
      </c>
      <c r="Q8" s="6">
        <v>0.16352732208313125</v>
      </c>
      <c r="T8" s="6"/>
      <c r="U8" s="6"/>
      <c r="V8" s="6"/>
      <c r="W8" s="6"/>
      <c r="Z8" s="6"/>
      <c r="AA8" s="6"/>
      <c r="AB8" s="6"/>
      <c r="AC8" s="6"/>
    </row>
    <row r="9" spans="1:29" x14ac:dyDescent="0.25">
      <c r="A9" t="s">
        <v>59</v>
      </c>
      <c r="B9" s="6">
        <v>1308.0042477754071</v>
      </c>
      <c r="C9" s="6">
        <v>436.98340109613827</v>
      </c>
      <c r="D9" s="6">
        <v>44.070278707734474</v>
      </c>
      <c r="E9" s="6">
        <v>481.05367980387274</v>
      </c>
      <c r="F9" s="15"/>
      <c r="G9" t="s">
        <v>236</v>
      </c>
      <c r="H9" s="6">
        <v>1991.9999999999998</v>
      </c>
      <c r="I9" s="6">
        <v>22.812529852988579</v>
      </c>
      <c r="J9" s="6">
        <v>515.73398161034754</v>
      </c>
      <c r="K9" s="6">
        <v>538.54651146333606</v>
      </c>
      <c r="L9" s="15"/>
      <c r="M9" t="s">
        <v>289</v>
      </c>
      <c r="N9" s="6">
        <v>4.4000000000000004</v>
      </c>
      <c r="O9" s="6">
        <v>2.247151275369327</v>
      </c>
      <c r="P9" s="6">
        <v>0</v>
      </c>
      <c r="Q9" s="6">
        <v>2.247151275369327</v>
      </c>
      <c r="S9" s="79"/>
      <c r="T9" s="3"/>
      <c r="U9" s="3"/>
      <c r="V9" s="3"/>
      <c r="W9" s="3"/>
    </row>
    <row r="10" spans="1:29" x14ac:dyDescent="0.25">
      <c r="A10" t="s">
        <v>58</v>
      </c>
      <c r="B10" s="6">
        <v>223.49661026718314</v>
      </c>
      <c r="C10" s="6">
        <v>256.60786794321871</v>
      </c>
      <c r="D10" s="6">
        <v>27.536130594514034</v>
      </c>
      <c r="E10" s="6">
        <v>284.14399853773273</v>
      </c>
      <c r="F10" s="15"/>
      <c r="G10" t="s">
        <v>297</v>
      </c>
      <c r="H10" s="6">
        <v>0</v>
      </c>
      <c r="I10" s="6">
        <v>0</v>
      </c>
      <c r="J10" s="6">
        <v>0</v>
      </c>
      <c r="K10" s="6">
        <v>0</v>
      </c>
      <c r="L10" s="15"/>
      <c r="N10" s="6"/>
      <c r="O10" s="6"/>
      <c r="P10" s="6"/>
      <c r="Q10" s="6"/>
    </row>
    <row r="11" spans="1:29" x14ac:dyDescent="0.25">
      <c r="A11" t="s">
        <v>61</v>
      </c>
      <c r="B11" s="6">
        <v>2161.6607697308859</v>
      </c>
      <c r="C11" s="6">
        <v>2791.1259295236355</v>
      </c>
      <c r="D11" s="6">
        <v>126.39244292220869</v>
      </c>
      <c r="E11" s="6">
        <v>2917.5183724458443</v>
      </c>
      <c r="F11" s="15"/>
      <c r="G11" t="s">
        <v>298</v>
      </c>
      <c r="H11" s="6">
        <v>0</v>
      </c>
      <c r="I11" s="6">
        <v>0</v>
      </c>
      <c r="J11" s="6">
        <v>0</v>
      </c>
      <c r="K11" s="6">
        <v>0</v>
      </c>
      <c r="L11" s="15"/>
      <c r="M11" s="9"/>
      <c r="N11" s="6"/>
      <c r="O11" s="6"/>
      <c r="P11" s="6"/>
      <c r="Q11" s="6"/>
    </row>
    <row r="12" spans="1:29" x14ac:dyDescent="0.25">
      <c r="A12" t="s">
        <v>62</v>
      </c>
      <c r="B12" s="6">
        <v>363.86906886986634</v>
      </c>
      <c r="C12" s="6">
        <v>532.89176115462999</v>
      </c>
      <c r="D12" s="6">
        <v>43.52748024500886</v>
      </c>
      <c r="E12" s="6">
        <v>576.41924139963885</v>
      </c>
      <c r="F12" s="15"/>
      <c r="G12" t="s">
        <v>235</v>
      </c>
      <c r="H12" s="6">
        <v>0</v>
      </c>
      <c r="I12" s="6">
        <v>0</v>
      </c>
      <c r="J12" s="6">
        <v>0</v>
      </c>
      <c r="K12" s="6">
        <v>0</v>
      </c>
      <c r="L12" s="15"/>
      <c r="M12" s="9"/>
      <c r="N12" s="6"/>
      <c r="O12" s="6"/>
      <c r="P12" s="6"/>
      <c r="Q12" s="6"/>
    </row>
    <row r="13" spans="1:29" x14ac:dyDescent="0.25">
      <c r="A13" t="s">
        <v>57</v>
      </c>
      <c r="B13" s="6">
        <v>712.72934621656532</v>
      </c>
      <c r="C13" s="6">
        <v>1326.9595123847776</v>
      </c>
      <c r="D13" s="6">
        <v>109.53518330841015</v>
      </c>
      <c r="E13" s="6">
        <v>1436.4946956931876</v>
      </c>
      <c r="F13" s="15"/>
      <c r="G13" t="s">
        <v>289</v>
      </c>
      <c r="H13" s="6">
        <v>1832.705846080436</v>
      </c>
      <c r="I13" s="6">
        <v>935.99256349919847</v>
      </c>
      <c r="J13" s="6">
        <v>327.72498530845672</v>
      </c>
      <c r="K13" s="6">
        <v>1263.7175488076552</v>
      </c>
      <c r="L13" s="15"/>
      <c r="M13" s="9"/>
      <c r="N13" s="6"/>
      <c r="O13" s="6"/>
      <c r="P13" s="6"/>
      <c r="Q13" s="6"/>
    </row>
    <row r="14" spans="1:29" x14ac:dyDescent="0.25">
      <c r="A14" t="s">
        <v>320</v>
      </c>
      <c r="B14" s="6">
        <v>0</v>
      </c>
      <c r="C14" s="6">
        <v>0</v>
      </c>
      <c r="D14" s="6">
        <v>0</v>
      </c>
      <c r="E14" s="6">
        <v>0</v>
      </c>
      <c r="F14" s="15"/>
      <c r="G14" t="s">
        <v>259</v>
      </c>
      <c r="H14" s="6">
        <v>1288.4862336030762</v>
      </c>
      <c r="I14" s="6">
        <v>26.121146586771463</v>
      </c>
      <c r="J14" s="6">
        <v>253.47217822207367</v>
      </c>
      <c r="K14" s="6">
        <v>279.59332480884513</v>
      </c>
      <c r="L14" s="15"/>
      <c r="M14" s="9"/>
      <c r="N14" s="6"/>
      <c r="O14" s="6"/>
      <c r="P14" s="6"/>
      <c r="Q14" s="6"/>
    </row>
    <row r="15" spans="1:29" x14ac:dyDescent="0.25">
      <c r="A15" t="s">
        <v>321</v>
      </c>
      <c r="B15" s="6">
        <v>3.9893459834422254E-6</v>
      </c>
      <c r="C15" s="6">
        <v>1.6186328894870716E-5</v>
      </c>
      <c r="D15" s="6">
        <v>1.1296551639707028E-6</v>
      </c>
      <c r="E15" s="6">
        <v>1.7315984058841422E-5</v>
      </c>
      <c r="F15" s="15"/>
      <c r="G15" t="s">
        <v>299</v>
      </c>
      <c r="H15" s="6">
        <v>0</v>
      </c>
      <c r="I15" s="6">
        <v>0</v>
      </c>
      <c r="J15" s="6">
        <v>0</v>
      </c>
      <c r="K15" s="6">
        <v>0</v>
      </c>
      <c r="L15" s="15"/>
      <c r="M15" s="9"/>
      <c r="N15" s="6"/>
      <c r="O15" s="6"/>
      <c r="P15" s="6"/>
      <c r="Q15" s="6"/>
    </row>
    <row r="16" spans="1:29" x14ac:dyDescent="0.25">
      <c r="B16" s="6"/>
      <c r="C16" s="6"/>
      <c r="D16" s="6"/>
      <c r="E16" s="6"/>
      <c r="F16" s="15"/>
      <c r="G16" t="s">
        <v>300</v>
      </c>
      <c r="H16" s="6">
        <v>121.72397003623813</v>
      </c>
      <c r="I16" s="6">
        <v>9.47092299836258</v>
      </c>
      <c r="J16" s="6">
        <v>9.8562823228566359</v>
      </c>
      <c r="K16" s="6">
        <v>19.327205321219214</v>
      </c>
      <c r="L16" s="15"/>
      <c r="M16" s="9"/>
      <c r="N16" s="6"/>
      <c r="O16" s="6"/>
      <c r="P16" s="6"/>
      <c r="Q16" s="6"/>
    </row>
    <row r="17" spans="1:17" x14ac:dyDescent="0.25">
      <c r="B17" s="6"/>
      <c r="C17" s="6"/>
      <c r="D17" s="6"/>
      <c r="E17" s="6"/>
      <c r="F17" s="15"/>
      <c r="G17" t="s">
        <v>301</v>
      </c>
      <c r="H17" s="6">
        <v>5.5971947431545056E-3</v>
      </c>
      <c r="I17" s="6">
        <v>5.4469643862119872E-4</v>
      </c>
      <c r="J17" s="6">
        <v>7.7591907417410926E-4</v>
      </c>
      <c r="K17" s="6">
        <v>1.320615512795308E-3</v>
      </c>
      <c r="L17" s="15"/>
      <c r="M17" s="9"/>
      <c r="N17" s="6"/>
      <c r="O17" s="6"/>
      <c r="P17" s="6"/>
      <c r="Q17" s="6"/>
    </row>
    <row r="18" spans="1:17" x14ac:dyDescent="0.25">
      <c r="B18" s="6"/>
      <c r="C18" s="6"/>
      <c r="D18" s="6"/>
      <c r="E18" s="6"/>
      <c r="F18" s="15"/>
      <c r="G18" t="s">
        <v>302</v>
      </c>
      <c r="H18" s="6">
        <v>0</v>
      </c>
      <c r="I18" s="6">
        <v>0</v>
      </c>
      <c r="J18" s="6">
        <v>0</v>
      </c>
      <c r="K18" s="6">
        <v>0</v>
      </c>
      <c r="L18" s="15"/>
      <c r="M18" s="9"/>
      <c r="N18" s="6"/>
      <c r="O18" s="6"/>
      <c r="P18" s="6"/>
      <c r="Q18" s="6"/>
    </row>
    <row r="19" spans="1:17" x14ac:dyDescent="0.25">
      <c r="B19" s="6"/>
      <c r="C19" s="6"/>
      <c r="D19" s="6"/>
      <c r="E19" s="6"/>
      <c r="F19" s="15"/>
      <c r="G19" t="s">
        <v>303</v>
      </c>
      <c r="H19" s="6">
        <v>39.690104829470769</v>
      </c>
      <c r="I19" s="6">
        <v>4.8672026260264172</v>
      </c>
      <c r="J19" s="6">
        <v>6.4078819962845417</v>
      </c>
      <c r="K19" s="6">
        <v>11.27508462231096</v>
      </c>
      <c r="L19" s="15"/>
      <c r="M19" s="9"/>
      <c r="N19" s="6"/>
      <c r="O19" s="6"/>
      <c r="P19" s="6"/>
      <c r="Q19" s="6"/>
    </row>
    <row r="20" spans="1:17" x14ac:dyDescent="0.25">
      <c r="B20" s="6"/>
      <c r="C20" s="6"/>
      <c r="D20" s="6"/>
      <c r="E20" s="6"/>
      <c r="F20" s="15"/>
      <c r="G20" t="s">
        <v>304</v>
      </c>
      <c r="H20" s="6">
        <v>42.173234337368882</v>
      </c>
      <c r="I20" s="6">
        <v>26.249716822329489</v>
      </c>
      <c r="J20" s="6">
        <v>5.7583214590473126</v>
      </c>
      <c r="K20" s="6">
        <v>32.008038281376805</v>
      </c>
      <c r="L20" s="15"/>
      <c r="M20" s="9"/>
      <c r="N20" s="6"/>
      <c r="O20" s="6"/>
      <c r="P20" s="6"/>
      <c r="Q20" s="6"/>
    </row>
    <row r="21" spans="1:17" x14ac:dyDescent="0.25">
      <c r="B21" s="6"/>
      <c r="C21" s="6"/>
      <c r="D21" s="6"/>
      <c r="E21" s="6"/>
      <c r="F21" s="15"/>
      <c r="G21" t="s">
        <v>305</v>
      </c>
      <c r="H21" s="6">
        <v>0</v>
      </c>
      <c r="I21" s="6">
        <v>0</v>
      </c>
      <c r="J21" s="6">
        <v>0</v>
      </c>
      <c r="K21" s="6">
        <v>0</v>
      </c>
      <c r="L21" s="15"/>
      <c r="M21" s="9"/>
      <c r="N21" s="6"/>
      <c r="O21" s="6"/>
      <c r="P21" s="6"/>
      <c r="Q21" s="6"/>
    </row>
    <row r="22" spans="1:17" x14ac:dyDescent="0.25">
      <c r="B22" s="6"/>
      <c r="C22" s="6"/>
      <c r="D22" s="6"/>
      <c r="E22" s="6"/>
      <c r="F22" s="15"/>
      <c r="L22" s="15"/>
    </row>
    <row r="23" spans="1:17" x14ac:dyDescent="0.25">
      <c r="B23" s="6"/>
      <c r="C23" s="6"/>
      <c r="D23" s="6"/>
      <c r="E23" s="6"/>
      <c r="F23" s="15"/>
      <c r="L23" s="15"/>
    </row>
    <row r="24" spans="1:17" x14ac:dyDescent="0.25">
      <c r="B24" s="6"/>
      <c r="C24" s="6"/>
      <c r="D24" s="6"/>
      <c r="E24" s="6"/>
      <c r="F24" s="15"/>
      <c r="L24" s="15"/>
    </row>
    <row r="25" spans="1:17" x14ac:dyDescent="0.25">
      <c r="B25" s="6"/>
      <c r="C25" s="6"/>
      <c r="D25" s="6"/>
      <c r="E25" s="6"/>
      <c r="F25" s="15"/>
      <c r="L25" s="15"/>
    </row>
    <row r="26" spans="1:17" x14ac:dyDescent="0.25">
      <c r="B26" s="6"/>
      <c r="C26" s="6"/>
      <c r="D26" s="6"/>
      <c r="E26" s="6"/>
      <c r="F26" s="15"/>
      <c r="L26" s="15"/>
    </row>
    <row r="27" spans="1:17" x14ac:dyDescent="0.25">
      <c r="B27" s="6"/>
      <c r="C27" s="6"/>
      <c r="D27" s="6"/>
      <c r="E27" s="6"/>
      <c r="F27" s="15"/>
      <c r="L27" s="15"/>
    </row>
    <row r="28" spans="1:17" x14ac:dyDescent="0.25">
      <c r="B28" s="6"/>
      <c r="C28" s="6"/>
      <c r="D28" s="6"/>
      <c r="E28" s="6"/>
      <c r="F28" s="15"/>
      <c r="L28" s="15"/>
    </row>
    <row r="29" spans="1:17" x14ac:dyDescent="0.25">
      <c r="B29" s="6"/>
      <c r="C29" s="6"/>
      <c r="D29" s="6"/>
      <c r="E29" s="6"/>
      <c r="F29" s="15"/>
      <c r="L29" s="15"/>
    </row>
    <row r="30" spans="1:17" x14ac:dyDescent="0.25">
      <c r="B30" s="6"/>
      <c r="C30" s="6"/>
      <c r="D30" s="6"/>
      <c r="E30" s="6"/>
      <c r="F30" s="15"/>
      <c r="L30" s="15"/>
    </row>
    <row r="31" spans="1:17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  <c r="M31" s="64"/>
      <c r="N31" s="3"/>
      <c r="O31" s="3"/>
      <c r="P31" s="3"/>
      <c r="Q31" s="3"/>
    </row>
    <row r="32" spans="1:17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  <c r="N32" s="3"/>
      <c r="O32" s="3"/>
      <c r="P32" s="3"/>
      <c r="Q32" s="3"/>
    </row>
    <row r="33" spans="6:13" x14ac:dyDescent="0.25">
      <c r="F33" s="15"/>
      <c r="G33" s="9"/>
      <c r="L33" s="15"/>
      <c r="M33" s="9"/>
    </row>
    <row r="34" spans="6:13" x14ac:dyDescent="0.25">
      <c r="F34" s="15"/>
      <c r="L34" s="15"/>
      <c r="M34" s="9"/>
    </row>
    <row r="35" spans="6:13" x14ac:dyDescent="0.25">
      <c r="F35" s="15"/>
      <c r="G35" s="9"/>
      <c r="L35" s="15"/>
      <c r="M35" s="9"/>
    </row>
    <row r="36" spans="6:13" x14ac:dyDescent="0.25">
      <c r="F36" s="15"/>
      <c r="G36" s="9"/>
      <c r="L36" s="15"/>
      <c r="M36" s="9"/>
    </row>
    <row r="37" spans="6:13" x14ac:dyDescent="0.25">
      <c r="F37" s="15"/>
      <c r="L37" s="15"/>
      <c r="M37" s="9"/>
    </row>
    <row r="38" spans="6:13" x14ac:dyDescent="0.25">
      <c r="F38" s="15"/>
      <c r="G38" s="9"/>
      <c r="M38" s="9"/>
    </row>
    <row r="39" spans="6:13" x14ac:dyDescent="0.25">
      <c r="F39" s="15"/>
    </row>
    <row r="40" spans="6:13" x14ac:dyDescent="0.25">
      <c r="F40" s="15"/>
      <c r="G40" s="9"/>
      <c r="M40" s="9"/>
    </row>
    <row r="41" spans="6:13" x14ac:dyDescent="0.25">
      <c r="F41" s="15"/>
    </row>
    <row r="42" spans="6:13" x14ac:dyDescent="0.25">
      <c r="F42" s="15"/>
    </row>
    <row r="43" spans="6:13" x14ac:dyDescent="0.25">
      <c r="F43" s="15"/>
    </row>
    <row r="44" spans="6:13" x14ac:dyDescent="0.25">
      <c r="F44" s="15"/>
      <c r="M44" s="9"/>
    </row>
  </sheetData>
  <mergeCells count="5"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6027-2F70-426E-8B65-1405478BAA8D}">
  <sheetPr>
    <tabColor theme="3" tint="0.79998168889431442"/>
  </sheetPr>
  <dimension ref="A1:R44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10.85546875" customWidth="1"/>
    <col min="3" max="3" width="17.5703125" bestFit="1" customWidth="1"/>
    <col min="4" max="4" width="14.7109375" bestFit="1" customWidth="1"/>
    <col min="6" max="6" width="3.7109375" customWidth="1"/>
    <col min="8" max="8" width="9.5703125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8" max="18" width="3.7109375" style="15" customWidth="1"/>
  </cols>
  <sheetData>
    <row r="1" spans="1:17" x14ac:dyDescent="0.25">
      <c r="A1" s="113" t="s">
        <v>336</v>
      </c>
      <c r="B1" s="113"/>
      <c r="C1" s="113"/>
      <c r="D1" s="113"/>
      <c r="E1" s="113"/>
      <c r="F1" s="49"/>
      <c r="G1" s="113" t="s">
        <v>337</v>
      </c>
      <c r="H1" s="113"/>
      <c r="I1" s="113"/>
      <c r="J1" s="113"/>
      <c r="K1" s="113"/>
      <c r="L1" s="49"/>
      <c r="M1" s="113" t="s">
        <v>282</v>
      </c>
      <c r="N1" s="113"/>
      <c r="O1" s="113"/>
      <c r="P1" s="113"/>
      <c r="Q1" s="113"/>
    </row>
    <row r="2" spans="1:17" x14ac:dyDescent="0.25">
      <c r="A2" s="78" t="s">
        <v>177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338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">
        <v>339</v>
      </c>
      <c r="N2" s="3" t="s">
        <v>274</v>
      </c>
      <c r="O2" s="3" t="s">
        <v>49</v>
      </c>
      <c r="P2" s="3" t="s">
        <v>50</v>
      </c>
      <c r="Q2" s="3" t="s">
        <v>51</v>
      </c>
    </row>
    <row r="3" spans="1:17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  <c r="M3" t="s">
        <v>238</v>
      </c>
      <c r="N3" s="3" t="s">
        <v>277</v>
      </c>
      <c r="O3" s="3" t="s">
        <v>278</v>
      </c>
      <c r="P3" s="3" t="s">
        <v>278</v>
      </c>
      <c r="Q3" s="3" t="s">
        <v>278</v>
      </c>
    </row>
    <row r="4" spans="1:17" x14ac:dyDescent="0.25">
      <c r="A4" t="s">
        <v>109</v>
      </c>
      <c r="B4" s="6">
        <v>16439.62693570364</v>
      </c>
      <c r="C4" s="6">
        <v>9706.065784013861</v>
      </c>
      <c r="D4" s="6">
        <v>2333.7083423169302</v>
      </c>
      <c r="E4" s="6">
        <v>12039.774126330791</v>
      </c>
      <c r="F4" s="15"/>
      <c r="G4" t="s">
        <v>109</v>
      </c>
      <c r="H4" s="6">
        <v>2328.2180104940803</v>
      </c>
      <c r="I4" s="6">
        <v>184.00219334062348</v>
      </c>
      <c r="J4" s="6">
        <v>601.90594044689931</v>
      </c>
      <c r="K4" s="6">
        <v>785.90813378752296</v>
      </c>
      <c r="L4" s="15"/>
      <c r="M4" t="s">
        <v>109</v>
      </c>
      <c r="N4" s="6">
        <v>21174.345550343736</v>
      </c>
      <c r="O4" s="6">
        <v>5666.9359769854709</v>
      </c>
      <c r="P4" s="6">
        <v>4173.54804763416</v>
      </c>
      <c r="Q4" s="6">
        <v>9840.4840246196309</v>
      </c>
    </row>
    <row r="5" spans="1:17" x14ac:dyDescent="0.25">
      <c r="A5" t="s">
        <v>56</v>
      </c>
      <c r="B5" s="6">
        <v>15864.131423291868</v>
      </c>
      <c r="C5" s="6">
        <v>9195.3677770106242</v>
      </c>
      <c r="D5" s="6">
        <v>2296.5128718410328</v>
      </c>
      <c r="E5" s="6">
        <v>11491.880648851657</v>
      </c>
      <c r="F5" s="15"/>
      <c r="G5" t="s">
        <v>293</v>
      </c>
      <c r="H5" s="6">
        <v>1475</v>
      </c>
      <c r="I5" s="6">
        <v>9.7993777581046544</v>
      </c>
      <c r="J5" s="6">
        <v>372.62233913363917</v>
      </c>
      <c r="K5" s="6">
        <v>382.42171689174381</v>
      </c>
      <c r="L5" s="15"/>
      <c r="M5" t="s">
        <v>279</v>
      </c>
      <c r="N5" s="6">
        <v>2404.9898771082012</v>
      </c>
      <c r="O5" s="6">
        <v>557.05287743567442</v>
      </c>
      <c r="P5" s="6">
        <v>546.08402176916047</v>
      </c>
      <c r="Q5" s="6">
        <v>1103.1368992048349</v>
      </c>
    </row>
    <row r="6" spans="1:17" x14ac:dyDescent="0.25">
      <c r="A6" t="s">
        <v>310</v>
      </c>
      <c r="B6" s="6">
        <v>0</v>
      </c>
      <c r="C6" s="6">
        <v>0</v>
      </c>
      <c r="D6" s="6">
        <v>0</v>
      </c>
      <c r="E6" s="6">
        <v>0</v>
      </c>
      <c r="F6" s="15"/>
      <c r="G6" t="s">
        <v>311</v>
      </c>
      <c r="H6" s="6">
        <v>9.921719216582467</v>
      </c>
      <c r="I6" s="6">
        <v>0.14363699743141162</v>
      </c>
      <c r="J6" s="6">
        <v>6.3044554077857384</v>
      </c>
      <c r="K6" s="6">
        <v>6.4480924052171495</v>
      </c>
      <c r="L6" s="15"/>
      <c r="M6" t="s">
        <v>291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312</v>
      </c>
      <c r="B7" s="6">
        <v>0</v>
      </c>
      <c r="C7" s="6">
        <v>0</v>
      </c>
      <c r="D7" s="6">
        <v>0</v>
      </c>
      <c r="E7" s="6">
        <v>0</v>
      </c>
      <c r="F7" s="15"/>
      <c r="G7" t="s">
        <v>313</v>
      </c>
      <c r="H7" s="6">
        <v>644.45135584590969</v>
      </c>
      <c r="I7" s="6">
        <v>80.646051656696955</v>
      </c>
      <c r="J7" s="6">
        <v>170.01262197604757</v>
      </c>
      <c r="K7" s="6">
        <v>250.65867363274452</v>
      </c>
      <c r="L7" s="15"/>
      <c r="M7" t="s">
        <v>294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A8" t="s">
        <v>314</v>
      </c>
      <c r="B8" s="6">
        <v>0</v>
      </c>
      <c r="C8" s="6">
        <v>0</v>
      </c>
      <c r="D8" s="6">
        <v>0</v>
      </c>
      <c r="E8" s="6">
        <v>0</v>
      </c>
      <c r="F8" s="15"/>
      <c r="G8" t="s">
        <v>315</v>
      </c>
      <c r="H8" s="6">
        <v>9.6124178245022911</v>
      </c>
      <c r="I8" s="6">
        <v>26.219695181534998</v>
      </c>
      <c r="J8" s="6">
        <v>2.455787717415375</v>
      </c>
      <c r="K8" s="6">
        <v>28.675482898950371</v>
      </c>
      <c r="L8" s="15"/>
      <c r="M8" t="s">
        <v>296</v>
      </c>
      <c r="N8" s="6">
        <v>4.0000000000000027</v>
      </c>
      <c r="O8" s="6">
        <v>0.16352732208313137</v>
      </c>
      <c r="P8" s="6">
        <v>1.0493947422395706</v>
      </c>
      <c r="Q8" s="6">
        <v>1.2129220643227019</v>
      </c>
    </row>
    <row r="9" spans="1:17" x14ac:dyDescent="0.25">
      <c r="A9" t="s">
        <v>59</v>
      </c>
      <c r="B9" s="6">
        <v>245.08948318733172</v>
      </c>
      <c r="C9" s="6">
        <v>81.880495509281246</v>
      </c>
      <c r="D9" s="6">
        <v>8.2577421677111715</v>
      </c>
      <c r="E9" s="6">
        <v>90.138237676992418</v>
      </c>
      <c r="F9" s="15"/>
      <c r="G9" t="s">
        <v>316</v>
      </c>
      <c r="H9" s="6">
        <v>8.7594900374556688E-3</v>
      </c>
      <c r="I9" s="6">
        <v>0.28499971168423166</v>
      </c>
      <c r="J9" s="6">
        <v>2.8851124425712412E-2</v>
      </c>
      <c r="K9" s="6">
        <v>0.31385083610994413</v>
      </c>
      <c r="L9" s="15"/>
      <c r="M9" t="s">
        <v>236</v>
      </c>
      <c r="N9" s="6">
        <v>5263.7999999999975</v>
      </c>
      <c r="O9" s="6">
        <v>60.281423012129139</v>
      </c>
      <c r="P9" s="6">
        <v>1362.8115122492702</v>
      </c>
      <c r="Q9" s="6">
        <v>1423.0929352613994</v>
      </c>
    </row>
    <row r="10" spans="1:17" x14ac:dyDescent="0.25">
      <c r="A10" t="s">
        <v>58</v>
      </c>
      <c r="B10" s="6">
        <v>104.41623069566397</v>
      </c>
      <c r="C10" s="6">
        <v>119.88560500067622</v>
      </c>
      <c r="D10" s="6">
        <v>12.864709496871001</v>
      </c>
      <c r="E10" s="6">
        <v>132.75031449754721</v>
      </c>
      <c r="F10" s="15"/>
      <c r="G10" t="s">
        <v>317</v>
      </c>
      <c r="H10" s="6">
        <v>2.4086979017691957E-2</v>
      </c>
      <c r="I10" s="6">
        <v>3.5275745502355536E-2</v>
      </c>
      <c r="J10" s="6">
        <v>1.1360258337946154E-2</v>
      </c>
      <c r="K10" s="6">
        <v>4.6636003840301692E-2</v>
      </c>
      <c r="L10" s="15"/>
      <c r="M10" t="s">
        <v>297</v>
      </c>
      <c r="N10" s="6">
        <v>0</v>
      </c>
      <c r="O10" s="6">
        <v>0</v>
      </c>
      <c r="P10" s="6">
        <v>0</v>
      </c>
      <c r="Q10" s="6">
        <v>0</v>
      </c>
    </row>
    <row r="11" spans="1:17" x14ac:dyDescent="0.25">
      <c r="A11" t="s">
        <v>61</v>
      </c>
      <c r="B11" s="6">
        <v>195.95700606407016</v>
      </c>
      <c r="C11" s="6">
        <v>253.01873834965204</v>
      </c>
      <c r="D11" s="6">
        <v>11.457618628682102</v>
      </c>
      <c r="E11" s="6">
        <v>264.47635697833414</v>
      </c>
      <c r="F11" s="15"/>
      <c r="G11" t="s">
        <v>318</v>
      </c>
      <c r="H11" s="6">
        <v>0</v>
      </c>
      <c r="I11" s="6">
        <v>0</v>
      </c>
      <c r="J11" s="6">
        <v>0</v>
      </c>
      <c r="K11" s="6">
        <v>0</v>
      </c>
      <c r="L11" s="15"/>
      <c r="M11" t="s">
        <v>298</v>
      </c>
      <c r="N11" s="6">
        <v>0</v>
      </c>
      <c r="O11" s="6">
        <v>0</v>
      </c>
      <c r="P11" s="6">
        <v>0</v>
      </c>
      <c r="Q11" s="6">
        <v>0</v>
      </c>
    </row>
    <row r="12" spans="1:17" x14ac:dyDescent="0.25">
      <c r="A12" t="s">
        <v>62</v>
      </c>
      <c r="B12" s="6">
        <v>4.8859820770221366E-3</v>
      </c>
      <c r="C12" s="6">
        <v>7.1555947365382318E-3</v>
      </c>
      <c r="D12" s="6">
        <v>5.8448081062671751E-4</v>
      </c>
      <c r="E12" s="6">
        <v>7.7400755471649495E-3</v>
      </c>
      <c r="F12" s="15"/>
      <c r="G12" t="s">
        <v>325</v>
      </c>
      <c r="H12" s="6">
        <v>160.122169393511</v>
      </c>
      <c r="I12" s="6">
        <v>53.494268303387678</v>
      </c>
      <c r="J12" s="6">
        <v>38.343698490717991</v>
      </c>
      <c r="K12" s="6">
        <v>91.837966794105668</v>
      </c>
      <c r="L12" s="15"/>
      <c r="M12" t="s">
        <v>235</v>
      </c>
      <c r="N12" s="6">
        <v>947.09999999999957</v>
      </c>
      <c r="O12" s="6">
        <v>599.38950054477311</v>
      </c>
      <c r="P12" s="6">
        <v>187.29692275625993</v>
      </c>
      <c r="Q12" s="6">
        <v>786.68642330103307</v>
      </c>
    </row>
    <row r="13" spans="1:17" x14ac:dyDescent="0.25">
      <c r="A13" t="s">
        <v>57</v>
      </c>
      <c r="B13" s="6">
        <v>30.027881158059603</v>
      </c>
      <c r="C13" s="6">
        <v>55.905909797264812</v>
      </c>
      <c r="D13" s="6">
        <v>4.6148085307151172</v>
      </c>
      <c r="E13" s="6">
        <v>60.520718327979928</v>
      </c>
      <c r="F13" s="15"/>
      <c r="G13" t="s">
        <v>319</v>
      </c>
      <c r="H13" s="6">
        <v>0</v>
      </c>
      <c r="I13" s="6">
        <v>0</v>
      </c>
      <c r="J13" s="6">
        <v>0</v>
      </c>
      <c r="K13" s="6">
        <v>0</v>
      </c>
      <c r="L13" s="15"/>
      <c r="M13" t="s">
        <v>289</v>
      </c>
      <c r="N13" s="6">
        <v>5542.0244069316695</v>
      </c>
      <c r="O13" s="6">
        <v>2830.4016395828271</v>
      </c>
      <c r="P13" s="6">
        <v>991.02639478407377</v>
      </c>
      <c r="Q13" s="6">
        <v>3821.4280343669011</v>
      </c>
    </row>
    <row r="14" spans="1:17" x14ac:dyDescent="0.25">
      <c r="A14" t="s">
        <v>320</v>
      </c>
      <c r="B14" s="6">
        <v>0</v>
      </c>
      <c r="C14" s="6">
        <v>0</v>
      </c>
      <c r="D14" s="6">
        <v>0</v>
      </c>
      <c r="E14" s="6">
        <v>0</v>
      </c>
      <c r="F14" s="15"/>
      <c r="G14" t="s">
        <v>326</v>
      </c>
      <c r="H14" s="6">
        <v>12.981002882844304</v>
      </c>
      <c r="I14" s="6">
        <v>1.0100071391718517</v>
      </c>
      <c r="J14" s="6">
        <v>4.2978731923920819</v>
      </c>
      <c r="K14" s="6">
        <v>5.3078803315639336</v>
      </c>
      <c r="L14" s="15"/>
      <c r="M14" t="s">
        <v>259</v>
      </c>
      <c r="N14" s="6">
        <v>3027.1612044331214</v>
      </c>
      <c r="O14" s="6">
        <v>61.36885245693977</v>
      </c>
      <c r="P14" s="6">
        <v>595.50589234575386</v>
      </c>
      <c r="Q14" s="6">
        <v>656.8747448026935</v>
      </c>
    </row>
    <row r="15" spans="1:17" x14ac:dyDescent="0.25">
      <c r="A15" t="s">
        <v>321</v>
      </c>
      <c r="B15" s="6">
        <v>2.5324567976817698E-5</v>
      </c>
      <c r="C15" s="6">
        <v>1.0275162597945132E-4</v>
      </c>
      <c r="D15" s="6">
        <v>7.1711075221544546E-6</v>
      </c>
      <c r="E15" s="6">
        <v>1.0992273350160578E-4</v>
      </c>
      <c r="F15" s="15"/>
      <c r="G15" t="s">
        <v>327</v>
      </c>
      <c r="H15" s="6">
        <v>12.899017083566433</v>
      </c>
      <c r="I15" s="6">
        <v>8.0286833829575723</v>
      </c>
      <c r="J15" s="6">
        <v>7.2386863965058925</v>
      </c>
      <c r="K15" s="6">
        <v>15.267369779463467</v>
      </c>
      <c r="L15" s="15"/>
      <c r="M15" t="s">
        <v>299</v>
      </c>
      <c r="N15" s="6">
        <v>0</v>
      </c>
      <c r="O15" s="6">
        <v>0</v>
      </c>
      <c r="P15" s="6">
        <v>0</v>
      </c>
      <c r="Q15" s="6">
        <v>0</v>
      </c>
    </row>
    <row r="16" spans="1:17" x14ac:dyDescent="0.25">
      <c r="B16" s="6"/>
      <c r="C16" s="6"/>
      <c r="D16" s="6"/>
      <c r="E16" s="6"/>
      <c r="F16" s="15"/>
      <c r="G16" t="s">
        <v>322</v>
      </c>
      <c r="H16" s="6">
        <v>3.1966967098082031</v>
      </c>
      <c r="I16" s="6">
        <v>4.3401707490202588</v>
      </c>
      <c r="J16" s="6">
        <v>0.59008281053767841</v>
      </c>
      <c r="K16" s="6">
        <v>4.9302535595579373</v>
      </c>
      <c r="L16" s="15"/>
      <c r="M16" t="s">
        <v>300</v>
      </c>
      <c r="N16" s="6">
        <v>1081.2466619976781</v>
      </c>
      <c r="O16" s="6">
        <v>84.128079908730683</v>
      </c>
      <c r="P16" s="6">
        <v>87.551140158530572</v>
      </c>
      <c r="Q16" s="6">
        <v>171.67922006726124</v>
      </c>
    </row>
    <row r="17" spans="1:17" x14ac:dyDescent="0.25">
      <c r="B17" s="6"/>
      <c r="C17" s="6"/>
      <c r="D17" s="6"/>
      <c r="E17" s="6"/>
      <c r="F17" s="15"/>
      <c r="G17" t="s">
        <v>290</v>
      </c>
      <c r="H17" s="6">
        <v>7.8506830098265502E-4</v>
      </c>
      <c r="I17" s="6">
        <v>2.6715131503646735E-5</v>
      </c>
      <c r="J17" s="6">
        <v>1.8393909432815744E-4</v>
      </c>
      <c r="K17" s="6">
        <v>2.1065422583180416E-4</v>
      </c>
      <c r="L17" s="15"/>
      <c r="M17" t="s">
        <v>301</v>
      </c>
      <c r="N17" s="6">
        <v>452.88245098784779</v>
      </c>
      <c r="O17" s="6">
        <v>44.072695249494338</v>
      </c>
      <c r="P17" s="6">
        <v>62.781473256752847</v>
      </c>
      <c r="Q17" s="6">
        <v>106.85416850624719</v>
      </c>
    </row>
    <row r="18" spans="1:17" x14ac:dyDescent="0.25">
      <c r="B18" s="6"/>
      <c r="C18" s="6"/>
      <c r="D18" s="6"/>
      <c r="E18" s="6"/>
      <c r="F18" s="15"/>
      <c r="H18" s="6"/>
      <c r="I18" s="6"/>
      <c r="J18" s="6"/>
      <c r="K18" s="6"/>
      <c r="L18" s="15"/>
      <c r="M18" t="s">
        <v>302</v>
      </c>
      <c r="N18" s="6">
        <v>0</v>
      </c>
      <c r="O18" s="6">
        <v>0</v>
      </c>
      <c r="P18" s="6">
        <v>0</v>
      </c>
      <c r="Q18" s="6">
        <v>0</v>
      </c>
    </row>
    <row r="19" spans="1:17" x14ac:dyDescent="0.25">
      <c r="B19" s="6"/>
      <c r="C19" s="6"/>
      <c r="D19" s="6"/>
      <c r="E19" s="6"/>
      <c r="F19" s="15"/>
      <c r="H19" s="6"/>
      <c r="I19" s="6"/>
      <c r="J19" s="6"/>
      <c r="K19" s="6"/>
      <c r="L19" s="15"/>
      <c r="M19" t="s">
        <v>303</v>
      </c>
      <c r="N19" s="6">
        <v>191.23094204930922</v>
      </c>
      <c r="O19" s="6">
        <v>23.450674855078589</v>
      </c>
      <c r="P19" s="6">
        <v>30.873823991022203</v>
      </c>
      <c r="Q19" s="6">
        <v>54.324498846100795</v>
      </c>
    </row>
    <row r="20" spans="1:17" x14ac:dyDescent="0.25">
      <c r="B20" s="6"/>
      <c r="C20" s="6"/>
      <c r="D20" s="6"/>
      <c r="E20" s="6"/>
      <c r="F20" s="15"/>
      <c r="L20" s="15"/>
      <c r="M20" t="s">
        <v>304</v>
      </c>
      <c r="N20" s="6">
        <v>2259.910006835913</v>
      </c>
      <c r="O20" s="6">
        <v>1406.6267066177409</v>
      </c>
      <c r="P20" s="6">
        <v>308.56747158109653</v>
      </c>
      <c r="Q20" s="6">
        <v>1715.1941781988376</v>
      </c>
    </row>
    <row r="21" spans="1:17" x14ac:dyDescent="0.25">
      <c r="B21" s="6"/>
      <c r="C21" s="6"/>
      <c r="D21" s="6"/>
      <c r="E21" s="6"/>
      <c r="F21" s="15"/>
      <c r="L21" s="15"/>
      <c r="M21" t="s">
        <v>305</v>
      </c>
      <c r="N21" s="6">
        <v>0</v>
      </c>
      <c r="O21" s="6">
        <v>0</v>
      </c>
      <c r="P21" s="6">
        <v>0</v>
      </c>
      <c r="Q21" s="6">
        <v>0</v>
      </c>
    </row>
    <row r="22" spans="1:17" x14ac:dyDescent="0.25">
      <c r="B22" s="6"/>
      <c r="C22" s="6"/>
      <c r="D22" s="6"/>
      <c r="E22" s="6"/>
      <c r="F22" s="15"/>
      <c r="L22" s="15"/>
      <c r="N22" s="6"/>
      <c r="O22" s="6"/>
      <c r="P22" s="6"/>
      <c r="Q22" s="6"/>
    </row>
    <row r="23" spans="1:17" x14ac:dyDescent="0.25">
      <c r="B23" s="6"/>
      <c r="C23" s="6"/>
      <c r="D23" s="6"/>
      <c r="E23" s="6"/>
      <c r="F23" s="15"/>
      <c r="L23" s="15"/>
      <c r="N23" s="6"/>
      <c r="O23" s="6"/>
      <c r="P23" s="6"/>
      <c r="Q23" s="6"/>
    </row>
    <row r="24" spans="1:17" x14ac:dyDescent="0.25">
      <c r="B24" s="6"/>
      <c r="C24" s="6"/>
      <c r="D24" s="6"/>
      <c r="E24" s="6"/>
      <c r="F24" s="15"/>
      <c r="L24" s="15"/>
    </row>
    <row r="25" spans="1:17" x14ac:dyDescent="0.25">
      <c r="B25" s="6"/>
      <c r="C25" s="6"/>
      <c r="D25" s="6"/>
      <c r="E25" s="6"/>
      <c r="F25" s="15"/>
      <c r="L25" s="15"/>
    </row>
    <row r="26" spans="1:17" x14ac:dyDescent="0.25">
      <c r="B26" s="6"/>
      <c r="C26" s="6"/>
      <c r="D26" s="6"/>
      <c r="E26" s="6"/>
      <c r="F26" s="15"/>
      <c r="L26" s="15"/>
    </row>
    <row r="27" spans="1:17" x14ac:dyDescent="0.25">
      <c r="B27" s="6"/>
      <c r="C27" s="6"/>
      <c r="D27" s="6"/>
      <c r="E27" s="6"/>
      <c r="F27" s="15"/>
      <c r="L27" s="15"/>
    </row>
    <row r="28" spans="1:17" x14ac:dyDescent="0.25">
      <c r="B28" s="6"/>
      <c r="C28" s="6"/>
      <c r="D28" s="6"/>
      <c r="E28" s="6"/>
      <c r="F28" s="15"/>
      <c r="L28" s="15"/>
    </row>
    <row r="29" spans="1:17" x14ac:dyDescent="0.25">
      <c r="B29" s="6"/>
      <c r="C29" s="6"/>
      <c r="D29" s="6"/>
      <c r="E29" s="6"/>
      <c r="F29" s="15"/>
      <c r="L29" s="15"/>
    </row>
    <row r="30" spans="1:17" x14ac:dyDescent="0.25">
      <c r="B30" s="6"/>
      <c r="C30" s="6"/>
      <c r="D30" s="6"/>
      <c r="E30" s="6"/>
      <c r="F30" s="15"/>
      <c r="L30" s="15"/>
    </row>
    <row r="31" spans="1:17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  <c r="M31" s="64"/>
      <c r="N31" s="3"/>
      <c r="O31" s="3"/>
      <c r="P31" s="3"/>
      <c r="Q31" s="3"/>
    </row>
    <row r="32" spans="1:17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  <c r="N32" s="3"/>
      <c r="O32" s="3"/>
      <c r="P32" s="3"/>
      <c r="Q32" s="3"/>
    </row>
    <row r="33" spans="6:13" x14ac:dyDescent="0.25">
      <c r="F33" s="15"/>
      <c r="G33" s="9"/>
      <c r="L33" s="15"/>
      <c r="M33" s="9"/>
    </row>
    <row r="34" spans="6:13" x14ac:dyDescent="0.25">
      <c r="F34" s="15"/>
      <c r="L34" s="15"/>
      <c r="M34" s="9"/>
    </row>
    <row r="35" spans="6:13" x14ac:dyDescent="0.25">
      <c r="F35" s="15"/>
      <c r="G35" s="9"/>
      <c r="L35" s="15"/>
      <c r="M35" s="9"/>
    </row>
    <row r="36" spans="6:13" x14ac:dyDescent="0.25">
      <c r="F36" s="15"/>
      <c r="G36" s="9"/>
      <c r="L36" s="15"/>
      <c r="M36" s="9"/>
    </row>
    <row r="37" spans="6:13" x14ac:dyDescent="0.25">
      <c r="F37" s="15"/>
      <c r="L37" s="15"/>
      <c r="M37" s="9"/>
    </row>
    <row r="38" spans="6:13" x14ac:dyDescent="0.25">
      <c r="F38" s="15"/>
      <c r="G38" s="9"/>
      <c r="M38" s="9"/>
    </row>
    <row r="39" spans="6:13" x14ac:dyDescent="0.25">
      <c r="F39" s="15"/>
    </row>
    <row r="40" spans="6:13" x14ac:dyDescent="0.25">
      <c r="F40" s="15"/>
      <c r="G40" s="9"/>
      <c r="M40" s="9"/>
    </row>
    <row r="41" spans="6:13" x14ac:dyDescent="0.25">
      <c r="F41" s="15"/>
    </row>
    <row r="42" spans="6:13" x14ac:dyDescent="0.25">
      <c r="F42" s="15"/>
    </row>
    <row r="43" spans="6:13" x14ac:dyDescent="0.25">
      <c r="F43" s="15"/>
    </row>
    <row r="44" spans="6:13" x14ac:dyDescent="0.25">
      <c r="F44" s="15"/>
      <c r="M44" s="9"/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5E68-A5DB-4188-ACC8-4B5CFB74FF78}">
  <sheetPr>
    <tabColor theme="5" tint="0.79998168889431442"/>
  </sheetPr>
  <dimension ref="A1:L44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9.7109375" bestFit="1" customWidth="1"/>
    <col min="3" max="3" width="17.5703125" bestFit="1" customWidth="1"/>
    <col min="4" max="4" width="14.7109375" bestFit="1" customWidth="1"/>
    <col min="6" max="6" width="3.7109375" customWidth="1"/>
    <col min="8" max="8" width="7.7109375" bestFit="1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</cols>
  <sheetData>
    <row r="1" spans="1:12" x14ac:dyDescent="0.25">
      <c r="A1" s="113" t="s">
        <v>340</v>
      </c>
      <c r="B1" s="113"/>
      <c r="C1" s="113"/>
      <c r="D1" s="113"/>
      <c r="E1" s="113"/>
      <c r="F1" s="49"/>
      <c r="G1" s="113" t="s">
        <v>341</v>
      </c>
      <c r="H1" s="113"/>
      <c r="I1" s="113"/>
      <c r="J1" s="113"/>
      <c r="K1" s="113"/>
      <c r="L1" s="49"/>
    </row>
    <row r="2" spans="1:12" x14ac:dyDescent="0.25">
      <c r="A2" s="78" t="s">
        <v>342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242</v>
      </c>
      <c r="H2" s="3" t="s">
        <v>274</v>
      </c>
      <c r="I2" s="3" t="s">
        <v>49</v>
      </c>
      <c r="J2" s="3" t="s">
        <v>50</v>
      </c>
      <c r="K2" s="3" t="s">
        <v>51</v>
      </c>
      <c r="L2" s="15"/>
    </row>
    <row r="3" spans="1:12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/>
      <c r="I3" s="3"/>
      <c r="J3" s="3"/>
      <c r="K3" s="3"/>
      <c r="L3" s="15"/>
    </row>
    <row r="4" spans="1:12" ht="15.75" thickBot="1" x14ac:dyDescent="0.3">
      <c r="A4" t="s">
        <v>109</v>
      </c>
      <c r="B4" s="82">
        <v>1303.8605005824395</v>
      </c>
      <c r="C4" s="82">
        <v>18.876023729845919</v>
      </c>
      <c r="D4" s="82">
        <v>0</v>
      </c>
      <c r="E4" s="83">
        <v>18.876023729845919</v>
      </c>
      <c r="F4" s="15"/>
      <c r="G4" s="9"/>
      <c r="H4" s="6"/>
      <c r="I4" s="79"/>
      <c r="J4" s="6"/>
      <c r="K4">
        <v>7.0424003889268043</v>
      </c>
      <c r="L4" s="15"/>
    </row>
    <row r="5" spans="1:12" x14ac:dyDescent="0.25">
      <c r="A5" t="s">
        <v>292</v>
      </c>
      <c r="B5" s="84">
        <v>1303.8605005824395</v>
      </c>
      <c r="C5" s="84">
        <v>18.876023729845919</v>
      </c>
      <c r="D5" s="84">
        <v>0</v>
      </c>
      <c r="E5" s="85">
        <v>18.876023729845919</v>
      </c>
      <c r="F5" s="15"/>
      <c r="G5" s="9"/>
      <c r="H5" s="6"/>
      <c r="I5" s="6"/>
      <c r="J5" s="6"/>
      <c r="K5" s="6"/>
      <c r="L5" s="15"/>
    </row>
    <row r="6" spans="1:12" x14ac:dyDescent="0.25">
      <c r="B6" s="6"/>
      <c r="C6" s="6"/>
      <c r="D6" s="6"/>
      <c r="E6" s="6"/>
      <c r="F6" s="15"/>
      <c r="G6" s="9"/>
      <c r="H6" s="6"/>
      <c r="I6" s="6"/>
      <c r="J6" s="6"/>
      <c r="K6" s="6"/>
      <c r="L6" s="15"/>
    </row>
    <row r="7" spans="1:12" x14ac:dyDescent="0.25">
      <c r="B7" s="6"/>
      <c r="C7" s="6"/>
      <c r="D7" s="6"/>
      <c r="E7" s="6"/>
      <c r="F7" s="15"/>
      <c r="G7" s="9"/>
      <c r="H7" s="6"/>
      <c r="I7" s="6"/>
      <c r="J7" s="6"/>
      <c r="K7" s="6"/>
      <c r="L7" s="15"/>
    </row>
    <row r="8" spans="1:12" x14ac:dyDescent="0.25">
      <c r="B8" s="6"/>
      <c r="C8" s="6"/>
      <c r="D8" s="6"/>
      <c r="E8" s="6"/>
      <c r="F8" s="15"/>
      <c r="G8" s="9"/>
      <c r="H8" s="6"/>
      <c r="I8" s="6"/>
      <c r="J8" s="6"/>
      <c r="K8" s="6"/>
      <c r="L8" s="15"/>
    </row>
    <row r="9" spans="1:12" x14ac:dyDescent="0.25">
      <c r="B9" s="6"/>
      <c r="C9" s="6"/>
      <c r="D9" s="6"/>
      <c r="E9" s="6"/>
      <c r="F9" s="15"/>
      <c r="G9" s="9"/>
      <c r="H9" s="6"/>
      <c r="I9" s="6"/>
      <c r="J9" s="6"/>
      <c r="K9" s="6"/>
      <c r="L9" s="15"/>
    </row>
    <row r="10" spans="1:12" x14ac:dyDescent="0.25">
      <c r="B10" s="6"/>
      <c r="C10" s="6"/>
      <c r="D10" s="6"/>
      <c r="E10" s="6"/>
      <c r="F10" s="15"/>
      <c r="G10" s="9"/>
      <c r="H10" s="6"/>
      <c r="I10" s="6"/>
      <c r="J10" s="6"/>
      <c r="K10" s="6"/>
      <c r="L10" s="15"/>
    </row>
    <row r="11" spans="1:12" x14ac:dyDescent="0.25">
      <c r="B11" s="6"/>
      <c r="C11" s="6"/>
      <c r="D11" s="6"/>
      <c r="E11" s="6"/>
      <c r="F11" s="15"/>
      <c r="L11" s="15"/>
    </row>
    <row r="12" spans="1:12" x14ac:dyDescent="0.25">
      <c r="B12" s="6"/>
      <c r="C12" s="6"/>
      <c r="D12" s="6"/>
      <c r="E12" s="6"/>
      <c r="F12" s="15"/>
      <c r="L12" s="15"/>
    </row>
    <row r="13" spans="1:12" x14ac:dyDescent="0.25">
      <c r="B13" s="6"/>
      <c r="C13" s="6"/>
      <c r="D13" s="6"/>
      <c r="E13" s="6"/>
      <c r="F13" s="15"/>
      <c r="L13" s="15"/>
    </row>
    <row r="14" spans="1:12" x14ac:dyDescent="0.25">
      <c r="B14" s="6"/>
      <c r="C14" s="6"/>
      <c r="D14" s="6"/>
      <c r="E14" s="6"/>
      <c r="F14" s="15"/>
      <c r="L14" s="15"/>
    </row>
    <row r="15" spans="1:12" x14ac:dyDescent="0.25">
      <c r="B15" s="6"/>
      <c r="C15" s="6"/>
      <c r="D15" s="6"/>
      <c r="E15" s="6"/>
      <c r="F15" s="15"/>
      <c r="L15" s="15"/>
    </row>
    <row r="16" spans="1:12" x14ac:dyDescent="0.25">
      <c r="B16" s="6"/>
      <c r="C16" s="6"/>
      <c r="D16" s="6"/>
      <c r="E16" s="6"/>
      <c r="F16" s="15"/>
      <c r="L16" s="15"/>
    </row>
    <row r="17" spans="1:12" x14ac:dyDescent="0.25">
      <c r="B17" s="6"/>
      <c r="C17" s="6"/>
      <c r="D17" s="6"/>
      <c r="E17" s="6"/>
      <c r="F17" s="15"/>
      <c r="L17" s="15"/>
    </row>
    <row r="18" spans="1:12" x14ac:dyDescent="0.25">
      <c r="B18" s="6"/>
      <c r="C18" s="6"/>
      <c r="D18" s="6"/>
      <c r="E18" s="6"/>
      <c r="F18" s="15"/>
      <c r="L18" s="15"/>
    </row>
    <row r="19" spans="1:12" x14ac:dyDescent="0.25">
      <c r="B19" s="6"/>
      <c r="C19" s="6"/>
      <c r="D19" s="6"/>
      <c r="E19" s="6"/>
      <c r="F19" s="15"/>
      <c r="L19" s="15"/>
    </row>
    <row r="20" spans="1:12" x14ac:dyDescent="0.25">
      <c r="B20" s="6"/>
      <c r="C20" s="6"/>
      <c r="D20" s="6"/>
      <c r="E20" s="6"/>
      <c r="F20" s="15"/>
      <c r="L20" s="15"/>
    </row>
    <row r="21" spans="1:12" x14ac:dyDescent="0.25">
      <c r="B21" s="6"/>
      <c r="C21" s="6"/>
      <c r="D21" s="6"/>
      <c r="E21" s="6"/>
      <c r="F21" s="15"/>
      <c r="L21" s="15"/>
    </row>
    <row r="22" spans="1:12" x14ac:dyDescent="0.25">
      <c r="B22" s="6"/>
      <c r="C22" s="6"/>
      <c r="D22" s="6"/>
      <c r="E22" s="6"/>
      <c r="F22" s="15"/>
      <c r="L22" s="15"/>
    </row>
    <row r="23" spans="1:12" x14ac:dyDescent="0.25">
      <c r="B23" s="6"/>
      <c r="C23" s="6"/>
      <c r="D23" s="6"/>
      <c r="E23" s="6"/>
      <c r="F23" s="15"/>
      <c r="L23" s="15"/>
    </row>
    <row r="24" spans="1:12" x14ac:dyDescent="0.25">
      <c r="B24" s="6"/>
      <c r="C24" s="6"/>
      <c r="D24" s="6"/>
      <c r="E24" s="6"/>
      <c r="F24" s="15"/>
      <c r="L24" s="15"/>
    </row>
    <row r="25" spans="1:12" x14ac:dyDescent="0.25">
      <c r="B25" s="6"/>
      <c r="C25" s="6"/>
      <c r="D25" s="6"/>
      <c r="E25" s="6"/>
      <c r="F25" s="15"/>
      <c r="L25" s="15"/>
    </row>
    <row r="26" spans="1:12" x14ac:dyDescent="0.25">
      <c r="B26" s="6"/>
      <c r="C26" s="6"/>
      <c r="D26" s="6"/>
      <c r="E26" s="6"/>
      <c r="F26" s="15"/>
      <c r="L26" s="15"/>
    </row>
    <row r="27" spans="1:12" x14ac:dyDescent="0.25">
      <c r="B27" s="6"/>
      <c r="C27" s="6"/>
      <c r="D27" s="6"/>
      <c r="E27" s="6"/>
      <c r="F27" s="15"/>
      <c r="L27" s="15"/>
    </row>
    <row r="28" spans="1:12" x14ac:dyDescent="0.25">
      <c r="B28" s="6"/>
      <c r="C28" s="6"/>
      <c r="D28" s="6"/>
      <c r="E28" s="6"/>
      <c r="F28" s="15"/>
      <c r="L28" s="15"/>
    </row>
    <row r="29" spans="1:12" x14ac:dyDescent="0.25">
      <c r="B29" s="6"/>
      <c r="C29" s="6"/>
      <c r="D29" s="6"/>
      <c r="E29" s="6"/>
      <c r="F29" s="15"/>
      <c r="L29" s="15"/>
    </row>
    <row r="30" spans="1:12" x14ac:dyDescent="0.25">
      <c r="B30" s="6"/>
      <c r="C30" s="6"/>
      <c r="D30" s="6"/>
      <c r="E30" s="6"/>
      <c r="F30" s="15"/>
      <c r="L30" s="15"/>
    </row>
    <row r="31" spans="1:12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</row>
    <row r="32" spans="1:12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</row>
    <row r="33" spans="6:12" x14ac:dyDescent="0.25">
      <c r="F33" s="15"/>
      <c r="G33" s="9"/>
      <c r="L33" s="15"/>
    </row>
    <row r="34" spans="6:12" x14ac:dyDescent="0.25">
      <c r="F34" s="15"/>
      <c r="L34" s="15"/>
    </row>
    <row r="35" spans="6:12" x14ac:dyDescent="0.25">
      <c r="F35" s="15"/>
      <c r="G35" s="9"/>
      <c r="L35" s="15"/>
    </row>
    <row r="36" spans="6:12" x14ac:dyDescent="0.25">
      <c r="F36" s="15"/>
      <c r="G36" s="9"/>
      <c r="L36" s="15"/>
    </row>
    <row r="37" spans="6:12" x14ac:dyDescent="0.25">
      <c r="F37" s="15"/>
      <c r="L37" s="15"/>
    </row>
    <row r="38" spans="6:12" x14ac:dyDescent="0.25">
      <c r="F38" s="15"/>
      <c r="G38" s="9"/>
    </row>
    <row r="39" spans="6:12" x14ac:dyDescent="0.25">
      <c r="F39" s="15"/>
    </row>
    <row r="40" spans="6:12" x14ac:dyDescent="0.25">
      <c r="F40" s="15"/>
      <c r="G40" s="9"/>
    </row>
    <row r="41" spans="6:12" x14ac:dyDescent="0.25">
      <c r="F41" s="15"/>
    </row>
    <row r="42" spans="6:12" x14ac:dyDescent="0.25">
      <c r="F42" s="15"/>
    </row>
    <row r="43" spans="6:12" x14ac:dyDescent="0.25">
      <c r="F43" s="15"/>
    </row>
    <row r="44" spans="6:12" x14ac:dyDescent="0.25">
      <c r="F44" s="15"/>
    </row>
  </sheetData>
  <mergeCells count="2">
    <mergeCell ref="A1:E1"/>
    <mergeCell ref="G1:K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19E6-EB1D-447F-BF5E-9C567476A24B}">
  <sheetPr>
    <tabColor theme="5" tint="0.79998168889431442"/>
  </sheetPr>
  <dimension ref="A1:F44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9.7109375" bestFit="1" customWidth="1"/>
    <col min="3" max="3" width="17.5703125" bestFit="1" customWidth="1"/>
    <col min="4" max="4" width="14.7109375" bestFit="1" customWidth="1"/>
    <col min="6" max="6" width="3.7109375" customWidth="1"/>
  </cols>
  <sheetData>
    <row r="1" spans="1:6" x14ac:dyDescent="0.25">
      <c r="A1" s="113" t="s">
        <v>343</v>
      </c>
      <c r="B1" s="113"/>
      <c r="C1" s="113"/>
      <c r="D1" s="113"/>
      <c r="E1" s="113"/>
      <c r="F1" s="49"/>
    </row>
    <row r="2" spans="1:6" x14ac:dyDescent="0.25">
      <c r="A2" s="78" t="s">
        <v>208</v>
      </c>
      <c r="B2" s="3" t="s">
        <v>274</v>
      </c>
      <c r="C2" s="3" t="s">
        <v>49</v>
      </c>
      <c r="D2" s="3" t="s">
        <v>50</v>
      </c>
      <c r="E2" s="3" t="s">
        <v>51</v>
      </c>
      <c r="F2" s="15"/>
    </row>
    <row r="3" spans="1:6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</row>
    <row r="4" spans="1:6" ht="15.75" thickBot="1" x14ac:dyDescent="0.3">
      <c r="A4" t="s">
        <v>109</v>
      </c>
      <c r="B4" s="82">
        <v>1303.8605005824372</v>
      </c>
      <c r="C4" s="82">
        <v>18.876023729845887</v>
      </c>
      <c r="D4" s="82">
        <v>6.4875194856552056</v>
      </c>
      <c r="E4" s="83">
        <v>25.363543215501092</v>
      </c>
      <c r="F4" s="15"/>
    </row>
    <row r="5" spans="1:6" x14ac:dyDescent="0.25">
      <c r="A5" t="s">
        <v>292</v>
      </c>
      <c r="B5" s="84">
        <v>1303.8605005824372</v>
      </c>
      <c r="C5" s="84">
        <v>18.876023729845887</v>
      </c>
      <c r="D5" s="84">
        <v>6.4875194856552056</v>
      </c>
      <c r="E5" s="85">
        <v>25.363543215501092</v>
      </c>
      <c r="F5" s="15"/>
    </row>
    <row r="6" spans="1:6" x14ac:dyDescent="0.25">
      <c r="B6" s="6"/>
      <c r="C6" s="6"/>
      <c r="D6" s="6"/>
      <c r="E6" s="6"/>
      <c r="F6" s="15"/>
    </row>
    <row r="7" spans="1:6" x14ac:dyDescent="0.25">
      <c r="B7" s="6"/>
      <c r="C7" s="6"/>
      <c r="D7" s="6"/>
      <c r="E7" s="6"/>
      <c r="F7" s="15"/>
    </row>
    <row r="8" spans="1:6" x14ac:dyDescent="0.25">
      <c r="B8" s="6"/>
      <c r="C8" s="6"/>
      <c r="D8" s="6"/>
      <c r="E8" s="6"/>
      <c r="F8" s="15"/>
    </row>
    <row r="9" spans="1:6" x14ac:dyDescent="0.25">
      <c r="B9" s="6"/>
      <c r="C9" s="6"/>
      <c r="D9" s="6"/>
      <c r="E9" s="6"/>
      <c r="F9" s="15"/>
    </row>
    <row r="10" spans="1:6" x14ac:dyDescent="0.25">
      <c r="B10" s="6"/>
      <c r="C10" s="6"/>
      <c r="D10" s="6"/>
      <c r="E10" s="6"/>
      <c r="F10" s="15"/>
    </row>
    <row r="11" spans="1:6" x14ac:dyDescent="0.25">
      <c r="B11" s="6"/>
      <c r="C11" s="6"/>
      <c r="D11" s="6"/>
      <c r="E11" s="6"/>
      <c r="F11" s="15"/>
    </row>
    <row r="12" spans="1:6" x14ac:dyDescent="0.25">
      <c r="B12" s="6"/>
      <c r="C12" s="6"/>
      <c r="D12" s="6"/>
      <c r="E12" s="6"/>
      <c r="F12" s="15"/>
    </row>
    <row r="13" spans="1:6" x14ac:dyDescent="0.25">
      <c r="B13" s="6"/>
      <c r="C13" s="6"/>
      <c r="D13" s="6"/>
      <c r="E13" s="6"/>
      <c r="F13" s="15"/>
    </row>
    <row r="14" spans="1:6" x14ac:dyDescent="0.25">
      <c r="B14" s="6"/>
      <c r="C14" s="6"/>
      <c r="D14" s="6"/>
      <c r="E14" s="6"/>
      <c r="F14" s="15"/>
    </row>
    <row r="15" spans="1:6" x14ac:dyDescent="0.25">
      <c r="B15" s="6"/>
      <c r="C15" s="6"/>
      <c r="D15" s="6"/>
      <c r="E15" s="6"/>
      <c r="F15" s="15"/>
    </row>
    <row r="16" spans="1:6" x14ac:dyDescent="0.25">
      <c r="B16" s="6"/>
      <c r="C16" s="6"/>
      <c r="D16" s="6"/>
      <c r="E16" s="6"/>
      <c r="F16" s="15"/>
    </row>
    <row r="17" spans="1:6" x14ac:dyDescent="0.25">
      <c r="B17" s="6"/>
      <c r="C17" s="6"/>
      <c r="D17" s="6"/>
      <c r="E17" s="6"/>
      <c r="F17" s="15"/>
    </row>
    <row r="18" spans="1:6" x14ac:dyDescent="0.25">
      <c r="B18" s="6"/>
      <c r="C18" s="6"/>
      <c r="D18" s="6"/>
      <c r="E18" s="6"/>
      <c r="F18" s="15"/>
    </row>
    <row r="19" spans="1:6" x14ac:dyDescent="0.25">
      <c r="B19" s="6"/>
      <c r="C19" s="6"/>
      <c r="D19" s="6"/>
      <c r="E19" s="6"/>
      <c r="F19" s="15"/>
    </row>
    <row r="20" spans="1:6" x14ac:dyDescent="0.25">
      <c r="B20" s="6"/>
      <c r="C20" s="6"/>
      <c r="D20" s="6"/>
      <c r="E20" s="6"/>
      <c r="F20" s="15"/>
    </row>
    <row r="21" spans="1:6" x14ac:dyDescent="0.25">
      <c r="B21" s="6"/>
      <c r="C21" s="6"/>
      <c r="D21" s="6"/>
      <c r="E21" s="6"/>
      <c r="F21" s="15"/>
    </row>
    <row r="22" spans="1:6" x14ac:dyDescent="0.25">
      <c r="B22" s="6"/>
      <c r="C22" s="6"/>
      <c r="D22" s="6"/>
      <c r="E22" s="6"/>
      <c r="F22" s="15"/>
    </row>
    <row r="23" spans="1:6" x14ac:dyDescent="0.25">
      <c r="B23" s="6"/>
      <c r="C23" s="6"/>
      <c r="D23" s="6"/>
      <c r="E23" s="6"/>
      <c r="F23" s="15"/>
    </row>
    <row r="24" spans="1:6" x14ac:dyDescent="0.25">
      <c r="B24" s="6"/>
      <c r="C24" s="6"/>
      <c r="D24" s="6"/>
      <c r="E24" s="6"/>
      <c r="F24" s="15"/>
    </row>
    <row r="25" spans="1:6" x14ac:dyDescent="0.25">
      <c r="B25" s="6"/>
      <c r="C25" s="6"/>
      <c r="D25" s="6"/>
      <c r="E25" s="6"/>
      <c r="F25" s="15"/>
    </row>
    <row r="26" spans="1:6" x14ac:dyDescent="0.25">
      <c r="B26" s="6"/>
      <c r="C26" s="6"/>
      <c r="D26" s="6"/>
      <c r="E26" s="6"/>
      <c r="F26" s="15"/>
    </row>
    <row r="27" spans="1:6" x14ac:dyDescent="0.25">
      <c r="B27" s="6"/>
      <c r="C27" s="6"/>
      <c r="D27" s="6"/>
      <c r="E27" s="6"/>
      <c r="F27" s="15"/>
    </row>
    <row r="28" spans="1:6" x14ac:dyDescent="0.25">
      <c r="B28" s="6"/>
      <c r="C28" s="6"/>
      <c r="D28" s="6"/>
      <c r="E28" s="6"/>
      <c r="F28" s="15"/>
    </row>
    <row r="29" spans="1:6" x14ac:dyDescent="0.25">
      <c r="B29" s="6"/>
      <c r="C29" s="6"/>
      <c r="D29" s="6"/>
      <c r="E29" s="6"/>
      <c r="F29" s="15"/>
    </row>
    <row r="30" spans="1:6" x14ac:dyDescent="0.25">
      <c r="B30" s="6"/>
      <c r="C30" s="6"/>
      <c r="D30" s="6"/>
      <c r="E30" s="6"/>
      <c r="F30" s="15"/>
    </row>
    <row r="31" spans="1:6" x14ac:dyDescent="0.25">
      <c r="A31" s="64"/>
      <c r="B31" s="3"/>
      <c r="C31" s="3"/>
      <c r="D31" s="3"/>
      <c r="E31" s="3"/>
      <c r="F31" s="15"/>
    </row>
    <row r="32" spans="1:6" x14ac:dyDescent="0.25">
      <c r="B32" s="3"/>
      <c r="C32" s="3"/>
      <c r="D32" s="3"/>
      <c r="E32" s="3"/>
      <c r="F32" s="15"/>
    </row>
    <row r="33" spans="6:6" x14ac:dyDescent="0.25">
      <c r="F33" s="15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  <row r="41" spans="6:6" x14ac:dyDescent="0.25">
      <c r="F41" s="15"/>
    </row>
    <row r="42" spans="6:6" x14ac:dyDescent="0.25">
      <c r="F42" s="15"/>
    </row>
    <row r="43" spans="6:6" x14ac:dyDescent="0.25">
      <c r="F43" s="15"/>
    </row>
    <row r="44" spans="6:6" x14ac:dyDescent="0.25">
      <c r="F44" s="15"/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BA44-8137-4C6C-89BD-2BC7ADF7295C}">
  <sheetPr>
    <tabColor theme="7" tint="0.79998168889431442"/>
  </sheetPr>
  <dimension ref="A1:R44"/>
  <sheetViews>
    <sheetView zoomScale="70" zoomScaleNormal="70" workbookViewId="0">
      <selection activeCell="L2" sqref="L2"/>
    </sheetView>
  </sheetViews>
  <sheetFormatPr baseColWidth="10" defaultRowHeight="15" x14ac:dyDescent="0.25"/>
  <cols>
    <col min="1" max="1" width="23" bestFit="1" customWidth="1"/>
    <col min="2" max="2" width="9.7109375" bestFit="1" customWidth="1"/>
    <col min="3" max="3" width="17.5703125" bestFit="1" customWidth="1"/>
    <col min="4" max="4" width="14.7109375" bestFit="1" customWidth="1"/>
    <col min="6" max="6" width="3.7109375" customWidth="1"/>
    <col min="7" max="7" width="23" bestFit="1" customWidth="1"/>
    <col min="8" max="8" width="9.7109375" bestFit="1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8" max="18" width="3.7109375" style="15" customWidth="1"/>
  </cols>
  <sheetData>
    <row r="1" spans="1:17" x14ac:dyDescent="0.25">
      <c r="A1" s="113" t="s">
        <v>344</v>
      </c>
      <c r="B1" s="113"/>
      <c r="C1" s="113"/>
      <c r="D1" s="113"/>
      <c r="E1" s="113"/>
      <c r="F1" s="49"/>
      <c r="G1" s="113" t="s">
        <v>337</v>
      </c>
      <c r="H1" s="113"/>
      <c r="I1" s="113"/>
      <c r="J1" s="113"/>
      <c r="K1" s="113"/>
      <c r="L1" s="49"/>
      <c r="M1" s="113" t="s">
        <v>345</v>
      </c>
      <c r="N1" s="113"/>
      <c r="O1" s="113"/>
      <c r="P1" s="113"/>
      <c r="Q1" s="113"/>
    </row>
    <row r="2" spans="1:17" x14ac:dyDescent="0.25">
      <c r="A2" s="78" t="s">
        <v>168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346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">
        <v>208</v>
      </c>
      <c r="N2" s="3" t="s">
        <v>274</v>
      </c>
      <c r="O2" s="3" t="s">
        <v>49</v>
      </c>
      <c r="P2" s="3" t="s">
        <v>50</v>
      </c>
      <c r="Q2" s="3" t="s">
        <v>51</v>
      </c>
    </row>
    <row r="3" spans="1:17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  <c r="M3" t="s">
        <v>238</v>
      </c>
      <c r="N3" s="3" t="s">
        <v>277</v>
      </c>
      <c r="O3" s="3" t="s">
        <v>278</v>
      </c>
      <c r="P3" s="3" t="s">
        <v>278</v>
      </c>
      <c r="Q3" s="3" t="s">
        <v>278</v>
      </c>
    </row>
    <row r="4" spans="1:17" ht="15.75" thickBot="1" x14ac:dyDescent="0.3">
      <c r="A4" t="s">
        <v>109</v>
      </c>
      <c r="B4" s="6">
        <v>1210.5298871965974</v>
      </c>
      <c r="C4" s="6">
        <v>399.50642331309803</v>
      </c>
      <c r="D4" s="6">
        <v>453.70126946145712</v>
      </c>
      <c r="E4" s="6">
        <v>853.20769277455508</v>
      </c>
      <c r="F4" s="15"/>
      <c r="G4" t="s">
        <v>109</v>
      </c>
      <c r="H4" s="6">
        <v>2328.2258894822239</v>
      </c>
      <c r="I4" s="6">
        <v>184.00757994881397</v>
      </c>
      <c r="J4" s="6">
        <v>601.90821807784641</v>
      </c>
      <c r="K4" s="6">
        <v>785.91579802666058</v>
      </c>
      <c r="L4" s="15"/>
      <c r="M4" t="s">
        <v>109</v>
      </c>
      <c r="N4" s="82">
        <v>1303.8605005824372</v>
      </c>
      <c r="O4" s="82">
        <v>18.876023729845887</v>
      </c>
      <c r="P4" s="82">
        <v>6.4875194856552056</v>
      </c>
      <c r="Q4" s="83">
        <v>25.363543215501092</v>
      </c>
    </row>
    <row r="5" spans="1:17" x14ac:dyDescent="0.25">
      <c r="A5" t="s">
        <v>293</v>
      </c>
      <c r="B5" s="6">
        <v>204.72632943826099</v>
      </c>
      <c r="C5" s="6">
        <v>1.3601292469123396</v>
      </c>
      <c r="D5" s="6">
        <v>72.175477060218057</v>
      </c>
      <c r="E5" s="6">
        <v>73.535606307130394</v>
      </c>
      <c r="F5" s="15"/>
      <c r="G5" t="s">
        <v>293</v>
      </c>
      <c r="H5" s="6">
        <v>1474.9999999999995</v>
      </c>
      <c r="I5" s="6">
        <v>9.7993777581046579</v>
      </c>
      <c r="J5" s="6">
        <v>372.62233913363934</v>
      </c>
      <c r="K5" s="6">
        <v>382.42171689174398</v>
      </c>
      <c r="L5" s="15"/>
      <c r="M5" t="s">
        <v>292</v>
      </c>
      <c r="N5" s="84">
        <v>1303.8605005824372</v>
      </c>
      <c r="O5" s="84">
        <v>18.876023729845887</v>
      </c>
      <c r="P5" s="84">
        <v>6.4875194856552056</v>
      </c>
      <c r="Q5" s="85">
        <v>25.363543215501092</v>
      </c>
    </row>
    <row r="6" spans="1:17" x14ac:dyDescent="0.25">
      <c r="A6" t="s">
        <v>311</v>
      </c>
      <c r="B6" s="6">
        <v>11.000000000008038</v>
      </c>
      <c r="C6" s="6">
        <v>0.15924729749517294</v>
      </c>
      <c r="D6" s="6">
        <v>9.3811008315468598</v>
      </c>
      <c r="E6" s="6">
        <v>9.5403481290420338</v>
      </c>
      <c r="F6" s="15"/>
      <c r="G6" t="s">
        <v>311</v>
      </c>
      <c r="H6" s="6">
        <v>9.9217131159438807</v>
      </c>
      <c r="I6" s="6">
        <v>0.14363690911228522</v>
      </c>
      <c r="J6" s="6">
        <v>6.3044515313193399</v>
      </c>
      <c r="K6" s="6">
        <v>6.4480884404316248</v>
      </c>
      <c r="L6" s="15"/>
      <c r="N6" s="6"/>
      <c r="O6" s="6"/>
      <c r="P6" s="6"/>
      <c r="Q6" s="6"/>
    </row>
    <row r="7" spans="1:17" x14ac:dyDescent="0.25">
      <c r="A7" t="s">
        <v>313</v>
      </c>
      <c r="B7" s="6">
        <v>725.50983706252111</v>
      </c>
      <c r="C7" s="6">
        <v>90.789635658980103</v>
      </c>
      <c r="D7" s="6">
        <v>268.7460666808862</v>
      </c>
      <c r="E7" s="6">
        <v>359.53570233986636</v>
      </c>
      <c r="F7" s="15"/>
      <c r="G7" t="s">
        <v>313</v>
      </c>
      <c r="H7" s="6">
        <v>644.45019670415479</v>
      </c>
      <c r="I7" s="6">
        <v>80.645906602733874</v>
      </c>
      <c r="J7" s="6">
        <v>170.01231618296674</v>
      </c>
      <c r="K7" s="6">
        <v>250.65822278570059</v>
      </c>
      <c r="L7" s="15"/>
      <c r="N7" s="6"/>
      <c r="O7" s="6"/>
      <c r="P7" s="6"/>
      <c r="Q7" s="6"/>
    </row>
    <row r="8" spans="1:17" x14ac:dyDescent="0.25">
      <c r="A8" t="s">
        <v>315</v>
      </c>
      <c r="B8" s="6">
        <v>0</v>
      </c>
      <c r="C8" s="6">
        <v>0</v>
      </c>
      <c r="D8" s="6">
        <v>0</v>
      </c>
      <c r="E8" s="6">
        <v>0</v>
      </c>
      <c r="F8" s="15"/>
      <c r="G8" t="s">
        <v>315</v>
      </c>
      <c r="H8" s="6">
        <v>9.6131555669041422</v>
      </c>
      <c r="I8" s="6">
        <v>26.221707514423166</v>
      </c>
      <c r="J8" s="6">
        <v>2.4559761964329954</v>
      </c>
      <c r="K8" s="6">
        <v>28.677683710856162</v>
      </c>
      <c r="L8" s="15"/>
      <c r="N8" s="6"/>
      <c r="O8" s="6"/>
      <c r="P8" s="6"/>
      <c r="Q8" s="6"/>
    </row>
    <row r="9" spans="1:17" x14ac:dyDescent="0.25">
      <c r="A9" t="s">
        <v>316</v>
      </c>
      <c r="B9" s="6">
        <v>0</v>
      </c>
      <c r="C9" s="6">
        <v>0</v>
      </c>
      <c r="D9" s="6">
        <v>0</v>
      </c>
      <c r="E9" s="6">
        <v>0</v>
      </c>
      <c r="F9" s="15"/>
      <c r="G9" t="s">
        <v>316</v>
      </c>
      <c r="H9" s="6">
        <v>8.7601726886480397E-3</v>
      </c>
      <c r="I9" s="6">
        <v>0.28502192250114239</v>
      </c>
      <c r="J9" s="6">
        <v>2.8853372873749433E-2</v>
      </c>
      <c r="K9" s="6">
        <v>0.31387529537489184</v>
      </c>
      <c r="L9" s="15"/>
      <c r="N9" s="6"/>
      <c r="O9" s="6"/>
      <c r="P9" s="6"/>
      <c r="Q9" s="6"/>
    </row>
    <row r="10" spans="1:17" x14ac:dyDescent="0.25">
      <c r="A10" t="s">
        <v>317</v>
      </c>
      <c r="B10" s="6">
        <v>180.35993908467086</v>
      </c>
      <c r="C10" s="6">
        <v>264.13986184394673</v>
      </c>
      <c r="D10" s="6">
        <v>89.588870891843143</v>
      </c>
      <c r="E10" s="6">
        <v>353.72873273578983</v>
      </c>
      <c r="F10" s="15"/>
      <c r="G10" t="s">
        <v>317</v>
      </c>
      <c r="H10" s="6">
        <v>2.4089331804293401E-2</v>
      </c>
      <c r="I10" s="6">
        <v>3.5279191194618281E-2</v>
      </c>
      <c r="J10" s="6">
        <v>1.136136799427518E-2</v>
      </c>
      <c r="K10" s="6">
        <v>4.6640559188893461E-2</v>
      </c>
      <c r="L10" s="15"/>
      <c r="N10" s="6"/>
      <c r="O10" s="6"/>
      <c r="P10" s="6"/>
      <c r="Q10" s="6"/>
    </row>
    <row r="11" spans="1:17" x14ac:dyDescent="0.25">
      <c r="A11" t="s">
        <v>318</v>
      </c>
      <c r="B11" s="6">
        <v>0</v>
      </c>
      <c r="C11" s="6">
        <v>0</v>
      </c>
      <c r="D11" s="6">
        <v>0</v>
      </c>
      <c r="E11" s="6">
        <v>0</v>
      </c>
      <c r="F11" s="15"/>
      <c r="G11" t="s">
        <v>318</v>
      </c>
      <c r="H11" s="6">
        <v>0</v>
      </c>
      <c r="I11" s="6">
        <v>0</v>
      </c>
      <c r="J11" s="6">
        <v>0</v>
      </c>
      <c r="K11" s="6">
        <v>0</v>
      </c>
      <c r="L11" s="15"/>
      <c r="N11" s="6"/>
      <c r="O11" s="6"/>
      <c r="P11" s="6"/>
      <c r="Q11" s="6"/>
    </row>
    <row r="12" spans="1:17" x14ac:dyDescent="0.25">
      <c r="A12" t="s">
        <v>59</v>
      </c>
      <c r="B12" s="6">
        <v>0</v>
      </c>
      <c r="C12" s="6">
        <v>0</v>
      </c>
      <c r="D12" s="6">
        <v>0</v>
      </c>
      <c r="E12" s="6">
        <v>0</v>
      </c>
      <c r="F12" s="15"/>
      <c r="G12" t="s">
        <v>325</v>
      </c>
      <c r="H12" s="6">
        <v>160.13026503077921</v>
      </c>
      <c r="I12" s="6">
        <v>53.496972927506647</v>
      </c>
      <c r="J12" s="6">
        <v>38.345637115079768</v>
      </c>
      <c r="K12" s="6">
        <v>91.842610042586415</v>
      </c>
      <c r="L12" s="15"/>
      <c r="M12" s="9"/>
      <c r="N12" s="6"/>
      <c r="O12" s="6"/>
      <c r="P12" s="6"/>
      <c r="Q12" s="6"/>
    </row>
    <row r="13" spans="1:17" x14ac:dyDescent="0.25">
      <c r="A13" t="s">
        <v>319</v>
      </c>
      <c r="B13" s="6">
        <v>0</v>
      </c>
      <c r="C13" s="6">
        <v>0</v>
      </c>
      <c r="D13" s="6">
        <v>0</v>
      </c>
      <c r="E13" s="6">
        <v>0</v>
      </c>
      <c r="F13" s="15"/>
      <c r="G13" t="s">
        <v>319</v>
      </c>
      <c r="H13" s="6">
        <v>0</v>
      </c>
      <c r="I13" s="6">
        <v>0</v>
      </c>
      <c r="J13" s="6">
        <v>0</v>
      </c>
      <c r="K13" s="6">
        <v>0</v>
      </c>
      <c r="L13" s="15"/>
      <c r="M13" s="9"/>
      <c r="N13" s="6"/>
      <c r="O13" s="6"/>
      <c r="P13" s="6"/>
      <c r="Q13" s="6"/>
    </row>
    <row r="14" spans="1:17" x14ac:dyDescent="0.25">
      <c r="A14" t="s">
        <v>300</v>
      </c>
      <c r="B14" s="6">
        <v>28.905692512262725</v>
      </c>
      <c r="C14" s="6">
        <v>2.2490524086298254</v>
      </c>
      <c r="D14" s="6">
        <v>3.0048147266749261</v>
      </c>
      <c r="E14" s="6">
        <v>5.253867135304751</v>
      </c>
      <c r="F14" s="15"/>
      <c r="G14" t="s">
        <v>326</v>
      </c>
      <c r="H14" s="6">
        <v>12.98063959189863</v>
      </c>
      <c r="I14" s="6">
        <v>1.0099788727498791</v>
      </c>
      <c r="J14" s="6">
        <v>4.2977529105717567</v>
      </c>
      <c r="K14" s="6">
        <v>5.3077317833216355</v>
      </c>
      <c r="L14" s="15"/>
      <c r="M14" s="9"/>
      <c r="N14" s="6"/>
      <c r="O14" s="6"/>
      <c r="P14" s="6"/>
      <c r="Q14" s="6"/>
    </row>
    <row r="15" spans="1:17" x14ac:dyDescent="0.25">
      <c r="A15" t="s">
        <v>304</v>
      </c>
      <c r="B15" s="6">
        <v>55.340016535053401</v>
      </c>
      <c r="C15" s="6">
        <v>34.44506416955101</v>
      </c>
      <c r="D15" s="6">
        <v>9.5983683473530661</v>
      </c>
      <c r="E15" s="6">
        <v>44.043432516904076</v>
      </c>
      <c r="F15" s="15"/>
      <c r="G15" t="s">
        <v>327</v>
      </c>
      <c r="H15" s="6">
        <v>12.900373258242711</v>
      </c>
      <c r="I15" s="6">
        <v>8.0295275014674186</v>
      </c>
      <c r="J15" s="6">
        <v>7.2394474564310141</v>
      </c>
      <c r="K15" s="6">
        <v>15.268974957898434</v>
      </c>
      <c r="L15" s="15"/>
      <c r="M15" s="9"/>
      <c r="N15" s="6"/>
      <c r="O15" s="6"/>
      <c r="P15" s="6"/>
      <c r="Q15" s="6"/>
    </row>
    <row r="16" spans="1:17" x14ac:dyDescent="0.25">
      <c r="A16" t="s">
        <v>290</v>
      </c>
      <c r="B16" s="6">
        <v>1.1984419005739283E-3</v>
      </c>
      <c r="C16" s="6">
        <v>4.0781843991456965E-5</v>
      </c>
      <c r="D16" s="6">
        <v>3.9067077068772742E-4</v>
      </c>
      <c r="E16" s="6">
        <v>4.3145261467918437E-4</v>
      </c>
      <c r="F16" s="15"/>
      <c r="G16" t="s">
        <v>322</v>
      </c>
      <c r="H16" s="6">
        <v>3.1966967098082115</v>
      </c>
      <c r="I16" s="6">
        <v>4.3401707490202694</v>
      </c>
      <c r="J16" s="6">
        <v>0.59008281053767986</v>
      </c>
      <c r="K16" s="6">
        <v>4.9302535595579497</v>
      </c>
      <c r="L16" s="15"/>
      <c r="M16" s="9"/>
      <c r="N16" s="6"/>
      <c r="O16" s="6"/>
      <c r="P16" s="6"/>
      <c r="Q16" s="6"/>
    </row>
    <row r="17" spans="1:17" x14ac:dyDescent="0.25">
      <c r="A17" t="s">
        <v>322</v>
      </c>
      <c r="B17" s="6">
        <v>4.6868741219195886</v>
      </c>
      <c r="C17" s="6">
        <v>6.363391905738812</v>
      </c>
      <c r="D17" s="6">
        <v>1.2061802521641909</v>
      </c>
      <c r="E17" s="6">
        <v>7.5695721579030026</v>
      </c>
      <c r="F17" s="15"/>
      <c r="H17" s="6"/>
      <c r="I17" s="6"/>
      <c r="J17" s="6"/>
      <c r="K17" s="6"/>
      <c r="L17" s="15"/>
      <c r="M17" s="9"/>
      <c r="N17" s="6"/>
      <c r="O17" s="6"/>
      <c r="P17" s="6"/>
      <c r="Q17" s="6"/>
    </row>
    <row r="18" spans="1:17" x14ac:dyDescent="0.25">
      <c r="B18" s="6"/>
      <c r="C18" s="6"/>
      <c r="D18" s="6"/>
      <c r="E18" s="6"/>
      <c r="F18" s="15"/>
      <c r="H18" s="6"/>
      <c r="I18" s="6"/>
      <c r="J18" s="6"/>
      <c r="K18" s="6"/>
      <c r="L18" s="15"/>
      <c r="M18" s="9"/>
      <c r="N18" s="6"/>
      <c r="O18" s="6"/>
      <c r="P18" s="6"/>
      <c r="Q18" s="6"/>
    </row>
    <row r="19" spans="1:17" x14ac:dyDescent="0.25">
      <c r="B19" s="6"/>
      <c r="C19" s="6"/>
      <c r="D19" s="6"/>
      <c r="E19" s="6"/>
      <c r="F19" s="15"/>
      <c r="H19" s="6"/>
      <c r="I19" s="6"/>
      <c r="J19" s="6"/>
      <c r="K19" s="6"/>
      <c r="L19" s="15"/>
      <c r="M19" s="9"/>
      <c r="N19" s="6"/>
      <c r="O19" s="6"/>
      <c r="P19" s="6"/>
      <c r="Q19" s="6"/>
    </row>
    <row r="20" spans="1:17" x14ac:dyDescent="0.25">
      <c r="B20" s="6"/>
      <c r="C20" s="6"/>
      <c r="D20" s="6"/>
      <c r="E20" s="6"/>
      <c r="F20" s="15"/>
      <c r="H20" s="6"/>
      <c r="I20" s="6"/>
      <c r="J20" s="6"/>
      <c r="K20" s="6"/>
      <c r="L20" s="15"/>
      <c r="M20" s="9"/>
      <c r="N20" s="6"/>
      <c r="O20" s="6"/>
      <c r="P20" s="6"/>
      <c r="Q20" s="6"/>
    </row>
    <row r="21" spans="1:17" x14ac:dyDescent="0.25">
      <c r="B21" s="6"/>
      <c r="C21" s="6"/>
      <c r="D21" s="6"/>
      <c r="E21" s="6"/>
      <c r="F21" s="15"/>
      <c r="H21" s="6"/>
      <c r="I21" s="6"/>
      <c r="J21" s="6"/>
      <c r="K21" s="6"/>
      <c r="L21" s="15"/>
      <c r="M21" s="9"/>
      <c r="N21" s="6"/>
      <c r="O21" s="6"/>
      <c r="P21" s="6"/>
      <c r="Q21" s="6"/>
    </row>
    <row r="22" spans="1:17" x14ac:dyDescent="0.25">
      <c r="B22" s="6"/>
      <c r="C22" s="6"/>
      <c r="D22" s="6"/>
      <c r="E22" s="6"/>
      <c r="F22" s="15"/>
      <c r="L22" s="15"/>
    </row>
    <row r="23" spans="1:17" x14ac:dyDescent="0.25">
      <c r="B23" s="6"/>
      <c r="C23" s="6"/>
      <c r="D23" s="6"/>
      <c r="E23" s="6"/>
      <c r="F23" s="15"/>
      <c r="L23" s="15"/>
    </row>
    <row r="24" spans="1:17" x14ac:dyDescent="0.25">
      <c r="B24" s="6"/>
      <c r="C24" s="6"/>
      <c r="D24" s="6"/>
      <c r="E24" s="6"/>
      <c r="F24" s="15"/>
      <c r="L24" s="15"/>
    </row>
    <row r="25" spans="1:17" x14ac:dyDescent="0.25">
      <c r="B25" s="6"/>
      <c r="C25" s="6"/>
      <c r="D25" s="6"/>
      <c r="E25" s="6"/>
      <c r="F25" s="15"/>
      <c r="L25" s="15"/>
    </row>
    <row r="26" spans="1:17" x14ac:dyDescent="0.25">
      <c r="B26" s="6"/>
      <c r="C26" s="6"/>
      <c r="D26" s="6"/>
      <c r="E26" s="6"/>
      <c r="F26" s="15"/>
      <c r="L26" s="15"/>
    </row>
    <row r="27" spans="1:17" x14ac:dyDescent="0.25">
      <c r="B27" s="6"/>
      <c r="C27" s="6"/>
      <c r="D27" s="6"/>
      <c r="E27" s="6"/>
      <c r="F27" s="15"/>
      <c r="L27" s="15"/>
    </row>
    <row r="28" spans="1:17" x14ac:dyDescent="0.25">
      <c r="B28" s="6"/>
      <c r="C28" s="6"/>
      <c r="D28" s="6"/>
      <c r="E28" s="6"/>
      <c r="F28" s="15"/>
      <c r="L28" s="15"/>
    </row>
    <row r="29" spans="1:17" x14ac:dyDescent="0.25">
      <c r="B29" s="6"/>
      <c r="C29" s="6"/>
      <c r="D29" s="6"/>
      <c r="E29" s="6"/>
      <c r="F29" s="15"/>
      <c r="L29" s="15"/>
    </row>
    <row r="30" spans="1:17" x14ac:dyDescent="0.25">
      <c r="B30" s="6"/>
      <c r="C30" s="6"/>
      <c r="D30" s="6"/>
      <c r="E30" s="6"/>
      <c r="F30" s="15"/>
      <c r="L30" s="15"/>
    </row>
    <row r="31" spans="1:17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  <c r="M31" s="64"/>
      <c r="N31" s="3"/>
      <c r="O31" s="3"/>
      <c r="P31" s="3"/>
      <c r="Q31" s="3"/>
    </row>
    <row r="32" spans="1:17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  <c r="N32" s="3"/>
      <c r="O32" s="3"/>
      <c r="P32" s="3"/>
      <c r="Q32" s="3"/>
    </row>
    <row r="33" spans="6:13" x14ac:dyDescent="0.25">
      <c r="F33" s="15"/>
      <c r="G33" s="9"/>
      <c r="L33" s="15"/>
      <c r="M33" s="9"/>
    </row>
    <row r="34" spans="6:13" x14ac:dyDescent="0.25">
      <c r="F34" s="15"/>
      <c r="L34" s="15"/>
      <c r="M34" s="9"/>
    </row>
    <row r="35" spans="6:13" x14ac:dyDescent="0.25">
      <c r="F35" s="15"/>
      <c r="G35" s="9"/>
      <c r="L35" s="15"/>
      <c r="M35" s="9"/>
    </row>
    <row r="36" spans="6:13" x14ac:dyDescent="0.25">
      <c r="F36" s="15"/>
      <c r="G36" s="9"/>
      <c r="L36" s="15"/>
      <c r="M36" s="9"/>
    </row>
    <row r="37" spans="6:13" x14ac:dyDescent="0.25">
      <c r="F37" s="15"/>
      <c r="L37" s="15"/>
      <c r="M37" s="9"/>
    </row>
    <row r="38" spans="6:13" x14ac:dyDescent="0.25">
      <c r="F38" s="15"/>
      <c r="G38" s="9"/>
      <c r="M38" s="9"/>
    </row>
    <row r="39" spans="6:13" x14ac:dyDescent="0.25">
      <c r="F39" s="15"/>
    </row>
    <row r="40" spans="6:13" x14ac:dyDescent="0.25">
      <c r="F40" s="15"/>
      <c r="G40" s="9"/>
      <c r="M40" s="9"/>
    </row>
    <row r="41" spans="6:13" x14ac:dyDescent="0.25">
      <c r="F41" s="15"/>
    </row>
    <row r="42" spans="6:13" x14ac:dyDescent="0.25">
      <c r="F42" s="15"/>
    </row>
    <row r="43" spans="6:13" x14ac:dyDescent="0.25">
      <c r="F43" s="15"/>
    </row>
    <row r="44" spans="6:13" x14ac:dyDescent="0.25">
      <c r="F44" s="15"/>
      <c r="M44" s="9"/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DB8E-2255-4A3F-B9E4-4CD193647402}">
  <sheetPr>
    <tabColor theme="7" tint="0.79998168889431442"/>
  </sheetPr>
  <dimension ref="A1:R44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9.5703125" customWidth="1"/>
    <col min="3" max="3" width="17.5703125" bestFit="1" customWidth="1"/>
    <col min="4" max="4" width="14.7109375" bestFit="1" customWidth="1"/>
    <col min="6" max="6" width="3.7109375" customWidth="1"/>
    <col min="8" max="8" width="10.42578125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8" max="18" width="3.7109375" style="15" customWidth="1"/>
  </cols>
  <sheetData>
    <row r="1" spans="1:17" x14ac:dyDescent="0.25">
      <c r="A1" s="113" t="s">
        <v>347</v>
      </c>
      <c r="B1" s="113"/>
      <c r="C1" s="113"/>
      <c r="D1" s="113"/>
      <c r="E1" s="113"/>
      <c r="F1" s="49"/>
      <c r="G1" s="113" t="s">
        <v>348</v>
      </c>
      <c r="H1" s="113"/>
      <c r="I1" s="113"/>
      <c r="J1" s="113"/>
      <c r="K1" s="113"/>
      <c r="L1" s="49"/>
      <c r="M1" s="113" t="s">
        <v>349</v>
      </c>
      <c r="N1" s="113"/>
      <c r="O1" s="113"/>
      <c r="P1" s="113"/>
      <c r="Q1" s="113"/>
    </row>
    <row r="2" spans="1:17" x14ac:dyDescent="0.25">
      <c r="A2" s="78" t="s">
        <v>210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168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">
        <v>179</v>
      </c>
      <c r="N2" s="3" t="s">
        <v>274</v>
      </c>
      <c r="O2" s="3" t="s">
        <v>49</v>
      </c>
      <c r="P2" s="3" t="s">
        <v>50</v>
      </c>
      <c r="Q2" s="3" t="s">
        <v>51</v>
      </c>
    </row>
    <row r="3" spans="1:17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6" t="s">
        <v>277</v>
      </c>
      <c r="I3" s="6" t="s">
        <v>278</v>
      </c>
      <c r="J3" s="6" t="s">
        <v>278</v>
      </c>
      <c r="K3" s="6" t="s">
        <v>278</v>
      </c>
      <c r="L3" s="15"/>
      <c r="M3" t="s">
        <v>238</v>
      </c>
      <c r="N3" s="6" t="s">
        <v>277</v>
      </c>
      <c r="O3" s="6" t="s">
        <v>278</v>
      </c>
      <c r="P3" s="6" t="s">
        <v>278</v>
      </c>
      <c r="Q3" s="6" t="s">
        <v>278</v>
      </c>
    </row>
    <row r="4" spans="1:17" ht="15.75" thickBot="1" x14ac:dyDescent="0.3">
      <c r="A4" t="s">
        <v>109</v>
      </c>
      <c r="B4" s="82">
        <v>1303.8605005824347</v>
      </c>
      <c r="C4" s="82">
        <v>18.876023729845848</v>
      </c>
      <c r="D4" s="82">
        <v>580.65885194648763</v>
      </c>
      <c r="E4" s="83">
        <v>599.53487567633351</v>
      </c>
      <c r="F4" s="15"/>
      <c r="G4" t="s">
        <v>109</v>
      </c>
      <c r="H4" s="6">
        <v>1210.5298871965974</v>
      </c>
      <c r="I4" s="6">
        <v>399.50642331309803</v>
      </c>
      <c r="J4" s="6">
        <v>90.471453230513902</v>
      </c>
      <c r="K4" s="6">
        <v>489.97787654361184</v>
      </c>
      <c r="L4" s="15"/>
      <c r="M4" t="s">
        <v>109</v>
      </c>
      <c r="N4" s="6">
        <v>2328.225889484007</v>
      </c>
      <c r="O4" s="6">
        <v>184.00757994881397</v>
      </c>
      <c r="P4" s="6">
        <v>81.923355352741879</v>
      </c>
      <c r="Q4" s="6">
        <v>265.93093530155585</v>
      </c>
    </row>
    <row r="5" spans="1:17" x14ac:dyDescent="0.25">
      <c r="A5" t="s">
        <v>311</v>
      </c>
      <c r="B5" s="84">
        <v>1303.8605005824347</v>
      </c>
      <c r="C5" s="84">
        <v>18.876023729845848</v>
      </c>
      <c r="D5" s="84">
        <v>580.65885194648763</v>
      </c>
      <c r="E5" s="85">
        <v>599.53487567633351</v>
      </c>
      <c r="F5" s="15"/>
      <c r="G5" t="s">
        <v>293</v>
      </c>
      <c r="H5" s="6">
        <v>204.72632943826099</v>
      </c>
      <c r="I5" s="6">
        <v>1.3601292469123396</v>
      </c>
      <c r="J5" s="6">
        <v>3.4226263611610572</v>
      </c>
      <c r="K5" s="6">
        <v>4.7827556080733968</v>
      </c>
      <c r="L5" s="15"/>
      <c r="M5" t="s">
        <v>293</v>
      </c>
      <c r="N5" s="6">
        <v>1475.0000000000005</v>
      </c>
      <c r="O5" s="6">
        <v>9.7993777581046579</v>
      </c>
      <c r="P5" s="6">
        <v>24.659133471325148</v>
      </c>
      <c r="Q5" s="6">
        <v>34.45851122942981</v>
      </c>
    </row>
    <row r="6" spans="1:17" x14ac:dyDescent="0.25">
      <c r="B6" s="6"/>
      <c r="C6" s="6"/>
      <c r="D6" s="6"/>
      <c r="E6" s="6"/>
      <c r="F6" s="15"/>
      <c r="G6" t="s">
        <v>311</v>
      </c>
      <c r="H6" s="6">
        <v>11.000000000008038</v>
      </c>
      <c r="I6" s="6">
        <v>0.15924729749517294</v>
      </c>
      <c r="J6" s="6">
        <v>1.7891230975536627</v>
      </c>
      <c r="K6" s="6">
        <v>1.9483703950488356</v>
      </c>
      <c r="L6" s="15"/>
      <c r="M6" t="s">
        <v>311</v>
      </c>
      <c r="N6" s="6">
        <v>9.921713115942735</v>
      </c>
      <c r="O6" s="6">
        <v>0.14363690911228522</v>
      </c>
      <c r="P6" s="6">
        <v>1.6137423730019362</v>
      </c>
      <c r="Q6" s="6">
        <v>1.7573792821142213</v>
      </c>
    </row>
    <row r="7" spans="1:17" x14ac:dyDescent="0.25">
      <c r="B7" s="6"/>
      <c r="C7" s="6"/>
      <c r="D7" s="6"/>
      <c r="E7" s="6"/>
      <c r="F7" s="15"/>
      <c r="G7" t="s">
        <v>313</v>
      </c>
      <c r="H7" s="6">
        <v>725.50983706252111</v>
      </c>
      <c r="I7" s="6">
        <v>90.789635658980103</v>
      </c>
      <c r="J7" s="6">
        <v>11.212015395153671</v>
      </c>
      <c r="K7" s="6">
        <v>102.00165105413377</v>
      </c>
      <c r="L7" s="15"/>
      <c r="M7" t="s">
        <v>313</v>
      </c>
      <c r="N7" s="6">
        <v>644.4501967039397</v>
      </c>
      <c r="O7" s="6">
        <v>80.645906602733874</v>
      </c>
      <c r="P7" s="6">
        <v>9.9593212355461347</v>
      </c>
      <c r="Q7" s="6">
        <v>90.605227838280001</v>
      </c>
    </row>
    <row r="8" spans="1:17" x14ac:dyDescent="0.25">
      <c r="B8" s="6"/>
      <c r="C8" s="6"/>
      <c r="D8" s="6"/>
      <c r="E8" s="6"/>
      <c r="F8" s="15"/>
      <c r="G8" t="s">
        <v>315</v>
      </c>
      <c r="H8" s="6">
        <v>0</v>
      </c>
      <c r="I8" s="6">
        <v>0</v>
      </c>
      <c r="J8" s="6">
        <v>0</v>
      </c>
      <c r="K8" s="6">
        <v>0</v>
      </c>
      <c r="L8" s="15"/>
      <c r="M8" t="s">
        <v>315</v>
      </c>
      <c r="N8" s="6">
        <v>9.6131555670423605</v>
      </c>
      <c r="O8" s="6">
        <v>26.221707514423166</v>
      </c>
      <c r="P8" s="6">
        <v>0.16209944302479651</v>
      </c>
      <c r="Q8" s="6">
        <v>26.383806957447963</v>
      </c>
    </row>
    <row r="9" spans="1:17" x14ac:dyDescent="0.25">
      <c r="B9" s="6"/>
      <c r="C9" s="6"/>
      <c r="D9" s="6"/>
      <c r="E9" s="6"/>
      <c r="F9" s="15"/>
      <c r="G9" t="s">
        <v>316</v>
      </c>
      <c r="H9" s="6">
        <v>0</v>
      </c>
      <c r="I9" s="6">
        <v>0</v>
      </c>
      <c r="J9" s="6">
        <v>0</v>
      </c>
      <c r="K9" s="6">
        <v>0</v>
      </c>
      <c r="L9" s="15"/>
      <c r="M9" t="s">
        <v>316</v>
      </c>
      <c r="N9" s="6">
        <v>8.7601726887759218E-3</v>
      </c>
      <c r="O9" s="6">
        <v>0.28502192250114239</v>
      </c>
      <c r="P9" s="6">
        <v>1.9921804555799458E-3</v>
      </c>
      <c r="Q9" s="6">
        <v>0.28701410295672231</v>
      </c>
    </row>
    <row r="10" spans="1:17" x14ac:dyDescent="0.25">
      <c r="B10" s="6"/>
      <c r="C10" s="6"/>
      <c r="D10" s="6"/>
      <c r="E10" s="6"/>
      <c r="F10" s="15"/>
      <c r="G10" t="s">
        <v>317</v>
      </c>
      <c r="H10" s="6">
        <v>180.35993908467086</v>
      </c>
      <c r="I10" s="6">
        <v>264.13986184394673</v>
      </c>
      <c r="J10" s="6">
        <v>73.568097016861586</v>
      </c>
      <c r="K10" s="6">
        <v>337.70795886080828</v>
      </c>
      <c r="L10" s="15"/>
      <c r="M10" t="s">
        <v>317</v>
      </c>
      <c r="N10" s="6">
        <v>2.4089331804743007E-2</v>
      </c>
      <c r="O10" s="6">
        <v>3.5279191194618281E-2</v>
      </c>
      <c r="P10" s="6">
        <v>9.8259419928653433E-3</v>
      </c>
      <c r="Q10" s="6">
        <v>4.5105133187483624E-2</v>
      </c>
    </row>
    <row r="11" spans="1:17" x14ac:dyDescent="0.25">
      <c r="B11" s="6"/>
      <c r="C11" s="6"/>
      <c r="D11" s="6"/>
      <c r="E11" s="6"/>
      <c r="F11" s="15"/>
      <c r="G11" t="s">
        <v>318</v>
      </c>
      <c r="H11" s="6">
        <v>0</v>
      </c>
      <c r="I11" s="6">
        <v>0</v>
      </c>
      <c r="J11" s="6">
        <v>0</v>
      </c>
      <c r="K11" s="6">
        <v>0</v>
      </c>
      <c r="L11" s="15"/>
      <c r="M11" t="s">
        <v>318</v>
      </c>
      <c r="N11" s="6">
        <v>0</v>
      </c>
      <c r="O11" s="6">
        <v>0</v>
      </c>
      <c r="P11" s="6">
        <v>0</v>
      </c>
      <c r="Q11" s="6">
        <v>0</v>
      </c>
    </row>
    <row r="12" spans="1:17" x14ac:dyDescent="0.25">
      <c r="B12" s="6"/>
      <c r="C12" s="6"/>
      <c r="D12" s="6"/>
      <c r="E12" s="6"/>
      <c r="F12" s="15"/>
      <c r="G12" t="s">
        <v>59</v>
      </c>
      <c r="H12" s="6">
        <v>0</v>
      </c>
      <c r="I12" s="6">
        <v>0</v>
      </c>
      <c r="J12" s="6">
        <v>0</v>
      </c>
      <c r="K12" s="6">
        <v>0</v>
      </c>
      <c r="L12" s="15"/>
      <c r="M12" t="s">
        <v>325</v>
      </c>
      <c r="N12" s="6">
        <v>160.13026503244686</v>
      </c>
      <c r="O12" s="6">
        <v>53.496972927506647</v>
      </c>
      <c r="P12" s="6">
        <v>35.083274037448589</v>
      </c>
      <c r="Q12" s="6">
        <v>88.580246964955222</v>
      </c>
    </row>
    <row r="13" spans="1:17" x14ac:dyDescent="0.25">
      <c r="B13" s="6"/>
      <c r="C13" s="6"/>
      <c r="D13" s="6"/>
      <c r="E13" s="6"/>
      <c r="F13" s="15"/>
      <c r="G13" t="s">
        <v>319</v>
      </c>
      <c r="H13" s="6">
        <v>0</v>
      </c>
      <c r="I13" s="6">
        <v>0</v>
      </c>
      <c r="J13" s="6">
        <v>0</v>
      </c>
      <c r="K13" s="6">
        <v>0</v>
      </c>
      <c r="L13" s="15"/>
      <c r="M13" t="s">
        <v>319</v>
      </c>
      <c r="N13" s="6">
        <v>0</v>
      </c>
      <c r="O13" s="6">
        <v>0</v>
      </c>
      <c r="P13" s="6">
        <v>0</v>
      </c>
      <c r="Q13" s="6">
        <v>0</v>
      </c>
    </row>
    <row r="14" spans="1:17" x14ac:dyDescent="0.25">
      <c r="B14" s="6"/>
      <c r="C14" s="6"/>
      <c r="D14" s="6"/>
      <c r="E14" s="6"/>
      <c r="F14" s="15"/>
      <c r="G14" t="s">
        <v>300</v>
      </c>
      <c r="H14" s="6">
        <v>28.905692512262725</v>
      </c>
      <c r="I14" s="6">
        <v>2.2490524086298254</v>
      </c>
      <c r="J14" s="6">
        <v>0.10173063638826828</v>
      </c>
      <c r="K14" s="6">
        <v>2.350783045018094</v>
      </c>
      <c r="L14" s="15"/>
      <c r="M14" t="s">
        <v>326</v>
      </c>
      <c r="N14" s="6">
        <v>12.980639591842802</v>
      </c>
      <c r="O14" s="6">
        <v>1.0099788727498791</v>
      </c>
      <c r="P14" s="6">
        <v>3.8651488344142728</v>
      </c>
      <c r="Q14" s="6">
        <v>4.8751277071641521</v>
      </c>
    </row>
    <row r="15" spans="1:17" x14ac:dyDescent="0.25">
      <c r="B15" s="6"/>
      <c r="C15" s="6"/>
      <c r="D15" s="6"/>
      <c r="E15" s="6"/>
      <c r="F15" s="15"/>
      <c r="G15" t="s">
        <v>304</v>
      </c>
      <c r="H15" s="6">
        <v>55.340016535053401</v>
      </c>
      <c r="I15" s="6">
        <v>34.44506416955101</v>
      </c>
      <c r="J15" s="6">
        <v>0.32545643264755963</v>
      </c>
      <c r="K15" s="6">
        <v>34.770520602198573</v>
      </c>
      <c r="L15" s="15"/>
      <c r="M15" t="s">
        <v>327</v>
      </c>
      <c r="N15" s="6">
        <v>12.900373258490726</v>
      </c>
      <c r="O15" s="6">
        <v>8.0295275014674186</v>
      </c>
      <c r="P15" s="6">
        <v>6.5330877559811036</v>
      </c>
      <c r="Q15" s="6">
        <v>14.562615257448522</v>
      </c>
    </row>
    <row r="16" spans="1:17" x14ac:dyDescent="0.25">
      <c r="B16" s="6"/>
      <c r="C16" s="6"/>
      <c r="D16" s="6"/>
      <c r="E16" s="6"/>
      <c r="F16" s="15"/>
      <c r="G16" t="s">
        <v>290</v>
      </c>
      <c r="H16" s="6">
        <v>1.1984419005739283E-3</v>
      </c>
      <c r="I16" s="6">
        <v>4.0781843991456965E-5</v>
      </c>
      <c r="J16" s="6">
        <v>1.8218365907362753E-5</v>
      </c>
      <c r="K16" s="6">
        <v>5.9000209898819718E-5</v>
      </c>
      <c r="L16" s="15"/>
      <c r="M16" t="s">
        <v>322</v>
      </c>
      <c r="N16" s="6">
        <v>3.1966967098082111</v>
      </c>
      <c r="O16" s="6">
        <v>4.3401707490202694</v>
      </c>
      <c r="P16" s="6">
        <v>3.5730079551476349E-2</v>
      </c>
      <c r="Q16" s="6">
        <v>4.375900828571746</v>
      </c>
    </row>
    <row r="17" spans="1:17" x14ac:dyDescent="0.25">
      <c r="B17" s="6"/>
      <c r="C17" s="6"/>
      <c r="D17" s="6"/>
      <c r="E17" s="6"/>
      <c r="F17" s="15"/>
      <c r="G17" t="s">
        <v>322</v>
      </c>
      <c r="H17" s="6">
        <v>4.6868741219195886</v>
      </c>
      <c r="I17" s="6">
        <v>6.363391905738812</v>
      </c>
      <c r="J17" s="6">
        <v>5.2386072382196634E-2</v>
      </c>
      <c r="K17" s="6">
        <v>6.4157779781210085</v>
      </c>
      <c r="L17" s="15"/>
      <c r="N17" s="6"/>
      <c r="O17" s="6"/>
      <c r="P17" s="6"/>
      <c r="Q17" s="6"/>
    </row>
    <row r="18" spans="1:17" x14ac:dyDescent="0.25">
      <c r="B18" s="6"/>
      <c r="C18" s="6"/>
      <c r="D18" s="6"/>
      <c r="E18" s="6"/>
      <c r="F18" s="15"/>
      <c r="H18" s="6"/>
      <c r="I18" s="6"/>
      <c r="J18" s="6"/>
      <c r="K18" s="6"/>
      <c r="L18" s="15"/>
      <c r="N18" s="6"/>
      <c r="O18" s="6"/>
      <c r="P18" s="6"/>
      <c r="Q18" s="6"/>
    </row>
    <row r="19" spans="1:17" x14ac:dyDescent="0.25">
      <c r="B19" s="6"/>
      <c r="C19" s="6"/>
      <c r="D19" s="6"/>
      <c r="E19" s="6"/>
      <c r="F19" s="15"/>
      <c r="H19" s="6"/>
      <c r="I19" s="6"/>
      <c r="J19" s="6"/>
      <c r="K19" s="6"/>
      <c r="L19" s="15"/>
      <c r="N19" s="6"/>
      <c r="O19" s="6"/>
      <c r="P19" s="6"/>
      <c r="Q19" s="6"/>
    </row>
    <row r="20" spans="1:17" x14ac:dyDescent="0.25">
      <c r="B20" s="6"/>
      <c r="C20" s="6"/>
      <c r="D20" s="6"/>
      <c r="E20" s="6"/>
      <c r="F20" s="15"/>
      <c r="H20" s="6"/>
      <c r="I20" s="6"/>
      <c r="J20" s="6"/>
      <c r="K20" s="6"/>
      <c r="L20" s="15"/>
      <c r="N20" s="6"/>
      <c r="O20" s="6"/>
      <c r="P20" s="6"/>
      <c r="Q20" s="6"/>
    </row>
    <row r="21" spans="1:17" x14ac:dyDescent="0.25">
      <c r="B21" s="6"/>
      <c r="C21" s="6"/>
      <c r="D21" s="6"/>
      <c r="E21" s="6"/>
      <c r="F21" s="15"/>
      <c r="L21" s="15"/>
      <c r="N21" s="6"/>
      <c r="O21" s="6"/>
      <c r="P21" s="6"/>
      <c r="Q21" s="6"/>
    </row>
    <row r="22" spans="1:17" x14ac:dyDescent="0.25">
      <c r="B22" s="6"/>
      <c r="C22" s="6"/>
      <c r="D22" s="6"/>
      <c r="E22" s="6"/>
      <c r="F22" s="15"/>
      <c r="L22" s="15"/>
    </row>
    <row r="23" spans="1:17" x14ac:dyDescent="0.25">
      <c r="B23" s="6"/>
      <c r="C23" s="6"/>
      <c r="D23" s="6"/>
      <c r="E23" s="6"/>
      <c r="F23" s="15"/>
      <c r="L23" s="15"/>
    </row>
    <row r="24" spans="1:17" x14ac:dyDescent="0.25">
      <c r="B24" s="6"/>
      <c r="C24" s="6"/>
      <c r="D24" s="6"/>
      <c r="E24" s="6"/>
      <c r="F24" s="15"/>
      <c r="L24" s="15"/>
    </row>
    <row r="25" spans="1:17" x14ac:dyDescent="0.25">
      <c r="B25" s="6"/>
      <c r="C25" s="6"/>
      <c r="D25" s="6"/>
      <c r="E25" s="6"/>
      <c r="F25" s="15"/>
      <c r="L25" s="15"/>
    </row>
    <row r="26" spans="1:17" x14ac:dyDescent="0.25">
      <c r="B26" s="6"/>
      <c r="C26" s="6"/>
      <c r="D26" s="6"/>
      <c r="E26" s="6"/>
      <c r="F26" s="15"/>
      <c r="L26" s="15"/>
    </row>
    <row r="27" spans="1:17" x14ac:dyDescent="0.25">
      <c r="B27" s="6"/>
      <c r="C27" s="6"/>
      <c r="D27" s="6"/>
      <c r="E27" s="6"/>
      <c r="F27" s="15"/>
      <c r="L27" s="15"/>
    </row>
    <row r="28" spans="1:17" x14ac:dyDescent="0.25">
      <c r="B28" s="6"/>
      <c r="C28" s="6"/>
      <c r="D28" s="6"/>
      <c r="E28" s="6"/>
      <c r="F28" s="15"/>
      <c r="L28" s="15"/>
    </row>
    <row r="29" spans="1:17" x14ac:dyDescent="0.25">
      <c r="B29" s="6"/>
      <c r="C29" s="6"/>
      <c r="D29" s="6"/>
      <c r="E29" s="6"/>
      <c r="F29" s="15"/>
      <c r="L29" s="15"/>
    </row>
    <row r="30" spans="1:17" x14ac:dyDescent="0.25">
      <c r="B30" s="6"/>
      <c r="C30" s="6"/>
      <c r="D30" s="6"/>
      <c r="E30" s="6"/>
      <c r="F30" s="15"/>
      <c r="L30" s="15"/>
    </row>
    <row r="31" spans="1:17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  <c r="M31" s="64"/>
      <c r="N31" s="3"/>
      <c r="O31" s="3"/>
      <c r="P31" s="3"/>
      <c r="Q31" s="3"/>
    </row>
    <row r="32" spans="1:17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  <c r="N32" s="3"/>
      <c r="O32" s="3"/>
      <c r="P32" s="3"/>
      <c r="Q32" s="3"/>
    </row>
    <row r="33" spans="6:13" x14ac:dyDescent="0.25">
      <c r="F33" s="15"/>
      <c r="G33" s="9"/>
      <c r="L33" s="15"/>
      <c r="M33" s="9"/>
    </row>
    <row r="34" spans="6:13" x14ac:dyDescent="0.25">
      <c r="F34" s="15"/>
      <c r="L34" s="15"/>
      <c r="M34" s="9"/>
    </row>
    <row r="35" spans="6:13" x14ac:dyDescent="0.25">
      <c r="F35" s="15"/>
      <c r="G35" s="9"/>
      <c r="L35" s="15"/>
      <c r="M35" s="9"/>
    </row>
    <row r="36" spans="6:13" x14ac:dyDescent="0.25">
      <c r="F36" s="15"/>
      <c r="G36" s="9"/>
      <c r="L36" s="15"/>
      <c r="M36" s="9"/>
    </row>
    <row r="37" spans="6:13" x14ac:dyDescent="0.25">
      <c r="F37" s="15"/>
      <c r="L37" s="15"/>
      <c r="M37" s="9"/>
    </row>
    <row r="38" spans="6:13" x14ac:dyDescent="0.25">
      <c r="F38" s="15"/>
      <c r="G38" s="9"/>
      <c r="M38" s="9"/>
    </row>
    <row r="39" spans="6:13" x14ac:dyDescent="0.25">
      <c r="F39" s="15"/>
    </row>
    <row r="40" spans="6:13" x14ac:dyDescent="0.25">
      <c r="F40" s="15"/>
      <c r="G40" s="9"/>
      <c r="M40" s="9"/>
    </row>
    <row r="41" spans="6:13" x14ac:dyDescent="0.25">
      <c r="F41" s="15"/>
    </row>
    <row r="42" spans="6:13" x14ac:dyDescent="0.25">
      <c r="F42" s="15"/>
    </row>
    <row r="43" spans="6:13" x14ac:dyDescent="0.25">
      <c r="F43" s="15"/>
    </row>
    <row r="44" spans="6:13" x14ac:dyDescent="0.25">
      <c r="F44" s="15"/>
      <c r="M44" s="9"/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63B-DA70-4A0A-931D-8A32B356E401}">
  <sheetPr>
    <tabColor theme="8" tint="0.79998168889431442"/>
  </sheetPr>
  <dimension ref="A1:W44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9.28515625" customWidth="1"/>
    <col min="3" max="3" width="17.5703125" bestFit="1" customWidth="1"/>
    <col min="4" max="4" width="14.7109375" bestFit="1" customWidth="1"/>
    <col min="6" max="6" width="3.7109375" customWidth="1"/>
    <col min="8" max="8" width="7.7109375" bestFit="1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3" max="13" width="8.5703125" customWidth="1"/>
    <col min="18" max="18" width="4.42578125" customWidth="1"/>
  </cols>
  <sheetData>
    <row r="1" spans="1:23" x14ac:dyDescent="0.25">
      <c r="A1" s="113" t="s">
        <v>350</v>
      </c>
      <c r="B1" s="113"/>
      <c r="C1" s="113"/>
      <c r="D1" s="113"/>
      <c r="E1" s="113"/>
      <c r="F1" s="49"/>
      <c r="G1" s="113" t="s">
        <v>351</v>
      </c>
      <c r="H1" s="113"/>
      <c r="I1" s="113"/>
      <c r="J1" s="113"/>
      <c r="K1" s="113"/>
      <c r="L1" s="49"/>
      <c r="M1" s="113" t="s">
        <v>350</v>
      </c>
      <c r="N1" s="113"/>
      <c r="O1" s="113"/>
      <c r="P1" s="113"/>
      <c r="Q1" s="113"/>
      <c r="R1" s="49"/>
      <c r="S1" s="113" t="s">
        <v>351</v>
      </c>
      <c r="T1" s="113"/>
      <c r="U1" s="113"/>
      <c r="V1" s="113"/>
      <c r="W1" s="113"/>
    </row>
    <row r="2" spans="1:23" x14ac:dyDescent="0.25">
      <c r="A2" s="78" t="s">
        <v>214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215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">
        <v>214</v>
      </c>
      <c r="N2" s="3"/>
      <c r="O2" s="3" t="s">
        <v>49</v>
      </c>
      <c r="P2" s="3" t="s">
        <v>50</v>
      </c>
      <c r="Q2" s="3" t="s">
        <v>51</v>
      </c>
      <c r="R2" s="15"/>
      <c r="S2" s="78" t="s">
        <v>215</v>
      </c>
      <c r="T2" s="3" t="s">
        <v>274</v>
      </c>
      <c r="U2" s="3" t="s">
        <v>49</v>
      </c>
      <c r="V2" s="3" t="s">
        <v>50</v>
      </c>
      <c r="W2" s="3" t="s">
        <v>51</v>
      </c>
    </row>
    <row r="3" spans="1:23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  <c r="M3" t="s">
        <v>238</v>
      </c>
      <c r="N3" s="3" t="s">
        <v>277</v>
      </c>
      <c r="O3" s="3" t="s">
        <v>278</v>
      </c>
      <c r="P3" s="3" t="s">
        <v>278</v>
      </c>
      <c r="Q3" s="3" t="s">
        <v>278</v>
      </c>
      <c r="R3" s="15"/>
      <c r="S3" t="s">
        <v>238</v>
      </c>
      <c r="T3" s="3" t="s">
        <v>277</v>
      </c>
      <c r="U3" s="3" t="s">
        <v>278</v>
      </c>
      <c r="V3" s="3" t="s">
        <v>278</v>
      </c>
      <c r="W3" s="3" t="s">
        <v>278</v>
      </c>
    </row>
    <row r="4" spans="1:23" x14ac:dyDescent="0.25">
      <c r="A4" t="s">
        <v>109</v>
      </c>
      <c r="B4" s="6">
        <v>166.66666666666669</v>
      </c>
      <c r="C4" s="6">
        <v>2.0657636004856696</v>
      </c>
      <c r="D4" s="6">
        <v>0</v>
      </c>
      <c r="E4" s="6">
        <v>2.0657636004856696</v>
      </c>
      <c r="F4" s="15"/>
      <c r="G4" s="9" t="s">
        <v>159</v>
      </c>
      <c r="H4" s="6"/>
      <c r="I4" s="79">
        <v>10.346000000000002</v>
      </c>
      <c r="J4" s="6"/>
      <c r="K4" s="6"/>
      <c r="L4" s="15"/>
      <c r="M4" t="s">
        <v>109</v>
      </c>
      <c r="N4" s="6">
        <v>7023.8095238095248</v>
      </c>
      <c r="O4" s="6">
        <v>87.057180306181806</v>
      </c>
      <c r="P4" s="6">
        <v>0</v>
      </c>
      <c r="Q4" s="6">
        <v>87.057180306181792</v>
      </c>
      <c r="R4" s="15"/>
      <c r="S4" s="9" t="s">
        <v>159</v>
      </c>
      <c r="T4" s="6"/>
      <c r="U4" s="79">
        <v>436.01000000000005</v>
      </c>
      <c r="V4" s="6"/>
      <c r="W4" s="6"/>
    </row>
    <row r="5" spans="1:23" x14ac:dyDescent="0.25">
      <c r="A5" t="s">
        <v>290</v>
      </c>
      <c r="B5" s="6">
        <v>35.000000000000007</v>
      </c>
      <c r="C5" s="6">
        <v>1.1910168853554235</v>
      </c>
      <c r="D5" s="6">
        <v>0</v>
      </c>
      <c r="E5" s="6">
        <v>1.1910168853554235</v>
      </c>
      <c r="F5" s="15"/>
      <c r="G5" s="9"/>
      <c r="H5" s="6"/>
      <c r="I5" s="6"/>
      <c r="J5" s="6"/>
      <c r="K5" s="6"/>
      <c r="L5" s="15"/>
      <c r="M5" t="s">
        <v>290</v>
      </c>
      <c r="N5" s="6">
        <v>1475.0000000000005</v>
      </c>
      <c r="O5" s="6">
        <v>50.192854454264278</v>
      </c>
      <c r="P5" s="6">
        <v>0</v>
      </c>
      <c r="Q5" s="6">
        <v>50.192854454264278</v>
      </c>
      <c r="R5" s="15"/>
      <c r="S5" s="9"/>
      <c r="T5" s="6"/>
      <c r="U5" s="6"/>
      <c r="V5" s="6"/>
      <c r="W5" s="6"/>
    </row>
    <row r="6" spans="1:23" x14ac:dyDescent="0.25">
      <c r="A6" t="s">
        <v>293</v>
      </c>
      <c r="B6" s="6">
        <v>131.66666666666669</v>
      </c>
      <c r="C6" s="6">
        <v>0.87474671513024616</v>
      </c>
      <c r="D6" s="6">
        <v>0</v>
      </c>
      <c r="E6" s="6">
        <v>0.87474671513024616</v>
      </c>
      <c r="F6" s="15"/>
      <c r="G6" s="9"/>
      <c r="H6" s="6"/>
      <c r="I6" s="6"/>
      <c r="J6" s="6"/>
      <c r="K6" s="6"/>
      <c r="L6" s="15"/>
      <c r="M6" t="s">
        <v>293</v>
      </c>
      <c r="N6" s="6">
        <v>5548.8095238095248</v>
      </c>
      <c r="O6" s="6">
        <v>36.864325851917513</v>
      </c>
      <c r="P6" s="6">
        <v>0</v>
      </c>
      <c r="Q6" s="6">
        <v>36.864325851917513</v>
      </c>
      <c r="R6" s="15"/>
      <c r="S6" s="9"/>
      <c r="T6" s="6"/>
      <c r="U6" s="6"/>
      <c r="V6" s="6"/>
      <c r="W6" s="6"/>
    </row>
    <row r="7" spans="1:23" x14ac:dyDescent="0.25">
      <c r="B7" s="6"/>
      <c r="C7" s="6"/>
      <c r="D7" s="6"/>
      <c r="E7" s="6"/>
      <c r="F7" s="15"/>
      <c r="G7" s="9"/>
      <c r="H7" s="6"/>
      <c r="I7" s="6"/>
      <c r="J7" s="6"/>
      <c r="K7" s="6"/>
      <c r="L7" s="15"/>
      <c r="N7" s="6"/>
      <c r="O7" s="6"/>
      <c r="P7" s="6"/>
      <c r="Q7" s="6"/>
    </row>
    <row r="8" spans="1:23" x14ac:dyDescent="0.25">
      <c r="B8" s="6"/>
      <c r="C8" s="6"/>
      <c r="D8" s="6"/>
      <c r="E8" s="6"/>
      <c r="F8" s="15"/>
      <c r="G8" s="9"/>
      <c r="H8" s="6"/>
      <c r="I8" s="6"/>
      <c r="J8" s="6"/>
      <c r="K8" s="6"/>
      <c r="L8" s="15"/>
      <c r="N8" s="6"/>
      <c r="O8" s="6"/>
      <c r="P8" s="6"/>
      <c r="Q8" s="6"/>
    </row>
    <row r="9" spans="1:23" x14ac:dyDescent="0.25">
      <c r="B9" s="6"/>
      <c r="C9" s="6"/>
      <c r="D9" s="6"/>
      <c r="E9" s="6"/>
      <c r="F9" s="15"/>
      <c r="G9" s="9"/>
      <c r="H9" s="6"/>
      <c r="I9" s="6"/>
      <c r="J9" s="6"/>
      <c r="K9" s="6"/>
      <c r="L9" s="15"/>
      <c r="N9" s="6"/>
      <c r="O9" s="6"/>
      <c r="P9" s="6"/>
      <c r="Q9" s="6"/>
    </row>
    <row r="10" spans="1:23" x14ac:dyDescent="0.25">
      <c r="B10" s="6"/>
      <c r="C10" s="6"/>
      <c r="D10" s="6"/>
      <c r="E10" s="6"/>
      <c r="F10" s="15"/>
      <c r="G10" s="9"/>
      <c r="H10" s="6"/>
      <c r="I10" s="6"/>
      <c r="J10" s="6"/>
      <c r="K10" s="6"/>
      <c r="L10" s="15"/>
      <c r="N10" s="6"/>
      <c r="O10" s="6"/>
      <c r="P10" s="6"/>
      <c r="Q10" s="6"/>
    </row>
    <row r="11" spans="1:23" x14ac:dyDescent="0.25">
      <c r="B11" s="6"/>
      <c r="C11" s="6"/>
      <c r="D11" s="6"/>
      <c r="E11" s="6"/>
      <c r="F11" s="15"/>
      <c r="L11" s="15"/>
    </row>
    <row r="12" spans="1:23" x14ac:dyDescent="0.25">
      <c r="B12" s="6"/>
      <c r="C12" s="6"/>
      <c r="D12" s="6"/>
      <c r="E12" s="6"/>
      <c r="F12" s="15"/>
      <c r="L12" s="15"/>
    </row>
    <row r="13" spans="1:23" x14ac:dyDescent="0.25">
      <c r="B13" s="6"/>
      <c r="C13" s="6"/>
      <c r="D13" s="6"/>
      <c r="E13" s="6"/>
      <c r="F13" s="15"/>
      <c r="L13" s="15"/>
    </row>
    <row r="14" spans="1:23" x14ac:dyDescent="0.25">
      <c r="B14" s="6"/>
      <c r="C14" s="6"/>
      <c r="D14" s="6"/>
      <c r="E14" s="6"/>
      <c r="F14" s="15"/>
      <c r="L14" s="15"/>
    </row>
    <row r="15" spans="1:23" x14ac:dyDescent="0.25">
      <c r="A15" s="15"/>
      <c r="E15" s="6"/>
      <c r="F15" s="15"/>
      <c r="L15" s="15"/>
    </row>
    <row r="16" spans="1:23" x14ac:dyDescent="0.25">
      <c r="B16" s="6"/>
      <c r="C16" s="6"/>
      <c r="D16" s="6"/>
      <c r="E16" s="6"/>
      <c r="L16" s="15"/>
    </row>
    <row r="17" spans="1:12" x14ac:dyDescent="0.25">
      <c r="B17" s="6"/>
      <c r="C17" s="6"/>
      <c r="D17" s="6"/>
      <c r="E17" s="6"/>
      <c r="F17" s="15"/>
      <c r="L17" s="15"/>
    </row>
    <row r="18" spans="1:12" x14ac:dyDescent="0.25">
      <c r="B18" s="6"/>
      <c r="C18" s="6"/>
      <c r="D18" s="6"/>
      <c r="E18" s="6"/>
      <c r="F18" s="15"/>
      <c r="L18" s="15"/>
    </row>
    <row r="19" spans="1:12" x14ac:dyDescent="0.25">
      <c r="B19" s="6"/>
      <c r="C19" s="6"/>
      <c r="D19" s="6"/>
      <c r="E19" s="6"/>
      <c r="F19" s="15"/>
      <c r="L19" s="15"/>
    </row>
    <row r="20" spans="1:12" x14ac:dyDescent="0.25">
      <c r="B20" s="6"/>
      <c r="C20" s="6"/>
      <c r="D20" s="6"/>
      <c r="E20" s="6"/>
      <c r="F20" s="15"/>
      <c r="L20" s="15"/>
    </row>
    <row r="21" spans="1:12" x14ac:dyDescent="0.25">
      <c r="B21" s="6"/>
      <c r="C21" s="6"/>
      <c r="D21" s="6"/>
      <c r="E21" s="6"/>
      <c r="F21" s="15"/>
      <c r="L21" s="15"/>
    </row>
    <row r="22" spans="1:12" x14ac:dyDescent="0.25">
      <c r="B22" s="6"/>
      <c r="C22" s="6"/>
      <c r="D22" s="6"/>
      <c r="E22" s="6"/>
      <c r="F22" s="15"/>
      <c r="L22" s="15"/>
    </row>
    <row r="23" spans="1:12" x14ac:dyDescent="0.25">
      <c r="B23" s="6"/>
      <c r="C23" s="6"/>
      <c r="D23" s="6"/>
      <c r="E23" s="6"/>
      <c r="F23" s="15"/>
      <c r="L23" s="15"/>
    </row>
    <row r="24" spans="1:12" x14ac:dyDescent="0.25">
      <c r="B24" s="6"/>
      <c r="C24" s="6"/>
      <c r="D24" s="6"/>
      <c r="E24" s="6"/>
      <c r="F24" s="15"/>
      <c r="L24" s="15"/>
    </row>
    <row r="25" spans="1:12" x14ac:dyDescent="0.25">
      <c r="B25" s="6"/>
      <c r="C25" s="6"/>
      <c r="D25" s="6"/>
      <c r="E25" s="6"/>
      <c r="F25" s="15"/>
      <c r="L25" s="15"/>
    </row>
    <row r="26" spans="1:12" x14ac:dyDescent="0.25">
      <c r="B26" s="6"/>
      <c r="C26" s="6"/>
      <c r="D26" s="6"/>
      <c r="E26" s="6"/>
      <c r="F26" s="15"/>
      <c r="L26" s="15"/>
    </row>
    <row r="27" spans="1:12" x14ac:dyDescent="0.25">
      <c r="B27" s="6"/>
      <c r="C27" s="6"/>
      <c r="D27" s="6"/>
      <c r="E27" s="6"/>
      <c r="F27" s="15"/>
      <c r="L27" s="15"/>
    </row>
    <row r="28" spans="1:12" x14ac:dyDescent="0.25">
      <c r="B28" s="6"/>
      <c r="C28" s="6"/>
      <c r="D28" s="6"/>
      <c r="E28" s="6"/>
      <c r="F28" s="15"/>
      <c r="L28" s="15"/>
    </row>
    <row r="29" spans="1:12" x14ac:dyDescent="0.25">
      <c r="B29" s="6"/>
      <c r="C29" s="6"/>
      <c r="D29" s="6"/>
      <c r="E29" s="6"/>
      <c r="F29" s="15"/>
      <c r="L29" s="15"/>
    </row>
    <row r="30" spans="1:12" x14ac:dyDescent="0.25">
      <c r="B30" s="6"/>
      <c r="C30" s="6"/>
      <c r="D30" s="6"/>
      <c r="E30" s="6"/>
      <c r="F30" s="15"/>
      <c r="L30" s="15"/>
    </row>
    <row r="31" spans="1:12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</row>
    <row r="32" spans="1:12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</row>
    <row r="33" spans="6:12" x14ac:dyDescent="0.25">
      <c r="F33" s="15"/>
      <c r="G33" s="9"/>
      <c r="L33" s="15"/>
    </row>
    <row r="34" spans="6:12" x14ac:dyDescent="0.25">
      <c r="F34" s="15"/>
      <c r="L34" s="15"/>
    </row>
    <row r="35" spans="6:12" x14ac:dyDescent="0.25">
      <c r="F35" s="15"/>
      <c r="G35" s="9"/>
      <c r="L35" s="15"/>
    </row>
    <row r="36" spans="6:12" x14ac:dyDescent="0.25">
      <c r="F36" s="15"/>
      <c r="G36" s="9"/>
      <c r="L36" s="15"/>
    </row>
    <row r="37" spans="6:12" x14ac:dyDescent="0.25">
      <c r="F37" s="15"/>
      <c r="L37" s="15"/>
    </row>
    <row r="38" spans="6:12" x14ac:dyDescent="0.25">
      <c r="F38" s="15"/>
      <c r="G38" s="9"/>
    </row>
    <row r="39" spans="6:12" x14ac:dyDescent="0.25">
      <c r="F39" s="15"/>
    </row>
    <row r="40" spans="6:12" x14ac:dyDescent="0.25">
      <c r="F40" s="15"/>
      <c r="G40" s="9"/>
    </row>
    <row r="41" spans="6:12" x14ac:dyDescent="0.25">
      <c r="F41" s="15"/>
    </row>
    <row r="42" spans="6:12" x14ac:dyDescent="0.25">
      <c r="F42" s="15"/>
    </row>
    <row r="43" spans="6:12" x14ac:dyDescent="0.25">
      <c r="F43" s="15"/>
    </row>
    <row r="44" spans="6:12" x14ac:dyDescent="0.25">
      <c r="F44" s="15"/>
    </row>
  </sheetData>
  <mergeCells count="4">
    <mergeCell ref="A1:E1"/>
    <mergeCell ref="G1:K1"/>
    <mergeCell ref="M1:Q1"/>
    <mergeCell ref="S1:W1"/>
  </mergeCell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2230-6626-41BA-80C3-148EF412F9F1}">
  <sheetPr>
    <tabColor theme="8" tint="0.79998168889431442"/>
  </sheetPr>
  <dimension ref="A1:L44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11.140625" customWidth="1"/>
    <col min="3" max="3" width="17.5703125" bestFit="1" customWidth="1"/>
    <col min="4" max="4" width="14.7109375" bestFit="1" customWidth="1"/>
    <col min="6" max="6" width="3.7109375" customWidth="1"/>
    <col min="8" max="8" width="9.5703125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</cols>
  <sheetData>
    <row r="1" spans="1:12" x14ac:dyDescent="0.25">
      <c r="A1" s="113" t="s">
        <v>352</v>
      </c>
      <c r="B1" s="113"/>
      <c r="C1" s="113"/>
      <c r="D1" s="113"/>
      <c r="E1" s="113"/>
      <c r="F1" s="49"/>
      <c r="G1" s="113" t="s">
        <v>334</v>
      </c>
      <c r="H1" s="113"/>
      <c r="I1" s="113"/>
      <c r="J1" s="113"/>
      <c r="K1" s="113"/>
      <c r="L1" s="49"/>
    </row>
    <row r="2" spans="1:12" x14ac:dyDescent="0.25">
      <c r="A2" s="78" t="s">
        <v>158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173</v>
      </c>
      <c r="H2" s="3" t="s">
        <v>274</v>
      </c>
      <c r="I2" s="3" t="s">
        <v>49</v>
      </c>
      <c r="J2" s="3" t="s">
        <v>50</v>
      </c>
      <c r="K2" s="3" t="s">
        <v>51</v>
      </c>
      <c r="L2" s="15"/>
    </row>
    <row r="3" spans="1:12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</row>
    <row r="4" spans="1:12" x14ac:dyDescent="0.25">
      <c r="A4" t="s">
        <v>109</v>
      </c>
      <c r="B4" s="6">
        <v>70</v>
      </c>
      <c r="C4" s="6">
        <v>1.4235444931748558</v>
      </c>
      <c r="D4" s="6">
        <v>0</v>
      </c>
      <c r="E4" s="6">
        <v>1.4235444931748558</v>
      </c>
      <c r="F4" s="15"/>
      <c r="G4" t="s">
        <v>109</v>
      </c>
      <c r="H4" s="6">
        <v>9973.8095238095248</v>
      </c>
      <c r="I4" s="6">
        <v>147.04941251855072</v>
      </c>
      <c r="J4" s="6">
        <v>0</v>
      </c>
      <c r="K4" s="6">
        <v>147.04941251855072</v>
      </c>
      <c r="L4" s="15"/>
    </row>
    <row r="5" spans="1:12" x14ac:dyDescent="0.25">
      <c r="A5" t="s">
        <v>290</v>
      </c>
      <c r="B5" s="6">
        <v>35</v>
      </c>
      <c r="C5" s="6">
        <v>1.1910168853554233</v>
      </c>
      <c r="D5" s="6">
        <v>0</v>
      </c>
      <c r="E5" s="6">
        <v>1.1910168853554233</v>
      </c>
      <c r="F5" s="15"/>
      <c r="G5" t="s">
        <v>290</v>
      </c>
      <c r="H5" s="6">
        <v>2950.0000000000009</v>
      </c>
      <c r="I5" s="6">
        <v>100.38570890852856</v>
      </c>
      <c r="J5" s="6">
        <v>0</v>
      </c>
      <c r="K5" s="6">
        <v>100.38570890852856</v>
      </c>
      <c r="L5" s="15"/>
    </row>
    <row r="6" spans="1:12" x14ac:dyDescent="0.25">
      <c r="A6" t="s">
        <v>293</v>
      </c>
      <c r="B6" s="6">
        <v>35</v>
      </c>
      <c r="C6" s="6">
        <v>0.23252760781943249</v>
      </c>
      <c r="D6" s="6">
        <v>0</v>
      </c>
      <c r="E6" s="6">
        <v>0.23252760781943249</v>
      </c>
      <c r="F6" s="15"/>
      <c r="G6" t="s">
        <v>293</v>
      </c>
      <c r="H6" s="6">
        <v>7023.8095238095239</v>
      </c>
      <c r="I6" s="6">
        <v>46.663703610022168</v>
      </c>
      <c r="J6" s="6">
        <v>0</v>
      </c>
      <c r="K6" s="6">
        <v>46.663703610022168</v>
      </c>
      <c r="L6" s="15"/>
    </row>
    <row r="7" spans="1:12" x14ac:dyDescent="0.25">
      <c r="B7" s="6"/>
      <c r="C7" s="6"/>
      <c r="D7" s="6"/>
      <c r="E7" s="6"/>
      <c r="F7" s="15"/>
      <c r="H7" s="6"/>
      <c r="I7" s="6"/>
      <c r="J7" s="6"/>
      <c r="K7" s="6"/>
      <c r="L7" s="15"/>
    </row>
    <row r="8" spans="1:12" x14ac:dyDescent="0.25">
      <c r="B8" s="6"/>
      <c r="C8" s="6"/>
      <c r="D8" s="6"/>
      <c r="E8" s="6"/>
      <c r="F8" s="15"/>
      <c r="H8" s="6"/>
      <c r="I8" s="6"/>
      <c r="J8" s="6"/>
      <c r="K8" s="6"/>
      <c r="L8" s="15"/>
    </row>
    <row r="9" spans="1:12" x14ac:dyDescent="0.25">
      <c r="B9" s="6"/>
      <c r="C9" s="6"/>
      <c r="D9" s="6"/>
      <c r="E9" s="6"/>
      <c r="F9" s="15"/>
      <c r="H9" s="6"/>
      <c r="I9" s="6"/>
      <c r="J9" s="6"/>
      <c r="K9" s="6"/>
      <c r="L9" s="15"/>
    </row>
    <row r="10" spans="1:12" x14ac:dyDescent="0.25">
      <c r="F10" s="15"/>
      <c r="G10" s="9"/>
      <c r="H10" s="6"/>
      <c r="I10" s="6"/>
      <c r="J10" s="6"/>
      <c r="K10" s="6"/>
      <c r="L10" s="15"/>
    </row>
    <row r="11" spans="1:12" x14ac:dyDescent="0.25">
      <c r="F11" s="15"/>
      <c r="L11" s="15"/>
    </row>
    <row r="12" spans="1:12" x14ac:dyDescent="0.25">
      <c r="F12" s="15"/>
      <c r="L12" s="15"/>
    </row>
    <row r="13" spans="1:12" x14ac:dyDescent="0.25">
      <c r="B13" s="6"/>
      <c r="C13" s="6"/>
      <c r="D13" s="6"/>
      <c r="E13" s="6"/>
      <c r="F13" s="15"/>
      <c r="L13" s="15"/>
    </row>
    <row r="14" spans="1:12" x14ac:dyDescent="0.25">
      <c r="B14" s="6"/>
      <c r="C14" s="6"/>
      <c r="D14" s="6"/>
      <c r="E14" s="6"/>
      <c r="F14" s="15"/>
      <c r="L14" s="15"/>
    </row>
    <row r="15" spans="1:12" x14ac:dyDescent="0.25">
      <c r="B15" s="6"/>
      <c r="C15" s="6"/>
      <c r="D15" s="6"/>
      <c r="E15" s="6"/>
      <c r="F15" s="15"/>
      <c r="L15" s="15"/>
    </row>
    <row r="16" spans="1:12" x14ac:dyDescent="0.25">
      <c r="B16" s="6"/>
      <c r="C16" s="6"/>
      <c r="D16" s="6"/>
      <c r="E16" s="6"/>
      <c r="F16" s="15"/>
      <c r="L16" s="15"/>
    </row>
    <row r="17" spans="1:12" x14ac:dyDescent="0.25">
      <c r="B17" s="6"/>
      <c r="C17" s="6"/>
      <c r="D17" s="6"/>
      <c r="E17" s="6"/>
      <c r="F17" s="15"/>
      <c r="L17" s="15"/>
    </row>
    <row r="18" spans="1:12" x14ac:dyDescent="0.25">
      <c r="B18" s="6"/>
      <c r="C18" s="6"/>
      <c r="D18" s="6"/>
      <c r="E18" s="6"/>
      <c r="F18" s="15"/>
      <c r="L18" s="15"/>
    </row>
    <row r="19" spans="1:12" x14ac:dyDescent="0.25">
      <c r="B19" s="6"/>
      <c r="C19" s="6"/>
      <c r="D19" s="6"/>
      <c r="E19" s="6"/>
      <c r="F19" s="15"/>
      <c r="L19" s="15"/>
    </row>
    <row r="20" spans="1:12" x14ac:dyDescent="0.25">
      <c r="B20" s="6"/>
      <c r="C20" s="6"/>
      <c r="D20" s="6"/>
      <c r="E20" s="6"/>
      <c r="F20" s="15"/>
      <c r="L20" s="15"/>
    </row>
    <row r="21" spans="1:12" x14ac:dyDescent="0.25">
      <c r="B21" s="6"/>
      <c r="C21" s="6"/>
      <c r="D21" s="6"/>
      <c r="E21" s="6"/>
      <c r="F21" s="15"/>
      <c r="L21" s="15"/>
    </row>
    <row r="22" spans="1:12" x14ac:dyDescent="0.25">
      <c r="B22" s="6"/>
      <c r="C22" s="6"/>
      <c r="D22" s="6"/>
      <c r="E22" s="6"/>
      <c r="F22" s="15"/>
      <c r="L22" s="15"/>
    </row>
    <row r="23" spans="1:12" x14ac:dyDescent="0.25">
      <c r="B23" s="6"/>
      <c r="C23" s="6"/>
      <c r="D23" s="6"/>
      <c r="E23" s="6"/>
      <c r="F23" s="15"/>
      <c r="L23" s="15"/>
    </row>
    <row r="24" spans="1:12" x14ac:dyDescent="0.25">
      <c r="B24" s="6"/>
      <c r="C24" s="6"/>
      <c r="D24" s="6"/>
      <c r="E24" s="6"/>
      <c r="F24" s="15"/>
      <c r="L24" s="15"/>
    </row>
    <row r="25" spans="1:12" x14ac:dyDescent="0.25">
      <c r="B25" s="6"/>
      <c r="C25" s="6"/>
      <c r="D25" s="6"/>
      <c r="E25" s="6"/>
      <c r="F25" s="15"/>
      <c r="L25" s="15"/>
    </row>
    <row r="26" spans="1:12" x14ac:dyDescent="0.25">
      <c r="B26" s="6"/>
      <c r="C26" s="6"/>
      <c r="D26" s="6"/>
      <c r="E26" s="6"/>
      <c r="F26" s="15"/>
      <c r="L26" s="15"/>
    </row>
    <row r="27" spans="1:12" x14ac:dyDescent="0.25">
      <c r="B27" s="6"/>
      <c r="C27" s="6"/>
      <c r="D27" s="6"/>
      <c r="E27" s="6"/>
      <c r="F27" s="15"/>
      <c r="L27" s="15"/>
    </row>
    <row r="28" spans="1:12" x14ac:dyDescent="0.25">
      <c r="B28" s="6"/>
      <c r="C28" s="6"/>
      <c r="D28" s="6"/>
      <c r="E28" s="6"/>
      <c r="F28" s="15"/>
      <c r="L28" s="15"/>
    </row>
    <row r="29" spans="1:12" x14ac:dyDescent="0.25">
      <c r="B29" s="6"/>
      <c r="C29" s="6"/>
      <c r="D29" s="6"/>
      <c r="E29" s="6"/>
      <c r="F29" s="15"/>
      <c r="L29" s="15"/>
    </row>
    <row r="30" spans="1:12" x14ac:dyDescent="0.25">
      <c r="B30" s="6"/>
      <c r="C30" s="6"/>
      <c r="D30" s="6"/>
      <c r="E30" s="6"/>
      <c r="F30" s="15"/>
      <c r="L30" s="15"/>
    </row>
    <row r="31" spans="1:12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</row>
    <row r="32" spans="1:12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</row>
    <row r="33" spans="6:12" x14ac:dyDescent="0.25">
      <c r="F33" s="15"/>
      <c r="G33" s="9"/>
      <c r="L33" s="15"/>
    </row>
    <row r="34" spans="6:12" x14ac:dyDescent="0.25">
      <c r="F34" s="15"/>
      <c r="L34" s="15"/>
    </row>
    <row r="35" spans="6:12" x14ac:dyDescent="0.25">
      <c r="F35" s="15"/>
      <c r="G35" s="9"/>
      <c r="L35" s="15"/>
    </row>
    <row r="36" spans="6:12" x14ac:dyDescent="0.25">
      <c r="F36" s="15"/>
      <c r="G36" s="9"/>
      <c r="L36" s="15"/>
    </row>
    <row r="37" spans="6:12" x14ac:dyDescent="0.25">
      <c r="F37" s="15"/>
      <c r="L37" s="15"/>
    </row>
    <row r="38" spans="6:12" x14ac:dyDescent="0.25">
      <c r="F38" s="15"/>
      <c r="G38" s="9"/>
    </row>
    <row r="39" spans="6:12" x14ac:dyDescent="0.25">
      <c r="F39" s="15"/>
    </row>
    <row r="40" spans="6:12" x14ac:dyDescent="0.25">
      <c r="F40" s="15"/>
      <c r="G40" s="9"/>
    </row>
    <row r="41" spans="6:12" x14ac:dyDescent="0.25">
      <c r="F41" s="15"/>
    </row>
    <row r="42" spans="6:12" x14ac:dyDescent="0.25">
      <c r="F42" s="15"/>
    </row>
    <row r="43" spans="6:12" x14ac:dyDescent="0.25">
      <c r="F43" s="15"/>
    </row>
    <row r="44" spans="6:12" x14ac:dyDescent="0.25">
      <c r="F44" s="15"/>
    </row>
  </sheetData>
  <mergeCells count="2">
    <mergeCell ref="A1:E1"/>
    <mergeCell ref="G1: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6A01-0476-4F13-92F4-1FEF2D52638E}">
  <sheetPr>
    <tabColor theme="9" tint="0.79998168889431442"/>
  </sheetPr>
  <dimension ref="A1:AC44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10.5703125" bestFit="1" customWidth="1"/>
    <col min="3" max="3" width="17.5703125" bestFit="1" customWidth="1"/>
    <col min="4" max="4" width="14.7109375" bestFit="1" customWidth="1"/>
    <col min="6" max="6" width="3.7109375" customWidth="1"/>
    <col min="8" max="8" width="7.7109375" bestFit="1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8" max="18" width="3.7109375" style="15" customWidth="1"/>
    <col min="24" max="24" width="3.28515625" style="15" customWidth="1"/>
    <col min="30" max="30" width="2.85546875" customWidth="1"/>
  </cols>
  <sheetData>
    <row r="1" spans="1:29" x14ac:dyDescent="0.25">
      <c r="A1" s="113" t="s">
        <v>336</v>
      </c>
      <c r="B1" s="113"/>
      <c r="C1" s="113"/>
      <c r="D1" s="113"/>
      <c r="E1" s="113"/>
      <c r="F1" s="49"/>
      <c r="G1" s="113" t="s">
        <v>353</v>
      </c>
      <c r="H1" s="113"/>
      <c r="I1" s="113"/>
      <c r="J1" s="113"/>
      <c r="K1" s="113"/>
      <c r="L1" s="49"/>
      <c r="M1" s="113" t="s">
        <v>354</v>
      </c>
      <c r="N1" s="113"/>
      <c r="O1" s="113"/>
      <c r="P1" s="113"/>
      <c r="Q1" s="113"/>
      <c r="S1" s="113" t="s">
        <v>355</v>
      </c>
      <c r="T1" s="113"/>
      <c r="U1" s="113"/>
      <c r="V1" s="113"/>
      <c r="W1" s="113"/>
      <c r="Y1" s="113" t="s">
        <v>356</v>
      </c>
      <c r="Z1" s="113"/>
      <c r="AA1" s="113"/>
      <c r="AB1" s="113"/>
      <c r="AC1" s="113"/>
    </row>
    <row r="2" spans="1:29" x14ac:dyDescent="0.25">
      <c r="A2" s="78" t="s">
        <v>357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185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">
        <v>358</v>
      </c>
      <c r="N2" s="3" t="s">
        <v>274</v>
      </c>
      <c r="O2" s="3" t="s">
        <v>49</v>
      </c>
      <c r="P2" s="3" t="s">
        <v>50</v>
      </c>
      <c r="Q2" s="3" t="s">
        <v>51</v>
      </c>
      <c r="S2" s="78" t="s">
        <v>287</v>
      </c>
      <c r="T2" s="3" t="s">
        <v>274</v>
      </c>
      <c r="U2" s="3" t="s">
        <v>49</v>
      </c>
      <c r="V2" s="3" t="s">
        <v>50</v>
      </c>
      <c r="W2" s="3" t="s">
        <v>51</v>
      </c>
      <c r="Y2" s="78" t="s">
        <v>288</v>
      </c>
      <c r="Z2" s="3" t="s">
        <v>274</v>
      </c>
      <c r="AA2" s="3" t="s">
        <v>49</v>
      </c>
      <c r="AB2" s="3" t="s">
        <v>50</v>
      </c>
      <c r="AC2" s="3" t="s">
        <v>51</v>
      </c>
    </row>
    <row r="3" spans="1:29" x14ac:dyDescent="0.25">
      <c r="A3" t="s">
        <v>238</v>
      </c>
      <c r="B3" s="6" t="s">
        <v>277</v>
      </c>
      <c r="C3" s="6" t="s">
        <v>278</v>
      </c>
      <c r="D3" s="6" t="s">
        <v>278</v>
      </c>
      <c r="E3" s="6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  <c r="M3" t="s">
        <v>238</v>
      </c>
      <c r="N3" s="6" t="s">
        <v>277</v>
      </c>
      <c r="O3" s="6" t="s">
        <v>278</v>
      </c>
      <c r="P3" s="6" t="s">
        <v>278</v>
      </c>
      <c r="Q3" s="6" t="s">
        <v>278</v>
      </c>
      <c r="S3" t="s">
        <v>238</v>
      </c>
      <c r="T3" s="6" t="s">
        <v>277</v>
      </c>
      <c r="U3" s="6" t="s">
        <v>278</v>
      </c>
      <c r="V3" s="6" t="s">
        <v>278</v>
      </c>
      <c r="W3" s="6" t="s">
        <v>278</v>
      </c>
      <c r="Y3" t="s">
        <v>238</v>
      </c>
      <c r="Z3" s="6" t="s">
        <v>277</v>
      </c>
      <c r="AA3" s="6" t="s">
        <v>278</v>
      </c>
      <c r="AB3" s="6" t="s">
        <v>278</v>
      </c>
      <c r="AC3" s="6" t="s">
        <v>278</v>
      </c>
    </row>
    <row r="4" spans="1:29" x14ac:dyDescent="0.25">
      <c r="A4" t="s">
        <v>109</v>
      </c>
      <c r="B4" s="6">
        <v>16439.62693570364</v>
      </c>
      <c r="C4" s="6">
        <v>9706.0868653000416</v>
      </c>
      <c r="D4" s="6">
        <v>2333.7031336839868</v>
      </c>
      <c r="E4" s="6">
        <v>12039.789998984028</v>
      </c>
      <c r="F4" s="15"/>
      <c r="G4" s="86" t="str">
        <f>ER_OUT!S4</f>
        <v>Total</v>
      </c>
      <c r="H4" s="86">
        <f>ER_OUT!T4</f>
        <v>2306.042081395055</v>
      </c>
      <c r="I4" s="86">
        <f>ER_OUT!U4</f>
        <v>1362.3088104938299</v>
      </c>
      <c r="J4" s="86">
        <f>ER_OUT!V4</f>
        <v>0.61179857095787205</v>
      </c>
      <c r="K4" s="86">
        <f>ER_OUT!W4</f>
        <v>1362.9206090647876</v>
      </c>
      <c r="L4" s="15"/>
      <c r="M4" t="s">
        <v>109</v>
      </c>
      <c r="N4" s="6">
        <v>375.99999999999994</v>
      </c>
      <c r="O4" s="6">
        <v>5403.6723560340815</v>
      </c>
      <c r="P4" s="6">
        <v>0</v>
      </c>
      <c r="Q4" s="6">
        <v>5403.6723560340815</v>
      </c>
      <c r="S4" t="s">
        <v>109</v>
      </c>
      <c r="T4" s="6">
        <v>4980.0000000000009</v>
      </c>
      <c r="U4" s="6">
        <v>1548.8325323083409</v>
      </c>
      <c r="V4" s="6">
        <v>0</v>
      </c>
      <c r="W4" s="6">
        <v>1548.8325323083409</v>
      </c>
      <c r="Y4" t="s">
        <v>109</v>
      </c>
      <c r="Z4" s="6">
        <v>8240</v>
      </c>
      <c r="AA4" s="6">
        <v>102.13135240801148</v>
      </c>
      <c r="AB4" s="6">
        <v>0</v>
      </c>
      <c r="AC4" s="6">
        <v>102.13135240801148</v>
      </c>
    </row>
    <row r="5" spans="1:29" x14ac:dyDescent="0.25">
      <c r="A5" t="s">
        <v>56</v>
      </c>
      <c r="B5" s="6">
        <v>15864.131423291868</v>
      </c>
      <c r="C5" s="6">
        <v>9195.3363741940138</v>
      </c>
      <c r="D5" s="6">
        <v>2296.5050290908239</v>
      </c>
      <c r="E5" s="6">
        <v>11491.841403284838</v>
      </c>
      <c r="F5" s="15"/>
      <c r="G5" s="86" t="str">
        <f>ER_OUT!S5</f>
        <v>Cu</v>
      </c>
      <c r="H5" s="86">
        <f>ER_OUT!T5</f>
        <v>2265.9030754069372</v>
      </c>
      <c r="I5" s="86">
        <f>ER_OUT!U5</f>
        <v>1313.3912957147397</v>
      </c>
      <c r="J5" s="86">
        <f>ER_OUT!V5</f>
        <v>0.60384309678483539</v>
      </c>
      <c r="K5" s="86">
        <f>ER_OUT!W5</f>
        <v>1313.9951388115244</v>
      </c>
      <c r="L5" s="15"/>
      <c r="M5" t="s">
        <v>359</v>
      </c>
      <c r="N5" s="6">
        <v>357.2</v>
      </c>
      <c r="O5" s="6">
        <v>5145.7742095160702</v>
      </c>
      <c r="P5" s="6">
        <v>0</v>
      </c>
      <c r="Q5" s="6">
        <v>5145.7742095160702</v>
      </c>
      <c r="S5" t="s">
        <v>289</v>
      </c>
      <c r="T5" s="6">
        <v>2988.0000000000005</v>
      </c>
      <c r="U5" s="6">
        <v>1526.0200024553524</v>
      </c>
      <c r="V5" s="6">
        <v>0</v>
      </c>
      <c r="W5" s="6">
        <v>1526.0200024553524</v>
      </c>
      <c r="Y5" t="s">
        <v>290</v>
      </c>
      <c r="Z5" s="6">
        <v>1730.4</v>
      </c>
      <c r="AA5" s="6">
        <v>58.88387481197212</v>
      </c>
      <c r="AB5" s="6">
        <v>0</v>
      </c>
      <c r="AC5" s="6">
        <v>58.88387481197212</v>
      </c>
    </row>
    <row r="6" spans="1:29" x14ac:dyDescent="0.25">
      <c r="A6" t="s">
        <v>310</v>
      </c>
      <c r="B6" s="6">
        <v>0</v>
      </c>
      <c r="C6" s="6">
        <v>0</v>
      </c>
      <c r="D6" s="6">
        <v>0</v>
      </c>
      <c r="E6" s="6">
        <v>0</v>
      </c>
      <c r="F6" s="15"/>
      <c r="G6" s="86" t="str">
        <f>ER_OUT!S6</f>
        <v>Ag</v>
      </c>
      <c r="H6" s="86">
        <f>ER_OUT!T6</f>
        <v>0</v>
      </c>
      <c r="I6" s="86">
        <f>ER_OUT!U6</f>
        <v>0</v>
      </c>
      <c r="J6" s="86">
        <f>ER_OUT!V6</f>
        <v>0</v>
      </c>
      <c r="K6" s="86">
        <f>ER_OUT!W6</f>
        <v>0</v>
      </c>
      <c r="L6" s="15"/>
      <c r="M6" t="s">
        <v>360</v>
      </c>
      <c r="N6" s="6">
        <v>11.28</v>
      </c>
      <c r="O6" s="6">
        <v>156.00196321429931</v>
      </c>
      <c r="P6" s="6">
        <v>0</v>
      </c>
      <c r="Q6" s="6">
        <v>156.00196321429931</v>
      </c>
      <c r="S6" t="s">
        <v>236</v>
      </c>
      <c r="T6" s="6">
        <v>1992.0000000000002</v>
      </c>
      <c r="U6" s="6">
        <v>22.812529852988586</v>
      </c>
      <c r="V6" s="6">
        <v>0</v>
      </c>
      <c r="W6" s="6">
        <v>22.812529852988586</v>
      </c>
      <c r="Y6" t="s">
        <v>293</v>
      </c>
      <c r="Z6" s="6">
        <v>6509.6</v>
      </c>
      <c r="AA6" s="6">
        <v>43.247477596039367</v>
      </c>
      <c r="AB6" s="6">
        <v>0</v>
      </c>
      <c r="AC6" s="6">
        <v>43.247477596039367</v>
      </c>
    </row>
    <row r="7" spans="1:29" x14ac:dyDescent="0.25">
      <c r="A7" t="s">
        <v>312</v>
      </c>
      <c r="B7" s="6">
        <v>0</v>
      </c>
      <c r="C7" s="6">
        <v>0</v>
      </c>
      <c r="D7" s="6">
        <v>0</v>
      </c>
      <c r="E7" s="6">
        <v>0</v>
      </c>
      <c r="F7" s="15"/>
      <c r="G7" s="86" t="str">
        <f>ER_OUT!S7</f>
        <v>Au</v>
      </c>
      <c r="H7" s="86">
        <f>ER_OUT!T7</f>
        <v>0</v>
      </c>
      <c r="I7" s="86">
        <f>ER_OUT!U7</f>
        <v>0</v>
      </c>
      <c r="J7" s="86">
        <f>ER_OUT!V7</f>
        <v>0</v>
      </c>
      <c r="K7" s="86">
        <f>ER_OUT!W7</f>
        <v>0</v>
      </c>
      <c r="L7" s="15"/>
      <c r="M7" t="s">
        <v>361</v>
      </c>
      <c r="N7" s="6">
        <v>7.52</v>
      </c>
      <c r="O7" s="6">
        <v>101.89618330371223</v>
      </c>
      <c r="P7" s="6">
        <v>0</v>
      </c>
      <c r="Q7" s="6">
        <v>101.89618330371223</v>
      </c>
      <c r="T7" s="6"/>
      <c r="U7" s="6"/>
      <c r="V7" s="6"/>
      <c r="W7" s="6"/>
      <c r="Z7" s="3"/>
      <c r="AA7" s="3"/>
      <c r="AB7" s="3"/>
      <c r="AC7" s="3"/>
    </row>
    <row r="8" spans="1:29" x14ac:dyDescent="0.25">
      <c r="A8" t="s">
        <v>314</v>
      </c>
      <c r="B8" s="6">
        <v>0</v>
      </c>
      <c r="C8" s="6">
        <v>0</v>
      </c>
      <c r="D8" s="6">
        <v>0</v>
      </c>
      <c r="E8" s="6">
        <v>0</v>
      </c>
      <c r="F8" s="15"/>
      <c r="G8" s="86" t="str">
        <f>ER_OUT!S8</f>
        <v>Pd</v>
      </c>
      <c r="H8" s="86">
        <f>ER_OUT!T8</f>
        <v>0</v>
      </c>
      <c r="I8" s="86">
        <f>ER_OUT!U8</f>
        <v>0</v>
      </c>
      <c r="J8" s="86">
        <f>ER_OUT!V8</f>
        <v>0</v>
      </c>
      <c r="K8" s="86">
        <f>ER_OUT!W8</f>
        <v>0</v>
      </c>
      <c r="L8" s="15"/>
      <c r="N8" s="6"/>
      <c r="O8" s="6"/>
      <c r="P8" s="6"/>
      <c r="Q8" s="6"/>
      <c r="T8" s="6"/>
      <c r="U8" s="6"/>
      <c r="V8" s="6"/>
      <c r="W8" s="6"/>
      <c r="Z8" s="6"/>
      <c r="AA8" s="6"/>
      <c r="AB8" s="6"/>
      <c r="AC8" s="6"/>
    </row>
    <row r="9" spans="1:29" x14ac:dyDescent="0.25">
      <c r="A9" t="s">
        <v>59</v>
      </c>
      <c r="B9" s="6">
        <v>245.08948318733172</v>
      </c>
      <c r="C9" s="6">
        <v>81.884423559842304</v>
      </c>
      <c r="D9" s="6">
        <v>8.2581383161290987</v>
      </c>
      <c r="E9" s="6">
        <v>90.14256187597141</v>
      </c>
      <c r="F9" s="15"/>
      <c r="G9" s="86" t="str">
        <f>ER_OUT!S9</f>
        <v>Pb</v>
      </c>
      <c r="H9" s="86">
        <f>ER_OUT!T9</f>
        <v>1.3985621215251667</v>
      </c>
      <c r="I9" s="86">
        <f>ER_OUT!U9</f>
        <v>0.46723734540442879</v>
      </c>
      <c r="J9" s="86">
        <f>ER_OUT!V9</f>
        <v>1.2453815663646074E-4</v>
      </c>
      <c r="K9" s="86">
        <f>ER_OUT!W9</f>
        <v>0.46736188356106528</v>
      </c>
      <c r="L9" s="15"/>
      <c r="N9" s="6"/>
      <c r="O9" s="6"/>
      <c r="P9" s="6"/>
      <c r="Q9" s="6"/>
      <c r="T9" s="6"/>
      <c r="U9" s="6"/>
      <c r="V9" s="6"/>
      <c r="W9" s="6"/>
      <c r="Z9" s="6"/>
      <c r="AA9" s="6"/>
      <c r="AB9" s="6"/>
      <c r="AC9" s="6"/>
    </row>
    <row r="10" spans="1:29" x14ac:dyDescent="0.25">
      <c r="A10" t="s">
        <v>58</v>
      </c>
      <c r="B10" s="6">
        <v>104.41623069566397</v>
      </c>
      <c r="C10" s="6">
        <v>119.88307505789021</v>
      </c>
      <c r="D10" s="6">
        <v>12.86443801324304</v>
      </c>
      <c r="E10" s="6">
        <v>132.74751307113323</v>
      </c>
      <c r="F10" s="15"/>
      <c r="G10" s="86" t="str">
        <f>ER_OUT!S10</f>
        <v>Ni</v>
      </c>
      <c r="H10" s="86">
        <f>ER_OUT!T10</f>
        <v>10.983998367756561</v>
      </c>
      <c r="I10" s="86">
        <f>ER_OUT!U10</f>
        <v>12.611289268648331</v>
      </c>
      <c r="J10" s="86">
        <f>ER_OUT!V10</f>
        <v>3.4157605764360247E-3</v>
      </c>
      <c r="K10" s="86">
        <f>ER_OUT!W10</f>
        <v>12.614705029224767</v>
      </c>
      <c r="L10" s="15"/>
      <c r="N10" s="3"/>
      <c r="O10" s="3"/>
      <c r="P10" s="3"/>
      <c r="Q10" s="3"/>
    </row>
    <row r="11" spans="1:29" x14ac:dyDescent="0.25">
      <c r="A11" t="s">
        <v>61</v>
      </c>
      <c r="B11" s="6">
        <v>195.95700606407016</v>
      </c>
      <c r="C11" s="6">
        <v>253.06456188797063</v>
      </c>
      <c r="D11" s="6">
        <v>11.459693686955239</v>
      </c>
      <c r="E11" s="6">
        <v>264.52425557492586</v>
      </c>
      <c r="F11" s="15"/>
      <c r="G11" s="86" t="str">
        <f>ER_OUT!S11</f>
        <v>Sn</v>
      </c>
      <c r="H11" s="86">
        <f>ER_OUT!T11</f>
        <v>27.756445498836086</v>
      </c>
      <c r="I11" s="86">
        <f>ER_OUT!U11</f>
        <v>35.838988165037463</v>
      </c>
      <c r="J11" s="86">
        <f>ER_OUT!V11</f>
        <v>4.4151754399641531E-3</v>
      </c>
      <c r="K11" s="86">
        <f>ER_OUT!W11</f>
        <v>35.843403340477423</v>
      </c>
      <c r="L11" s="15"/>
      <c r="N11" s="6"/>
      <c r="O11" s="6"/>
      <c r="P11" s="6"/>
      <c r="Q11" s="6"/>
    </row>
    <row r="12" spans="1:29" x14ac:dyDescent="0.25">
      <c r="A12" t="s">
        <v>62</v>
      </c>
      <c r="B12" s="6">
        <v>4.8859820770221366E-3</v>
      </c>
      <c r="C12" s="6">
        <v>7.156275179954672E-3</v>
      </c>
      <c r="D12" s="6">
        <v>5.8453639037015881E-4</v>
      </c>
      <c r="E12" s="6">
        <v>7.740811570324831E-3</v>
      </c>
      <c r="F12" s="15"/>
      <c r="G12" s="9"/>
      <c r="H12" s="9"/>
      <c r="I12" s="9"/>
      <c r="J12" s="9"/>
      <c r="K12" s="9"/>
      <c r="L12" s="15"/>
      <c r="M12" s="9"/>
      <c r="N12" s="6"/>
      <c r="O12" s="6"/>
      <c r="P12" s="6"/>
      <c r="Q12" s="6"/>
    </row>
    <row r="13" spans="1:29" x14ac:dyDescent="0.25">
      <c r="A13" t="s">
        <v>57</v>
      </c>
      <c r="B13" s="6">
        <v>30.027881158059603</v>
      </c>
      <c r="C13" s="6">
        <v>55.911171581783158</v>
      </c>
      <c r="D13" s="6">
        <v>4.6152428699141419</v>
      </c>
      <c r="E13" s="6">
        <v>60.526414451697299</v>
      </c>
      <c r="F13" s="15"/>
      <c r="G13" s="9"/>
      <c r="H13" s="9"/>
      <c r="I13" s="9"/>
      <c r="J13" s="9"/>
      <c r="K13" s="9"/>
      <c r="L13" s="15"/>
      <c r="M13" s="9"/>
      <c r="N13" s="6"/>
      <c r="O13" s="6"/>
      <c r="P13" s="6"/>
      <c r="Q13" s="6"/>
    </row>
    <row r="14" spans="1:29" x14ac:dyDescent="0.25">
      <c r="A14" t="s">
        <v>320</v>
      </c>
      <c r="B14" s="6">
        <v>0</v>
      </c>
      <c r="C14" s="6">
        <v>0</v>
      </c>
      <c r="D14" s="6">
        <v>0</v>
      </c>
      <c r="E14" s="6">
        <v>0</v>
      </c>
      <c r="F14" s="15"/>
      <c r="G14" s="9"/>
      <c r="H14" s="9"/>
      <c r="I14" s="9"/>
      <c r="J14" s="9"/>
      <c r="K14" s="9"/>
      <c r="L14" s="15"/>
      <c r="M14" s="9"/>
      <c r="N14" s="6"/>
      <c r="O14" s="6"/>
      <c r="P14" s="6"/>
      <c r="Q14" s="6"/>
    </row>
    <row r="15" spans="1:29" x14ac:dyDescent="0.25">
      <c r="A15" t="s">
        <v>321</v>
      </c>
      <c r="B15" s="6">
        <v>2.5324567976817698E-5</v>
      </c>
      <c r="C15" s="6">
        <v>1.0274336062898235E-4</v>
      </c>
      <c r="D15" s="6">
        <v>7.1705306775901351E-6</v>
      </c>
      <c r="E15" s="6">
        <v>1.099138913065725E-4</v>
      </c>
      <c r="F15" s="15"/>
      <c r="G15" s="9"/>
      <c r="H15" s="9"/>
      <c r="I15" s="9"/>
      <c r="J15" s="9"/>
      <c r="K15" s="9"/>
      <c r="L15" s="15"/>
      <c r="M15" s="9"/>
      <c r="N15" s="6"/>
      <c r="O15" s="6"/>
      <c r="P15" s="6"/>
      <c r="Q15" s="6"/>
    </row>
    <row r="16" spans="1:29" x14ac:dyDescent="0.25">
      <c r="B16" s="6"/>
      <c r="C16" s="6"/>
      <c r="D16" s="6"/>
      <c r="E16" s="6"/>
      <c r="F16" s="15"/>
      <c r="L16" s="15"/>
      <c r="M16" s="9"/>
      <c r="N16" s="6"/>
      <c r="O16" s="6"/>
      <c r="P16" s="6"/>
      <c r="Q16" s="6"/>
    </row>
    <row r="17" spans="1:17" x14ac:dyDescent="0.25">
      <c r="B17" s="6"/>
      <c r="C17" s="6"/>
      <c r="D17" s="6"/>
      <c r="E17" s="6"/>
      <c r="F17" s="15"/>
      <c r="L17" s="15"/>
      <c r="M17" s="9"/>
      <c r="N17" s="6"/>
      <c r="O17" s="6"/>
      <c r="P17" s="6"/>
      <c r="Q17" s="6"/>
    </row>
    <row r="18" spans="1:17" x14ac:dyDescent="0.25">
      <c r="B18" s="6"/>
      <c r="C18" s="6"/>
      <c r="D18" s="6"/>
      <c r="E18" s="6"/>
      <c r="F18" s="15"/>
      <c r="L18" s="15"/>
      <c r="M18" s="9"/>
      <c r="N18" s="6"/>
      <c r="O18" s="6"/>
      <c r="P18" s="6"/>
      <c r="Q18" s="6"/>
    </row>
    <row r="19" spans="1:17" x14ac:dyDescent="0.25">
      <c r="B19" s="6"/>
      <c r="C19" s="6"/>
      <c r="D19" s="6"/>
      <c r="E19" s="6"/>
      <c r="F19" s="15"/>
      <c r="L19" s="15"/>
      <c r="M19" s="9"/>
      <c r="N19" s="6"/>
      <c r="O19" s="6"/>
      <c r="P19" s="6"/>
      <c r="Q19" s="6"/>
    </row>
    <row r="20" spans="1:17" x14ac:dyDescent="0.25">
      <c r="B20" s="6"/>
      <c r="C20" s="6"/>
      <c r="D20" s="6"/>
      <c r="E20" s="6"/>
      <c r="F20" s="15"/>
      <c r="L20" s="15"/>
      <c r="M20" s="9"/>
      <c r="N20" s="6"/>
      <c r="O20" s="6"/>
      <c r="P20" s="6"/>
      <c r="Q20" s="6"/>
    </row>
    <row r="21" spans="1:17" x14ac:dyDescent="0.25">
      <c r="B21" s="6"/>
      <c r="C21" s="6"/>
      <c r="D21" s="6"/>
      <c r="E21" s="6"/>
      <c r="F21" s="15"/>
      <c r="L21" s="15"/>
      <c r="M21" s="9"/>
      <c r="N21" s="6"/>
      <c r="O21" s="6"/>
      <c r="P21" s="6"/>
      <c r="Q21" s="6"/>
    </row>
    <row r="22" spans="1:17" x14ac:dyDescent="0.25">
      <c r="B22" s="6"/>
      <c r="C22" s="6"/>
      <c r="D22" s="6"/>
      <c r="E22" s="6"/>
      <c r="F22" s="15"/>
      <c r="L22" s="15"/>
    </row>
    <row r="23" spans="1:17" x14ac:dyDescent="0.25">
      <c r="B23" s="6"/>
      <c r="C23" s="6"/>
      <c r="D23" s="6"/>
      <c r="E23" s="6"/>
      <c r="F23" s="15"/>
      <c r="L23" s="15"/>
    </row>
    <row r="24" spans="1:17" x14ac:dyDescent="0.25">
      <c r="B24" s="6"/>
      <c r="C24" s="6"/>
      <c r="D24" s="6"/>
      <c r="E24" s="6"/>
      <c r="F24" s="15"/>
      <c r="L24" s="15"/>
    </row>
    <row r="25" spans="1:17" x14ac:dyDescent="0.25">
      <c r="B25" s="6"/>
      <c r="C25" s="6"/>
      <c r="D25" s="6"/>
      <c r="E25" s="6"/>
      <c r="F25" s="15"/>
      <c r="L25" s="15"/>
    </row>
    <row r="26" spans="1:17" x14ac:dyDescent="0.25">
      <c r="B26" s="6"/>
      <c r="C26" s="6"/>
      <c r="D26" s="6"/>
      <c r="E26" s="6"/>
      <c r="F26" s="15"/>
      <c r="L26" s="15"/>
    </row>
    <row r="27" spans="1:17" x14ac:dyDescent="0.25">
      <c r="B27" s="6"/>
      <c r="C27" s="6"/>
      <c r="D27" s="6"/>
      <c r="E27" s="6"/>
      <c r="F27" s="15"/>
      <c r="L27" s="15"/>
    </row>
    <row r="28" spans="1:17" x14ac:dyDescent="0.25">
      <c r="B28" s="6"/>
      <c r="C28" s="6"/>
      <c r="D28" s="6"/>
      <c r="E28" s="6"/>
      <c r="F28" s="15"/>
      <c r="L28" s="15"/>
    </row>
    <row r="29" spans="1:17" x14ac:dyDescent="0.25">
      <c r="B29" s="6"/>
      <c r="C29" s="6"/>
      <c r="D29" s="6"/>
      <c r="E29" s="6"/>
      <c r="F29" s="15"/>
      <c r="L29" s="15"/>
    </row>
    <row r="30" spans="1:17" x14ac:dyDescent="0.25">
      <c r="B30" s="6"/>
      <c r="C30" s="6"/>
      <c r="D30" s="6"/>
      <c r="E30" s="6"/>
      <c r="F30" s="15"/>
      <c r="L30" s="15"/>
    </row>
    <row r="31" spans="1:17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  <c r="M31" s="64"/>
      <c r="N31" s="3"/>
      <c r="O31" s="3"/>
      <c r="P31" s="3"/>
      <c r="Q31" s="3"/>
    </row>
    <row r="32" spans="1:17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  <c r="N32" s="3"/>
      <c r="O32" s="3"/>
      <c r="P32" s="3"/>
      <c r="Q32" s="3"/>
    </row>
    <row r="33" spans="6:13" x14ac:dyDescent="0.25">
      <c r="F33" s="15"/>
      <c r="G33" s="9"/>
      <c r="L33" s="15"/>
      <c r="M33" s="9"/>
    </row>
    <row r="34" spans="6:13" x14ac:dyDescent="0.25">
      <c r="F34" s="15"/>
      <c r="L34" s="15"/>
      <c r="M34" s="9"/>
    </row>
    <row r="35" spans="6:13" x14ac:dyDescent="0.25">
      <c r="F35" s="15"/>
      <c r="G35" s="9"/>
      <c r="L35" s="15"/>
      <c r="M35" s="9"/>
    </row>
    <row r="36" spans="6:13" x14ac:dyDescent="0.25">
      <c r="F36" s="15"/>
      <c r="G36" s="9"/>
      <c r="L36" s="15"/>
      <c r="M36" s="9"/>
    </row>
    <row r="37" spans="6:13" x14ac:dyDescent="0.25">
      <c r="F37" s="15"/>
      <c r="L37" s="15"/>
      <c r="M37" s="9"/>
    </row>
    <row r="38" spans="6:13" x14ac:dyDescent="0.25">
      <c r="F38" s="15"/>
      <c r="G38" s="9"/>
      <c r="M38" s="9"/>
    </row>
    <row r="39" spans="6:13" x14ac:dyDescent="0.25">
      <c r="F39" s="15"/>
    </row>
    <row r="40" spans="6:13" x14ac:dyDescent="0.25">
      <c r="F40" s="15"/>
      <c r="G40" s="9"/>
      <c r="M40" s="9"/>
    </row>
    <row r="41" spans="6:13" x14ac:dyDescent="0.25">
      <c r="F41" s="15"/>
    </row>
    <row r="42" spans="6:13" x14ac:dyDescent="0.25">
      <c r="F42" s="15"/>
    </row>
    <row r="43" spans="6:13" x14ac:dyDescent="0.25">
      <c r="F43" s="15"/>
    </row>
    <row r="44" spans="6:13" x14ac:dyDescent="0.25">
      <c r="F44" s="15"/>
      <c r="M44" s="9"/>
    </row>
  </sheetData>
  <mergeCells count="5"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7E29-EC94-4D50-87A5-BC5D13B34BB7}">
  <sheetPr>
    <tabColor theme="9" tint="0.79998168889431442"/>
  </sheetPr>
  <dimension ref="A1:Q44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10.5703125" bestFit="1" customWidth="1"/>
    <col min="3" max="3" width="17.5703125" bestFit="1" customWidth="1"/>
    <col min="4" max="4" width="14.7109375" bestFit="1" customWidth="1"/>
    <col min="6" max="6" width="3.7109375" customWidth="1"/>
    <col min="8" max="8" width="9.7109375" bestFit="1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5" max="15" width="16.85546875" bestFit="1" customWidth="1"/>
    <col min="16" max="16" width="16" bestFit="1" customWidth="1"/>
    <col min="17" max="17" width="14.85546875" bestFit="1" customWidth="1"/>
  </cols>
  <sheetData>
    <row r="1" spans="1:17" x14ac:dyDescent="0.25">
      <c r="A1" s="113" t="s">
        <v>362</v>
      </c>
      <c r="B1" s="113"/>
      <c r="C1" s="113"/>
      <c r="D1" s="113"/>
      <c r="E1" s="113"/>
      <c r="F1" s="49"/>
      <c r="G1" s="113" t="s">
        <v>363</v>
      </c>
      <c r="H1" s="113"/>
      <c r="I1" s="113"/>
      <c r="J1" s="113"/>
      <c r="K1" s="113"/>
      <c r="L1" s="49"/>
    </row>
    <row r="2" spans="1:17" x14ac:dyDescent="0.25">
      <c r="A2" s="78" t="s">
        <v>193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175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tr">
        <f>OXI_IN!G2</f>
        <v>Slag FR</v>
      </c>
      <c r="N2" s="3" t="str">
        <f>OXI_IN!H2</f>
        <v>Mass</v>
      </c>
      <c r="O2" s="3" t="str">
        <f>OXI_IN!I2</f>
        <v>Chemical Exergy</v>
      </c>
      <c r="P2" s="3" t="str">
        <f>OXI_IN!J2</f>
        <v>Physical Exergy</v>
      </c>
      <c r="Q2" s="3" t="str">
        <f>OXI_IN!K2</f>
        <v>Total Exergy</v>
      </c>
    </row>
    <row r="3" spans="1:17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  <c r="M3" t="str">
        <f>OXI_IN!G3</f>
        <v>Units</v>
      </c>
      <c r="N3" s="3" t="str">
        <f>OXI_IN!H3</f>
        <v>kg/h</v>
      </c>
      <c r="O3" s="3" t="str">
        <f>OXI_IN!I3</f>
        <v>kW</v>
      </c>
      <c r="P3" s="3" t="str">
        <f>OXI_IN!J3</f>
        <v>kW</v>
      </c>
      <c r="Q3" s="3" t="str">
        <f>OXI_IN!K3</f>
        <v>kW</v>
      </c>
    </row>
    <row r="4" spans="1:17" x14ac:dyDescent="0.25">
      <c r="A4" s="86" t="str">
        <f>AC_IN!A4</f>
        <v>Total</v>
      </c>
      <c r="B4" s="86">
        <f>AC_IN!B4</f>
        <v>17679.656315370539</v>
      </c>
      <c r="C4" s="86">
        <f>AC_IN!C4</f>
        <v>10444.367775019482</v>
      </c>
      <c r="D4" s="86">
        <f>AC_IN!D4</f>
        <v>2537.961850928245</v>
      </c>
      <c r="E4" s="86">
        <f>AC_IN!E4</f>
        <v>12982.32962594773</v>
      </c>
      <c r="G4" t="s">
        <v>109</v>
      </c>
      <c r="H4" s="6">
        <v>8491.7097076261962</v>
      </c>
      <c r="I4" s="6">
        <v>277.06706548974842</v>
      </c>
      <c r="J4" s="6">
        <v>2475.5049473499262</v>
      </c>
      <c r="K4" s="6">
        <v>2752.5720128396733</v>
      </c>
      <c r="L4" s="15"/>
      <c r="M4" t="str">
        <f>OXI_IN!G4</f>
        <v>Total</v>
      </c>
      <c r="N4" s="6">
        <f>OXI_IN!H4</f>
        <v>6170.2854102766723</v>
      </c>
      <c r="O4" s="6">
        <f>OXI_IN!I4</f>
        <v>1223.2056326518625</v>
      </c>
      <c r="P4" s="6">
        <f>OXI_IN!J4</f>
        <v>1312.7527045618306</v>
      </c>
      <c r="Q4" s="6">
        <f>OXI_IN!K4</f>
        <v>2535.9583372136931</v>
      </c>
    </row>
    <row r="5" spans="1:17" x14ac:dyDescent="0.25">
      <c r="A5" s="86" t="str">
        <f>AC_IN!A5</f>
        <v>Cu</v>
      </c>
      <c r="B5" s="86">
        <f>AC_IN!B5</f>
        <v>17371.923911449088</v>
      </c>
      <c r="C5" s="86">
        <f>AC_IN!C5</f>
        <v>10069.333460354828</v>
      </c>
      <c r="D5" s="86">
        <f>AC_IN!D5</f>
        <v>2514.782928027932</v>
      </c>
      <c r="E5" s="86">
        <f>AC_IN!E5</f>
        <v>12584.116388382761</v>
      </c>
      <c r="F5" s="15"/>
      <c r="G5" t="s">
        <v>293</v>
      </c>
      <c r="H5" s="6">
        <v>6509.6000000000013</v>
      </c>
      <c r="I5" s="6">
        <v>43.247477596039367</v>
      </c>
      <c r="J5" s="6">
        <v>1644.4897483554835</v>
      </c>
      <c r="K5" s="6">
        <v>1687.7372259515228</v>
      </c>
      <c r="L5" s="15"/>
      <c r="M5" t="str">
        <f>OXI_IN!G5</f>
        <v>Cu2O</v>
      </c>
      <c r="N5" s="6">
        <f>OXI_IN!H5</f>
        <v>853.5004241953402</v>
      </c>
      <c r="O5" s="6">
        <f>OXI_IN!I5</f>
        <v>197.69100556974718</v>
      </c>
      <c r="P5" s="6">
        <f>OXI_IN!J5</f>
        <v>193.79829772369004</v>
      </c>
      <c r="Q5" s="6">
        <f>OXI_IN!K5</f>
        <v>391.48930329343722</v>
      </c>
    </row>
    <row r="6" spans="1:17" x14ac:dyDescent="0.25">
      <c r="A6" s="86" t="str">
        <f>AC_IN!A6</f>
        <v>Ag</v>
      </c>
      <c r="B6" s="86">
        <f>AC_IN!B6</f>
        <v>0</v>
      </c>
      <c r="C6" s="86">
        <f>AC_IN!C6</f>
        <v>0</v>
      </c>
      <c r="D6" s="86">
        <f>AC_IN!D6</f>
        <v>0</v>
      </c>
      <c r="E6" s="86">
        <f>AC_IN!E6</f>
        <v>0</v>
      </c>
      <c r="F6" s="15"/>
      <c r="G6" t="s">
        <v>311</v>
      </c>
      <c r="H6" s="6">
        <v>829.20886164539286</v>
      </c>
      <c r="I6" s="6">
        <v>12.004479115998278</v>
      </c>
      <c r="J6" s="6">
        <v>526.89560930598827</v>
      </c>
      <c r="K6" s="6">
        <v>538.90008842198665</v>
      </c>
      <c r="L6" s="15"/>
      <c r="M6" t="str">
        <f>OXI_IN!G6</f>
        <v>Na2O</v>
      </c>
      <c r="N6" s="6">
        <f>OXI_IN!H6</f>
        <v>0</v>
      </c>
      <c r="O6" s="6">
        <f>OXI_IN!I6</f>
        <v>0</v>
      </c>
      <c r="P6" s="6">
        <f>OXI_IN!J6</f>
        <v>0</v>
      </c>
      <c r="Q6" s="6">
        <f>OXI_IN!K6</f>
        <v>0</v>
      </c>
    </row>
    <row r="7" spans="1:17" x14ac:dyDescent="0.25">
      <c r="A7" s="86" t="str">
        <f>AC_IN!A7</f>
        <v>Au</v>
      </c>
      <c r="B7" s="86">
        <f>AC_IN!B7</f>
        <v>0</v>
      </c>
      <c r="C7" s="86">
        <f>AC_IN!C7</f>
        <v>0</v>
      </c>
      <c r="D7" s="86">
        <f>AC_IN!D7</f>
        <v>0</v>
      </c>
      <c r="E7" s="86">
        <f>AC_IN!E7</f>
        <v>0</v>
      </c>
      <c r="F7" s="15"/>
      <c r="G7" t="s">
        <v>313</v>
      </c>
      <c r="H7" s="6">
        <v>1015.0550261427746</v>
      </c>
      <c r="I7" s="6">
        <v>127.02305508419647</v>
      </c>
      <c r="J7" s="6">
        <v>267.78152436032917</v>
      </c>
      <c r="K7" s="6">
        <v>394.80457944452564</v>
      </c>
      <c r="L7" s="15"/>
      <c r="M7" t="str">
        <f>OXI_IN!G7</f>
        <v>K2O</v>
      </c>
      <c r="N7" s="6">
        <f>OXI_IN!H7</f>
        <v>0</v>
      </c>
      <c r="O7" s="6">
        <f>OXI_IN!I7</f>
        <v>0</v>
      </c>
      <c r="P7" s="6">
        <f>OXI_IN!J7</f>
        <v>0</v>
      </c>
      <c r="Q7" s="6">
        <f>OXI_IN!K7</f>
        <v>0</v>
      </c>
    </row>
    <row r="8" spans="1:17" x14ac:dyDescent="0.25">
      <c r="A8" s="86" t="str">
        <f>AC_IN!A8</f>
        <v>Pd</v>
      </c>
      <c r="B8" s="86">
        <f>AC_IN!B8</f>
        <v>0</v>
      </c>
      <c r="C8" s="86">
        <f>AC_IN!C8</f>
        <v>0</v>
      </c>
      <c r="D8" s="86">
        <f>AC_IN!D8</f>
        <v>0</v>
      </c>
      <c r="E8" s="86">
        <f>AC_IN!E8</f>
        <v>0</v>
      </c>
      <c r="F8" s="15"/>
      <c r="G8" t="s">
        <v>315</v>
      </c>
      <c r="H8" s="6">
        <v>12.978425477416581</v>
      </c>
      <c r="I8" s="6">
        <v>35.401120318211923</v>
      </c>
      <c r="J8" s="6">
        <v>3.3157378778924111</v>
      </c>
      <c r="K8" s="6">
        <v>38.716858196104333</v>
      </c>
      <c r="L8" s="15"/>
      <c r="M8" t="str">
        <f>OXI_IN!G8</f>
        <v>Al2O3</v>
      </c>
      <c r="N8" s="6">
        <f>OXI_IN!H8</f>
        <v>0</v>
      </c>
      <c r="O8" s="6">
        <f>OXI_IN!I8</f>
        <v>0</v>
      </c>
      <c r="P8" s="6">
        <f>OXI_IN!J8</f>
        <v>0</v>
      </c>
      <c r="Q8" s="6">
        <f>OXI_IN!K8</f>
        <v>0</v>
      </c>
    </row>
    <row r="9" spans="1:17" x14ac:dyDescent="0.25">
      <c r="A9" s="86" t="str">
        <f>AC_IN!A9</f>
        <v>Pb</v>
      </c>
      <c r="B9" s="86">
        <f>AC_IN!B9</f>
        <v>10.72230980409719</v>
      </c>
      <c r="C9" s="86">
        <f>AC_IN!C9</f>
        <v>3.5821530501676047</v>
      </c>
      <c r="D9" s="86">
        <f>AC_IN!D9</f>
        <v>0.36126425603043943</v>
      </c>
      <c r="E9" s="86">
        <f>AC_IN!E9</f>
        <v>3.9434173061980444</v>
      </c>
      <c r="F9" s="15"/>
      <c r="G9" t="s">
        <v>316</v>
      </c>
      <c r="H9" s="6">
        <v>0.62754626439303218</v>
      </c>
      <c r="I9" s="6">
        <v>20.417912875722699</v>
      </c>
      <c r="J9" s="6">
        <v>2.0669485642971739</v>
      </c>
      <c r="K9" s="6">
        <v>22.484861440019877</v>
      </c>
      <c r="L9" s="15"/>
      <c r="M9" t="str">
        <f>OXI_IN!G9</f>
        <v>SiO2</v>
      </c>
      <c r="N9" s="6">
        <f>OXI_IN!H9</f>
        <v>1991.9999999999998</v>
      </c>
      <c r="O9" s="6">
        <f>OXI_IN!I9</f>
        <v>22.812529852988579</v>
      </c>
      <c r="P9" s="6">
        <f>OXI_IN!J9</f>
        <v>515.73398161034754</v>
      </c>
      <c r="Q9" s="6">
        <f>OXI_IN!K9</f>
        <v>538.54651146333606</v>
      </c>
    </row>
    <row r="10" spans="1:17" x14ac:dyDescent="0.25">
      <c r="A10" s="86" t="str">
        <f>AC_IN!A10</f>
        <v>Ni</v>
      </c>
      <c r="B10" s="86">
        <f>AC_IN!B10</f>
        <v>84.210655768618395</v>
      </c>
      <c r="C10" s="86">
        <f>AC_IN!C10</f>
        <v>96.686552914840448</v>
      </c>
      <c r="D10" s="86">
        <f>AC_IN!D10</f>
        <v>10.375260778775338</v>
      </c>
      <c r="E10" s="86">
        <f>AC_IN!E10</f>
        <v>107.06181369361578</v>
      </c>
      <c r="F10" s="15"/>
      <c r="G10" t="s">
        <v>317</v>
      </c>
      <c r="H10" s="6">
        <v>3.727645574243669E-4</v>
      </c>
      <c r="I10" s="6">
        <v>5.459193388403661E-4</v>
      </c>
      <c r="J10" s="6">
        <v>1.7580874996655127E-4</v>
      </c>
      <c r="K10" s="6">
        <v>7.2172808880691737E-4</v>
      </c>
      <c r="L10" s="15"/>
      <c r="M10" t="str">
        <f>OXI_IN!G10</f>
        <v>NaAlO2</v>
      </c>
      <c r="N10" s="6">
        <f>OXI_IN!H10</f>
        <v>0</v>
      </c>
      <c r="O10" s="6">
        <f>OXI_IN!I10</f>
        <v>0</v>
      </c>
      <c r="P10" s="6">
        <f>OXI_IN!J10</f>
        <v>0</v>
      </c>
      <c r="Q10" s="6">
        <f>OXI_IN!K10</f>
        <v>0</v>
      </c>
    </row>
    <row r="11" spans="1:17" x14ac:dyDescent="0.25">
      <c r="A11" s="86" t="str">
        <f>AC_IN!A11</f>
        <v>Sn</v>
      </c>
      <c r="B11" s="86">
        <f>AC_IN!B11</f>
        <v>212.79941957423111</v>
      </c>
      <c r="C11" s="86">
        <f>AC_IN!C11</f>
        <v>274.76558120410317</v>
      </c>
      <c r="D11" s="86">
        <f>AC_IN!D11</f>
        <v>12.442395619625168</v>
      </c>
      <c r="E11" s="86">
        <f>AC_IN!E11</f>
        <v>287.20797682372836</v>
      </c>
      <c r="F11" s="15"/>
      <c r="G11" t="s">
        <v>318</v>
      </c>
      <c r="H11" s="6">
        <v>0</v>
      </c>
      <c r="I11" s="6">
        <v>0</v>
      </c>
      <c r="J11" s="6">
        <v>0</v>
      </c>
      <c r="K11" s="6">
        <v>0</v>
      </c>
      <c r="L11" s="15"/>
      <c r="M11" t="str">
        <f>OXI_IN!G11</f>
        <v>KAlO2</v>
      </c>
      <c r="N11" s="6">
        <f>OXI_IN!H11</f>
        <v>0</v>
      </c>
      <c r="O11" s="6">
        <f>OXI_IN!I11</f>
        <v>0</v>
      </c>
      <c r="P11" s="6">
        <f>OXI_IN!J11</f>
        <v>0</v>
      </c>
      <c r="Q11" s="6">
        <f>OXI_IN!K11</f>
        <v>0</v>
      </c>
    </row>
    <row r="12" spans="1:17" x14ac:dyDescent="0.25">
      <c r="A12" s="86" t="str">
        <f>AC_IN!A12</f>
        <v>Zn</v>
      </c>
      <c r="B12" s="86">
        <f>AC_IN!B12</f>
        <v>1.8774503354496851E-5</v>
      </c>
      <c r="C12" s="86">
        <f>AC_IN!C12</f>
        <v>2.7495544450796472E-5</v>
      </c>
      <c r="D12" s="86">
        <f>AC_IN!D12</f>
        <v>2.2458815375840006E-6</v>
      </c>
      <c r="E12" s="86">
        <f>AC_IN!E12</f>
        <v>2.9741425988380474E-5</v>
      </c>
      <c r="F12" s="15"/>
      <c r="G12" t="s">
        <v>325</v>
      </c>
      <c r="H12" s="6">
        <v>112.85819910433237</v>
      </c>
      <c r="I12" s="6">
        <v>37.704128079150074</v>
      </c>
      <c r="J12" s="6">
        <v>27.025619094799179</v>
      </c>
      <c r="K12" s="6">
        <v>64.729747173949264</v>
      </c>
      <c r="L12" s="15"/>
      <c r="M12" t="str">
        <f>OXI_IN!G12</f>
        <v>CaO</v>
      </c>
      <c r="N12" s="6">
        <f>OXI_IN!H12</f>
        <v>0</v>
      </c>
      <c r="O12" s="6">
        <f>OXI_IN!I12</f>
        <v>0</v>
      </c>
      <c r="P12" s="6">
        <f>OXI_IN!J12</f>
        <v>0</v>
      </c>
      <c r="Q12" s="6">
        <f>OXI_IN!K12</f>
        <v>0</v>
      </c>
    </row>
    <row r="13" spans="1:17" x14ac:dyDescent="0.25">
      <c r="A13" s="86">
        <f>AC_IN!A13</f>
        <v>0</v>
      </c>
      <c r="B13" s="86">
        <f>AC_IN!B13</f>
        <v>0</v>
      </c>
      <c r="C13" s="86">
        <f>AC_IN!C13</f>
        <v>0</v>
      </c>
      <c r="D13" s="86">
        <f>AC_IN!D13</f>
        <v>0</v>
      </c>
      <c r="E13" s="86">
        <f>AC_IN!E13</f>
        <v>0</v>
      </c>
      <c r="F13" s="15"/>
      <c r="G13" t="s">
        <v>319</v>
      </c>
      <c r="H13" s="6">
        <v>0</v>
      </c>
      <c r="I13" s="6">
        <v>0</v>
      </c>
      <c r="J13" s="6">
        <v>0</v>
      </c>
      <c r="K13" s="6">
        <v>0</v>
      </c>
      <c r="L13" s="15"/>
      <c r="M13" t="str">
        <f>OXI_IN!G13</f>
        <v>FeO</v>
      </c>
      <c r="N13" s="6">
        <f>OXI_IN!H13</f>
        <v>1832.705846080436</v>
      </c>
      <c r="O13" s="6">
        <f>OXI_IN!I13</f>
        <v>935.99256349919847</v>
      </c>
      <c r="P13" s="6">
        <f>OXI_IN!J13</f>
        <v>327.72498530845672</v>
      </c>
      <c r="Q13" s="6">
        <f>OXI_IN!K13</f>
        <v>1263.7175488076552</v>
      </c>
    </row>
    <row r="14" spans="1:17" x14ac:dyDescent="0.25">
      <c r="A14" s="86">
        <f>AC_IN!A14</f>
        <v>0</v>
      </c>
      <c r="B14" s="86">
        <f>AC_IN!B14</f>
        <v>0</v>
      </c>
      <c r="C14" s="86">
        <f>AC_IN!C14</f>
        <v>0</v>
      </c>
      <c r="D14" s="86">
        <f>AC_IN!D14</f>
        <v>0</v>
      </c>
      <c r="E14" s="86">
        <f>AC_IN!E14</f>
        <v>0</v>
      </c>
      <c r="F14" s="15"/>
      <c r="G14" t="s">
        <v>326</v>
      </c>
      <c r="H14" s="6">
        <v>10.673330889730119</v>
      </c>
      <c r="I14" s="6">
        <v>0.83045512697773971</v>
      </c>
      <c r="J14" s="6">
        <v>3.5338273258629864</v>
      </c>
      <c r="K14" s="6">
        <v>4.364282452840726</v>
      </c>
      <c r="L14" s="15"/>
      <c r="M14" t="str">
        <f>OXI_IN!G14</f>
        <v>Fe2O3</v>
      </c>
      <c r="N14" s="6">
        <f>OXI_IN!H14</f>
        <v>1288.4862336030762</v>
      </c>
      <c r="O14" s="6">
        <f>OXI_IN!I14</f>
        <v>26.121146586771463</v>
      </c>
      <c r="P14" s="6">
        <f>OXI_IN!J14</f>
        <v>253.47217822207367</v>
      </c>
      <c r="Q14" s="6">
        <f>OXI_IN!K14</f>
        <v>279.59332480884513</v>
      </c>
    </row>
    <row r="15" spans="1:17" x14ac:dyDescent="0.25">
      <c r="A15" s="86">
        <f>AC_IN!A15</f>
        <v>0</v>
      </c>
      <c r="B15" s="86">
        <f>AC_IN!B15</f>
        <v>0</v>
      </c>
      <c r="C15" s="86">
        <f>AC_IN!C15</f>
        <v>0</v>
      </c>
      <c r="D15" s="86">
        <f>AC_IN!D15</f>
        <v>0</v>
      </c>
      <c r="E15" s="86">
        <f>AC_IN!E15</f>
        <v>0</v>
      </c>
      <c r="F15" s="15"/>
      <c r="G15" t="s">
        <v>327</v>
      </c>
      <c r="H15" s="6">
        <v>0.70326788579317723</v>
      </c>
      <c r="I15" s="6">
        <v>0.43773220485372388</v>
      </c>
      <c r="J15" s="6">
        <v>0.39466074391638839</v>
      </c>
      <c r="K15" s="6">
        <v>0.83239294877011238</v>
      </c>
      <c r="L15" s="15"/>
      <c r="M15" t="str">
        <f>OXI_IN!G15</f>
        <v>MgO</v>
      </c>
      <c r="N15" s="6">
        <f>OXI_IN!H15</f>
        <v>0</v>
      </c>
      <c r="O15" s="6">
        <f>OXI_IN!I15</f>
        <v>0</v>
      </c>
      <c r="P15" s="6">
        <f>OXI_IN!J15</f>
        <v>0</v>
      </c>
      <c r="Q15" s="6">
        <f>OXI_IN!K15</f>
        <v>0</v>
      </c>
    </row>
    <row r="16" spans="1:17" x14ac:dyDescent="0.25">
      <c r="B16" s="6"/>
      <c r="C16" s="6"/>
      <c r="D16" s="6"/>
      <c r="E16" s="6"/>
      <c r="F16" s="15"/>
      <c r="G16" t="s">
        <v>290</v>
      </c>
      <c r="H16" s="6">
        <v>4.6774518005548993E-3</v>
      </c>
      <c r="I16" s="6">
        <v>1.5916925928277179E-4</v>
      </c>
      <c r="J16" s="6">
        <v>1.0959126064328079E-3</v>
      </c>
      <c r="K16" s="6">
        <v>1.2550818657155796E-3</v>
      </c>
      <c r="L16" s="15"/>
      <c r="M16" t="str">
        <f>OXI_IN!G16</f>
        <v>PbO</v>
      </c>
      <c r="N16" s="6">
        <f>OXI_IN!H16</f>
        <v>121.72397003623813</v>
      </c>
      <c r="O16" s="6">
        <f>OXI_IN!I16</f>
        <v>9.47092299836258</v>
      </c>
      <c r="P16" s="6">
        <f>OXI_IN!J16</f>
        <v>9.8562823228566359</v>
      </c>
      <c r="Q16" s="6">
        <f>OXI_IN!K16</f>
        <v>19.327205321219214</v>
      </c>
    </row>
    <row r="17" spans="1:17" x14ac:dyDescent="0.25">
      <c r="B17" s="6"/>
      <c r="C17" s="6"/>
      <c r="D17" s="6"/>
      <c r="E17" s="6"/>
      <c r="F17" s="15"/>
      <c r="G17" t="s">
        <v>322</v>
      </c>
      <c r="H17" s="6">
        <v>0</v>
      </c>
      <c r="I17" s="6">
        <v>0</v>
      </c>
      <c r="J17" s="6">
        <v>0</v>
      </c>
      <c r="K17" s="6">
        <v>0</v>
      </c>
      <c r="L17" s="15"/>
      <c r="M17" t="str">
        <f>OXI_IN!G17</f>
        <v>ZnO</v>
      </c>
      <c r="N17" s="6">
        <f>OXI_IN!H17</f>
        <v>5.5971947431545056E-3</v>
      </c>
      <c r="O17" s="6">
        <f>OXI_IN!I17</f>
        <v>5.4469643862119872E-4</v>
      </c>
      <c r="P17" s="6">
        <f>OXI_IN!J17</f>
        <v>7.7591907417410926E-4</v>
      </c>
      <c r="Q17" s="6">
        <f>OXI_IN!K17</f>
        <v>1.320615512795308E-3</v>
      </c>
    </row>
    <row r="18" spans="1:17" x14ac:dyDescent="0.25">
      <c r="B18" s="6"/>
      <c r="C18" s="6"/>
      <c r="D18" s="6"/>
      <c r="E18" s="6"/>
      <c r="F18" s="15"/>
      <c r="L18" s="15"/>
      <c r="M18" t="str">
        <f>OXI_IN!G18</f>
        <v>CoO</v>
      </c>
      <c r="N18" s="6">
        <f>OXI_IN!H18</f>
        <v>0</v>
      </c>
      <c r="O18" s="6">
        <f>OXI_IN!I18</f>
        <v>0</v>
      </c>
      <c r="P18" s="6">
        <f>OXI_IN!J18</f>
        <v>0</v>
      </c>
      <c r="Q18" s="6">
        <f>OXI_IN!K18</f>
        <v>0</v>
      </c>
    </row>
    <row r="19" spans="1:17" x14ac:dyDescent="0.25">
      <c r="B19" s="6"/>
      <c r="C19" s="6"/>
      <c r="D19" s="6"/>
      <c r="E19" s="6"/>
      <c r="F19" s="15"/>
      <c r="L19" s="15"/>
      <c r="M19" t="str">
        <f>OXI_IN!G19</f>
        <v>NiO</v>
      </c>
      <c r="N19" s="6">
        <f>OXI_IN!H19</f>
        <v>39.690104829470769</v>
      </c>
      <c r="O19" s="6">
        <f>OXI_IN!I19</f>
        <v>4.8672026260264172</v>
      </c>
      <c r="P19" s="6">
        <f>OXI_IN!J19</f>
        <v>6.4078819962845417</v>
      </c>
      <c r="Q19" s="6">
        <f>OXI_IN!K19</f>
        <v>11.27508462231096</v>
      </c>
    </row>
    <row r="20" spans="1:17" x14ac:dyDescent="0.25">
      <c r="B20" s="6"/>
      <c r="C20" s="6"/>
      <c r="D20" s="6"/>
      <c r="E20" s="6"/>
      <c r="F20" s="15"/>
      <c r="L20" s="15"/>
      <c r="M20" t="str">
        <f>OXI_IN!G20</f>
        <v>SnO</v>
      </c>
      <c r="N20" s="6">
        <f>OXI_IN!H20</f>
        <v>42.173234337368882</v>
      </c>
      <c r="O20" s="6">
        <f>OXI_IN!I20</f>
        <v>26.249716822329489</v>
      </c>
      <c r="P20" s="6">
        <f>OXI_IN!J20</f>
        <v>5.7583214590473126</v>
      </c>
      <c r="Q20" s="6">
        <f>OXI_IN!K20</f>
        <v>32.008038281376805</v>
      </c>
    </row>
    <row r="21" spans="1:17" x14ac:dyDescent="0.25">
      <c r="B21" s="6"/>
      <c r="C21" s="6"/>
      <c r="D21" s="6"/>
      <c r="E21" s="6"/>
      <c r="F21" s="15"/>
      <c r="L21" s="15"/>
      <c r="M21" t="str">
        <f>OXI_IN!G21</f>
        <v>TiO2</v>
      </c>
      <c r="N21" s="6">
        <f>OXI_IN!H21</f>
        <v>0</v>
      </c>
      <c r="O21" s="6">
        <f>OXI_IN!I21</f>
        <v>0</v>
      </c>
      <c r="P21" s="6">
        <f>OXI_IN!J21</f>
        <v>0</v>
      </c>
      <c r="Q21" s="6">
        <f>OXI_IN!K21</f>
        <v>0</v>
      </c>
    </row>
    <row r="22" spans="1:17" x14ac:dyDescent="0.25">
      <c r="B22" s="6"/>
      <c r="C22" s="6"/>
      <c r="D22" s="6"/>
      <c r="E22" s="6"/>
      <c r="F22" s="15"/>
      <c r="L22" s="15"/>
    </row>
    <row r="23" spans="1:17" x14ac:dyDescent="0.25">
      <c r="B23" s="6"/>
      <c r="C23" s="6"/>
      <c r="D23" s="6"/>
      <c r="E23" s="6"/>
      <c r="F23" s="15"/>
      <c r="L23" s="15"/>
    </row>
    <row r="24" spans="1:17" x14ac:dyDescent="0.25">
      <c r="B24" s="6"/>
      <c r="C24" s="6"/>
      <c r="D24" s="6"/>
      <c r="E24" s="6"/>
      <c r="F24" s="15"/>
      <c r="L24" s="15"/>
    </row>
    <row r="25" spans="1:17" x14ac:dyDescent="0.25">
      <c r="B25" s="6"/>
      <c r="C25" s="6"/>
      <c r="D25" s="6"/>
      <c r="E25" s="6"/>
      <c r="F25" s="15"/>
      <c r="L25" s="15"/>
    </row>
    <row r="26" spans="1:17" x14ac:dyDescent="0.25">
      <c r="B26" s="6"/>
      <c r="C26" s="6"/>
      <c r="D26" s="6"/>
      <c r="E26" s="6"/>
      <c r="F26" s="15"/>
      <c r="L26" s="15"/>
    </row>
    <row r="27" spans="1:17" x14ac:dyDescent="0.25">
      <c r="B27" s="6"/>
      <c r="C27" s="6"/>
      <c r="D27" s="6"/>
      <c r="E27" s="6"/>
      <c r="F27" s="15"/>
      <c r="L27" s="15"/>
    </row>
    <row r="28" spans="1:17" x14ac:dyDescent="0.25">
      <c r="B28" s="6"/>
      <c r="C28" s="6"/>
      <c r="D28" s="6"/>
      <c r="E28" s="6"/>
      <c r="F28" s="15"/>
      <c r="L28" s="15"/>
    </row>
    <row r="29" spans="1:17" x14ac:dyDescent="0.25">
      <c r="B29" s="6"/>
      <c r="C29" s="6"/>
      <c r="D29" s="6"/>
      <c r="E29" s="6"/>
      <c r="F29" s="15"/>
      <c r="L29" s="15"/>
    </row>
    <row r="30" spans="1:17" x14ac:dyDescent="0.25">
      <c r="B30" s="6"/>
      <c r="C30" s="6"/>
      <c r="D30" s="6"/>
      <c r="E30" s="6"/>
      <c r="F30" s="15"/>
      <c r="L30" s="15"/>
    </row>
    <row r="31" spans="1:17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</row>
    <row r="32" spans="1:17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</row>
    <row r="33" spans="6:12" x14ac:dyDescent="0.25">
      <c r="F33" s="15"/>
      <c r="G33" s="9"/>
      <c r="L33" s="15"/>
    </row>
    <row r="34" spans="6:12" x14ac:dyDescent="0.25">
      <c r="F34" s="15"/>
      <c r="L34" s="15"/>
    </row>
    <row r="35" spans="6:12" x14ac:dyDescent="0.25">
      <c r="F35" s="15"/>
      <c r="G35" s="9"/>
      <c r="L35" s="15"/>
    </row>
    <row r="36" spans="6:12" x14ac:dyDescent="0.25">
      <c r="F36" s="15"/>
      <c r="G36" s="9"/>
      <c r="L36" s="15"/>
    </row>
    <row r="37" spans="6:12" x14ac:dyDescent="0.25">
      <c r="F37" s="15"/>
      <c r="L37" s="15"/>
    </row>
    <row r="38" spans="6:12" x14ac:dyDescent="0.25">
      <c r="F38" s="15"/>
      <c r="G38" s="9"/>
    </row>
    <row r="39" spans="6:12" x14ac:dyDescent="0.25">
      <c r="F39" s="15"/>
    </row>
    <row r="40" spans="6:12" x14ac:dyDescent="0.25">
      <c r="F40" s="15"/>
      <c r="G40" s="9"/>
    </row>
    <row r="41" spans="6:12" x14ac:dyDescent="0.25">
      <c r="F41" s="15"/>
    </row>
    <row r="42" spans="6:12" x14ac:dyDescent="0.25">
      <c r="F42" s="15"/>
    </row>
    <row r="43" spans="6:12" x14ac:dyDescent="0.25">
      <c r="F43" s="15"/>
    </row>
    <row r="44" spans="6:12" x14ac:dyDescent="0.25">
      <c r="F44" s="15"/>
    </row>
  </sheetData>
  <mergeCells count="2">
    <mergeCell ref="A1:E1"/>
    <mergeCell ref="G1:K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F2E1-FA4E-4B5D-BBFF-D0573E02264B}">
  <sheetPr>
    <tabColor theme="5" tint="0.79998168889431442"/>
  </sheetPr>
  <dimension ref="A1:L44"/>
  <sheetViews>
    <sheetView zoomScale="70" zoomScaleNormal="70" workbookViewId="0">
      <selection activeCell="L2" sqref="L2"/>
    </sheetView>
  </sheetViews>
  <sheetFormatPr baseColWidth="10" defaultRowHeight="15" x14ac:dyDescent="0.25"/>
  <cols>
    <col min="1" max="1" width="23" bestFit="1" customWidth="1"/>
    <col min="2" max="2" width="10.5703125" customWidth="1"/>
    <col min="3" max="3" width="17.5703125" bestFit="1" customWidth="1"/>
    <col min="4" max="4" width="14.7109375" bestFit="1" customWidth="1"/>
    <col min="6" max="6" width="3.7109375" customWidth="1"/>
    <col min="8" max="8" width="10.5703125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</cols>
  <sheetData>
    <row r="1" spans="1:12" x14ac:dyDescent="0.25">
      <c r="A1" s="113" t="s">
        <v>362</v>
      </c>
      <c r="B1" s="113"/>
      <c r="C1" s="113"/>
      <c r="D1" s="113"/>
      <c r="E1" s="113"/>
      <c r="F1" s="49"/>
      <c r="G1" s="113" t="s">
        <v>364</v>
      </c>
      <c r="H1" s="113"/>
      <c r="I1" s="113"/>
      <c r="J1" s="113"/>
      <c r="K1" s="113"/>
      <c r="L1" s="49"/>
    </row>
    <row r="2" spans="1:12" x14ac:dyDescent="0.25">
      <c r="A2" s="78" t="s">
        <v>193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342</v>
      </c>
      <c r="H2" s="3" t="s">
        <v>274</v>
      </c>
      <c r="I2" s="3" t="s">
        <v>49</v>
      </c>
      <c r="J2" s="3" t="s">
        <v>50</v>
      </c>
      <c r="K2" s="3" t="s">
        <v>51</v>
      </c>
      <c r="L2" s="15"/>
    </row>
    <row r="3" spans="1:12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</row>
    <row r="4" spans="1:12" x14ac:dyDescent="0.25">
      <c r="A4" t="s">
        <v>109</v>
      </c>
      <c r="B4" s="5">
        <v>17679.656315370539</v>
      </c>
      <c r="C4" s="5">
        <v>10444.367775019482</v>
      </c>
      <c r="D4" s="5">
        <v>2537.961850928245</v>
      </c>
      <c r="E4" s="5">
        <v>12982.32962594773</v>
      </c>
      <c r="F4" s="15"/>
      <c r="G4" t="s">
        <v>109</v>
      </c>
      <c r="H4" s="5">
        <v>4616.1718523635391</v>
      </c>
      <c r="I4" s="5">
        <v>66.828444751058441</v>
      </c>
      <c r="J4" s="5">
        <v>0</v>
      </c>
      <c r="K4" s="5">
        <v>66.828444751058441</v>
      </c>
      <c r="L4" s="15"/>
    </row>
    <row r="5" spans="1:12" x14ac:dyDescent="0.25">
      <c r="A5" t="s">
        <v>56</v>
      </c>
      <c r="B5" s="5">
        <v>17371.923911449088</v>
      </c>
      <c r="C5" s="5">
        <v>10069.333460354828</v>
      </c>
      <c r="D5" s="5">
        <v>2514.782928027932</v>
      </c>
      <c r="E5" s="5">
        <v>12584.116388382761</v>
      </c>
      <c r="F5" s="15"/>
      <c r="G5" t="s">
        <v>292</v>
      </c>
      <c r="H5" s="5">
        <v>4616.1718523635391</v>
      </c>
      <c r="I5" s="5">
        <v>66.828444751058441</v>
      </c>
      <c r="J5" s="5">
        <v>0</v>
      </c>
      <c r="K5" s="5">
        <v>66.828444751058441</v>
      </c>
      <c r="L5" s="15"/>
    </row>
    <row r="6" spans="1:12" x14ac:dyDescent="0.25">
      <c r="A6" t="s">
        <v>310</v>
      </c>
      <c r="B6" s="5">
        <v>0</v>
      </c>
      <c r="C6" s="5">
        <v>0</v>
      </c>
      <c r="D6" s="5">
        <v>0</v>
      </c>
      <c r="E6" s="5">
        <v>0</v>
      </c>
      <c r="F6" s="15"/>
      <c r="G6" s="9"/>
      <c r="H6" s="6"/>
      <c r="I6" s="6"/>
      <c r="J6" s="6"/>
      <c r="K6" s="6"/>
      <c r="L6" s="15"/>
    </row>
    <row r="7" spans="1:12" x14ac:dyDescent="0.25">
      <c r="A7" t="s">
        <v>312</v>
      </c>
      <c r="B7" s="5">
        <v>0</v>
      </c>
      <c r="C7" s="5">
        <v>0</v>
      </c>
      <c r="D7" s="5">
        <v>0</v>
      </c>
      <c r="E7" s="5">
        <v>0</v>
      </c>
      <c r="F7" s="15"/>
      <c r="G7" s="9"/>
      <c r="H7" s="6"/>
      <c r="I7" s="6"/>
      <c r="J7" s="6"/>
      <c r="K7" s="6"/>
      <c r="L7" s="15"/>
    </row>
    <row r="8" spans="1:12" x14ac:dyDescent="0.25">
      <c r="A8" t="s">
        <v>314</v>
      </c>
      <c r="B8" s="5">
        <v>0</v>
      </c>
      <c r="C8" s="5">
        <v>0</v>
      </c>
      <c r="D8" s="5">
        <v>0</v>
      </c>
      <c r="E8" s="5">
        <v>0</v>
      </c>
      <c r="F8" s="15"/>
      <c r="G8" s="9"/>
      <c r="H8" s="6"/>
      <c r="I8" s="6"/>
      <c r="J8" s="6"/>
      <c r="K8" s="6"/>
      <c r="L8" s="15"/>
    </row>
    <row r="9" spans="1:12" x14ac:dyDescent="0.25">
      <c r="A9" t="s">
        <v>59</v>
      </c>
      <c r="B9" s="5">
        <v>10.72230980409719</v>
      </c>
      <c r="C9" s="5">
        <v>3.5821530501676047</v>
      </c>
      <c r="D9" s="5">
        <v>0.36126425603043943</v>
      </c>
      <c r="E9" s="5">
        <v>3.9434173061980444</v>
      </c>
      <c r="F9" s="15"/>
      <c r="G9" s="9"/>
      <c r="H9" s="6"/>
      <c r="I9" s="6"/>
      <c r="J9" s="6"/>
      <c r="K9" s="6"/>
      <c r="L9" s="15"/>
    </row>
    <row r="10" spans="1:12" x14ac:dyDescent="0.25">
      <c r="A10" t="s">
        <v>58</v>
      </c>
      <c r="B10" s="5">
        <v>84.210655768618395</v>
      </c>
      <c r="C10" s="5">
        <v>96.686552914840448</v>
      </c>
      <c r="D10" s="5">
        <v>10.375260778775338</v>
      </c>
      <c r="E10" s="5">
        <v>107.06181369361578</v>
      </c>
      <c r="F10" s="15"/>
      <c r="G10" s="9"/>
      <c r="H10" s="6"/>
      <c r="I10" s="6"/>
      <c r="J10" s="6"/>
      <c r="K10" s="6"/>
      <c r="L10" s="15"/>
    </row>
    <row r="11" spans="1:12" x14ac:dyDescent="0.25">
      <c r="A11" t="s">
        <v>61</v>
      </c>
      <c r="B11" s="5">
        <v>212.79941957423111</v>
      </c>
      <c r="C11" s="5">
        <v>274.76558120410317</v>
      </c>
      <c r="D11" s="5">
        <v>12.442395619625168</v>
      </c>
      <c r="E11" s="5">
        <v>287.20797682372836</v>
      </c>
      <c r="F11" s="15"/>
      <c r="L11" s="15"/>
    </row>
    <row r="12" spans="1:12" x14ac:dyDescent="0.25">
      <c r="A12" t="s">
        <v>62</v>
      </c>
      <c r="B12" s="5">
        <v>1.8774503354496851E-5</v>
      </c>
      <c r="C12" s="5">
        <v>2.7495544450796472E-5</v>
      </c>
      <c r="D12" s="5">
        <v>2.2458815375840006E-6</v>
      </c>
      <c r="E12" s="5">
        <v>2.9741425988380474E-5</v>
      </c>
      <c r="F12" s="15"/>
      <c r="L12" s="15"/>
    </row>
    <row r="13" spans="1:12" x14ac:dyDescent="0.25">
      <c r="B13" s="6"/>
      <c r="C13" s="6"/>
      <c r="D13" s="6"/>
      <c r="E13" s="6"/>
      <c r="F13" s="15"/>
      <c r="L13" s="15"/>
    </row>
    <row r="14" spans="1:12" x14ac:dyDescent="0.25">
      <c r="B14" s="6"/>
      <c r="C14" s="6"/>
      <c r="D14" s="6"/>
      <c r="E14" s="6"/>
      <c r="F14" s="15"/>
      <c r="L14" s="15"/>
    </row>
    <row r="15" spans="1:12" x14ac:dyDescent="0.25">
      <c r="B15" s="6"/>
      <c r="C15" s="6"/>
      <c r="D15" s="6"/>
      <c r="E15" s="6"/>
      <c r="F15" s="15"/>
      <c r="L15" s="15"/>
    </row>
    <row r="16" spans="1:12" x14ac:dyDescent="0.25">
      <c r="B16" s="6"/>
      <c r="C16" s="6"/>
      <c r="D16" s="6"/>
      <c r="E16" s="6"/>
      <c r="F16" s="15"/>
      <c r="L16" s="15"/>
    </row>
    <row r="17" spans="1:12" x14ac:dyDescent="0.25">
      <c r="B17" s="6"/>
      <c r="C17" s="6"/>
      <c r="D17" s="6"/>
      <c r="E17" s="6"/>
      <c r="F17" s="15"/>
      <c r="L17" s="15"/>
    </row>
    <row r="18" spans="1:12" x14ac:dyDescent="0.25">
      <c r="B18" s="6"/>
      <c r="C18" s="6"/>
      <c r="D18" s="6"/>
      <c r="E18" s="6"/>
      <c r="F18" s="15"/>
      <c r="L18" s="15"/>
    </row>
    <row r="19" spans="1:12" x14ac:dyDescent="0.25">
      <c r="B19" s="6"/>
      <c r="C19" s="6"/>
      <c r="D19" s="6"/>
      <c r="E19" s="6"/>
      <c r="F19" s="15"/>
      <c r="L19" s="15"/>
    </row>
    <row r="20" spans="1:12" x14ac:dyDescent="0.25">
      <c r="B20" s="6"/>
      <c r="C20" s="6"/>
      <c r="D20" s="6"/>
      <c r="E20" s="6"/>
      <c r="F20" s="15"/>
      <c r="L20" s="15"/>
    </row>
    <row r="21" spans="1:12" x14ac:dyDescent="0.25">
      <c r="B21" s="6"/>
      <c r="C21" s="6"/>
      <c r="D21" s="6"/>
      <c r="E21" s="6"/>
      <c r="F21" s="15"/>
      <c r="L21" s="15"/>
    </row>
    <row r="22" spans="1:12" x14ac:dyDescent="0.25">
      <c r="B22" s="6"/>
      <c r="C22" s="6"/>
      <c r="D22" s="6"/>
      <c r="E22" s="6"/>
      <c r="F22" s="15"/>
      <c r="L22" s="15"/>
    </row>
    <row r="23" spans="1:12" x14ac:dyDescent="0.25">
      <c r="B23" s="6"/>
      <c r="C23" s="6"/>
      <c r="D23" s="6"/>
      <c r="E23" s="6"/>
      <c r="F23" s="15"/>
      <c r="L23" s="15"/>
    </row>
    <row r="24" spans="1:12" x14ac:dyDescent="0.25">
      <c r="B24" s="6"/>
      <c r="C24" s="6"/>
      <c r="D24" s="6"/>
      <c r="E24" s="6"/>
      <c r="F24" s="15"/>
      <c r="L24" s="15"/>
    </row>
    <row r="25" spans="1:12" x14ac:dyDescent="0.25">
      <c r="B25" s="6"/>
      <c r="C25" s="6"/>
      <c r="D25" s="6"/>
      <c r="E25" s="6"/>
      <c r="F25" s="15"/>
      <c r="L25" s="15"/>
    </row>
    <row r="26" spans="1:12" x14ac:dyDescent="0.25">
      <c r="B26" s="6"/>
      <c r="C26" s="6"/>
      <c r="D26" s="6"/>
      <c r="E26" s="6"/>
      <c r="F26" s="15"/>
      <c r="L26" s="15"/>
    </row>
    <row r="27" spans="1:12" x14ac:dyDescent="0.25">
      <c r="B27" s="6"/>
      <c r="C27" s="6"/>
      <c r="D27" s="6"/>
      <c r="E27" s="6"/>
      <c r="F27" s="15"/>
      <c r="L27" s="15"/>
    </row>
    <row r="28" spans="1:12" x14ac:dyDescent="0.25">
      <c r="B28" s="6"/>
      <c r="C28" s="6"/>
      <c r="D28" s="6"/>
      <c r="E28" s="6"/>
      <c r="F28" s="15"/>
      <c r="L28" s="15"/>
    </row>
    <row r="29" spans="1:12" x14ac:dyDescent="0.25">
      <c r="B29" s="6"/>
      <c r="C29" s="6"/>
      <c r="D29" s="6"/>
      <c r="E29" s="6"/>
      <c r="F29" s="15"/>
      <c r="L29" s="15"/>
    </row>
    <row r="30" spans="1:12" x14ac:dyDescent="0.25">
      <c r="B30" s="6"/>
      <c r="C30" s="6"/>
      <c r="D30" s="6"/>
      <c r="E30" s="6"/>
      <c r="F30" s="15"/>
      <c r="L30" s="15"/>
    </row>
    <row r="31" spans="1:12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</row>
    <row r="32" spans="1:12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</row>
    <row r="33" spans="6:12" x14ac:dyDescent="0.25">
      <c r="F33" s="15"/>
      <c r="G33" s="9"/>
      <c r="L33" s="15"/>
    </row>
    <row r="34" spans="6:12" x14ac:dyDescent="0.25">
      <c r="F34" s="15"/>
      <c r="L34" s="15"/>
    </row>
    <row r="35" spans="6:12" x14ac:dyDescent="0.25">
      <c r="F35" s="15"/>
      <c r="G35" s="9"/>
      <c r="L35" s="15"/>
    </row>
    <row r="36" spans="6:12" x14ac:dyDescent="0.25">
      <c r="F36" s="15"/>
      <c r="G36" s="9"/>
      <c r="L36" s="15"/>
    </row>
    <row r="37" spans="6:12" x14ac:dyDescent="0.25">
      <c r="F37" s="15"/>
      <c r="L37" s="15"/>
    </row>
    <row r="38" spans="6:12" x14ac:dyDescent="0.25">
      <c r="F38" s="15"/>
      <c r="G38" s="9"/>
    </row>
    <row r="39" spans="6:12" x14ac:dyDescent="0.25">
      <c r="F39" s="15"/>
    </row>
    <row r="40" spans="6:12" x14ac:dyDescent="0.25">
      <c r="F40" s="15"/>
      <c r="G40" s="9"/>
    </row>
    <row r="41" spans="6:12" x14ac:dyDescent="0.25">
      <c r="F41" s="15"/>
    </row>
    <row r="42" spans="6:12" x14ac:dyDescent="0.25">
      <c r="F42" s="15"/>
    </row>
    <row r="43" spans="6:12" x14ac:dyDescent="0.25">
      <c r="F43" s="15"/>
    </row>
    <row r="44" spans="6:12" x14ac:dyDescent="0.25">
      <c r="F44" s="15"/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39"/>
  <sheetViews>
    <sheetView workbookViewId="0">
      <selection activeCell="C13" sqref="C13"/>
    </sheetView>
  </sheetViews>
  <sheetFormatPr baseColWidth="10" defaultRowHeight="15" x14ac:dyDescent="0.25"/>
  <cols>
    <col min="1" max="1" width="9.5703125" style="3" customWidth="1"/>
    <col min="2" max="2" width="11" customWidth="1"/>
    <col min="3" max="3" width="34.85546875" customWidth="1"/>
  </cols>
  <sheetData>
    <row r="1" spans="1:3" x14ac:dyDescent="0.25">
      <c r="A1" s="4" t="s">
        <v>0</v>
      </c>
      <c r="B1" s="2" t="s">
        <v>1</v>
      </c>
      <c r="C1" s="114" t="s">
        <v>407</v>
      </c>
    </row>
    <row r="2" spans="1:3" x14ac:dyDescent="0.25">
      <c r="A2" t="s">
        <v>63</v>
      </c>
      <c r="B2" t="s">
        <v>2</v>
      </c>
      <c r="C2" s="115" t="s">
        <v>273</v>
      </c>
    </row>
    <row r="3" spans="1:3" x14ac:dyDescent="0.25">
      <c r="A3" t="s">
        <v>64</v>
      </c>
      <c r="B3" t="s">
        <v>2</v>
      </c>
      <c r="C3" s="115" t="s">
        <v>275</v>
      </c>
    </row>
    <row r="4" spans="1:3" x14ac:dyDescent="0.25">
      <c r="A4" t="s">
        <v>65</v>
      </c>
      <c r="B4" t="s">
        <v>2</v>
      </c>
      <c r="C4" s="115" t="s">
        <v>408</v>
      </c>
    </row>
    <row r="5" spans="1:3" x14ac:dyDescent="0.25">
      <c r="A5" t="s">
        <v>67</v>
      </c>
      <c r="B5" t="s">
        <v>2</v>
      </c>
      <c r="C5" s="115" t="s">
        <v>409</v>
      </c>
    </row>
    <row r="6" spans="1:3" x14ac:dyDescent="0.25">
      <c r="A6" t="s">
        <v>74</v>
      </c>
      <c r="B6" t="s">
        <v>2</v>
      </c>
      <c r="C6" s="115" t="s">
        <v>410</v>
      </c>
    </row>
    <row r="7" spans="1:3" x14ac:dyDescent="0.25">
      <c r="A7" t="s">
        <v>75</v>
      </c>
      <c r="B7" t="s">
        <v>2</v>
      </c>
      <c r="C7" s="115" t="s">
        <v>172</v>
      </c>
    </row>
    <row r="8" spans="1:3" x14ac:dyDescent="0.25">
      <c r="A8" t="s">
        <v>45</v>
      </c>
      <c r="B8" t="s">
        <v>2</v>
      </c>
      <c r="C8" s="115" t="s">
        <v>411</v>
      </c>
    </row>
    <row r="9" spans="1:3" x14ac:dyDescent="0.25">
      <c r="A9" t="s">
        <v>46</v>
      </c>
      <c r="B9" t="s">
        <v>2</v>
      </c>
      <c r="C9" s="115" t="s">
        <v>182</v>
      </c>
    </row>
    <row r="10" spans="1:3" x14ac:dyDescent="0.25">
      <c r="A10" t="s">
        <v>87</v>
      </c>
      <c r="B10" t="s">
        <v>2</v>
      </c>
      <c r="C10" s="115" t="s">
        <v>412</v>
      </c>
    </row>
    <row r="11" spans="1:3" x14ac:dyDescent="0.25">
      <c r="A11" t="s">
        <v>88</v>
      </c>
      <c r="B11" t="s">
        <v>2</v>
      </c>
      <c r="C11" s="115" t="s">
        <v>196</v>
      </c>
    </row>
    <row r="12" spans="1:3" x14ac:dyDescent="0.25">
      <c r="A12" t="s">
        <v>68</v>
      </c>
      <c r="B12" t="s">
        <v>2</v>
      </c>
      <c r="C12" s="115" t="s">
        <v>413</v>
      </c>
    </row>
    <row r="13" spans="1:3" x14ac:dyDescent="0.25">
      <c r="A13" t="s">
        <v>42</v>
      </c>
      <c r="B13" t="s">
        <v>3</v>
      </c>
      <c r="C13" s="115" t="s">
        <v>414</v>
      </c>
    </row>
    <row r="14" spans="1:3" x14ac:dyDescent="0.25">
      <c r="A14" t="s">
        <v>105</v>
      </c>
      <c r="B14" t="s">
        <v>3</v>
      </c>
      <c r="C14" s="115" t="s">
        <v>415</v>
      </c>
    </row>
    <row r="15" spans="1:3" x14ac:dyDescent="0.25">
      <c r="A15" t="s">
        <v>69</v>
      </c>
      <c r="B15" t="s">
        <v>3</v>
      </c>
      <c r="C15" s="115" t="s">
        <v>162</v>
      </c>
    </row>
    <row r="16" spans="1:3" x14ac:dyDescent="0.25">
      <c r="A16" t="s">
        <v>70</v>
      </c>
      <c r="B16" t="s">
        <v>3</v>
      </c>
      <c r="C16" s="115" t="s">
        <v>164</v>
      </c>
    </row>
    <row r="17" spans="1:3" x14ac:dyDescent="0.25">
      <c r="A17" t="s">
        <v>72</v>
      </c>
      <c r="B17" t="s">
        <v>3</v>
      </c>
      <c r="C17" s="115" t="s">
        <v>166</v>
      </c>
    </row>
    <row r="18" spans="1:3" x14ac:dyDescent="0.25">
      <c r="A18" t="s">
        <v>73</v>
      </c>
      <c r="B18" t="s">
        <v>3</v>
      </c>
      <c r="C18" s="115" t="s">
        <v>309</v>
      </c>
    </row>
    <row r="19" spans="1:3" x14ac:dyDescent="0.25">
      <c r="A19" t="s">
        <v>76</v>
      </c>
      <c r="B19" t="s">
        <v>3</v>
      </c>
      <c r="C19" s="115" t="s">
        <v>416</v>
      </c>
    </row>
    <row r="20" spans="1:3" x14ac:dyDescent="0.25">
      <c r="A20" t="s">
        <v>77</v>
      </c>
      <c r="B20" t="s">
        <v>3</v>
      </c>
      <c r="C20" s="115" t="s">
        <v>417</v>
      </c>
    </row>
    <row r="21" spans="1:3" x14ac:dyDescent="0.25">
      <c r="A21" t="s">
        <v>78</v>
      </c>
      <c r="B21" t="s">
        <v>3</v>
      </c>
      <c r="C21" s="115" t="s">
        <v>177</v>
      </c>
    </row>
    <row r="22" spans="1:3" x14ac:dyDescent="0.25">
      <c r="A22" t="s">
        <v>79</v>
      </c>
      <c r="B22" t="s">
        <v>3</v>
      </c>
      <c r="C22" s="115" t="s">
        <v>346</v>
      </c>
    </row>
    <row r="23" spans="1:3" x14ac:dyDescent="0.25">
      <c r="A23" t="s">
        <v>80</v>
      </c>
      <c r="B23" t="s">
        <v>3</v>
      </c>
      <c r="C23" s="115" t="s">
        <v>418</v>
      </c>
    </row>
    <row r="24" spans="1:3" x14ac:dyDescent="0.25">
      <c r="A24" t="s">
        <v>81</v>
      </c>
      <c r="B24" t="s">
        <v>3</v>
      </c>
      <c r="C24" s="115" t="s">
        <v>419</v>
      </c>
    </row>
    <row r="25" spans="1:3" x14ac:dyDescent="0.25">
      <c r="A25" t="s">
        <v>48</v>
      </c>
      <c r="B25" t="s">
        <v>3</v>
      </c>
      <c r="C25" s="115" t="s">
        <v>420</v>
      </c>
    </row>
    <row r="26" spans="1:3" x14ac:dyDescent="0.25">
      <c r="A26" t="s">
        <v>86</v>
      </c>
      <c r="B26" t="s">
        <v>3</v>
      </c>
      <c r="C26" s="115" t="s">
        <v>193</v>
      </c>
    </row>
    <row r="27" spans="1:3" x14ac:dyDescent="0.25">
      <c r="A27" t="s">
        <v>90</v>
      </c>
      <c r="B27" t="s">
        <v>3</v>
      </c>
      <c r="C27" s="115" t="s">
        <v>198</v>
      </c>
    </row>
    <row r="28" spans="1:3" x14ac:dyDescent="0.25">
      <c r="A28" t="s">
        <v>91</v>
      </c>
      <c r="B28" t="s">
        <v>3</v>
      </c>
      <c r="C28" s="115" t="s">
        <v>421</v>
      </c>
    </row>
    <row r="29" spans="1:3" x14ac:dyDescent="0.25">
      <c r="A29" t="s">
        <v>93</v>
      </c>
      <c r="B29" t="s">
        <v>3</v>
      </c>
      <c r="C29" s="115" t="s">
        <v>422</v>
      </c>
    </row>
    <row r="30" spans="1:3" x14ac:dyDescent="0.25">
      <c r="A30" t="s">
        <v>98</v>
      </c>
      <c r="B30" t="s">
        <v>3</v>
      </c>
      <c r="C30" s="115" t="s">
        <v>423</v>
      </c>
    </row>
    <row r="31" spans="1:3" x14ac:dyDescent="0.25">
      <c r="A31" t="s">
        <v>99</v>
      </c>
      <c r="B31" t="s">
        <v>3</v>
      </c>
      <c r="C31" s="115" t="s">
        <v>424</v>
      </c>
    </row>
    <row r="32" spans="1:3" x14ac:dyDescent="0.25">
      <c r="A32" t="s">
        <v>89</v>
      </c>
      <c r="B32" t="s">
        <v>4</v>
      </c>
      <c r="C32" s="115" t="s">
        <v>425</v>
      </c>
    </row>
    <row r="33" spans="1:3" x14ac:dyDescent="0.25">
      <c r="A33" t="s">
        <v>97</v>
      </c>
      <c r="B33" t="s">
        <v>4</v>
      </c>
      <c r="C33" s="115" t="s">
        <v>210</v>
      </c>
    </row>
    <row r="34" spans="1:3" x14ac:dyDescent="0.25">
      <c r="A34" s="9" t="s">
        <v>85</v>
      </c>
      <c r="B34" t="s">
        <v>27</v>
      </c>
      <c r="C34" s="115" t="s">
        <v>426</v>
      </c>
    </row>
    <row r="35" spans="1:3" x14ac:dyDescent="0.25">
      <c r="A35" t="s">
        <v>71</v>
      </c>
      <c r="B35" t="s">
        <v>27</v>
      </c>
      <c r="C35" s="115" t="s">
        <v>399</v>
      </c>
    </row>
    <row r="36" spans="1:3" x14ac:dyDescent="0.25">
      <c r="A36" t="s">
        <v>82</v>
      </c>
      <c r="B36" t="s">
        <v>27</v>
      </c>
      <c r="C36" s="115" t="s">
        <v>427</v>
      </c>
    </row>
    <row r="37" spans="1:3" x14ac:dyDescent="0.25">
      <c r="A37" t="s">
        <v>100</v>
      </c>
      <c r="B37" t="s">
        <v>27</v>
      </c>
      <c r="C37" s="115" t="s">
        <v>428</v>
      </c>
    </row>
    <row r="38" spans="1:3" x14ac:dyDescent="0.25">
      <c r="A38" s="9" t="s">
        <v>107</v>
      </c>
      <c r="B38" t="s">
        <v>27</v>
      </c>
      <c r="C38" s="115" t="s">
        <v>198</v>
      </c>
    </row>
    <row r="39" spans="1:3" x14ac:dyDescent="0.25">
      <c r="A39" s="9" t="s">
        <v>108</v>
      </c>
      <c r="B39" t="s">
        <v>27</v>
      </c>
      <c r="C39" s="115" t="s">
        <v>421</v>
      </c>
    </row>
  </sheetData>
  <autoFilter ref="A1:B39" xr:uid="{00000000-0001-0000-0200-000000000000}"/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E8CD-0471-4FD9-8006-BE26CE91810D}">
  <sheetPr>
    <tabColor theme="5" tint="0.79998168889431442"/>
  </sheetPr>
  <dimension ref="A1:L44"/>
  <sheetViews>
    <sheetView zoomScale="70" zoomScaleNormal="70" workbookViewId="0">
      <selection activeCell="L2" sqref="L2"/>
    </sheetView>
  </sheetViews>
  <sheetFormatPr baseColWidth="10" defaultRowHeight="15" x14ac:dyDescent="0.25"/>
  <cols>
    <col min="1" max="1" width="23" bestFit="1" customWidth="1"/>
    <col min="2" max="2" width="12.28515625" customWidth="1"/>
    <col min="3" max="3" width="17.5703125" bestFit="1" customWidth="1"/>
    <col min="4" max="4" width="14.7109375" bestFit="1" customWidth="1"/>
    <col min="6" max="6" width="3.7109375" customWidth="1"/>
    <col min="8" max="8" width="9.28515625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</cols>
  <sheetData>
    <row r="1" spans="1:12" x14ac:dyDescent="0.25">
      <c r="A1" s="113" t="s">
        <v>365</v>
      </c>
      <c r="B1" s="113"/>
      <c r="C1" s="113"/>
      <c r="D1" s="113"/>
      <c r="E1" s="113"/>
      <c r="F1" s="49"/>
      <c r="G1" s="113" t="s">
        <v>366</v>
      </c>
      <c r="H1" s="113"/>
      <c r="I1" s="113"/>
      <c r="J1" s="113"/>
      <c r="K1" s="113"/>
      <c r="L1" s="49"/>
    </row>
    <row r="2" spans="1:12" x14ac:dyDescent="0.25">
      <c r="A2" s="78" t="s">
        <v>193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210</v>
      </c>
      <c r="H2" s="3" t="s">
        <v>274</v>
      </c>
      <c r="I2" s="3" t="s">
        <v>49</v>
      </c>
      <c r="J2" s="3" t="s">
        <v>50</v>
      </c>
      <c r="K2" s="3" t="s">
        <v>51</v>
      </c>
      <c r="L2" s="15"/>
    </row>
    <row r="3" spans="1:12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</row>
    <row r="4" spans="1:12" x14ac:dyDescent="0.25">
      <c r="A4" t="s">
        <v>109</v>
      </c>
      <c r="B4" s="5">
        <v>17679.656296596044</v>
      </c>
      <c r="C4" s="5">
        <v>10444.367747523967</v>
      </c>
      <c r="D4" s="5">
        <v>0</v>
      </c>
      <c r="E4" s="5">
        <v>10444.367747523967</v>
      </c>
      <c r="F4" s="15"/>
      <c r="G4" t="s">
        <v>109</v>
      </c>
      <c r="H4" s="5">
        <v>4616.1718523635309</v>
      </c>
      <c r="I4" s="5">
        <v>66.828444751058313</v>
      </c>
      <c r="J4" s="5">
        <v>808.85022294053181</v>
      </c>
      <c r="K4" s="5">
        <v>875.67866769159002</v>
      </c>
      <c r="L4" s="15"/>
    </row>
    <row r="5" spans="1:12" x14ac:dyDescent="0.25">
      <c r="A5" t="s">
        <v>56</v>
      </c>
      <c r="B5" s="5">
        <v>17371.923911449088</v>
      </c>
      <c r="C5" s="5">
        <v>10069.333460354828</v>
      </c>
      <c r="D5" s="5">
        <v>0</v>
      </c>
      <c r="E5" s="5">
        <v>10069.333460354828</v>
      </c>
      <c r="F5" s="15"/>
      <c r="G5" t="s">
        <v>311</v>
      </c>
      <c r="H5" s="5">
        <v>4616.1718523635309</v>
      </c>
      <c r="I5" s="5">
        <v>66.828444751058313</v>
      </c>
      <c r="J5" s="5">
        <v>808.85022294053181</v>
      </c>
      <c r="K5" s="5">
        <v>875.67866769159002</v>
      </c>
      <c r="L5" s="15"/>
    </row>
    <row r="6" spans="1:12" x14ac:dyDescent="0.25">
      <c r="A6" t="s">
        <v>310</v>
      </c>
      <c r="B6" s="5">
        <v>0</v>
      </c>
      <c r="C6" s="5">
        <v>0</v>
      </c>
      <c r="D6" s="5">
        <v>0</v>
      </c>
      <c r="E6" s="5">
        <v>0</v>
      </c>
      <c r="F6" s="15"/>
      <c r="G6" s="9"/>
      <c r="H6" s="6"/>
      <c r="I6" s="6"/>
      <c r="J6" s="6"/>
      <c r="K6" s="6"/>
      <c r="L6" s="15"/>
    </row>
    <row r="7" spans="1:12" x14ac:dyDescent="0.25">
      <c r="A7" t="s">
        <v>312</v>
      </c>
      <c r="B7" s="5">
        <v>0</v>
      </c>
      <c r="C7" s="5">
        <v>0</v>
      </c>
      <c r="D7" s="5">
        <v>0</v>
      </c>
      <c r="E7" s="5">
        <v>0</v>
      </c>
      <c r="F7" s="15"/>
      <c r="G7" s="9"/>
      <c r="H7" s="6"/>
      <c r="I7" s="6"/>
      <c r="J7" s="6"/>
      <c r="K7" s="6"/>
      <c r="L7" s="15"/>
    </row>
    <row r="8" spans="1:12" x14ac:dyDescent="0.25">
      <c r="A8" t="s">
        <v>314</v>
      </c>
      <c r="B8" s="5">
        <v>0</v>
      </c>
      <c r="C8" s="5">
        <v>0</v>
      </c>
      <c r="D8" s="5">
        <v>0</v>
      </c>
      <c r="E8" s="5">
        <v>0</v>
      </c>
      <c r="F8" s="15"/>
      <c r="G8" s="9"/>
      <c r="H8" s="6"/>
      <c r="I8" s="6"/>
      <c r="J8" s="6"/>
      <c r="K8" s="6"/>
      <c r="L8" s="15"/>
    </row>
    <row r="9" spans="1:12" x14ac:dyDescent="0.25">
      <c r="A9" t="s">
        <v>59</v>
      </c>
      <c r="B9" s="5">
        <v>10.72230980409719</v>
      </c>
      <c r="C9" s="5">
        <v>3.5821530501676047</v>
      </c>
      <c r="D9" s="5">
        <v>0</v>
      </c>
      <c r="E9" s="5">
        <v>3.5821530501676047</v>
      </c>
      <c r="F9" s="15"/>
      <c r="G9" s="9"/>
      <c r="H9" s="6"/>
      <c r="I9" s="6"/>
      <c r="J9" s="6"/>
      <c r="K9" s="6"/>
      <c r="L9" s="15"/>
    </row>
    <row r="10" spans="1:12" x14ac:dyDescent="0.25">
      <c r="A10" t="s">
        <v>58</v>
      </c>
      <c r="B10" s="5">
        <v>84.210655768618409</v>
      </c>
      <c r="C10" s="5">
        <v>96.686552914840462</v>
      </c>
      <c r="D10" s="5">
        <v>0</v>
      </c>
      <c r="E10" s="5">
        <v>96.686552914840462</v>
      </c>
      <c r="F10" s="15"/>
      <c r="G10" s="9"/>
      <c r="H10" s="6"/>
      <c r="I10" s="6"/>
      <c r="J10" s="6"/>
      <c r="K10" s="6"/>
      <c r="L10" s="15"/>
    </row>
    <row r="11" spans="1:12" x14ac:dyDescent="0.25">
      <c r="A11" t="s">
        <v>61</v>
      </c>
      <c r="B11" s="5">
        <v>212.79941957423111</v>
      </c>
      <c r="C11" s="5">
        <v>274.76558120410317</v>
      </c>
      <c r="D11" s="5">
        <v>0</v>
      </c>
      <c r="E11" s="5">
        <v>274.76558120410317</v>
      </c>
      <c r="F11" s="15"/>
      <c r="L11" s="15"/>
    </row>
    <row r="12" spans="1:12" x14ac:dyDescent="0.25">
      <c r="A12" t="s">
        <v>321</v>
      </c>
      <c r="B12" s="5">
        <v>6.9911093296421946E-12</v>
      </c>
      <c r="C12" s="5">
        <v>2.836565076562919E-11</v>
      </c>
      <c r="D12" s="5">
        <v>0</v>
      </c>
      <c r="E12" s="5">
        <v>2.836565076562919E-11</v>
      </c>
      <c r="F12" s="15"/>
      <c r="L12" s="15"/>
    </row>
    <row r="13" spans="1:12" x14ac:dyDescent="0.25">
      <c r="B13" s="6"/>
      <c r="C13" s="6"/>
      <c r="D13" s="6"/>
      <c r="E13" s="6"/>
      <c r="F13" s="15"/>
      <c r="L13" s="15"/>
    </row>
    <row r="14" spans="1:12" x14ac:dyDescent="0.25">
      <c r="B14" s="6"/>
      <c r="C14" s="6"/>
      <c r="D14" s="6"/>
      <c r="E14" s="6"/>
      <c r="F14" s="15"/>
      <c r="L14" s="15"/>
    </row>
    <row r="15" spans="1:12" x14ac:dyDescent="0.25">
      <c r="B15" s="6"/>
      <c r="C15" s="6"/>
      <c r="D15" s="6"/>
      <c r="E15" s="6"/>
      <c r="F15" s="15"/>
      <c r="L15" s="15"/>
    </row>
    <row r="16" spans="1:12" x14ac:dyDescent="0.25">
      <c r="B16" s="6"/>
      <c r="C16" s="6"/>
      <c r="D16" s="6"/>
      <c r="E16" s="6"/>
      <c r="F16" s="15"/>
      <c r="L16" s="15"/>
    </row>
    <row r="17" spans="1:12" x14ac:dyDescent="0.25">
      <c r="B17" s="6"/>
      <c r="C17" s="6"/>
      <c r="D17" s="6"/>
      <c r="E17" s="6"/>
      <c r="F17" s="15"/>
      <c r="L17" s="15"/>
    </row>
    <row r="18" spans="1:12" x14ac:dyDescent="0.25">
      <c r="B18" s="6"/>
      <c r="C18" s="6"/>
      <c r="D18" s="6"/>
      <c r="E18" s="6"/>
      <c r="F18" s="15"/>
      <c r="L18" s="15"/>
    </row>
    <row r="19" spans="1:12" x14ac:dyDescent="0.25">
      <c r="B19" s="6"/>
      <c r="C19" s="6"/>
      <c r="D19" s="6"/>
      <c r="E19" s="6"/>
      <c r="F19" s="15"/>
      <c r="L19" s="15"/>
    </row>
    <row r="20" spans="1:12" x14ac:dyDescent="0.25">
      <c r="B20" s="6"/>
      <c r="C20" s="6"/>
      <c r="D20" s="6"/>
      <c r="E20" s="6"/>
      <c r="F20" s="15"/>
      <c r="L20" s="15"/>
    </row>
    <row r="21" spans="1:12" x14ac:dyDescent="0.25">
      <c r="B21" s="6"/>
      <c r="C21" s="6"/>
      <c r="D21" s="6"/>
      <c r="E21" s="6"/>
      <c r="F21" s="15"/>
      <c r="L21" s="15"/>
    </row>
    <row r="22" spans="1:12" x14ac:dyDescent="0.25">
      <c r="B22" s="6"/>
      <c r="C22" s="6"/>
      <c r="D22" s="6"/>
      <c r="E22" s="6"/>
      <c r="F22" s="15"/>
      <c r="L22" s="15"/>
    </row>
    <row r="23" spans="1:12" x14ac:dyDescent="0.25">
      <c r="B23" s="6"/>
      <c r="C23" s="6"/>
      <c r="D23" s="6"/>
      <c r="E23" s="6"/>
      <c r="F23" s="15"/>
      <c r="L23" s="15"/>
    </row>
    <row r="24" spans="1:12" x14ac:dyDescent="0.25">
      <c r="B24" s="6"/>
      <c r="C24" s="6"/>
      <c r="D24" s="6"/>
      <c r="E24" s="6"/>
      <c r="F24" s="15"/>
      <c r="L24" s="15"/>
    </row>
    <row r="25" spans="1:12" x14ac:dyDescent="0.25">
      <c r="B25" s="6"/>
      <c r="C25" s="6"/>
      <c r="D25" s="6"/>
      <c r="E25" s="6"/>
      <c r="F25" s="15"/>
      <c r="L25" s="15"/>
    </row>
    <row r="26" spans="1:12" x14ac:dyDescent="0.25">
      <c r="B26" s="6"/>
      <c r="C26" s="6"/>
      <c r="D26" s="6"/>
      <c r="E26" s="6"/>
      <c r="F26" s="15"/>
      <c r="L26" s="15"/>
    </row>
    <row r="27" spans="1:12" x14ac:dyDescent="0.25">
      <c r="B27" s="6"/>
      <c r="C27" s="6"/>
      <c r="D27" s="6"/>
      <c r="E27" s="6"/>
      <c r="F27" s="15"/>
      <c r="L27" s="15"/>
    </row>
    <row r="28" spans="1:12" x14ac:dyDescent="0.25">
      <c r="B28" s="6"/>
      <c r="C28" s="6"/>
      <c r="D28" s="6"/>
      <c r="E28" s="6"/>
      <c r="F28" s="15"/>
      <c r="L28" s="15"/>
    </row>
    <row r="29" spans="1:12" x14ac:dyDescent="0.25">
      <c r="B29" s="6"/>
      <c r="C29" s="6"/>
      <c r="D29" s="6"/>
      <c r="E29" s="6"/>
      <c r="F29" s="15"/>
      <c r="L29" s="15"/>
    </row>
    <row r="30" spans="1:12" x14ac:dyDescent="0.25">
      <c r="B30" s="6"/>
      <c r="C30" s="6"/>
      <c r="D30" s="6"/>
      <c r="E30" s="6"/>
      <c r="F30" s="15"/>
      <c r="L30" s="15"/>
    </row>
    <row r="31" spans="1:12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</row>
    <row r="32" spans="1:12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</row>
    <row r="33" spans="6:12" x14ac:dyDescent="0.25">
      <c r="F33" s="15"/>
      <c r="G33" s="9"/>
      <c r="L33" s="15"/>
    </row>
    <row r="34" spans="6:12" x14ac:dyDescent="0.25">
      <c r="F34" s="15"/>
      <c r="L34" s="15"/>
    </row>
    <row r="35" spans="6:12" x14ac:dyDescent="0.25">
      <c r="F35" s="15"/>
      <c r="G35" s="9"/>
      <c r="L35" s="15"/>
    </row>
    <row r="36" spans="6:12" x14ac:dyDescent="0.25">
      <c r="F36" s="15"/>
      <c r="G36" s="9"/>
      <c r="L36" s="15"/>
    </row>
    <row r="37" spans="6:12" x14ac:dyDescent="0.25">
      <c r="F37" s="15"/>
      <c r="L37" s="15"/>
    </row>
    <row r="38" spans="6:12" x14ac:dyDescent="0.25">
      <c r="F38" s="15"/>
      <c r="G38" s="9"/>
    </row>
    <row r="39" spans="6:12" x14ac:dyDescent="0.25">
      <c r="F39" s="15"/>
    </row>
    <row r="40" spans="6:12" x14ac:dyDescent="0.25">
      <c r="F40" s="15"/>
      <c r="G40" s="9"/>
    </row>
    <row r="41" spans="6:12" x14ac:dyDescent="0.25">
      <c r="F41" s="15"/>
    </row>
    <row r="42" spans="6:12" x14ac:dyDescent="0.25">
      <c r="F42" s="15"/>
    </row>
    <row r="43" spans="6:12" x14ac:dyDescent="0.25">
      <c r="F43" s="15"/>
    </row>
    <row r="44" spans="6:12" x14ac:dyDescent="0.25">
      <c r="F44" s="15"/>
    </row>
  </sheetData>
  <mergeCells count="2">
    <mergeCell ref="A1:E1"/>
    <mergeCell ref="G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3D08-8B14-4EF0-9CB2-024941D903A0}">
  <sheetPr>
    <tabColor theme="4" tint="0.79998168889431442"/>
  </sheetPr>
  <dimension ref="A1:R44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10.140625" bestFit="1" customWidth="1"/>
    <col min="3" max="3" width="17.5703125" bestFit="1" customWidth="1"/>
    <col min="4" max="4" width="14.7109375" bestFit="1" customWidth="1"/>
    <col min="6" max="6" width="3.7109375" customWidth="1"/>
    <col min="8" max="8" width="7.7109375" bestFit="1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8" max="18" width="3.7109375" style="15" customWidth="1"/>
  </cols>
  <sheetData>
    <row r="1" spans="1:17" x14ac:dyDescent="0.25">
      <c r="A1" s="113" t="s">
        <v>367</v>
      </c>
      <c r="B1" s="113"/>
      <c r="C1" s="113"/>
      <c r="D1" s="113"/>
      <c r="E1" s="113"/>
      <c r="F1" s="49"/>
      <c r="G1" s="113" t="s">
        <v>368</v>
      </c>
      <c r="H1" s="113"/>
      <c r="I1" s="113"/>
      <c r="J1" s="113"/>
      <c r="K1" s="113"/>
      <c r="L1" s="49"/>
      <c r="M1" s="113" t="s">
        <v>369</v>
      </c>
      <c r="N1" s="113"/>
      <c r="O1" s="113"/>
      <c r="P1" s="113"/>
      <c r="Q1" s="113"/>
    </row>
    <row r="2" spans="1:17" x14ac:dyDescent="0.25">
      <c r="A2" s="78" t="s">
        <v>193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370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">
        <v>371</v>
      </c>
      <c r="N2" s="3" t="s">
        <v>274</v>
      </c>
      <c r="O2" s="3" t="s">
        <v>49</v>
      </c>
      <c r="P2" s="3" t="s">
        <v>50</v>
      </c>
      <c r="Q2" s="3" t="s">
        <v>51</v>
      </c>
    </row>
    <row r="3" spans="1:17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  <c r="M3" t="s">
        <v>238</v>
      </c>
      <c r="N3" s="3" t="s">
        <v>277</v>
      </c>
      <c r="O3" s="3" t="s">
        <v>278</v>
      </c>
      <c r="P3" s="3" t="s">
        <v>278</v>
      </c>
      <c r="Q3" s="3" t="s">
        <v>278</v>
      </c>
    </row>
    <row r="4" spans="1:17" x14ac:dyDescent="0.25">
      <c r="A4" t="s">
        <v>109</v>
      </c>
      <c r="B4" s="5">
        <v>15373.614215200929</v>
      </c>
      <c r="C4" s="5">
        <v>9082.0589370300822</v>
      </c>
      <c r="D4" s="5">
        <v>4.0786572297187238</v>
      </c>
      <c r="E4" s="5">
        <v>9086.1375942598006</v>
      </c>
      <c r="F4" s="87"/>
      <c r="G4" s="9"/>
      <c r="H4" s="6"/>
      <c r="I4" s="88">
        <v>5053.42276266919</v>
      </c>
      <c r="J4" s="6"/>
      <c r="K4" s="6"/>
      <c r="L4" s="15"/>
      <c r="M4" s="5" t="s">
        <v>109</v>
      </c>
      <c r="N4" s="5">
        <v>2878.3853187511704</v>
      </c>
      <c r="O4" s="5">
        <v>519.602287996874</v>
      </c>
      <c r="P4" s="5">
        <v>6.2645558535955441</v>
      </c>
      <c r="Q4" s="5">
        <v>525.86684385046942</v>
      </c>
    </row>
    <row r="5" spans="1:17" x14ac:dyDescent="0.25">
      <c r="A5" t="s">
        <v>56</v>
      </c>
      <c r="B5" s="5">
        <v>15106.020836042102</v>
      </c>
      <c r="C5" s="5">
        <v>8755.9421646400624</v>
      </c>
      <c r="D5" s="5">
        <v>4.0256207340615111</v>
      </c>
      <c r="E5" s="5">
        <v>8759.9677853741232</v>
      </c>
      <c r="F5" s="87"/>
      <c r="G5" s="9"/>
      <c r="H5" s="6"/>
      <c r="I5" s="6"/>
      <c r="J5" s="6"/>
      <c r="K5" s="6"/>
      <c r="L5" s="15"/>
      <c r="M5" s="5" t="s">
        <v>292</v>
      </c>
      <c r="N5" s="5">
        <v>1811.9210753211398</v>
      </c>
      <c r="O5" s="5">
        <v>26.231230410838936</v>
      </c>
      <c r="P5" s="5">
        <v>5.1945861125340294</v>
      </c>
      <c r="Q5" s="5">
        <v>31.425816523372969</v>
      </c>
    </row>
    <row r="6" spans="1:17" x14ac:dyDescent="0.25">
      <c r="A6" t="s">
        <v>310</v>
      </c>
      <c r="B6" s="5">
        <v>0</v>
      </c>
      <c r="C6" s="5">
        <v>0</v>
      </c>
      <c r="D6" s="5">
        <v>0</v>
      </c>
      <c r="E6" s="5">
        <v>0</v>
      </c>
      <c r="F6" s="87"/>
      <c r="G6" s="9"/>
      <c r="H6" s="6"/>
      <c r="I6" s="6"/>
      <c r="J6" s="6"/>
      <c r="K6" s="6"/>
      <c r="L6" s="15"/>
      <c r="M6" s="5" t="s">
        <v>372</v>
      </c>
      <c r="N6" s="5">
        <v>1066.4642434300306</v>
      </c>
      <c r="O6" s="5">
        <v>493.37105758603502</v>
      </c>
      <c r="P6" s="5">
        <v>1.069969741061515</v>
      </c>
      <c r="Q6" s="5">
        <v>494.44102732709649</v>
      </c>
    </row>
    <row r="7" spans="1:17" x14ac:dyDescent="0.25">
      <c r="A7" t="s">
        <v>312</v>
      </c>
      <c r="B7" s="5">
        <v>0</v>
      </c>
      <c r="C7" s="5">
        <v>0</v>
      </c>
      <c r="D7" s="5">
        <v>0</v>
      </c>
      <c r="E7" s="5">
        <v>0</v>
      </c>
      <c r="F7" s="87"/>
      <c r="G7" s="9"/>
      <c r="H7" s="6"/>
      <c r="I7" s="6"/>
      <c r="J7" s="6"/>
      <c r="K7" s="6"/>
      <c r="L7" s="15"/>
      <c r="M7" s="5"/>
      <c r="N7" s="5"/>
      <c r="O7" s="5"/>
      <c r="P7" s="3"/>
      <c r="Q7" s="3"/>
    </row>
    <row r="8" spans="1:17" x14ac:dyDescent="0.25">
      <c r="A8" t="s">
        <v>314</v>
      </c>
      <c r="B8" s="5">
        <v>0</v>
      </c>
      <c r="C8" s="5">
        <v>0</v>
      </c>
      <c r="D8" s="5">
        <v>0</v>
      </c>
      <c r="E8" s="5">
        <v>0</v>
      </c>
      <c r="F8" s="87"/>
      <c r="G8" s="9"/>
      <c r="H8" s="6"/>
      <c r="I8" s="6"/>
      <c r="J8" s="6"/>
      <c r="K8" s="6"/>
      <c r="L8" s="15"/>
      <c r="M8" s="5"/>
      <c r="N8" s="5"/>
      <c r="O8" s="5"/>
      <c r="P8" s="5"/>
      <c r="Q8" s="5"/>
    </row>
    <row r="9" spans="1:17" x14ac:dyDescent="0.25">
      <c r="A9" t="s">
        <v>59</v>
      </c>
      <c r="B9" s="5">
        <v>9.3237476825719874</v>
      </c>
      <c r="C9" s="5">
        <v>3.1149157047631637</v>
      </c>
      <c r="D9" s="5">
        <v>8.3025439589677402E-4</v>
      </c>
      <c r="E9" s="5">
        <v>3.1157459591590606</v>
      </c>
      <c r="F9" s="87"/>
      <c r="G9" s="9"/>
      <c r="H9" s="6"/>
      <c r="I9" s="6"/>
      <c r="J9" s="6"/>
      <c r="K9" s="6"/>
      <c r="L9" s="15"/>
      <c r="M9" s="5"/>
      <c r="N9" s="5"/>
      <c r="O9" s="5"/>
      <c r="P9" s="5"/>
      <c r="Q9" s="5"/>
    </row>
    <row r="10" spans="1:17" x14ac:dyDescent="0.25">
      <c r="A10" t="s">
        <v>58</v>
      </c>
      <c r="B10" s="5">
        <v>73.226657400861555</v>
      </c>
      <c r="C10" s="5">
        <v>84.075263646191786</v>
      </c>
      <c r="D10" s="5">
        <v>2.2771737678720823E-2</v>
      </c>
      <c r="E10" s="5">
        <v>84.09803538387051</v>
      </c>
      <c r="F10" s="87"/>
      <c r="G10" s="9"/>
      <c r="H10" s="6"/>
      <c r="I10" s="6"/>
      <c r="J10" s="6"/>
      <c r="K10" s="6"/>
      <c r="L10" s="15"/>
      <c r="M10" s="5"/>
      <c r="N10" s="5"/>
      <c r="O10" s="5"/>
      <c r="P10" s="5"/>
      <c r="Q10" s="5"/>
    </row>
    <row r="11" spans="1:17" x14ac:dyDescent="0.25">
      <c r="A11" t="s">
        <v>61</v>
      </c>
      <c r="B11" s="5">
        <v>185.04297407539403</v>
      </c>
      <c r="C11" s="5">
        <v>238.92659303906441</v>
      </c>
      <c r="D11" s="5">
        <v>2.9434503582595348E-2</v>
      </c>
      <c r="E11" s="5">
        <v>238.95602754264698</v>
      </c>
      <c r="F11" s="87"/>
      <c r="L11" s="15"/>
      <c r="M11" s="5"/>
      <c r="N11" s="5"/>
      <c r="O11" s="5"/>
      <c r="P11" s="3"/>
      <c r="Q11" s="3"/>
    </row>
    <row r="12" spans="1:17" x14ac:dyDescent="0.25">
      <c r="B12" s="6"/>
      <c r="C12" s="6"/>
      <c r="D12" s="6"/>
      <c r="E12" s="6"/>
      <c r="F12" s="15"/>
      <c r="L12" s="15"/>
      <c r="M12" s="9"/>
      <c r="N12" s="6"/>
      <c r="O12" s="6"/>
      <c r="P12" s="5"/>
      <c r="Q12" s="5"/>
    </row>
    <row r="13" spans="1:17" x14ac:dyDescent="0.25">
      <c r="B13" s="6"/>
      <c r="C13" s="6"/>
      <c r="D13" s="6"/>
      <c r="E13" s="6"/>
      <c r="F13" s="15"/>
      <c r="L13" s="15"/>
      <c r="M13" s="9"/>
      <c r="N13" s="6"/>
      <c r="O13" s="6"/>
      <c r="P13" s="5"/>
      <c r="Q13" s="5"/>
    </row>
    <row r="14" spans="1:17" x14ac:dyDescent="0.25">
      <c r="B14" s="6"/>
      <c r="C14" s="6"/>
      <c r="D14" s="6"/>
      <c r="E14" s="6"/>
      <c r="F14" s="15"/>
      <c r="L14" s="15"/>
      <c r="M14" s="9"/>
      <c r="N14" s="6"/>
      <c r="O14" s="6"/>
      <c r="P14" s="5"/>
      <c r="Q14" s="5"/>
    </row>
    <row r="15" spans="1:17" x14ac:dyDescent="0.25">
      <c r="B15" s="6"/>
      <c r="C15" s="6"/>
      <c r="D15" s="6"/>
      <c r="E15" s="6"/>
      <c r="F15" s="15"/>
      <c r="L15" s="15"/>
      <c r="M15" s="9"/>
      <c r="N15" s="6"/>
      <c r="O15" s="6"/>
      <c r="P15" s="3"/>
      <c r="Q15" s="3"/>
    </row>
    <row r="16" spans="1:17" x14ac:dyDescent="0.25">
      <c r="B16" s="6"/>
      <c r="C16" s="6"/>
      <c r="D16" s="6"/>
      <c r="E16" s="6"/>
      <c r="F16" s="15"/>
      <c r="L16" s="15"/>
      <c r="M16" s="9"/>
      <c r="N16" s="6"/>
      <c r="O16" s="6"/>
      <c r="P16" s="6"/>
      <c r="Q16" s="6"/>
    </row>
    <row r="17" spans="1:17" x14ac:dyDescent="0.25">
      <c r="B17" s="6"/>
      <c r="C17" s="6"/>
      <c r="D17" s="6"/>
      <c r="E17" s="6"/>
      <c r="F17" s="15"/>
      <c r="L17" s="15"/>
      <c r="M17" s="9"/>
      <c r="N17" s="6"/>
      <c r="O17" s="6"/>
      <c r="P17" s="6"/>
      <c r="Q17" s="6"/>
    </row>
    <row r="18" spans="1:17" x14ac:dyDescent="0.25">
      <c r="B18" s="6"/>
      <c r="C18" s="6"/>
      <c r="D18" s="6"/>
      <c r="E18" s="6"/>
      <c r="F18" s="15"/>
      <c r="L18" s="15"/>
      <c r="M18" s="9"/>
      <c r="N18" s="6"/>
      <c r="O18" s="6"/>
      <c r="P18" s="6"/>
      <c r="Q18" s="6"/>
    </row>
    <row r="19" spans="1:17" x14ac:dyDescent="0.25">
      <c r="B19" s="6"/>
      <c r="C19" s="6"/>
      <c r="D19" s="6"/>
      <c r="E19" s="6"/>
      <c r="F19" s="15"/>
      <c r="L19" s="15"/>
      <c r="M19" s="9"/>
      <c r="N19" s="6"/>
      <c r="O19" s="6"/>
      <c r="P19" s="6"/>
      <c r="Q19" s="6"/>
    </row>
    <row r="20" spans="1:17" x14ac:dyDescent="0.25">
      <c r="B20" s="6"/>
      <c r="C20" s="6"/>
      <c r="D20" s="6"/>
      <c r="E20" s="6"/>
      <c r="F20" s="15"/>
      <c r="L20" s="15"/>
      <c r="M20" s="9"/>
      <c r="N20" s="6"/>
      <c r="O20" s="6"/>
      <c r="P20" s="6"/>
      <c r="Q20" s="6"/>
    </row>
    <row r="21" spans="1:17" x14ac:dyDescent="0.25">
      <c r="B21" s="6"/>
      <c r="C21" s="6"/>
      <c r="D21" s="6"/>
      <c r="E21" s="6"/>
      <c r="F21" s="15"/>
      <c r="L21" s="15"/>
      <c r="M21" s="9"/>
      <c r="N21" s="6"/>
      <c r="O21" s="6"/>
      <c r="P21" s="6"/>
      <c r="Q21" s="6"/>
    </row>
    <row r="22" spans="1:17" x14ac:dyDescent="0.25">
      <c r="B22" s="6"/>
      <c r="C22" s="6"/>
      <c r="D22" s="6"/>
      <c r="E22" s="6"/>
      <c r="F22" s="15"/>
      <c r="L22" s="15"/>
    </row>
    <row r="23" spans="1:17" x14ac:dyDescent="0.25">
      <c r="B23" s="6"/>
      <c r="C23" s="6"/>
      <c r="D23" s="6"/>
      <c r="E23" s="6"/>
      <c r="F23" s="15"/>
      <c r="L23" s="15"/>
    </row>
    <row r="24" spans="1:17" x14ac:dyDescent="0.25">
      <c r="B24" s="6"/>
      <c r="C24" s="6"/>
      <c r="D24" s="6"/>
      <c r="E24" s="6"/>
      <c r="F24" s="15"/>
      <c r="L24" s="15"/>
    </row>
    <row r="25" spans="1:17" x14ac:dyDescent="0.25">
      <c r="B25" s="6"/>
      <c r="C25" s="6"/>
      <c r="D25" s="6"/>
      <c r="E25" s="6"/>
      <c r="F25" s="15"/>
      <c r="L25" s="15"/>
    </row>
    <row r="26" spans="1:17" x14ac:dyDescent="0.25">
      <c r="B26" s="6"/>
      <c r="C26" s="6"/>
      <c r="D26" s="6"/>
      <c r="E26" s="6"/>
      <c r="F26" s="15"/>
      <c r="L26" s="15"/>
    </row>
    <row r="27" spans="1:17" x14ac:dyDescent="0.25">
      <c r="B27" s="6"/>
      <c r="C27" s="6"/>
      <c r="D27" s="6"/>
      <c r="E27" s="6"/>
      <c r="F27" s="15"/>
      <c r="L27" s="15"/>
    </row>
    <row r="28" spans="1:17" x14ac:dyDescent="0.25">
      <c r="B28" s="6"/>
      <c r="C28" s="6"/>
      <c r="D28" s="6"/>
      <c r="E28" s="6"/>
      <c r="F28" s="15"/>
      <c r="L28" s="15"/>
    </row>
    <row r="29" spans="1:17" x14ac:dyDescent="0.25">
      <c r="B29" s="6"/>
      <c r="C29" s="6"/>
      <c r="D29" s="6"/>
      <c r="E29" s="6"/>
      <c r="F29" s="15"/>
      <c r="L29" s="15"/>
    </row>
    <row r="30" spans="1:17" x14ac:dyDescent="0.25">
      <c r="B30" s="6"/>
      <c r="C30" s="6"/>
      <c r="D30" s="6"/>
      <c r="E30" s="6"/>
      <c r="F30" s="15"/>
      <c r="L30" s="15"/>
    </row>
    <row r="31" spans="1:17" x14ac:dyDescent="0.25">
      <c r="A31" s="64"/>
      <c r="B31" s="3"/>
      <c r="C31" s="3"/>
      <c r="D31" s="3"/>
      <c r="E31" s="3"/>
      <c r="F31" s="15"/>
      <c r="G31" s="64"/>
      <c r="H31" s="3"/>
      <c r="I31" s="3"/>
      <c r="J31" s="3"/>
      <c r="K31" s="3"/>
      <c r="L31" s="15"/>
      <c r="M31" s="64"/>
      <c r="N31" s="3"/>
      <c r="O31" s="3"/>
      <c r="P31" s="3"/>
      <c r="Q31" s="3"/>
    </row>
    <row r="32" spans="1:17" x14ac:dyDescent="0.25">
      <c r="B32" s="3"/>
      <c r="C32" s="3"/>
      <c r="D32" s="3"/>
      <c r="E32" s="3"/>
      <c r="F32" s="15"/>
      <c r="H32" s="3"/>
      <c r="I32" s="3"/>
      <c r="J32" s="3"/>
      <c r="K32" s="3"/>
      <c r="L32" s="15"/>
      <c r="N32" s="3"/>
      <c r="O32" s="3"/>
      <c r="P32" s="3"/>
      <c r="Q32" s="3"/>
    </row>
    <row r="33" spans="6:13" x14ac:dyDescent="0.25">
      <c r="F33" s="15"/>
      <c r="G33" s="9"/>
      <c r="L33" s="15"/>
      <c r="M33" s="9"/>
    </row>
    <row r="34" spans="6:13" x14ac:dyDescent="0.25">
      <c r="F34" s="15"/>
      <c r="L34" s="15"/>
      <c r="M34" s="9"/>
    </row>
    <row r="35" spans="6:13" x14ac:dyDescent="0.25">
      <c r="F35" s="15"/>
      <c r="G35" s="9"/>
      <c r="L35" s="15"/>
      <c r="M35" s="9"/>
    </row>
    <row r="36" spans="6:13" x14ac:dyDescent="0.25">
      <c r="F36" s="15"/>
      <c r="G36" s="9"/>
      <c r="L36" s="15"/>
      <c r="M36" s="9"/>
    </row>
    <row r="37" spans="6:13" x14ac:dyDescent="0.25">
      <c r="F37" s="15"/>
      <c r="L37" s="15"/>
      <c r="M37" s="9"/>
    </row>
    <row r="38" spans="6:13" x14ac:dyDescent="0.25">
      <c r="F38" s="15"/>
      <c r="G38" s="9"/>
      <c r="M38" s="9"/>
    </row>
    <row r="39" spans="6:13" x14ac:dyDescent="0.25">
      <c r="F39" s="15"/>
    </row>
    <row r="40" spans="6:13" x14ac:dyDescent="0.25">
      <c r="F40" s="15"/>
      <c r="G40" s="9"/>
      <c r="M40" s="9"/>
    </row>
    <row r="41" spans="6:13" x14ac:dyDescent="0.25">
      <c r="F41" s="15"/>
    </row>
    <row r="42" spans="6:13" x14ac:dyDescent="0.25">
      <c r="F42" s="15"/>
    </row>
    <row r="43" spans="6:13" x14ac:dyDescent="0.25">
      <c r="F43" s="15"/>
    </row>
    <row r="44" spans="6:13" x14ac:dyDescent="0.25">
      <c r="F44" s="15"/>
      <c r="M44" s="9"/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7B77-2E9F-46CE-8973-5B53EA7467B2}">
  <sheetPr>
    <tabColor theme="4" tint="0.79998168889431442"/>
  </sheetPr>
  <dimension ref="A1:X26"/>
  <sheetViews>
    <sheetView zoomScale="70" zoomScaleNormal="70" workbookViewId="0">
      <selection activeCell="L2" sqref="L2"/>
    </sheetView>
  </sheetViews>
  <sheetFormatPr baseColWidth="10" defaultRowHeight="15" x14ac:dyDescent="0.25"/>
  <cols>
    <col min="2" max="2" width="10.5703125" bestFit="1" customWidth="1"/>
    <col min="3" max="3" width="17.5703125" bestFit="1" customWidth="1"/>
    <col min="4" max="4" width="14.7109375" bestFit="1" customWidth="1"/>
    <col min="6" max="6" width="3.7109375" customWidth="1"/>
    <col min="8" max="8" width="10" customWidth="1"/>
    <col min="9" max="9" width="17.5703125" bestFit="1" customWidth="1"/>
    <col min="10" max="10" width="14.7109375" bestFit="1" customWidth="1"/>
    <col min="11" max="11" width="16.140625" bestFit="1" customWidth="1"/>
    <col min="12" max="12" width="3.7109375" customWidth="1"/>
    <col min="18" max="18" width="3.7109375" style="15" customWidth="1"/>
    <col min="24" max="24" width="3.28515625" style="15" customWidth="1"/>
  </cols>
  <sheetData>
    <row r="1" spans="1:23" x14ac:dyDescent="0.25">
      <c r="A1" s="113" t="s">
        <v>373</v>
      </c>
      <c r="B1" s="113"/>
      <c r="C1" s="113"/>
      <c r="D1" s="113"/>
      <c r="E1" s="113"/>
      <c r="F1" s="49"/>
      <c r="G1" s="113" t="s">
        <v>374</v>
      </c>
      <c r="H1" s="113"/>
      <c r="I1" s="113"/>
      <c r="J1" s="113"/>
      <c r="K1" s="113"/>
      <c r="L1" s="49"/>
      <c r="M1" s="113" t="s">
        <v>375</v>
      </c>
      <c r="N1" s="113"/>
      <c r="O1" s="113"/>
      <c r="P1" s="113"/>
      <c r="Q1" s="113"/>
      <c r="S1" s="113" t="s">
        <v>353</v>
      </c>
      <c r="T1" s="113"/>
      <c r="U1" s="113"/>
      <c r="V1" s="113"/>
      <c r="W1" s="113"/>
    </row>
    <row r="2" spans="1:23" x14ac:dyDescent="0.25">
      <c r="A2" s="78" t="s">
        <v>197</v>
      </c>
      <c r="B2" s="3" t="s">
        <v>274</v>
      </c>
      <c r="C2" s="3" t="s">
        <v>49</v>
      </c>
      <c r="D2" s="3" t="s">
        <v>50</v>
      </c>
      <c r="E2" s="3" t="s">
        <v>51</v>
      </c>
      <c r="F2" s="15"/>
      <c r="G2" s="78" t="s">
        <v>198</v>
      </c>
      <c r="H2" s="3" t="s">
        <v>274</v>
      </c>
      <c r="I2" s="3" t="s">
        <v>49</v>
      </c>
      <c r="J2" s="3" t="s">
        <v>50</v>
      </c>
      <c r="K2" s="3" t="s">
        <v>51</v>
      </c>
      <c r="L2" s="15"/>
      <c r="M2" s="78" t="s">
        <v>185</v>
      </c>
      <c r="N2" s="3" t="s">
        <v>274</v>
      </c>
      <c r="O2" s="3" t="s">
        <v>49</v>
      </c>
      <c r="P2" s="3" t="s">
        <v>50</v>
      </c>
      <c r="Q2" s="3" t="s">
        <v>51</v>
      </c>
      <c r="S2" s="78" t="s">
        <v>370</v>
      </c>
      <c r="T2" s="3" t="s">
        <v>274</v>
      </c>
      <c r="U2" s="3" t="s">
        <v>49</v>
      </c>
      <c r="V2" s="3" t="s">
        <v>50</v>
      </c>
      <c r="W2" s="3" t="s">
        <v>51</v>
      </c>
    </row>
    <row r="3" spans="1:23" x14ac:dyDescent="0.25">
      <c r="A3" t="s">
        <v>238</v>
      </c>
      <c r="B3" s="3" t="s">
        <v>277</v>
      </c>
      <c r="C3" s="3" t="s">
        <v>278</v>
      </c>
      <c r="D3" s="3" t="s">
        <v>278</v>
      </c>
      <c r="E3" s="3" t="s">
        <v>278</v>
      </c>
      <c r="F3" s="15"/>
      <c r="G3" t="s">
        <v>238</v>
      </c>
      <c r="H3" s="3" t="s">
        <v>277</v>
      </c>
      <c r="I3" s="3" t="s">
        <v>278</v>
      </c>
      <c r="J3" s="3" t="s">
        <v>278</v>
      </c>
      <c r="K3" s="3" t="s">
        <v>278</v>
      </c>
      <c r="L3" s="15"/>
      <c r="M3" t="s">
        <v>238</v>
      </c>
      <c r="N3" s="3" t="s">
        <v>277</v>
      </c>
      <c r="O3" s="3" t="s">
        <v>278</v>
      </c>
      <c r="P3" s="3" t="s">
        <v>278</v>
      </c>
      <c r="Q3" s="3" t="s">
        <v>278</v>
      </c>
      <c r="S3" t="s">
        <v>238</v>
      </c>
      <c r="T3" s="3" t="s">
        <v>277</v>
      </c>
      <c r="U3" s="3" t="s">
        <v>278</v>
      </c>
      <c r="V3" s="3" t="s">
        <v>278</v>
      </c>
      <c r="W3" s="3" t="s">
        <v>278</v>
      </c>
    </row>
    <row r="4" spans="1:23" x14ac:dyDescent="0.25">
      <c r="A4" t="s">
        <v>109</v>
      </c>
      <c r="B4" s="5">
        <v>14804.949500007369</v>
      </c>
      <c r="C4" s="5">
        <v>8581.7186545843142</v>
      </c>
      <c r="D4" s="5">
        <v>3.9454103667166756</v>
      </c>
      <c r="E4" s="5">
        <v>8585.6640649510318</v>
      </c>
      <c r="F4" s="15"/>
      <c r="G4" t="s">
        <v>109</v>
      </c>
      <c r="H4" s="5">
        <v>279.16223738800875</v>
      </c>
      <c r="I4" s="5">
        <v>35.364344363772766</v>
      </c>
      <c r="J4" s="5">
        <v>7.2631577301483688E-2</v>
      </c>
      <c r="K4" s="5">
        <v>35.436975941074252</v>
      </c>
      <c r="L4" s="15"/>
      <c r="M4" t="s">
        <v>109</v>
      </c>
      <c r="N4" s="5">
        <v>3217.8873519619651</v>
      </c>
      <c r="O4" s="5">
        <v>336.5366919720135</v>
      </c>
      <c r="P4" s="5">
        <v>7.3584908315264803</v>
      </c>
      <c r="Q4" s="5">
        <v>343.89518280353997</v>
      </c>
      <c r="S4" t="s">
        <v>109</v>
      </c>
      <c r="T4" s="5">
        <v>2306.042081395055</v>
      </c>
      <c r="U4" s="5">
        <v>1362.3088104938299</v>
      </c>
      <c r="V4" s="5">
        <v>0.61179857095787205</v>
      </c>
      <c r="W4" s="5">
        <v>1362.9206090647876</v>
      </c>
    </row>
    <row r="5" spans="1:23" x14ac:dyDescent="0.25">
      <c r="A5" t="s">
        <v>56</v>
      </c>
      <c r="B5" s="5">
        <v>14804.444236071304</v>
      </c>
      <c r="C5" s="5">
        <v>8581.138535265156</v>
      </c>
      <c r="D5" s="5">
        <v>3.9452532417266926</v>
      </c>
      <c r="E5" s="5">
        <v>8585.0837885068831</v>
      </c>
      <c r="F5" s="15"/>
      <c r="G5" t="s">
        <v>56</v>
      </c>
      <c r="H5" s="5">
        <v>29.668224921986639</v>
      </c>
      <c r="I5" s="5">
        <v>17.19667041135305</v>
      </c>
      <c r="J5" s="5">
        <v>7.9063191216967952E-3</v>
      </c>
      <c r="K5" s="5">
        <v>17.204576730474749</v>
      </c>
      <c r="L5" s="15"/>
      <c r="M5" t="s">
        <v>292</v>
      </c>
      <c r="N5" s="5">
        <v>2325.3007188987995</v>
      </c>
      <c r="O5" s="5">
        <v>33.663441395267817</v>
      </c>
      <c r="P5" s="5">
        <v>6.6663912608424489</v>
      </c>
      <c r="Q5" s="5">
        <v>40.32983265611027</v>
      </c>
      <c r="S5" t="s">
        <v>56</v>
      </c>
      <c r="T5" s="5">
        <v>2265.9030754069372</v>
      </c>
      <c r="U5" s="5">
        <v>1313.3912957147397</v>
      </c>
      <c r="V5" s="5">
        <v>0.60384309678483539</v>
      </c>
      <c r="W5" s="5">
        <v>1313.9951388115244</v>
      </c>
    </row>
    <row r="6" spans="1:23" x14ac:dyDescent="0.25">
      <c r="A6" t="s">
        <v>58</v>
      </c>
      <c r="B6" s="5">
        <v>0.50526393606592512</v>
      </c>
      <c r="C6" s="5">
        <v>0.58011931915870096</v>
      </c>
      <c r="D6" s="5">
        <v>1.571249899831676E-4</v>
      </c>
      <c r="E6" s="5">
        <v>0.58027644414868407</v>
      </c>
      <c r="F6" s="15"/>
      <c r="G6" t="s">
        <v>267</v>
      </c>
      <c r="H6" s="5">
        <v>234.92211752450288</v>
      </c>
      <c r="I6" s="5">
        <v>17.387868135476129</v>
      </c>
      <c r="J6" s="5">
        <v>6.1117055275052554E-2</v>
      </c>
      <c r="K6" s="5">
        <v>17.448985190751181</v>
      </c>
      <c r="L6" s="15"/>
      <c r="M6" t="s">
        <v>372</v>
      </c>
      <c r="N6" s="5">
        <v>524.09640705883089</v>
      </c>
      <c r="O6" s="5">
        <v>242.4591356162249</v>
      </c>
      <c r="P6" s="5">
        <v>0.52581912652639151</v>
      </c>
      <c r="Q6" s="5">
        <v>242.98495474275128</v>
      </c>
      <c r="S6" t="s">
        <v>310</v>
      </c>
      <c r="T6" s="5">
        <v>0</v>
      </c>
      <c r="U6" s="5">
        <v>0</v>
      </c>
      <c r="V6" s="5">
        <v>0</v>
      </c>
      <c r="W6" s="5">
        <v>0</v>
      </c>
    </row>
    <row r="7" spans="1:23" x14ac:dyDescent="0.25">
      <c r="B7" s="5"/>
      <c r="C7" s="5"/>
      <c r="D7" s="5"/>
      <c r="E7" s="5"/>
      <c r="F7" s="15"/>
      <c r="G7" t="s">
        <v>376</v>
      </c>
      <c r="H7" s="5">
        <v>13.646447702513296</v>
      </c>
      <c r="I7" s="5">
        <v>0.66631810378959799</v>
      </c>
      <c r="J7" s="5">
        <v>3.2374441107719198E-3</v>
      </c>
      <c r="K7" s="5">
        <v>0.66955554790036997</v>
      </c>
      <c r="L7" s="15"/>
      <c r="M7" t="s">
        <v>377</v>
      </c>
      <c r="N7" s="5">
        <v>178.45188142378592</v>
      </c>
      <c r="O7" s="5">
        <v>27.187963088377789</v>
      </c>
      <c r="P7" s="5">
        <v>7.9201694947071896E-2</v>
      </c>
      <c r="Q7" s="5">
        <v>27.267164783324862</v>
      </c>
      <c r="S7" t="s">
        <v>312</v>
      </c>
      <c r="T7" s="5">
        <v>0</v>
      </c>
      <c r="U7" s="5">
        <v>0</v>
      </c>
      <c r="V7" s="5">
        <v>0</v>
      </c>
      <c r="W7" s="5">
        <v>0</v>
      </c>
    </row>
    <row r="8" spans="1:23" x14ac:dyDescent="0.25">
      <c r="B8" s="5"/>
      <c r="C8" s="5"/>
      <c r="D8" s="5"/>
      <c r="E8" s="5"/>
      <c r="F8" s="15"/>
      <c r="G8" t="s">
        <v>303</v>
      </c>
      <c r="H8" s="5">
        <v>0.92544723900596815</v>
      </c>
      <c r="I8" s="5">
        <v>0.11348771315398934</v>
      </c>
      <c r="J8" s="5">
        <v>3.7075879396240841E-4</v>
      </c>
      <c r="K8" s="5">
        <v>0.11385847194795173</v>
      </c>
      <c r="L8" s="15"/>
      <c r="M8" t="s">
        <v>378</v>
      </c>
      <c r="N8" s="5">
        <v>190.03834458054908</v>
      </c>
      <c r="O8" s="5">
        <v>33.226151872142992</v>
      </c>
      <c r="P8" s="5">
        <v>8.7078749210568143E-2</v>
      </c>
      <c r="Q8" s="5">
        <v>33.313230621353561</v>
      </c>
      <c r="S8" t="s">
        <v>314</v>
      </c>
      <c r="T8" s="5">
        <v>0</v>
      </c>
      <c r="U8" s="5">
        <v>0</v>
      </c>
      <c r="V8" s="5">
        <v>0</v>
      </c>
      <c r="W8" s="5">
        <v>0</v>
      </c>
    </row>
    <row r="9" spans="1:23" x14ac:dyDescent="0.25">
      <c r="B9" s="6"/>
      <c r="C9" s="6"/>
      <c r="D9" s="6"/>
      <c r="E9" s="6"/>
      <c r="F9" s="15"/>
      <c r="H9" s="5"/>
      <c r="I9" s="5"/>
      <c r="J9" s="5"/>
      <c r="K9" s="5"/>
      <c r="L9" s="15"/>
      <c r="N9" s="5"/>
      <c r="O9" s="5"/>
      <c r="P9" s="5"/>
      <c r="Q9" s="5"/>
      <c r="S9" t="s">
        <v>59</v>
      </c>
      <c r="T9" s="5">
        <v>1.3985621215251667</v>
      </c>
      <c r="U9" s="5">
        <v>0.46723734540442879</v>
      </c>
      <c r="V9" s="5">
        <v>1.2453815663646074E-4</v>
      </c>
      <c r="W9" s="5">
        <v>0.46736188356106528</v>
      </c>
    </row>
    <row r="10" spans="1:23" x14ac:dyDescent="0.25">
      <c r="B10" s="6"/>
      <c r="C10" s="6"/>
      <c r="D10" s="6"/>
      <c r="E10" s="6"/>
      <c r="F10" s="15"/>
      <c r="H10" s="5"/>
      <c r="I10" s="5"/>
      <c r="J10" s="5"/>
      <c r="K10" s="5"/>
      <c r="L10" s="15"/>
      <c r="M10" s="9"/>
      <c r="N10" s="6"/>
      <c r="O10" s="6"/>
      <c r="P10" s="6"/>
      <c r="Q10" s="6"/>
      <c r="S10" t="s">
        <v>58</v>
      </c>
      <c r="T10" s="5">
        <v>10.983998367756561</v>
      </c>
      <c r="U10" s="5">
        <v>12.611289268648331</v>
      </c>
      <c r="V10" s="5">
        <v>3.4157605764360247E-3</v>
      </c>
      <c r="W10" s="5">
        <v>12.614705029224767</v>
      </c>
    </row>
    <row r="11" spans="1:23" x14ac:dyDescent="0.25">
      <c r="B11" s="6"/>
      <c r="C11" s="6"/>
      <c r="D11" s="6"/>
      <c r="E11" s="6"/>
      <c r="F11" s="15"/>
      <c r="L11" s="15"/>
      <c r="M11" s="9"/>
      <c r="N11" s="6"/>
      <c r="O11" s="6"/>
      <c r="P11" s="6"/>
      <c r="Q11" s="6"/>
      <c r="S11" t="s">
        <v>61</v>
      </c>
      <c r="T11" s="5">
        <v>27.756445498836086</v>
      </c>
      <c r="U11" s="5">
        <v>35.838988165037463</v>
      </c>
      <c r="V11" s="5">
        <v>4.4151754399641531E-3</v>
      </c>
      <c r="W11" s="5">
        <v>35.843403340477423</v>
      </c>
    </row>
    <row r="12" spans="1:23" x14ac:dyDescent="0.25">
      <c r="B12" s="6"/>
      <c r="C12" s="6"/>
      <c r="D12" s="6"/>
      <c r="E12" s="6"/>
      <c r="F12" s="15"/>
      <c r="L12" s="15"/>
      <c r="M12" s="9"/>
      <c r="N12" s="6"/>
      <c r="O12" s="6"/>
      <c r="P12" s="6"/>
      <c r="Q12" s="6"/>
    </row>
    <row r="13" spans="1:23" x14ac:dyDescent="0.25">
      <c r="A13" s="64"/>
      <c r="B13" s="3"/>
      <c r="C13" s="3"/>
      <c r="D13" s="3"/>
      <c r="E13" s="3"/>
      <c r="F13" s="15"/>
      <c r="G13" s="64"/>
      <c r="H13" s="3"/>
      <c r="I13" s="3"/>
      <c r="J13" s="3"/>
      <c r="K13" s="3"/>
      <c r="L13" s="15"/>
      <c r="M13" s="64"/>
      <c r="N13" s="3"/>
      <c r="O13" s="3"/>
      <c r="P13" s="3"/>
      <c r="Q13" s="3"/>
    </row>
    <row r="14" spans="1:23" x14ac:dyDescent="0.25">
      <c r="B14" s="3"/>
      <c r="C14" s="3"/>
      <c r="D14" s="3"/>
      <c r="E14" s="3"/>
      <c r="F14" s="15"/>
      <c r="H14" s="3"/>
      <c r="I14" s="3"/>
      <c r="J14" s="3"/>
      <c r="K14" s="3"/>
      <c r="L14" s="15"/>
      <c r="N14" s="3"/>
      <c r="O14" s="3"/>
      <c r="P14" s="3"/>
      <c r="Q14" s="3"/>
    </row>
    <row r="15" spans="1:23" x14ac:dyDescent="0.25">
      <c r="F15" s="15"/>
      <c r="G15" s="9"/>
      <c r="L15" s="15"/>
      <c r="M15" s="9"/>
    </row>
    <row r="16" spans="1:23" x14ac:dyDescent="0.25">
      <c r="F16" s="15"/>
      <c r="L16" s="15"/>
      <c r="M16" s="9"/>
    </row>
    <row r="17" spans="6:13" x14ac:dyDescent="0.25">
      <c r="F17" s="15"/>
      <c r="G17" s="9"/>
      <c r="L17" s="15"/>
      <c r="M17" s="9"/>
    </row>
    <row r="18" spans="6:13" x14ac:dyDescent="0.25">
      <c r="F18" s="15"/>
      <c r="G18" s="9"/>
      <c r="L18" s="15"/>
      <c r="M18" s="9"/>
    </row>
    <row r="19" spans="6:13" x14ac:dyDescent="0.25">
      <c r="F19" s="15"/>
      <c r="L19" s="15"/>
      <c r="M19" s="9"/>
    </row>
    <row r="20" spans="6:13" x14ac:dyDescent="0.25">
      <c r="F20" s="15"/>
      <c r="G20" s="9"/>
      <c r="M20" s="9"/>
    </row>
    <row r="21" spans="6:13" x14ac:dyDescent="0.25">
      <c r="F21" s="15"/>
    </row>
    <row r="22" spans="6:13" x14ac:dyDescent="0.25">
      <c r="F22" s="15"/>
      <c r="G22" s="9"/>
      <c r="M22" s="9"/>
    </row>
    <row r="23" spans="6:13" x14ac:dyDescent="0.25">
      <c r="F23" s="15"/>
    </row>
    <row r="24" spans="6:13" x14ac:dyDescent="0.25">
      <c r="F24" s="15"/>
    </row>
    <row r="25" spans="6:13" x14ac:dyDescent="0.25">
      <c r="F25" s="15"/>
    </row>
    <row r="26" spans="6:13" x14ac:dyDescent="0.25">
      <c r="F26" s="15"/>
      <c r="M26" s="9"/>
    </row>
  </sheetData>
  <mergeCells count="4">
    <mergeCell ref="A1:E1"/>
    <mergeCell ref="G1:K1"/>
    <mergeCell ref="M1:Q1"/>
    <mergeCell ref="S1:W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A304-59EE-4097-B581-EAF2EF7C0131}">
  <dimension ref="A1:Z40"/>
  <sheetViews>
    <sheetView zoomScale="70" zoomScaleNormal="70" workbookViewId="0">
      <selection activeCell="I40" sqref="I40"/>
    </sheetView>
  </sheetViews>
  <sheetFormatPr baseColWidth="10" defaultRowHeight="15" x14ac:dyDescent="0.25"/>
  <cols>
    <col min="1" max="1" width="7.7109375" customWidth="1"/>
    <col min="9" max="9" width="5.140625" style="15" customWidth="1"/>
    <col min="10" max="10" width="8.7109375" bestFit="1" customWidth="1"/>
    <col min="13" max="13" width="11.5703125" bestFit="1" customWidth="1"/>
    <col min="14" max="14" width="11.7109375" bestFit="1" customWidth="1"/>
    <col min="16" max="16" width="13.28515625" bestFit="1" customWidth="1"/>
    <col min="17" max="17" width="13.42578125" bestFit="1" customWidth="1"/>
    <col min="18" max="18" width="3.5703125" style="15" customWidth="1"/>
    <col min="19" max="19" width="8.7109375" bestFit="1" customWidth="1"/>
    <col min="27" max="27" width="3.28515625" customWidth="1"/>
    <col min="28" max="28" width="5" bestFit="1" customWidth="1"/>
    <col min="29" max="29" width="9" customWidth="1"/>
  </cols>
  <sheetData>
    <row r="1" spans="1:26" x14ac:dyDescent="0.25">
      <c r="B1" t="s">
        <v>123</v>
      </c>
      <c r="C1" t="s">
        <v>124</v>
      </c>
      <c r="D1" t="s">
        <v>125</v>
      </c>
      <c r="E1" t="s">
        <v>126</v>
      </c>
      <c r="F1" s="14" t="s">
        <v>127</v>
      </c>
      <c r="G1" s="14"/>
      <c r="H1" s="14"/>
      <c r="I1"/>
    </row>
    <row r="2" spans="1:26" x14ac:dyDescent="0.25">
      <c r="B2" s="16">
        <v>4.02E-2</v>
      </c>
      <c r="C2" s="17">
        <v>0.37330000000000002</v>
      </c>
      <c r="D2" s="17">
        <v>0.57969999999999999</v>
      </c>
      <c r="E2" s="16">
        <f>0.68%</f>
        <v>6.8000000000000005E-3</v>
      </c>
      <c r="G2" s="18">
        <f>A3+J3+S3</f>
        <v>1</v>
      </c>
      <c r="I2"/>
    </row>
    <row r="3" spans="1:26" x14ac:dyDescent="0.25">
      <c r="A3" s="19">
        <f>B2/SUM(B2:D2)</f>
        <v>4.0475231574708011E-2</v>
      </c>
      <c r="B3" s="20" t="s">
        <v>128</v>
      </c>
      <c r="C3" s="20"/>
      <c r="D3" s="20"/>
      <c r="E3" s="20"/>
      <c r="F3" s="20"/>
      <c r="G3" s="20"/>
      <c r="H3" s="20"/>
      <c r="J3" s="21">
        <f>C2/SUM(B2:D2)</f>
        <v>0.37585581957309705</v>
      </c>
      <c r="K3" s="22" t="s">
        <v>129</v>
      </c>
      <c r="L3" s="22"/>
      <c r="M3" s="22"/>
      <c r="N3" s="22"/>
      <c r="O3" s="22"/>
      <c r="P3" s="22"/>
      <c r="Q3" s="22"/>
      <c r="S3" s="21">
        <f>D2/SUM(B2:D2)</f>
        <v>0.58366894885219489</v>
      </c>
      <c r="T3" s="23" t="s">
        <v>130</v>
      </c>
      <c r="U3" s="23"/>
      <c r="V3" s="23"/>
      <c r="W3" s="23"/>
      <c r="X3" s="23"/>
      <c r="Y3" s="23"/>
      <c r="Z3" s="23"/>
    </row>
    <row r="4" spans="1:26" x14ac:dyDescent="0.25">
      <c r="B4" t="s">
        <v>131</v>
      </c>
      <c r="C4" t="s">
        <v>132</v>
      </c>
      <c r="D4" t="s">
        <v>133</v>
      </c>
      <c r="E4" t="s">
        <v>134</v>
      </c>
      <c r="F4" t="s">
        <v>135</v>
      </c>
      <c r="G4" t="s">
        <v>136</v>
      </c>
      <c r="H4" t="s">
        <v>137</v>
      </c>
      <c r="K4" t="s">
        <v>131</v>
      </c>
      <c r="L4" t="s">
        <v>132</v>
      </c>
      <c r="M4" t="s">
        <v>133</v>
      </c>
      <c r="N4" t="s">
        <v>134</v>
      </c>
      <c r="O4" t="s">
        <v>135</v>
      </c>
      <c r="P4" t="s">
        <v>136</v>
      </c>
      <c r="Q4" t="s">
        <v>137</v>
      </c>
      <c r="T4" t="s">
        <v>131</v>
      </c>
      <c r="U4" t="s">
        <v>132</v>
      </c>
      <c r="V4" t="s">
        <v>133</v>
      </c>
      <c r="W4" t="s">
        <v>134</v>
      </c>
      <c r="X4" t="s">
        <v>135</v>
      </c>
      <c r="Y4" t="s">
        <v>136</v>
      </c>
      <c r="Z4" t="s">
        <v>137</v>
      </c>
    </row>
    <row r="5" spans="1:26" x14ac:dyDescent="0.25">
      <c r="A5">
        <v>2020</v>
      </c>
      <c r="B5">
        <v>1.72413793103448</v>
      </c>
      <c r="C5">
        <v>4.8270870338111602E-2</v>
      </c>
      <c r="D5">
        <v>4.9682252976512896E-4</v>
      </c>
      <c r="E5">
        <v>1.3633968253894701E-3</v>
      </c>
      <c r="F5">
        <v>0.133537931740908</v>
      </c>
      <c r="G5">
        <v>4.40058340997626E-3</v>
      </c>
      <c r="H5">
        <v>1.50366005659975E-2</v>
      </c>
      <c r="J5">
        <v>2020</v>
      </c>
      <c r="K5" s="24">
        <v>1.72413793103448</v>
      </c>
      <c r="L5" s="24">
        <v>0.204598722523152</v>
      </c>
      <c r="M5" s="24">
        <v>3.0322719156862599E-3</v>
      </c>
      <c r="N5" s="24">
        <v>6.8145166159116598E-3</v>
      </c>
      <c r="O5" s="24">
        <v>0.20297765624618</v>
      </c>
      <c r="P5" s="24">
        <v>6.6888867831639198E-3</v>
      </c>
      <c r="Q5" s="24">
        <v>2.2855632860316302E-2</v>
      </c>
      <c r="S5">
        <v>2020</v>
      </c>
      <c r="T5">
        <v>1.72413793103448</v>
      </c>
      <c r="U5">
        <v>2.11139602085614</v>
      </c>
      <c r="V5">
        <v>5.2642058421765899E-2</v>
      </c>
      <c r="W5">
        <v>0.122618570321558</v>
      </c>
      <c r="X5">
        <v>0.390341646627269</v>
      </c>
      <c r="Y5">
        <v>1.2863243813776799E-2</v>
      </c>
      <c r="Z5">
        <v>4.39531401159928E-2</v>
      </c>
    </row>
    <row r="6" spans="1:26" x14ac:dyDescent="0.25">
      <c r="A6">
        <v>2021</v>
      </c>
      <c r="B6">
        <v>1.7021276595744701</v>
      </c>
      <c r="C6">
        <v>4.7847758926412902E-2</v>
      </c>
      <c r="D6">
        <v>4.9467610732177505E-4</v>
      </c>
      <c r="E6">
        <v>1.37016080438134E-3</v>
      </c>
      <c r="F6">
        <v>0.12841344249320899</v>
      </c>
      <c r="G6">
        <v>4.4227323252787297E-3</v>
      </c>
      <c r="H6">
        <v>1.7084007141688399E-2</v>
      </c>
      <c r="J6">
        <v>2021</v>
      </c>
      <c r="K6" s="24">
        <v>1.7021276595744701</v>
      </c>
      <c r="L6" s="24">
        <v>0.22128633923256899</v>
      </c>
      <c r="M6" s="24">
        <v>3.1916073398566801E-3</v>
      </c>
      <c r="N6" s="24">
        <v>7.9859074066549098E-3</v>
      </c>
      <c r="O6" s="24">
        <v>0.195188432589678</v>
      </c>
      <c r="P6" s="24">
        <v>6.7225531344236701E-3</v>
      </c>
      <c r="Q6" s="24">
        <v>2.5967690855366401E-2</v>
      </c>
      <c r="S6">
        <v>2021</v>
      </c>
      <c r="T6">
        <v>1.7021276595744701</v>
      </c>
      <c r="U6">
        <v>1.92079610052591</v>
      </c>
      <c r="V6">
        <v>4.7352072992227399E-2</v>
      </c>
      <c r="W6">
        <v>0.12119213101757401</v>
      </c>
      <c r="X6">
        <v>0.375362370364765</v>
      </c>
      <c r="Y6">
        <v>1.2927986796968599E-2</v>
      </c>
      <c r="Z6">
        <v>4.9937867029550803E-2</v>
      </c>
    </row>
    <row r="7" spans="1:26" x14ac:dyDescent="0.25">
      <c r="A7">
        <v>2022</v>
      </c>
      <c r="B7">
        <v>1.6806722689075599</v>
      </c>
      <c r="C7">
        <v>4.73670594267427E-2</v>
      </c>
      <c r="D7">
        <v>4.92189364288135E-4</v>
      </c>
      <c r="E7">
        <v>1.3832933595632701E-3</v>
      </c>
      <c r="F7">
        <v>0.12192829602772499</v>
      </c>
      <c r="G7">
        <v>4.4065326701912596E-3</v>
      </c>
      <c r="H7">
        <v>1.8859723588549499E-2</v>
      </c>
      <c r="J7">
        <v>2022</v>
      </c>
      <c r="K7" s="24">
        <v>1.6806722689075599</v>
      </c>
      <c r="L7" s="24">
        <v>0.22251444988570801</v>
      </c>
      <c r="M7" s="24">
        <v>3.17055118684045E-3</v>
      </c>
      <c r="N7" s="24">
        <v>8.7147098577984392E-3</v>
      </c>
      <c r="O7" s="24">
        <v>0.185331009962142</v>
      </c>
      <c r="P7" s="24">
        <v>6.6979296586907097E-3</v>
      </c>
      <c r="Q7" s="24">
        <v>2.8666779854595301E-2</v>
      </c>
      <c r="S7">
        <v>2022</v>
      </c>
      <c r="T7">
        <v>1.6806722689075599</v>
      </c>
      <c r="U7">
        <v>1.6419154810177199</v>
      </c>
      <c r="V7">
        <v>4.0428981841247401E-2</v>
      </c>
      <c r="W7">
        <v>0.112707652691245</v>
      </c>
      <c r="X7">
        <v>0.35640578838873399</v>
      </c>
      <c r="Y7">
        <v>1.28806339590206E-2</v>
      </c>
      <c r="Z7">
        <v>5.5128422797298703E-2</v>
      </c>
    </row>
    <row r="8" spans="1:26" x14ac:dyDescent="0.25">
      <c r="A8">
        <v>2023</v>
      </c>
      <c r="B8">
        <v>1.6597510373444</v>
      </c>
      <c r="C8">
        <v>4.6832780694583701E-2</v>
      </c>
      <c r="D8">
        <v>4.8927717177354698E-4</v>
      </c>
      <c r="E8">
        <v>1.4011385095563001E-3</v>
      </c>
      <c r="F8">
        <v>0.115850086447869</v>
      </c>
      <c r="G8">
        <v>4.3878171806121299E-3</v>
      </c>
      <c r="H8">
        <v>2.0479641365972402E-2</v>
      </c>
      <c r="J8">
        <v>2023</v>
      </c>
      <c r="K8" s="24">
        <v>1.6597510373444</v>
      </c>
      <c r="L8" s="24">
        <v>0.21479298005408601</v>
      </c>
      <c r="M8" s="24">
        <v>3.04597966675298E-3</v>
      </c>
      <c r="N8" s="24">
        <v>9.0920030818781895E-3</v>
      </c>
      <c r="O8" s="24">
        <v>0.17609213140076099</v>
      </c>
      <c r="P8" s="24">
        <v>6.6694821145304303E-3</v>
      </c>
      <c r="Q8" s="24">
        <v>3.1129054876278001E-2</v>
      </c>
      <c r="S8">
        <v>2023</v>
      </c>
      <c r="T8">
        <v>1.6597510373444</v>
      </c>
      <c r="U8">
        <v>1.3813832314321699</v>
      </c>
      <c r="V8">
        <v>3.4157265825718403E-2</v>
      </c>
      <c r="W8">
        <v>0.10279563354106799</v>
      </c>
      <c r="X8">
        <v>0.33863871423223302</v>
      </c>
      <c r="Y8">
        <v>1.28259271433278E-2</v>
      </c>
      <c r="Z8">
        <v>5.9863567069765498E-2</v>
      </c>
    </row>
    <row r="9" spans="1:26" x14ac:dyDescent="0.25">
      <c r="A9">
        <v>2024</v>
      </c>
      <c r="B9">
        <v>1.63934426229508</v>
      </c>
      <c r="C9">
        <v>4.62507510039405E-2</v>
      </c>
      <c r="D9">
        <v>4.85948338266349E-4</v>
      </c>
      <c r="E9">
        <v>1.42243329908614E-3</v>
      </c>
      <c r="F9">
        <v>0.11016390362126301</v>
      </c>
      <c r="G9">
        <v>4.3672353538662598E-3</v>
      </c>
      <c r="H9">
        <v>2.19587907528178E-2</v>
      </c>
      <c r="J9">
        <v>2024</v>
      </c>
      <c r="K9" s="24">
        <v>1.63934426229508</v>
      </c>
      <c r="L9" s="24">
        <v>0.20275197876922099</v>
      </c>
      <c r="M9" s="24">
        <v>2.87358724044356E-3</v>
      </c>
      <c r="N9" s="24">
        <v>9.2275902351027905E-3</v>
      </c>
      <c r="O9" s="24">
        <v>0.16744913350432</v>
      </c>
      <c r="P9" s="24">
        <v>6.63819773787672E-3</v>
      </c>
      <c r="Q9" s="24">
        <v>3.3377361944283097E-2</v>
      </c>
      <c r="S9">
        <v>2024</v>
      </c>
      <c r="T9">
        <v>1.63934426229508</v>
      </c>
      <c r="U9">
        <v>1.1654055206276499</v>
      </c>
      <c r="V9">
        <v>2.9024514066087501E-2</v>
      </c>
      <c r="W9">
        <v>9.3546857902001804E-2</v>
      </c>
      <c r="X9">
        <v>0.32201756443138502</v>
      </c>
      <c r="Y9">
        <v>1.2765764880532099E-2</v>
      </c>
      <c r="Z9">
        <v>6.4187234508236699E-2</v>
      </c>
    </row>
    <row r="10" spans="1:26" x14ac:dyDescent="0.25">
      <c r="A10">
        <v>2025</v>
      </c>
      <c r="B10">
        <v>1.6194331983805701</v>
      </c>
      <c r="C10">
        <v>4.5635693473400997E-2</v>
      </c>
      <c r="D10">
        <v>4.8233305459184498E-4</v>
      </c>
      <c r="E10">
        <v>1.44666981454178E-3</v>
      </c>
      <c r="F10">
        <v>0.104835852343393</v>
      </c>
      <c r="G10">
        <v>4.3449367781896904E-3</v>
      </c>
      <c r="H10">
        <v>2.3309245980075999E-2</v>
      </c>
      <c r="J10">
        <v>2025</v>
      </c>
      <c r="K10" s="24">
        <v>1.6194331983805701</v>
      </c>
      <c r="L10" s="24">
        <v>0.189145220399662</v>
      </c>
      <c r="M10" s="24">
        <v>2.6860709265301998E-3</v>
      </c>
      <c r="N10" s="24">
        <v>9.2078952961882499E-3</v>
      </c>
      <c r="O10" s="24">
        <v>0.15935049556195799</v>
      </c>
      <c r="P10" s="24">
        <v>6.6043039028483201E-3</v>
      </c>
      <c r="Q10" s="24">
        <v>3.5430053889715603E-2</v>
      </c>
      <c r="S10">
        <v>2025</v>
      </c>
      <c r="T10">
        <v>1.6194331983805701</v>
      </c>
      <c r="U10">
        <v>0.99214297873054003</v>
      </c>
      <c r="V10">
        <v>2.4930303576079199E-2</v>
      </c>
      <c r="W10">
        <v>8.5462446142103493E-2</v>
      </c>
      <c r="X10">
        <v>0.30644326069607303</v>
      </c>
      <c r="Y10">
        <v>1.27005844285545E-2</v>
      </c>
      <c r="Z10">
        <v>6.8134719018683898E-2</v>
      </c>
    </row>
    <row r="11" spans="1:26" x14ac:dyDescent="0.25">
      <c r="A11">
        <v>2026</v>
      </c>
      <c r="B11">
        <v>1.6</v>
      </c>
      <c r="C11">
        <v>4.4992747876298603E-2</v>
      </c>
      <c r="D11">
        <v>4.7845126191350701E-4</v>
      </c>
      <c r="E11">
        <v>1.4730041219244701E-3</v>
      </c>
      <c r="F11">
        <v>9.9836746394464104E-2</v>
      </c>
      <c r="G11">
        <v>4.3210910442342404E-3</v>
      </c>
      <c r="H11">
        <v>2.4541919229875801E-2</v>
      </c>
      <c r="J11">
        <v>2026</v>
      </c>
      <c r="K11" s="24">
        <v>1.6</v>
      </c>
      <c r="L11" s="24">
        <v>0.17542584090216001</v>
      </c>
      <c r="M11" s="24">
        <v>2.50026765535067E-3</v>
      </c>
      <c r="N11" s="24">
        <v>9.0904289653335694E-3</v>
      </c>
      <c r="O11" s="24">
        <v>0.15175185451958501</v>
      </c>
      <c r="P11" s="24">
        <v>6.56805838723604E-3</v>
      </c>
      <c r="Q11" s="24">
        <v>3.7303717229411198E-2</v>
      </c>
      <c r="S11">
        <v>2026</v>
      </c>
      <c r="T11">
        <v>1.6</v>
      </c>
      <c r="U11">
        <v>0.85361226229012299</v>
      </c>
      <c r="V11">
        <v>2.1662918758017801E-2</v>
      </c>
      <c r="W11">
        <v>7.8519541008760296E-2</v>
      </c>
      <c r="X11">
        <v>0.29183048946074103</v>
      </c>
      <c r="Y11">
        <v>1.26308815139155E-2</v>
      </c>
      <c r="Z11">
        <v>7.1737917748867799E-2</v>
      </c>
    </row>
    <row r="12" spans="1:26" x14ac:dyDescent="0.25">
      <c r="A12">
        <v>2027</v>
      </c>
      <c r="B12">
        <v>1.5810276679841899</v>
      </c>
      <c r="C12">
        <v>4.4324341158282897E-2</v>
      </c>
      <c r="D12">
        <v>4.74293844583543E-4</v>
      </c>
      <c r="E12">
        <v>1.5005485796292801E-3</v>
      </c>
      <c r="F12">
        <v>9.5141639251690197E-2</v>
      </c>
      <c r="G12">
        <v>4.2958594934384402E-3</v>
      </c>
      <c r="H12">
        <v>2.5666626673574E-2</v>
      </c>
      <c r="J12">
        <v>2027</v>
      </c>
      <c r="K12" s="24">
        <v>1.5810276679841899</v>
      </c>
      <c r="L12" s="24">
        <v>0.16235654704960201</v>
      </c>
      <c r="M12" s="24">
        <v>2.3248872922707799E-3</v>
      </c>
      <c r="N12" s="24">
        <v>8.9167531572983908E-3</v>
      </c>
      <c r="O12" s="24">
        <v>0.14461529166256901</v>
      </c>
      <c r="P12" s="24">
        <v>6.52970643002643E-3</v>
      </c>
      <c r="Q12" s="24">
        <v>3.9013272543832501E-2</v>
      </c>
      <c r="S12">
        <v>2027</v>
      </c>
      <c r="T12">
        <v>1.5810276679841899</v>
      </c>
      <c r="U12">
        <v>0.74203185370458702</v>
      </c>
      <c r="V12">
        <v>1.9029766478227399E-2</v>
      </c>
      <c r="W12">
        <v>7.2559317480195396E-2</v>
      </c>
      <c r="X12">
        <v>0.27810633012032498</v>
      </c>
      <c r="Y12">
        <v>1.2557127750050801E-2</v>
      </c>
      <c r="Z12">
        <v>7.50255241227549E-2</v>
      </c>
    </row>
    <row r="13" spans="1:26" x14ac:dyDescent="0.25">
      <c r="A13">
        <v>2028</v>
      </c>
      <c r="B13">
        <v>1.5625</v>
      </c>
      <c r="C13">
        <v>4.3633349412900597E-2</v>
      </c>
      <c r="D13">
        <v>4.69862161736146E-4</v>
      </c>
      <c r="E13">
        <v>1.5285605497765099E-3</v>
      </c>
      <c r="F13">
        <v>9.0721352808170203E-2</v>
      </c>
      <c r="G13">
        <v>4.2692626259227002E-3</v>
      </c>
      <c r="H13">
        <v>2.6691444568115699E-2</v>
      </c>
      <c r="J13">
        <v>2028</v>
      </c>
      <c r="K13" s="24">
        <v>1.5625</v>
      </c>
      <c r="L13" s="24">
        <v>0.15022600965101199</v>
      </c>
      <c r="M13" s="24">
        <v>2.1628551483179499E-3</v>
      </c>
      <c r="N13" s="24">
        <v>8.7095884244384903E-3</v>
      </c>
      <c r="O13" s="24">
        <v>0.13789645626841901</v>
      </c>
      <c r="P13" s="24">
        <v>6.4892791914025003E-3</v>
      </c>
      <c r="Q13" s="24">
        <v>4.0570995743535801E-2</v>
      </c>
      <c r="S13">
        <v>2028</v>
      </c>
      <c r="T13">
        <v>1.5625</v>
      </c>
      <c r="U13">
        <v>0.65118185579270804</v>
      </c>
      <c r="V13">
        <v>1.68812084235044E-2</v>
      </c>
      <c r="W13">
        <v>6.7414557500411601E-2</v>
      </c>
      <c r="X13">
        <v>0.26518549282388199</v>
      </c>
      <c r="Y13">
        <v>1.24793830603894E-2</v>
      </c>
      <c r="Z13">
        <v>7.8021145660645899E-2</v>
      </c>
    </row>
    <row r="14" spans="1:26" x14ac:dyDescent="0.25">
      <c r="A14">
        <v>2029</v>
      </c>
      <c r="B14">
        <v>1.54440154440155</v>
      </c>
      <c r="C14">
        <v>4.2927360131054401E-2</v>
      </c>
      <c r="D14">
        <v>4.65225840967404E-4</v>
      </c>
      <c r="E14">
        <v>1.55680708365915E-3</v>
      </c>
      <c r="F14">
        <v>8.6533123363532E-2</v>
      </c>
      <c r="G14">
        <v>4.2409353435090896E-3</v>
      </c>
      <c r="H14">
        <v>2.7621117390472499E-2</v>
      </c>
      <c r="J14">
        <v>2029</v>
      </c>
      <c r="K14" s="24">
        <v>1.54440154440155</v>
      </c>
      <c r="L14" s="24">
        <v>0.13915988784754499</v>
      </c>
      <c r="M14" s="24">
        <v>2.0153961117966301E-3</v>
      </c>
      <c r="N14" s="24">
        <v>8.4874156892339996E-3</v>
      </c>
      <c r="O14" s="24">
        <v>0.13153034751256901</v>
      </c>
      <c r="P14" s="24">
        <v>6.4462217221338096E-3</v>
      </c>
      <c r="Q14" s="24">
        <v>4.1984098433518198E-2</v>
      </c>
      <c r="S14">
        <v>2029</v>
      </c>
      <c r="T14">
        <v>1.54440154440155</v>
      </c>
      <c r="U14">
        <v>0.57634797342073896</v>
      </c>
      <c r="V14">
        <v>1.5105604547284801E-2</v>
      </c>
      <c r="W14">
        <v>6.2939955709682194E-2</v>
      </c>
      <c r="X14">
        <v>0.25294297598570897</v>
      </c>
      <c r="Y14">
        <v>1.23965802348727E-2</v>
      </c>
      <c r="Z14">
        <v>8.0738650833688905E-2</v>
      </c>
    </row>
    <row r="15" spans="1:26" x14ac:dyDescent="0.25">
      <c r="A15">
        <v>2030</v>
      </c>
      <c r="B15">
        <v>1.5267175572519101</v>
      </c>
      <c r="C15">
        <v>4.2213783353701698E-2</v>
      </c>
      <c r="D15">
        <v>4.6045864845633601E-4</v>
      </c>
      <c r="E15">
        <v>1.5852109312807501E-3</v>
      </c>
      <c r="F15">
        <v>8.2606951583663907E-2</v>
      </c>
      <c r="G15">
        <v>4.2120058419419697E-3</v>
      </c>
      <c r="H15">
        <v>2.8468925445048102E-2</v>
      </c>
      <c r="J15">
        <v>2030</v>
      </c>
      <c r="K15" s="24">
        <v>1.5267175572519101</v>
      </c>
      <c r="L15" s="24">
        <v>0.12912944244338601</v>
      </c>
      <c r="M15" s="24">
        <v>1.8818111037048201E-3</v>
      </c>
      <c r="N15" s="24">
        <v>8.2588103625293695E-3</v>
      </c>
      <c r="O15" s="24">
        <v>0.12556256640716901</v>
      </c>
      <c r="P15" s="24">
        <v>6.4022488797517898E-3</v>
      </c>
      <c r="Q15" s="24">
        <v>4.3272766676473097E-2</v>
      </c>
      <c r="S15">
        <v>2030</v>
      </c>
      <c r="T15">
        <v>1.5267175572519101</v>
      </c>
      <c r="U15">
        <v>0.51400113496148903</v>
      </c>
      <c r="V15">
        <v>1.3620187544506401E-2</v>
      </c>
      <c r="W15">
        <v>5.9015842739998499E-2</v>
      </c>
      <c r="X15">
        <v>0.24146647385994099</v>
      </c>
      <c r="Y15">
        <v>1.23120170764457E-2</v>
      </c>
      <c r="Z15">
        <v>8.3216858993217499E-2</v>
      </c>
    </row>
    <row r="16" spans="1:26" x14ac:dyDescent="0.25">
      <c r="A16">
        <v>2031</v>
      </c>
      <c r="B16">
        <v>1.5209125475285199</v>
      </c>
      <c r="C16">
        <v>4.1812400166575399E-2</v>
      </c>
      <c r="D16">
        <v>4.5906971382476199E-4</v>
      </c>
      <c r="E16">
        <v>1.6259726131675901E-3</v>
      </c>
      <c r="F16">
        <v>7.9439948280526695E-2</v>
      </c>
      <c r="G16">
        <v>4.1382203597044604E-3</v>
      </c>
      <c r="H16">
        <v>3.00143000812743E-2</v>
      </c>
      <c r="J16">
        <v>2031</v>
      </c>
      <c r="K16" s="24">
        <v>1.5209125475285199</v>
      </c>
      <c r="L16" s="24">
        <v>0.123714242134351</v>
      </c>
      <c r="M16" s="24">
        <v>1.8191575713955401E-3</v>
      </c>
      <c r="N16" s="24">
        <v>8.4168978314876994E-3</v>
      </c>
      <c r="O16" s="24">
        <v>0.120748721386401</v>
      </c>
      <c r="P16" s="24">
        <v>6.2900949467507902E-3</v>
      </c>
      <c r="Q16" s="24">
        <v>4.5621736123537003E-2</v>
      </c>
      <c r="S16">
        <v>2031</v>
      </c>
      <c r="T16">
        <v>1.5209125475285199</v>
      </c>
      <c r="U16">
        <v>0.472720417535957</v>
      </c>
      <c r="V16">
        <v>1.2720460955432699E-2</v>
      </c>
      <c r="W16">
        <v>5.7952323332814498E-2</v>
      </c>
      <c r="X16">
        <v>0.23220907958923201</v>
      </c>
      <c r="Y16">
        <v>1.20963364360592E-2</v>
      </c>
      <c r="Z16">
        <v>8.7734107929878805E-2</v>
      </c>
    </row>
    <row r="17" spans="1:26" x14ac:dyDescent="0.25">
      <c r="A17">
        <v>2032</v>
      </c>
      <c r="B17">
        <v>1.51515151515152</v>
      </c>
      <c r="C17">
        <v>4.1396255190766201E-2</v>
      </c>
      <c r="D17">
        <v>4.57280135702311E-4</v>
      </c>
      <c r="E17">
        <v>1.66873701021829E-3</v>
      </c>
      <c r="F17">
        <v>7.5961572014263096E-2</v>
      </c>
      <c r="G17">
        <v>4.05317378105274E-3</v>
      </c>
      <c r="H17">
        <v>3.1310159075760201E-2</v>
      </c>
      <c r="J17">
        <v>2032</v>
      </c>
      <c r="K17" s="24">
        <v>1.51515151515152</v>
      </c>
      <c r="L17" s="24">
        <v>0.117829052874953</v>
      </c>
      <c r="M17" s="24">
        <v>1.7451626083910599E-3</v>
      </c>
      <c r="N17" s="24">
        <v>8.4906068763099599E-3</v>
      </c>
      <c r="O17" s="24">
        <v>0.11546158946168</v>
      </c>
      <c r="P17" s="24">
        <v>6.1608241472001597E-3</v>
      </c>
      <c r="Q17" s="24">
        <v>4.7591441795155502E-2</v>
      </c>
      <c r="S17">
        <v>2032</v>
      </c>
      <c r="T17">
        <v>1.51515151515152</v>
      </c>
      <c r="U17">
        <v>0.43412497164452002</v>
      </c>
      <c r="V17">
        <v>1.1838498831693399E-2</v>
      </c>
      <c r="W17">
        <v>5.6585610117404997E-2</v>
      </c>
      <c r="X17">
        <v>0.222041518195538</v>
      </c>
      <c r="Y17">
        <v>1.1847738744615701E-2</v>
      </c>
      <c r="Z17">
        <v>9.1522003452222098E-2</v>
      </c>
    </row>
    <row r="18" spans="1:26" x14ac:dyDescent="0.25">
      <c r="A18">
        <v>2033</v>
      </c>
      <c r="B18">
        <v>1.5094339622641499</v>
      </c>
      <c r="C18">
        <v>4.0969792617256001E-2</v>
      </c>
      <c r="D18">
        <v>4.5513701507968001E-4</v>
      </c>
      <c r="E18">
        <v>1.7129107380518601E-3</v>
      </c>
      <c r="F18">
        <v>7.2761413748913095E-2</v>
      </c>
      <c r="G18">
        <v>3.9737282087066996E-3</v>
      </c>
      <c r="H18">
        <v>3.2473222445977099E-2</v>
      </c>
      <c r="J18">
        <v>2033</v>
      </c>
      <c r="K18" s="24">
        <v>1.5094339622641499</v>
      </c>
      <c r="L18" s="24">
        <v>0.11183096533829601</v>
      </c>
      <c r="M18" s="24">
        <v>1.6658750792015399E-3</v>
      </c>
      <c r="N18" s="24">
        <v>8.4985006781159098E-3</v>
      </c>
      <c r="O18" s="24">
        <v>0.11059734889834801</v>
      </c>
      <c r="P18" s="24">
        <v>6.04006687723419E-3</v>
      </c>
      <c r="Q18" s="24">
        <v>4.9359298117885197E-2</v>
      </c>
      <c r="S18">
        <v>2033</v>
      </c>
      <c r="T18">
        <v>1.5094339622641499</v>
      </c>
      <c r="U18">
        <v>0.39878068862149402</v>
      </c>
      <c r="V18">
        <v>1.10027302645604E-2</v>
      </c>
      <c r="W18">
        <v>5.50370408551887E-2</v>
      </c>
      <c r="X18">
        <v>0.21268720941989999</v>
      </c>
      <c r="Y18">
        <v>1.1615513225450401E-2</v>
      </c>
      <c r="Z18">
        <v>9.49217271497792E-2</v>
      </c>
    </row>
    <row r="19" spans="1:26" x14ac:dyDescent="0.25">
      <c r="A19">
        <v>2034</v>
      </c>
      <c r="B19">
        <v>1.5037593984962401</v>
      </c>
      <c r="C19">
        <v>4.05269184873659E-2</v>
      </c>
      <c r="D19">
        <v>4.5257053078018398E-4</v>
      </c>
      <c r="E19">
        <v>1.7570213932165E-3</v>
      </c>
      <c r="F19">
        <v>6.9814820820249104E-2</v>
      </c>
      <c r="G19">
        <v>3.8994661772408798E-3</v>
      </c>
      <c r="H19">
        <v>3.3520418660317103E-2</v>
      </c>
      <c r="J19">
        <v>2034</v>
      </c>
      <c r="K19" s="24">
        <v>1.5037593984962401</v>
      </c>
      <c r="L19" s="24">
        <v>0.105962565492141</v>
      </c>
      <c r="M19" s="24">
        <v>1.58580784268994E-3</v>
      </c>
      <c r="N19" s="24">
        <v>8.4599967283321403E-3</v>
      </c>
      <c r="O19" s="24">
        <v>0.106118527646779</v>
      </c>
      <c r="P19" s="24">
        <v>5.9271885894061401E-3</v>
      </c>
      <c r="Q19" s="24">
        <v>5.0951036363681999E-2</v>
      </c>
      <c r="S19">
        <v>2034</v>
      </c>
      <c r="T19">
        <v>1.5037593984962401</v>
      </c>
      <c r="U19">
        <v>0.36687837811812901</v>
      </c>
      <c r="V19">
        <v>1.02287350808614E-2</v>
      </c>
      <c r="W19">
        <v>5.3410758584441699E-2</v>
      </c>
      <c r="X19">
        <v>0.20407409162842099</v>
      </c>
      <c r="Y19">
        <v>1.13984395950118E-2</v>
      </c>
      <c r="Z19">
        <v>9.7982762237849894E-2</v>
      </c>
    </row>
    <row r="20" spans="1:26" x14ac:dyDescent="0.25">
      <c r="A20">
        <v>2035</v>
      </c>
      <c r="B20">
        <v>1.4981273408239699</v>
      </c>
      <c r="C20">
        <v>4.00778905902811E-2</v>
      </c>
      <c r="D20">
        <v>4.4973568506525403E-4</v>
      </c>
      <c r="E20">
        <v>1.80151102209999E-3</v>
      </c>
      <c r="F20">
        <v>6.7093391032546204E-2</v>
      </c>
      <c r="G20">
        <v>3.8297947153130502E-3</v>
      </c>
      <c r="H20">
        <v>3.4464730505914802E-2</v>
      </c>
      <c r="J20">
        <v>2035</v>
      </c>
      <c r="K20" s="24">
        <v>1.4981273408239699</v>
      </c>
      <c r="L20" s="24">
        <v>0.10034703305880099</v>
      </c>
      <c r="M20" s="24">
        <v>1.50746900563374E-3</v>
      </c>
      <c r="N20" s="24">
        <v>8.3878609602026696E-3</v>
      </c>
      <c r="O20" s="24">
        <v>0.10198195436947</v>
      </c>
      <c r="P20" s="24">
        <v>5.8212879672758303E-3</v>
      </c>
      <c r="Q20" s="24">
        <v>5.2386390368990503E-2</v>
      </c>
      <c r="S20">
        <v>2035</v>
      </c>
      <c r="T20">
        <v>1.4981273408239699</v>
      </c>
      <c r="U20">
        <v>0.33830044696186801</v>
      </c>
      <c r="V20">
        <v>9.5211921961500696E-3</v>
      </c>
      <c r="W20">
        <v>5.17729875305852E-2</v>
      </c>
      <c r="X20">
        <v>0.19611914301821201</v>
      </c>
      <c r="Y20">
        <v>1.1194784552453501E-2</v>
      </c>
      <c r="Z20">
        <v>0.10074305840190501</v>
      </c>
    </row>
    <row r="21" spans="1:26" x14ac:dyDescent="0.25">
      <c r="A21">
        <v>2036</v>
      </c>
      <c r="B21">
        <v>1.4925373134328399</v>
      </c>
      <c r="C21">
        <v>3.9618699207195698E-2</v>
      </c>
      <c r="D21">
        <v>4.4659007460482402E-4</v>
      </c>
      <c r="E21">
        <v>1.8453057348096901E-3</v>
      </c>
      <c r="F21">
        <v>6.4574863839745797E-2</v>
      </c>
      <c r="G21">
        <v>3.7642689971855501E-3</v>
      </c>
      <c r="H21">
        <v>3.5317809566572697E-2</v>
      </c>
      <c r="J21">
        <v>2036</v>
      </c>
      <c r="K21" s="24">
        <v>1.4925373134328399</v>
      </c>
      <c r="L21" s="24">
        <v>9.5087710611277201E-2</v>
      </c>
      <c r="M21" s="24">
        <v>1.4329425530842899E-3</v>
      </c>
      <c r="N21" s="24">
        <v>8.2975341693342607E-3</v>
      </c>
      <c r="O21" s="24">
        <v>9.8153793036413597E-2</v>
      </c>
      <c r="P21" s="24">
        <v>5.72168887572204E-3</v>
      </c>
      <c r="Q21" s="24">
        <v>5.3683070541190502E-2</v>
      </c>
      <c r="S21">
        <v>2036</v>
      </c>
      <c r="T21">
        <v>1.4925373134328399</v>
      </c>
      <c r="U21">
        <v>0.31280588680934601</v>
      </c>
      <c r="V21">
        <v>8.8795436357743292E-3</v>
      </c>
      <c r="W21">
        <v>5.0169762050599698E-2</v>
      </c>
      <c r="X21">
        <v>0.18875729430079499</v>
      </c>
      <c r="Y21">
        <v>1.1003247837926999E-2</v>
      </c>
      <c r="Z21">
        <v>0.103236674117674</v>
      </c>
    </row>
    <row r="22" spans="1:26" x14ac:dyDescent="0.25">
      <c r="A22">
        <v>2037</v>
      </c>
      <c r="B22">
        <v>1.4869888475836399</v>
      </c>
      <c r="C22">
        <v>3.9153259074206997E-2</v>
      </c>
      <c r="D22">
        <v>4.4319899767346501E-4</v>
      </c>
      <c r="E22">
        <v>1.8883510081289499E-3</v>
      </c>
      <c r="F22">
        <v>6.2237257093072297E-2</v>
      </c>
      <c r="G22">
        <v>3.7024810659034399E-3</v>
      </c>
      <c r="H22">
        <v>3.6089520401487198E-2</v>
      </c>
      <c r="J22">
        <v>2037</v>
      </c>
      <c r="K22" s="24">
        <v>1.4869888475836399</v>
      </c>
      <c r="L22" s="24">
        <v>9.0179459859709502E-2</v>
      </c>
      <c r="M22" s="24">
        <v>1.36250619094848E-3</v>
      </c>
      <c r="N22" s="24">
        <v>8.1923006347376995E-3</v>
      </c>
      <c r="O22" s="24">
        <v>9.4600630781469894E-2</v>
      </c>
      <c r="P22" s="24">
        <v>5.62777122017324E-3</v>
      </c>
      <c r="Q22" s="24">
        <v>5.4856071010260597E-2</v>
      </c>
      <c r="S22">
        <v>2037</v>
      </c>
      <c r="T22">
        <v>1.4869888475836399</v>
      </c>
      <c r="U22">
        <v>0.29012644837725798</v>
      </c>
      <c r="V22">
        <v>8.3011333411760497E-3</v>
      </c>
      <c r="W22">
        <v>4.8638321125628999E-2</v>
      </c>
      <c r="X22">
        <v>0.18192428996436499</v>
      </c>
      <c r="Y22">
        <v>1.08226369618716E-2</v>
      </c>
      <c r="Z22">
        <v>0.105492444250501</v>
      </c>
    </row>
    <row r="23" spans="1:26" x14ac:dyDescent="0.25">
      <c r="A23">
        <v>2038</v>
      </c>
      <c r="B23">
        <v>1.4814814814814801</v>
      </c>
      <c r="C23">
        <v>3.8682524322466501E-2</v>
      </c>
      <c r="D23">
        <v>4.3958641057706302E-4</v>
      </c>
      <c r="E23">
        <v>1.9303171955912799E-3</v>
      </c>
      <c r="F23">
        <v>6.0060188700658101E-2</v>
      </c>
      <c r="G23">
        <v>3.6439319973761001E-3</v>
      </c>
      <c r="H23">
        <v>3.6787003650884602E-2</v>
      </c>
      <c r="J23">
        <v>2038</v>
      </c>
      <c r="K23" s="24">
        <v>1.4814814814814801</v>
      </c>
      <c r="L23" s="24">
        <v>8.5646724842962402E-2</v>
      </c>
      <c r="M23" s="24">
        <v>1.2968285186139E-3</v>
      </c>
      <c r="N23" s="24">
        <v>8.0810757270492802E-3</v>
      </c>
      <c r="O23" s="24">
        <v>9.1291486825000406E-2</v>
      </c>
      <c r="P23" s="24">
        <v>5.5387766360116804E-3</v>
      </c>
      <c r="Q23" s="24">
        <v>5.5916245549344698E-2</v>
      </c>
      <c r="S23">
        <v>2038</v>
      </c>
      <c r="T23">
        <v>1.4814814814814801</v>
      </c>
      <c r="U23">
        <v>0.26990375688447699</v>
      </c>
      <c r="V23">
        <v>7.7792453388590404E-3</v>
      </c>
      <c r="W23">
        <v>4.71788053883384E-2</v>
      </c>
      <c r="X23">
        <v>0.17556055158653899</v>
      </c>
      <c r="Y23">
        <v>1.06514935307917E-2</v>
      </c>
      <c r="Z23">
        <v>0.107531241441047</v>
      </c>
    </row>
    <row r="24" spans="1:26" x14ac:dyDescent="0.25">
      <c r="A24">
        <v>2039</v>
      </c>
      <c r="B24">
        <v>1.4760147601475999</v>
      </c>
      <c r="C24">
        <v>3.8208924496573898E-2</v>
      </c>
      <c r="D24">
        <v>4.3579508572185599E-4</v>
      </c>
      <c r="E24">
        <v>1.9711385645259198E-3</v>
      </c>
      <c r="F24">
        <v>5.8023916572722101E-2</v>
      </c>
      <c r="G24">
        <v>3.5882909361013202E-3</v>
      </c>
      <c r="H24">
        <v>3.7417337048466698E-2</v>
      </c>
      <c r="J24">
        <v>2039</v>
      </c>
      <c r="K24" s="24">
        <v>1.4760147601475999</v>
      </c>
      <c r="L24" s="24">
        <v>8.1413792503496396E-2</v>
      </c>
      <c r="M24" s="24">
        <v>1.23494415957521E-3</v>
      </c>
      <c r="N24" s="24">
        <v>7.9579511920826202E-3</v>
      </c>
      <c r="O24" s="24">
        <v>8.8196353190537605E-2</v>
      </c>
      <c r="P24" s="24">
        <v>5.4542022228740101E-3</v>
      </c>
      <c r="Q24" s="24">
        <v>5.6874352313669399E-2</v>
      </c>
      <c r="S24">
        <v>2039</v>
      </c>
      <c r="T24">
        <v>1.4760147601475999</v>
      </c>
      <c r="U24">
        <v>0.251852347486545</v>
      </c>
      <c r="V24">
        <v>7.3086227704278698E-3</v>
      </c>
      <c r="W24">
        <v>4.5800574174106497E-2</v>
      </c>
      <c r="X24">
        <v>0.16960837152026501</v>
      </c>
      <c r="Y24">
        <v>1.04888504286039E-2</v>
      </c>
      <c r="Z24">
        <v>0.10937375444936399</v>
      </c>
    </row>
    <row r="25" spans="1:26" x14ac:dyDescent="0.25">
      <c r="A25">
        <v>2040</v>
      </c>
      <c r="B25">
        <v>1.47058823529412</v>
      </c>
      <c r="C25">
        <v>3.7741330158539997E-2</v>
      </c>
      <c r="D25">
        <v>4.3195359239971099E-4</v>
      </c>
      <c r="E25">
        <v>2.0117308607629902E-3</v>
      </c>
      <c r="F25">
        <v>5.6124750162273099E-2</v>
      </c>
      <c r="G25">
        <v>3.5354344998627298E-3</v>
      </c>
      <c r="H25">
        <v>3.7988416675524897E-2</v>
      </c>
      <c r="J25">
        <v>2040</v>
      </c>
      <c r="K25" s="24">
        <v>1.47058823529412</v>
      </c>
      <c r="L25" s="24">
        <v>7.7504895065254195E-2</v>
      </c>
      <c r="M25" s="24">
        <v>1.1774085684309601E-3</v>
      </c>
      <c r="N25" s="24">
        <v>7.8324296443339197E-3</v>
      </c>
      <c r="O25" s="24">
        <v>8.5309620246655102E-2</v>
      </c>
      <c r="P25" s="24">
        <v>5.3738604397913598E-3</v>
      </c>
      <c r="Q25" s="24">
        <v>5.7742393346797899E-2</v>
      </c>
      <c r="S25">
        <v>2040</v>
      </c>
      <c r="T25">
        <v>1.47058823529412</v>
      </c>
      <c r="U25">
        <v>0.235709573424837</v>
      </c>
      <c r="V25">
        <v>6.8840017686738596E-3</v>
      </c>
      <c r="W25">
        <v>4.4507090733740803E-2</v>
      </c>
      <c r="X25">
        <v>0.16405696201279801</v>
      </c>
      <c r="Y25">
        <v>1.0334346999598801E-2</v>
      </c>
      <c r="Z25">
        <v>0.11104306412845801</v>
      </c>
    </row>
    <row r="26" spans="1:26" x14ac:dyDescent="0.25">
      <c r="A26">
        <v>2041</v>
      </c>
      <c r="B26">
        <v>1.46520146520147</v>
      </c>
      <c r="C26">
        <v>3.70840972216245E-2</v>
      </c>
      <c r="D26">
        <v>4.25432529136389E-4</v>
      </c>
      <c r="E26">
        <v>2.02302088940488E-3</v>
      </c>
      <c r="F26">
        <v>5.5296318709388399E-2</v>
      </c>
      <c r="G26">
        <v>3.45353805331086E-3</v>
      </c>
      <c r="H26">
        <v>3.7716755368627099E-2</v>
      </c>
      <c r="J26">
        <v>2041</v>
      </c>
      <c r="K26" s="24">
        <v>1.46520146520147</v>
      </c>
      <c r="L26" s="24">
        <v>7.2496081435222806E-2</v>
      </c>
      <c r="M26" s="24">
        <v>1.1021126806292499E-3</v>
      </c>
      <c r="N26" s="24">
        <v>7.4618768890925497E-3</v>
      </c>
      <c r="O26" s="24">
        <v>8.4050404438270401E-2</v>
      </c>
      <c r="P26" s="24">
        <v>5.2493778410325001E-3</v>
      </c>
      <c r="Q26" s="24">
        <v>5.7329468160313202E-2</v>
      </c>
      <c r="S26">
        <v>2041</v>
      </c>
      <c r="T26">
        <v>1.46520146520147</v>
      </c>
      <c r="U26">
        <v>0.21867403006692501</v>
      </c>
      <c r="V26">
        <v>6.4123113231756203E-3</v>
      </c>
      <c r="W26">
        <v>4.2300478592775297E-2</v>
      </c>
      <c r="X26">
        <v>0.16163539315052</v>
      </c>
      <c r="Y26">
        <v>1.0094957386600999E-2</v>
      </c>
      <c r="Z26">
        <v>0.110248977231371</v>
      </c>
    </row>
    <row r="27" spans="1:26" x14ac:dyDescent="0.25">
      <c r="A27">
        <v>2042</v>
      </c>
      <c r="B27">
        <v>1.4598540145985399</v>
      </c>
      <c r="C27">
        <v>3.6407407744491402E-2</v>
      </c>
      <c r="D27">
        <v>4.1845607167952001E-4</v>
      </c>
      <c r="E27">
        <v>2.0269616878269398E-3</v>
      </c>
      <c r="F27">
        <v>5.4942619484706197E-2</v>
      </c>
      <c r="G27">
        <v>3.3867536338947398E-3</v>
      </c>
      <c r="H27">
        <v>3.7561963630656399E-2</v>
      </c>
      <c r="J27">
        <v>2042</v>
      </c>
      <c r="K27" s="24">
        <v>1.4598540145985399</v>
      </c>
      <c r="L27" s="24">
        <v>6.8010226581141503E-2</v>
      </c>
      <c r="M27" s="24">
        <v>1.03416427759033E-3</v>
      </c>
      <c r="N27" s="24">
        <v>7.1142362702953403E-3</v>
      </c>
      <c r="O27" s="24">
        <v>8.3512781616753504E-2</v>
      </c>
      <c r="P27" s="24">
        <v>5.1478655235199997E-3</v>
      </c>
      <c r="Q27" s="24">
        <v>5.7094184718597701E-2</v>
      </c>
      <c r="S27">
        <v>2042</v>
      </c>
      <c r="T27">
        <v>1.4598540145985399</v>
      </c>
      <c r="U27">
        <v>0.20384820750542901</v>
      </c>
      <c r="V27">
        <v>5.9976299381825004E-3</v>
      </c>
      <c r="W27">
        <v>4.0321155100787799E-2</v>
      </c>
      <c r="X27">
        <v>0.16060150310914101</v>
      </c>
      <c r="Y27">
        <v>9.8997413913846106E-3</v>
      </c>
      <c r="Z27">
        <v>0.109796509074226</v>
      </c>
    </row>
    <row r="28" spans="1:26" x14ac:dyDescent="0.25">
      <c r="A28">
        <v>2043</v>
      </c>
      <c r="B28">
        <v>1.4545454545454599</v>
      </c>
      <c r="C28">
        <v>3.5755813781135501E-2</v>
      </c>
      <c r="D28">
        <v>4.1164777563145599E-4</v>
      </c>
      <c r="E28">
        <v>2.0303080007934701E-3</v>
      </c>
      <c r="F28">
        <v>5.4657310050105899E-2</v>
      </c>
      <c r="G28">
        <v>3.3245731949261901E-3</v>
      </c>
      <c r="H28">
        <v>3.7421686491001402E-2</v>
      </c>
      <c r="J28">
        <v>2043</v>
      </c>
      <c r="K28" s="24">
        <v>1.4545454545454599</v>
      </c>
      <c r="L28" s="24">
        <v>6.4085318163351807E-2</v>
      </c>
      <c r="M28" s="24">
        <v>9.7436663600990398E-4</v>
      </c>
      <c r="N28" s="24">
        <v>6.80818833197132E-3</v>
      </c>
      <c r="O28" s="24">
        <v>8.3079111276160994E-2</v>
      </c>
      <c r="P28" s="24">
        <v>5.0533512562878202E-3</v>
      </c>
      <c r="Q28" s="24">
        <v>5.6880963466322099E-2</v>
      </c>
      <c r="S28">
        <v>2043</v>
      </c>
      <c r="T28">
        <v>1.4545454545454599</v>
      </c>
      <c r="U28">
        <v>0.19120924939969799</v>
      </c>
      <c r="V28">
        <v>5.6422968707105199E-3</v>
      </c>
      <c r="W28">
        <v>3.8668647737724701E-2</v>
      </c>
      <c r="X28">
        <v>0.159767521684925</v>
      </c>
      <c r="Y28">
        <v>9.7179831851688797E-3</v>
      </c>
      <c r="Z28">
        <v>0.109386468204466</v>
      </c>
    </row>
    <row r="29" spans="1:26" x14ac:dyDescent="0.25">
      <c r="A29">
        <v>2044</v>
      </c>
      <c r="B29">
        <v>1.4492753623188399</v>
      </c>
      <c r="C29">
        <v>3.5129158729679297E-2</v>
      </c>
      <c r="D29">
        <v>4.0502077272403701E-4</v>
      </c>
      <c r="E29">
        <v>2.03327727017125E-3</v>
      </c>
      <c r="F29">
        <v>5.4368608911822401E-2</v>
      </c>
      <c r="G29">
        <v>3.26492046928494E-3</v>
      </c>
      <c r="H29">
        <v>3.72762012391845E-2</v>
      </c>
      <c r="J29">
        <v>2044</v>
      </c>
      <c r="K29" s="24">
        <v>1.4492753623188399</v>
      </c>
      <c r="L29" s="24">
        <v>6.0573776857284399E-2</v>
      </c>
      <c r="M29" s="24">
        <v>9.2058471351652604E-4</v>
      </c>
      <c r="N29" s="24">
        <v>6.5282154333704398E-3</v>
      </c>
      <c r="O29" s="24">
        <v>8.2640285545970096E-2</v>
      </c>
      <c r="P29" s="24">
        <v>4.96267911331311E-3</v>
      </c>
      <c r="Q29" s="24">
        <v>5.66598258835605E-2</v>
      </c>
      <c r="S29">
        <v>2044</v>
      </c>
      <c r="T29">
        <v>1.4492753623188399</v>
      </c>
      <c r="U29">
        <v>0.18034161897725101</v>
      </c>
      <c r="V29">
        <v>5.3348880763579602E-3</v>
      </c>
      <c r="W29">
        <v>3.7276840226211902E-2</v>
      </c>
      <c r="X29">
        <v>0.15892362604994301</v>
      </c>
      <c r="Y29">
        <v>9.5436136794482904E-3</v>
      </c>
      <c r="Z29">
        <v>0.10896120362223199</v>
      </c>
    </row>
    <row r="30" spans="1:26" x14ac:dyDescent="0.25">
      <c r="A30">
        <v>2045</v>
      </c>
      <c r="B30">
        <v>1.44404332129964</v>
      </c>
      <c r="C30">
        <v>3.4527913034626503E-2</v>
      </c>
      <c r="D30">
        <v>3.9859264140054202E-4</v>
      </c>
      <c r="E30">
        <v>2.0361468514285201E-3</v>
      </c>
      <c r="F30">
        <v>5.4095801627708301E-2</v>
      </c>
      <c r="G30">
        <v>3.20788252391052E-3</v>
      </c>
      <c r="H30">
        <v>3.7128931169554999E-2</v>
      </c>
      <c r="J30">
        <v>2045</v>
      </c>
      <c r="K30" s="24">
        <v>1.44404332129964</v>
      </c>
      <c r="L30" s="24">
        <v>5.75181506382983E-2</v>
      </c>
      <c r="M30" s="24">
        <v>8.7349924391617103E-4</v>
      </c>
      <c r="N30" s="24">
        <v>6.2886972855523502E-3</v>
      </c>
      <c r="O30" s="24">
        <v>8.2225618474116594E-2</v>
      </c>
      <c r="P30" s="24">
        <v>4.8759814363439902E-3</v>
      </c>
      <c r="Q30" s="24">
        <v>5.6435975377723699E-2</v>
      </c>
      <c r="S30">
        <v>2045</v>
      </c>
      <c r="T30">
        <v>1.44404332129964</v>
      </c>
      <c r="U30">
        <v>0.17091872988637599</v>
      </c>
      <c r="V30">
        <v>5.0664518103951403E-3</v>
      </c>
      <c r="W30">
        <v>3.6093075760673797E-2</v>
      </c>
      <c r="X30">
        <v>0.158126189373301</v>
      </c>
      <c r="Y30">
        <v>9.3768873775845994E-3</v>
      </c>
      <c r="Z30">
        <v>0.108530721880238</v>
      </c>
    </row>
    <row r="31" spans="1:26" x14ac:dyDescent="0.25">
      <c r="A31">
        <v>2046</v>
      </c>
      <c r="B31">
        <v>1.43884892086331</v>
      </c>
      <c r="C31">
        <v>3.3948256210083599E-2</v>
      </c>
      <c r="D31">
        <v>3.9232529299399301E-4</v>
      </c>
      <c r="E31">
        <v>2.03855956744223E-3</v>
      </c>
      <c r="F31">
        <v>5.3837881105758802E-2</v>
      </c>
      <c r="G31">
        <v>3.15327591810366E-3</v>
      </c>
      <c r="H31">
        <v>3.6980106341300001E-2</v>
      </c>
      <c r="J31">
        <v>2046</v>
      </c>
      <c r="K31" s="24">
        <v>1.43884892086331</v>
      </c>
      <c r="L31" s="24">
        <v>5.4945265504670597E-2</v>
      </c>
      <c r="M31" s="24">
        <v>8.3349098072997498E-4</v>
      </c>
      <c r="N31" s="24">
        <v>6.0999621665856303E-3</v>
      </c>
      <c r="O31" s="24">
        <v>8.1833579280753493E-2</v>
      </c>
      <c r="P31" s="24">
        <v>4.7929793955175598E-3</v>
      </c>
      <c r="Q31" s="24">
        <v>5.6209761638776098E-2</v>
      </c>
      <c r="S31">
        <v>2046</v>
      </c>
      <c r="T31">
        <v>1.43884892086331</v>
      </c>
      <c r="U31">
        <v>0.16268684929195701</v>
      </c>
      <c r="V31">
        <v>4.8300565335665097E-3</v>
      </c>
      <c r="W31">
        <v>3.5076875570143502E-2</v>
      </c>
      <c r="X31">
        <v>0.157372267847603</v>
      </c>
      <c r="Y31">
        <v>9.2172680683030098E-3</v>
      </c>
      <c r="Z31">
        <v>0.108095695459185</v>
      </c>
    </row>
    <row r="32" spans="1:26" x14ac:dyDescent="0.25">
      <c r="A32">
        <v>2047</v>
      </c>
      <c r="B32">
        <v>1.4336917562724001</v>
      </c>
      <c r="C32">
        <v>3.3389724413049798E-2</v>
      </c>
      <c r="D32">
        <v>3.8622247058520901E-4</v>
      </c>
      <c r="E32">
        <v>2.0406320722907798E-3</v>
      </c>
      <c r="F32">
        <v>5.3580021708736297E-2</v>
      </c>
      <c r="G32">
        <v>3.10071693444998E-3</v>
      </c>
      <c r="H32">
        <v>3.6827385729733701E-2</v>
      </c>
      <c r="J32">
        <v>2047</v>
      </c>
      <c r="K32" s="24">
        <v>1.4336917562724001</v>
      </c>
      <c r="L32" s="24">
        <v>5.2774229141085399E-2</v>
      </c>
      <c r="M32" s="24">
        <v>7.9934156243640503E-4</v>
      </c>
      <c r="N32" s="24">
        <v>5.9530575568814302E-3</v>
      </c>
      <c r="O32" s="24">
        <v>8.1441632997279301E-2</v>
      </c>
      <c r="P32" s="24">
        <v>4.7130897403639804E-3</v>
      </c>
      <c r="Q32" s="24">
        <v>5.59776263091952E-2</v>
      </c>
      <c r="S32">
        <v>2047</v>
      </c>
      <c r="T32">
        <v>1.4336917562724001</v>
      </c>
      <c r="U32">
        <v>0.15544016012384701</v>
      </c>
      <c r="V32">
        <v>4.6200876610278802E-3</v>
      </c>
      <c r="W32">
        <v>3.4194669978362097E-2</v>
      </c>
      <c r="X32">
        <v>0.156618524994768</v>
      </c>
      <c r="Y32">
        <v>9.06363411608457E-3</v>
      </c>
      <c r="Z32">
        <v>0.107649281363837</v>
      </c>
    </row>
    <row r="33" spans="1:26" x14ac:dyDescent="0.25">
      <c r="A33">
        <v>2048</v>
      </c>
      <c r="B33">
        <v>1.4285714285714299</v>
      </c>
      <c r="C33">
        <v>3.2847366527936302E-2</v>
      </c>
      <c r="D33">
        <v>3.80231676469362E-4</v>
      </c>
      <c r="E33">
        <v>2.0418156274129898E-3</v>
      </c>
      <c r="F33">
        <v>5.3317749716235603E-2</v>
      </c>
      <c r="G33">
        <v>3.0499907987416399E-3</v>
      </c>
      <c r="H33">
        <v>3.6670105573810702E-2</v>
      </c>
      <c r="J33">
        <v>2048</v>
      </c>
      <c r="K33" s="24">
        <v>1.4285714285714299</v>
      </c>
      <c r="L33" s="24">
        <v>5.0919833284130099E-2</v>
      </c>
      <c r="M33" s="24">
        <v>7.6978893784837999E-4</v>
      </c>
      <c r="N33" s="24">
        <v>5.8373922005548699E-3</v>
      </c>
      <c r="O33" s="24">
        <v>8.1042979568677995E-2</v>
      </c>
      <c r="P33" s="24">
        <v>4.6359860140872998E-3</v>
      </c>
      <c r="Q33" s="24">
        <v>5.5738560472192299E-2</v>
      </c>
      <c r="S33">
        <v>2048</v>
      </c>
      <c r="T33">
        <v>1.4285714285714299</v>
      </c>
      <c r="U33">
        <v>0.149004354567253</v>
      </c>
      <c r="V33">
        <v>4.4317960405574203E-3</v>
      </c>
      <c r="W33">
        <v>3.3416490836862899E-2</v>
      </c>
      <c r="X33">
        <v>0.15585188378591899</v>
      </c>
      <c r="Y33">
        <v>8.9153577193986401E-3</v>
      </c>
      <c r="Z33">
        <v>0.107189539369601</v>
      </c>
    </row>
    <row r="34" spans="1:26" x14ac:dyDescent="0.25">
      <c r="A34">
        <v>2049</v>
      </c>
      <c r="B34">
        <v>1.4234875444839901</v>
      </c>
      <c r="C34">
        <v>3.23331901361327E-2</v>
      </c>
      <c r="D34">
        <v>3.7450691746591702E-4</v>
      </c>
      <c r="E34">
        <v>2.0440215937403299E-3</v>
      </c>
      <c r="F34">
        <v>5.3060829054502899E-2</v>
      </c>
      <c r="G34">
        <v>3.00115671771341E-3</v>
      </c>
      <c r="H34">
        <v>3.6510684340655998E-2</v>
      </c>
      <c r="J34">
        <v>2049</v>
      </c>
      <c r="K34" s="24">
        <v>1.4234875444839901</v>
      </c>
      <c r="L34" s="24">
        <v>4.9343392244111398E-2</v>
      </c>
      <c r="M34" s="24">
        <v>7.4425169745754801E-4</v>
      </c>
      <c r="N34" s="24">
        <v>5.7495438706785303E-3</v>
      </c>
      <c r="O34" s="24">
        <v>8.0652460162844303E-2</v>
      </c>
      <c r="P34" s="24">
        <v>4.5617582109243899E-3</v>
      </c>
      <c r="Q34" s="24">
        <v>5.54962401977971E-2</v>
      </c>
      <c r="S34">
        <v>2049</v>
      </c>
      <c r="T34">
        <v>1.4234875444839901</v>
      </c>
      <c r="U34">
        <v>0.14326191961437601</v>
      </c>
      <c r="V34">
        <v>4.2620786585121102E-3</v>
      </c>
      <c r="W34">
        <v>3.2726802968788403E-2</v>
      </c>
      <c r="X34">
        <v>0.15510088492854701</v>
      </c>
      <c r="Y34">
        <v>8.7726119440853598E-3</v>
      </c>
      <c r="Z34">
        <v>0.106723538841918</v>
      </c>
    </row>
    <row r="35" spans="1:26" x14ac:dyDescent="0.25">
      <c r="A35">
        <v>2050</v>
      </c>
      <c r="B35">
        <v>1.4184397163120599</v>
      </c>
      <c r="C35">
        <v>3.2105631511736198E-2</v>
      </c>
      <c r="D35">
        <v>3.7215556697255901E-4</v>
      </c>
      <c r="E35">
        <v>2.0851575933572902E-3</v>
      </c>
      <c r="F35">
        <v>5.3230225129340697E-2</v>
      </c>
      <c r="G35">
        <v>2.96409437160921E-3</v>
      </c>
      <c r="H35">
        <v>3.6470968131059399E-2</v>
      </c>
      <c r="J35">
        <v>2050</v>
      </c>
      <c r="K35" s="24">
        <v>1.4184397163120599</v>
      </c>
      <c r="L35" s="24">
        <v>4.87527471211869E-2</v>
      </c>
      <c r="M35" s="24">
        <v>7.3257842455328099E-4</v>
      </c>
      <c r="N35" s="24">
        <v>5.81235957213516E-3</v>
      </c>
      <c r="O35" s="24">
        <v>8.0909942196597903E-2</v>
      </c>
      <c r="P35" s="24">
        <v>4.5054234448459896E-3</v>
      </c>
      <c r="Q35" s="24">
        <v>5.5435871559210301E-2</v>
      </c>
      <c r="S35">
        <v>2050</v>
      </c>
      <c r="T35">
        <v>1.4184397163120599</v>
      </c>
      <c r="U35">
        <v>0.13997832246292199</v>
      </c>
      <c r="V35">
        <v>4.1635077279083702E-3</v>
      </c>
      <c r="W35">
        <v>3.2783456855051102E-2</v>
      </c>
      <c r="X35">
        <v>0.15559604268576499</v>
      </c>
      <c r="Y35">
        <v>8.6642758554730699E-3</v>
      </c>
      <c r="Z35">
        <v>0.106607445306174</v>
      </c>
    </row>
    <row r="38" spans="1:26" x14ac:dyDescent="0.25">
      <c r="B38" s="3" t="s">
        <v>138</v>
      </c>
      <c r="F38" s="3" t="s">
        <v>139</v>
      </c>
    </row>
    <row r="39" spans="1:26" x14ac:dyDescent="0.25">
      <c r="B39" t="s">
        <v>123</v>
      </c>
      <c r="C39" t="s">
        <v>124</v>
      </c>
      <c r="D39" t="s">
        <v>125</v>
      </c>
      <c r="F39" t="s">
        <v>123</v>
      </c>
      <c r="G39" t="s">
        <v>124</v>
      </c>
      <c r="H39" t="s">
        <v>125</v>
      </c>
    </row>
    <row r="40" spans="1:26" x14ac:dyDescent="0.25">
      <c r="B40">
        <f>A3*(SUM(C25:D25)+SUM(F25:G25))</f>
        <v>3.9598322897761136E-3</v>
      </c>
      <c r="C40">
        <f>J3*(SUM(L25:M25)+SUM(O25:P25))</f>
        <v>6.3657115673283457E-2</v>
      </c>
      <c r="D40">
        <f>S3*(SUM(U25:V25)+SUM(X25:Y25))</f>
        <v>0.2433811290517163</v>
      </c>
      <c r="F40">
        <f>A3*(B25+E25+H25)</f>
        <v>6.1141414609124436E-2</v>
      </c>
      <c r="G40">
        <f>J3*(K25+N25+Q25)</f>
        <v>0.57737582526971865</v>
      </c>
      <c r="H40">
        <f>S3*(T25+W25+Z25)</f>
        <v>0.94912648487073903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302F-40F5-4B36-96BA-CE5F4FE75E90}">
  <dimension ref="A1:H153"/>
  <sheetViews>
    <sheetView workbookViewId="0">
      <pane xSplit="1" ySplit="2" topLeftCell="B132" activePane="bottomRight" state="frozen"/>
      <selection pane="topRight" activeCell="B1" sqref="B1"/>
      <selection pane="bottomLeft" activeCell="A3" sqref="A3"/>
      <selection pane="bottomRight" activeCell="I127" sqref="I127"/>
    </sheetView>
  </sheetViews>
  <sheetFormatPr baseColWidth="10" defaultRowHeight="15" x14ac:dyDescent="0.25"/>
  <cols>
    <col min="1" max="1" width="6" bestFit="1" customWidth="1"/>
    <col min="8" max="8" width="3.5703125" style="12" customWidth="1"/>
  </cols>
  <sheetData>
    <row r="1" spans="1:7" x14ac:dyDescent="0.25">
      <c r="A1" s="10" t="s">
        <v>114</v>
      </c>
      <c r="B1" s="11" t="s">
        <v>115</v>
      </c>
      <c r="C1" s="11"/>
      <c r="D1" s="11"/>
      <c r="E1" s="11"/>
      <c r="F1" s="11"/>
      <c r="G1" s="11"/>
    </row>
    <row r="2" spans="1:7" x14ac:dyDescent="0.25">
      <c r="A2" s="3" t="s">
        <v>116</v>
      </c>
      <c r="B2" t="s">
        <v>117</v>
      </c>
      <c r="C2" t="s">
        <v>118</v>
      </c>
      <c r="D2" t="s">
        <v>119</v>
      </c>
      <c r="E2" t="s">
        <v>120</v>
      </c>
      <c r="F2" t="s">
        <v>121</v>
      </c>
      <c r="G2" t="s">
        <v>122</v>
      </c>
    </row>
    <row r="3" spans="1:7" x14ac:dyDescent="0.25">
      <c r="A3">
        <v>1900</v>
      </c>
      <c r="B3">
        <v>0</v>
      </c>
      <c r="C3">
        <v>1.7800595170883</v>
      </c>
      <c r="D3">
        <v>0</v>
      </c>
      <c r="E3">
        <v>0</v>
      </c>
      <c r="F3">
        <v>0</v>
      </c>
      <c r="G3">
        <v>0.41224449907461702</v>
      </c>
    </row>
    <row r="4" spans="1:7" x14ac:dyDescent="0.25">
      <c r="A4">
        <v>1901</v>
      </c>
      <c r="B4">
        <v>0.125992917183093</v>
      </c>
      <c r="C4">
        <v>1.83236458599751</v>
      </c>
      <c r="D4">
        <v>0</v>
      </c>
      <c r="E4">
        <v>0</v>
      </c>
      <c r="F4">
        <v>7.0644215405145597E-3</v>
      </c>
      <c r="G4">
        <v>0.39497395745365299</v>
      </c>
    </row>
    <row r="5" spans="1:7" x14ac:dyDescent="0.25">
      <c r="A5">
        <v>1902</v>
      </c>
      <c r="B5">
        <v>9.4244424342974198E-2</v>
      </c>
      <c r="C5">
        <v>1.8726056653077501</v>
      </c>
      <c r="D5">
        <v>0</v>
      </c>
      <c r="E5">
        <v>0</v>
      </c>
      <c r="F5">
        <v>5.0735512987563902E-3</v>
      </c>
      <c r="G5">
        <v>0.38168680862479898</v>
      </c>
    </row>
    <row r="6" spans="1:7" x14ac:dyDescent="0.25">
      <c r="A6">
        <v>1903</v>
      </c>
      <c r="B6">
        <v>0.101882771084453</v>
      </c>
      <c r="C6">
        <v>1.93415653002544</v>
      </c>
      <c r="D6">
        <v>0</v>
      </c>
      <c r="E6">
        <v>0</v>
      </c>
      <c r="F6">
        <v>5.36027517522987E-3</v>
      </c>
      <c r="G6">
        <v>0.36229304989376698</v>
      </c>
    </row>
    <row r="7" spans="1:7" x14ac:dyDescent="0.25">
      <c r="A7">
        <v>1904</v>
      </c>
      <c r="B7">
        <v>0.100735503510162</v>
      </c>
      <c r="C7">
        <v>1.96760744382466</v>
      </c>
      <c r="D7">
        <v>0</v>
      </c>
      <c r="E7">
        <v>0</v>
      </c>
      <c r="F7">
        <v>4.9408356854328097E-3</v>
      </c>
      <c r="G7">
        <v>0.35182040794352498</v>
      </c>
    </row>
    <row r="8" spans="1:7" x14ac:dyDescent="0.25">
      <c r="A8">
        <v>1905</v>
      </c>
      <c r="B8">
        <v>8.6701621106487894E-2</v>
      </c>
      <c r="C8">
        <v>1.97169372309174</v>
      </c>
      <c r="D8">
        <v>0</v>
      </c>
      <c r="E8">
        <v>0</v>
      </c>
      <c r="F8">
        <v>4.0441234478346896E-3</v>
      </c>
      <c r="G8">
        <v>0.35086394748107602</v>
      </c>
    </row>
    <row r="9" spans="1:7" x14ac:dyDescent="0.25">
      <c r="A9">
        <v>1906</v>
      </c>
      <c r="B9">
        <v>7.7111928722945394E-2</v>
      </c>
      <c r="C9">
        <v>1.9449791730478401</v>
      </c>
      <c r="D9">
        <v>0</v>
      </c>
      <c r="E9">
        <v>0</v>
      </c>
      <c r="F9">
        <v>3.4818237812562899E-3</v>
      </c>
      <c r="G9">
        <v>0.359985688164219</v>
      </c>
    </row>
    <row r="10" spans="1:7" x14ac:dyDescent="0.25">
      <c r="A10">
        <v>1907</v>
      </c>
      <c r="B10">
        <v>7.7952464285762801E-2</v>
      </c>
      <c r="C10">
        <v>1.92297805127679</v>
      </c>
      <c r="D10">
        <v>0</v>
      </c>
      <c r="E10">
        <v>0</v>
      </c>
      <c r="F10">
        <v>3.6271862665601799E-3</v>
      </c>
      <c r="G10">
        <v>0.367418968323594</v>
      </c>
    </row>
    <row r="11" spans="1:7" x14ac:dyDescent="0.25">
      <c r="A11">
        <v>1908</v>
      </c>
      <c r="B11">
        <v>9.2373502020453399E-2</v>
      </c>
      <c r="C11">
        <v>1.86767550667739</v>
      </c>
      <c r="D11">
        <v>0</v>
      </c>
      <c r="E11">
        <v>0</v>
      </c>
      <c r="F11">
        <v>4.2856080410198999E-3</v>
      </c>
      <c r="G11">
        <v>0.38570395570600002</v>
      </c>
    </row>
    <row r="12" spans="1:7" x14ac:dyDescent="0.25">
      <c r="A12">
        <v>1909</v>
      </c>
      <c r="B12">
        <v>7.5855890051268499E-2</v>
      </c>
      <c r="C12">
        <v>1.85015901413108</v>
      </c>
      <c r="D12">
        <v>0</v>
      </c>
      <c r="E12">
        <v>0</v>
      </c>
      <c r="F12">
        <v>3.7949206808871E-3</v>
      </c>
      <c r="G12">
        <v>0.391663323631605</v>
      </c>
    </row>
    <row r="13" spans="1:7" x14ac:dyDescent="0.25">
      <c r="A13">
        <v>1910</v>
      </c>
      <c r="B13">
        <v>7.0730478338574404E-2</v>
      </c>
      <c r="C13">
        <v>1.8272554055170001</v>
      </c>
      <c r="D13">
        <v>0</v>
      </c>
      <c r="E13">
        <v>0</v>
      </c>
      <c r="F13">
        <v>3.5721027671584298E-3</v>
      </c>
      <c r="G13">
        <v>0.39934303689584699</v>
      </c>
    </row>
    <row r="14" spans="1:7" x14ac:dyDescent="0.25">
      <c r="A14">
        <v>1911</v>
      </c>
      <c r="B14">
        <v>7.7280381580833502E-2</v>
      </c>
      <c r="C14">
        <v>1.7805533014875099</v>
      </c>
      <c r="D14">
        <v>0</v>
      </c>
      <c r="E14">
        <v>0</v>
      </c>
      <c r="F14">
        <v>3.8989373584361899E-3</v>
      </c>
      <c r="G14">
        <v>0.41481668972734198</v>
      </c>
    </row>
    <row r="15" spans="1:7" x14ac:dyDescent="0.25">
      <c r="A15">
        <v>1912</v>
      </c>
      <c r="B15">
        <v>7.7920532854227301E-2</v>
      </c>
      <c r="C15">
        <v>1.75487272128236</v>
      </c>
      <c r="D15">
        <v>0</v>
      </c>
      <c r="E15">
        <v>0</v>
      </c>
      <c r="F15">
        <v>4.1674113479376398E-3</v>
      </c>
      <c r="G15">
        <v>0.423268677295421</v>
      </c>
    </row>
    <row r="16" spans="1:7" x14ac:dyDescent="0.25">
      <c r="A16">
        <v>1913</v>
      </c>
      <c r="B16">
        <v>7.8502966051073E-2</v>
      </c>
      <c r="C16">
        <v>1.78255972774004</v>
      </c>
      <c r="D16">
        <v>0</v>
      </c>
      <c r="E16">
        <v>0</v>
      </c>
      <c r="F16">
        <v>4.4941524484870803E-3</v>
      </c>
      <c r="G16">
        <v>0.41474034086815298</v>
      </c>
    </row>
    <row r="17" spans="1:7" x14ac:dyDescent="0.25">
      <c r="A17">
        <v>1914</v>
      </c>
      <c r="B17">
        <v>6.8793390322261505E-2</v>
      </c>
      <c r="C17">
        <v>1.80178456550137</v>
      </c>
      <c r="D17">
        <v>0</v>
      </c>
      <c r="E17">
        <v>0</v>
      </c>
      <c r="F17">
        <v>3.8449043110517301E-3</v>
      </c>
      <c r="G17">
        <v>0.40830387971217502</v>
      </c>
    </row>
    <row r="18" spans="1:7" x14ac:dyDescent="0.25">
      <c r="A18">
        <v>1915</v>
      </c>
      <c r="B18">
        <v>5.9579341817058998E-2</v>
      </c>
      <c r="C18">
        <v>1.77588307779539</v>
      </c>
      <c r="D18">
        <v>0</v>
      </c>
      <c r="E18">
        <v>0</v>
      </c>
      <c r="F18">
        <v>3.1155039606400601E-3</v>
      </c>
      <c r="G18">
        <v>0.41675921951056999</v>
      </c>
    </row>
    <row r="19" spans="1:7" x14ac:dyDescent="0.25">
      <c r="A19">
        <v>1916</v>
      </c>
      <c r="B19">
        <v>6.1529849478142898E-2</v>
      </c>
      <c r="C19">
        <v>1.7664765017221</v>
      </c>
      <c r="D19">
        <v>0</v>
      </c>
      <c r="E19">
        <v>0</v>
      </c>
      <c r="F19">
        <v>3.3501303319325199E-3</v>
      </c>
      <c r="G19">
        <v>0.41972632547380301</v>
      </c>
    </row>
    <row r="20" spans="1:7" x14ac:dyDescent="0.25">
      <c r="A20">
        <v>1917</v>
      </c>
      <c r="B20">
        <v>5.2694050700558201E-2</v>
      </c>
      <c r="C20">
        <v>1.77511592406698</v>
      </c>
      <c r="D20">
        <v>0</v>
      </c>
      <c r="E20">
        <v>0</v>
      </c>
      <c r="F20">
        <v>2.9554820251763399E-3</v>
      </c>
      <c r="G20">
        <v>0.41675308867149302</v>
      </c>
    </row>
    <row r="21" spans="1:7" x14ac:dyDescent="0.25">
      <c r="A21">
        <v>1918</v>
      </c>
      <c r="B21">
        <v>7.9724367985748307E-2</v>
      </c>
      <c r="C21">
        <v>1.6075492961509099</v>
      </c>
      <c r="D21">
        <v>0</v>
      </c>
      <c r="E21">
        <v>0</v>
      </c>
      <c r="F21">
        <v>3.77022883151435E-3</v>
      </c>
      <c r="G21">
        <v>0.47113283008615697</v>
      </c>
    </row>
    <row r="22" spans="1:7" x14ac:dyDescent="0.25">
      <c r="A22">
        <v>1919</v>
      </c>
      <c r="B22">
        <v>5.5408881117602303E-2</v>
      </c>
      <c r="C22">
        <v>1.4890402293663001</v>
      </c>
      <c r="D22">
        <v>0</v>
      </c>
      <c r="E22">
        <v>0</v>
      </c>
      <c r="F22">
        <v>3.0109293288827698E-3</v>
      </c>
      <c r="G22">
        <v>0.50950636885578504</v>
      </c>
    </row>
    <row r="23" spans="1:7" x14ac:dyDescent="0.25">
      <c r="A23">
        <v>1920</v>
      </c>
      <c r="B23">
        <v>3.3086904042665802E-2</v>
      </c>
      <c r="C23">
        <v>1.6886643835356001</v>
      </c>
      <c r="D23">
        <v>0</v>
      </c>
      <c r="E23">
        <v>0</v>
      </c>
      <c r="F23">
        <v>2.9475885597421E-3</v>
      </c>
      <c r="G23">
        <v>0.44532615927975899</v>
      </c>
    </row>
    <row r="24" spans="1:7" x14ac:dyDescent="0.25">
      <c r="A24">
        <v>1921</v>
      </c>
      <c r="B24">
        <v>1.0198244174892701E-3</v>
      </c>
      <c r="C24">
        <v>1.70705954412761</v>
      </c>
      <c r="D24">
        <v>0</v>
      </c>
      <c r="E24">
        <v>0</v>
      </c>
      <c r="F24" s="13">
        <v>7.7088317585226595E-5</v>
      </c>
      <c r="G24">
        <v>0.43912469123915798</v>
      </c>
    </row>
    <row r="25" spans="1:7" x14ac:dyDescent="0.25">
      <c r="A25">
        <v>1922</v>
      </c>
      <c r="B25">
        <v>6.2194787541983799E-2</v>
      </c>
      <c r="C25">
        <v>1.7161768596263201</v>
      </c>
      <c r="D25">
        <v>0</v>
      </c>
      <c r="E25">
        <v>0</v>
      </c>
      <c r="F25">
        <v>3.64862316721886E-3</v>
      </c>
      <c r="G25">
        <v>0.43600897162756702</v>
      </c>
    </row>
    <row r="26" spans="1:7" x14ac:dyDescent="0.25">
      <c r="A26">
        <v>1923</v>
      </c>
      <c r="B26">
        <v>5.8267778689845E-2</v>
      </c>
      <c r="C26">
        <v>1.76155329675419</v>
      </c>
      <c r="D26">
        <v>0</v>
      </c>
      <c r="E26">
        <v>0</v>
      </c>
      <c r="F26">
        <v>3.5418233132093399E-3</v>
      </c>
      <c r="G26">
        <v>0.42109219152473798</v>
      </c>
    </row>
    <row r="27" spans="1:7" x14ac:dyDescent="0.25">
      <c r="A27">
        <v>1924</v>
      </c>
      <c r="B27">
        <v>5.4353601920761399E-2</v>
      </c>
      <c r="C27">
        <v>1.7706366984814199</v>
      </c>
      <c r="D27">
        <v>0</v>
      </c>
      <c r="E27">
        <v>0</v>
      </c>
      <c r="F27">
        <v>3.0721205300172499E-3</v>
      </c>
      <c r="G27">
        <v>0.41691317441152498</v>
      </c>
    </row>
    <row r="28" spans="1:7" x14ac:dyDescent="0.25">
      <c r="A28">
        <v>1925</v>
      </c>
      <c r="B28">
        <v>6.3094274829557401E-2</v>
      </c>
      <c r="C28">
        <v>1.8049856150380901</v>
      </c>
      <c r="D28">
        <v>0</v>
      </c>
      <c r="E28">
        <v>0</v>
      </c>
      <c r="F28">
        <v>3.6511691147234899E-3</v>
      </c>
      <c r="G28">
        <v>0.40414701298293298</v>
      </c>
    </row>
    <row r="29" spans="1:7" x14ac:dyDescent="0.25">
      <c r="A29">
        <v>1926</v>
      </c>
      <c r="B29">
        <v>6.5708801005630493E-2</v>
      </c>
      <c r="C29">
        <v>1.7505724314056099</v>
      </c>
      <c r="D29">
        <v>0</v>
      </c>
      <c r="E29">
        <v>0</v>
      </c>
      <c r="F29">
        <v>3.3119499166772001E-3</v>
      </c>
      <c r="G29">
        <v>0.42112646218290201</v>
      </c>
    </row>
    <row r="30" spans="1:7" x14ac:dyDescent="0.25">
      <c r="A30">
        <v>1927</v>
      </c>
      <c r="B30">
        <v>5.5622705107100302E-2</v>
      </c>
      <c r="C30">
        <v>1.73700009678653</v>
      </c>
      <c r="D30">
        <v>0</v>
      </c>
      <c r="E30">
        <v>0</v>
      </c>
      <c r="F30">
        <v>3.0662123783395398E-3</v>
      </c>
      <c r="G30">
        <v>0.424090319895843</v>
      </c>
    </row>
    <row r="31" spans="1:7" x14ac:dyDescent="0.25">
      <c r="A31">
        <v>1928</v>
      </c>
      <c r="B31">
        <v>5.5545366989391998E-2</v>
      </c>
      <c r="C31">
        <v>1.7042999001546</v>
      </c>
      <c r="D31">
        <v>0</v>
      </c>
      <c r="E31">
        <v>0</v>
      </c>
      <c r="F31">
        <v>2.9939354074946301E-3</v>
      </c>
      <c r="G31">
        <v>0.43392752155233899</v>
      </c>
    </row>
    <row r="32" spans="1:7" x14ac:dyDescent="0.25">
      <c r="A32">
        <v>1929</v>
      </c>
      <c r="B32">
        <v>4.71498938752061E-2</v>
      </c>
      <c r="C32">
        <v>1.74582737976078</v>
      </c>
      <c r="D32">
        <v>0</v>
      </c>
      <c r="E32">
        <v>0</v>
      </c>
      <c r="F32">
        <v>2.8847965740827499E-3</v>
      </c>
      <c r="G32">
        <v>0.418659524167387</v>
      </c>
    </row>
    <row r="33" spans="1:7" x14ac:dyDescent="0.25">
      <c r="A33">
        <v>1930</v>
      </c>
      <c r="B33">
        <v>8.6245952771681501E-3</v>
      </c>
      <c r="C33">
        <v>1.73142458701452</v>
      </c>
      <c r="D33">
        <v>0</v>
      </c>
      <c r="E33">
        <v>0</v>
      </c>
      <c r="F33">
        <v>4.2782538991191201E-4</v>
      </c>
      <c r="G33">
        <v>0.42256705250519699</v>
      </c>
    </row>
    <row r="34" spans="1:7" x14ac:dyDescent="0.25">
      <c r="A34">
        <v>1931</v>
      </c>
      <c r="B34">
        <v>1.65188850177672E-3</v>
      </c>
      <c r="C34">
        <v>1.7454356386988099</v>
      </c>
      <c r="D34">
        <v>0</v>
      </c>
      <c r="E34">
        <v>0</v>
      </c>
      <c r="F34">
        <v>1.17462098552516E-4</v>
      </c>
      <c r="G34">
        <v>0.41549355278667599</v>
      </c>
    </row>
    <row r="35" spans="1:7" x14ac:dyDescent="0.25">
      <c r="A35">
        <v>1932</v>
      </c>
      <c r="B35">
        <v>1.2977935522392599E-2</v>
      </c>
      <c r="C35">
        <v>1.6660708381659</v>
      </c>
      <c r="D35">
        <v>0</v>
      </c>
      <c r="E35">
        <v>0</v>
      </c>
      <c r="F35">
        <v>6.29074531144607E-4</v>
      </c>
      <c r="G35">
        <v>0.44409226107909799</v>
      </c>
    </row>
    <row r="36" spans="1:7" x14ac:dyDescent="0.25">
      <c r="A36">
        <v>1933</v>
      </c>
      <c r="B36">
        <v>3.6575941713336703E-2</v>
      </c>
      <c r="C36">
        <v>1.68254663098541</v>
      </c>
      <c r="D36">
        <v>0</v>
      </c>
      <c r="E36">
        <v>0</v>
      </c>
      <c r="F36">
        <v>2.2219314829559902E-3</v>
      </c>
      <c r="G36">
        <v>0.44004097691852201</v>
      </c>
    </row>
    <row r="37" spans="1:7" x14ac:dyDescent="0.25">
      <c r="A37">
        <v>1934</v>
      </c>
      <c r="B37">
        <v>4.48088357953383E-2</v>
      </c>
      <c r="C37">
        <v>1.74227881783108</v>
      </c>
      <c r="D37">
        <v>0</v>
      </c>
      <c r="E37">
        <v>0</v>
      </c>
      <c r="F37">
        <v>2.86777594469041E-3</v>
      </c>
      <c r="G37">
        <v>0.419466714502917</v>
      </c>
    </row>
    <row r="38" spans="1:7" x14ac:dyDescent="0.25">
      <c r="A38">
        <v>1935</v>
      </c>
      <c r="B38">
        <v>6.2765921135277195E-2</v>
      </c>
      <c r="C38">
        <v>1.7072189256866399</v>
      </c>
      <c r="D38">
        <v>0</v>
      </c>
      <c r="E38">
        <v>0</v>
      </c>
      <c r="F38">
        <v>3.3591679829050002E-3</v>
      </c>
      <c r="G38">
        <v>0.43159194856751298</v>
      </c>
    </row>
    <row r="39" spans="1:7" x14ac:dyDescent="0.25">
      <c r="A39">
        <v>1936</v>
      </c>
      <c r="B39">
        <v>5.0846659345171401E-2</v>
      </c>
      <c r="C39">
        <v>1.7776558918172001</v>
      </c>
      <c r="D39">
        <v>0</v>
      </c>
      <c r="E39">
        <v>0</v>
      </c>
      <c r="F39">
        <v>3.20020596570779E-3</v>
      </c>
      <c r="G39">
        <v>0.40797582773149399</v>
      </c>
    </row>
    <row r="40" spans="1:7" x14ac:dyDescent="0.25">
      <c r="A40">
        <v>1937</v>
      </c>
      <c r="B40">
        <v>5.2051658057508103E-2</v>
      </c>
      <c r="C40">
        <v>1.7719704822858999</v>
      </c>
      <c r="D40">
        <v>0</v>
      </c>
      <c r="E40">
        <v>0</v>
      </c>
      <c r="F40">
        <v>2.8045000674966299E-3</v>
      </c>
      <c r="G40">
        <v>0.40968522601845397</v>
      </c>
    </row>
    <row r="41" spans="1:7" x14ac:dyDescent="0.25">
      <c r="A41">
        <v>1938</v>
      </c>
      <c r="B41">
        <v>1.4411020230375901E-2</v>
      </c>
      <c r="C41">
        <v>1.7923011860178</v>
      </c>
      <c r="D41">
        <v>0</v>
      </c>
      <c r="E41">
        <v>0</v>
      </c>
      <c r="F41">
        <v>8.7225771303185403E-4</v>
      </c>
      <c r="G41">
        <v>0.40315138182121901</v>
      </c>
    </row>
    <row r="42" spans="1:7" x14ac:dyDescent="0.25">
      <c r="A42">
        <v>1939</v>
      </c>
      <c r="B42">
        <v>4.1520669461054698E-2</v>
      </c>
      <c r="C42">
        <v>1.8539049033531501</v>
      </c>
      <c r="D42">
        <v>0</v>
      </c>
      <c r="E42">
        <v>0</v>
      </c>
      <c r="F42">
        <v>2.46489546420651E-3</v>
      </c>
      <c r="G42">
        <v>0.38294436298747597</v>
      </c>
    </row>
    <row r="43" spans="1:7" x14ac:dyDescent="0.25">
      <c r="A43">
        <v>1940</v>
      </c>
      <c r="B43">
        <v>2.8352986924934199E-2</v>
      </c>
      <c r="C43">
        <v>1.87614954921442</v>
      </c>
      <c r="D43">
        <v>0</v>
      </c>
      <c r="E43">
        <v>0</v>
      </c>
      <c r="F43">
        <v>1.5423475052715901E-3</v>
      </c>
      <c r="G43">
        <v>0.37589836529275999</v>
      </c>
    </row>
    <row r="44" spans="1:7" x14ac:dyDescent="0.25">
      <c r="A44">
        <v>1941</v>
      </c>
      <c r="B44">
        <v>4.9334880171251302E-2</v>
      </c>
      <c r="C44">
        <v>1.89256969763876</v>
      </c>
      <c r="D44">
        <v>0</v>
      </c>
      <c r="E44">
        <v>0</v>
      </c>
      <c r="F44">
        <v>2.5272153587373998E-3</v>
      </c>
      <c r="G44">
        <v>0.37057229447106399</v>
      </c>
    </row>
    <row r="45" spans="1:7" x14ac:dyDescent="0.25">
      <c r="A45">
        <v>1942</v>
      </c>
      <c r="B45">
        <v>3.5147672238715698E-2</v>
      </c>
      <c r="C45">
        <v>1.88321917314458</v>
      </c>
      <c r="D45">
        <v>0</v>
      </c>
      <c r="E45">
        <v>0</v>
      </c>
      <c r="F45">
        <v>1.7177310056670999E-3</v>
      </c>
      <c r="G45">
        <v>0.37202895084272503</v>
      </c>
    </row>
    <row r="46" spans="1:7" x14ac:dyDescent="0.25">
      <c r="A46">
        <v>1943</v>
      </c>
      <c r="B46">
        <v>4.3977673596323902E-2</v>
      </c>
      <c r="C46">
        <v>1.8677476591689499</v>
      </c>
      <c r="D46">
        <v>0</v>
      </c>
      <c r="E46">
        <v>0</v>
      </c>
      <c r="F46">
        <v>2.1373011635267402E-3</v>
      </c>
      <c r="G46">
        <v>0.37550750862981302</v>
      </c>
    </row>
    <row r="47" spans="1:7" x14ac:dyDescent="0.25">
      <c r="A47">
        <v>1944</v>
      </c>
      <c r="B47">
        <v>1.6367080485868899E-3</v>
      </c>
      <c r="C47">
        <v>1.8464239001521701</v>
      </c>
      <c r="D47">
        <v>0</v>
      </c>
      <c r="E47">
        <v>0</v>
      </c>
      <c r="F47">
        <v>1.0099049406559E-4</v>
      </c>
      <c r="G47">
        <v>0.380024112437648</v>
      </c>
    </row>
    <row r="48" spans="1:7" x14ac:dyDescent="0.25">
      <c r="A48">
        <v>1945</v>
      </c>
      <c r="B48">
        <v>0</v>
      </c>
      <c r="C48">
        <v>1.79685376339271</v>
      </c>
      <c r="D48">
        <v>0</v>
      </c>
      <c r="E48">
        <v>0</v>
      </c>
      <c r="F48">
        <v>0</v>
      </c>
      <c r="G48">
        <v>0.39658250234506598</v>
      </c>
    </row>
    <row r="49" spans="1:7" x14ac:dyDescent="0.25">
      <c r="A49">
        <v>1946</v>
      </c>
      <c r="B49">
        <v>3.8793451237876003E-2</v>
      </c>
      <c r="C49">
        <v>1.7574415868884099</v>
      </c>
      <c r="D49">
        <v>0</v>
      </c>
      <c r="E49">
        <v>0</v>
      </c>
      <c r="F49">
        <v>1.9093169219191E-3</v>
      </c>
      <c r="G49">
        <v>0.41106380787926</v>
      </c>
    </row>
    <row r="50" spans="1:7" x14ac:dyDescent="0.25">
      <c r="A50">
        <v>1947</v>
      </c>
      <c r="B50">
        <v>4.24805774971279E-2</v>
      </c>
      <c r="C50">
        <v>1.8508859181022499</v>
      </c>
      <c r="D50">
        <v>0</v>
      </c>
      <c r="E50">
        <v>0</v>
      </c>
      <c r="F50">
        <v>2.7022580777210201E-3</v>
      </c>
      <c r="G50">
        <v>0.37942643108226898</v>
      </c>
    </row>
    <row r="51" spans="1:7" x14ac:dyDescent="0.25">
      <c r="A51">
        <v>1948</v>
      </c>
      <c r="B51">
        <v>4.7504824709509598E-2</v>
      </c>
      <c r="C51">
        <v>1.87528255510539</v>
      </c>
      <c r="D51">
        <v>0</v>
      </c>
      <c r="E51">
        <v>0</v>
      </c>
      <c r="F51">
        <v>2.5134254559828501E-3</v>
      </c>
      <c r="G51">
        <v>0.36897645998159301</v>
      </c>
    </row>
    <row r="52" spans="1:7" x14ac:dyDescent="0.25">
      <c r="A52">
        <v>1949</v>
      </c>
      <c r="B52">
        <v>3.0423609019885299E-2</v>
      </c>
      <c r="C52">
        <v>1.90597429082265</v>
      </c>
      <c r="D52">
        <v>0</v>
      </c>
      <c r="E52">
        <v>0</v>
      </c>
      <c r="F52">
        <v>1.6137978711933201E-3</v>
      </c>
      <c r="G52">
        <v>0.35980916023592302</v>
      </c>
    </row>
    <row r="53" spans="1:7" x14ac:dyDescent="0.25">
      <c r="A53">
        <v>1950</v>
      </c>
      <c r="B53">
        <v>6.03093072827132E-2</v>
      </c>
      <c r="C53">
        <v>1.91614504283885</v>
      </c>
      <c r="D53">
        <v>0</v>
      </c>
      <c r="E53">
        <v>0</v>
      </c>
      <c r="F53">
        <v>2.9365858585620702E-3</v>
      </c>
      <c r="G53">
        <v>0.35559931468843597</v>
      </c>
    </row>
    <row r="54" spans="1:7" x14ac:dyDescent="0.25">
      <c r="A54">
        <v>1951</v>
      </c>
      <c r="B54">
        <v>5.8462083326356502E-2</v>
      </c>
      <c r="C54">
        <v>1.93238001512325</v>
      </c>
      <c r="D54">
        <v>0</v>
      </c>
      <c r="E54">
        <v>0</v>
      </c>
      <c r="F54">
        <v>2.8961748832160199E-3</v>
      </c>
      <c r="G54">
        <v>0.34570776461240199</v>
      </c>
    </row>
    <row r="55" spans="1:7" x14ac:dyDescent="0.25">
      <c r="A55">
        <v>1952</v>
      </c>
      <c r="B55">
        <v>3.8281269478474801E-2</v>
      </c>
      <c r="C55">
        <v>1.9382317823991499</v>
      </c>
      <c r="D55">
        <v>0</v>
      </c>
      <c r="E55">
        <v>0</v>
      </c>
      <c r="F55">
        <v>1.8031342673475201E-3</v>
      </c>
      <c r="G55">
        <v>0.34225550959637102</v>
      </c>
    </row>
    <row r="56" spans="1:7" x14ac:dyDescent="0.25">
      <c r="A56">
        <v>1953</v>
      </c>
      <c r="B56">
        <v>3.6186257366186497E-2</v>
      </c>
      <c r="C56">
        <v>1.99259633558056</v>
      </c>
      <c r="D56">
        <v>0</v>
      </c>
      <c r="E56">
        <v>0</v>
      </c>
      <c r="F56">
        <v>1.8470145914464601E-3</v>
      </c>
      <c r="G56">
        <v>0.32370818798665302</v>
      </c>
    </row>
    <row r="57" spans="1:7" x14ac:dyDescent="0.25">
      <c r="A57">
        <v>1954</v>
      </c>
      <c r="B57">
        <v>3.85622968321108E-2</v>
      </c>
      <c r="C57">
        <v>1.9963327719849799</v>
      </c>
      <c r="D57">
        <v>0</v>
      </c>
      <c r="E57">
        <v>0</v>
      </c>
      <c r="F57">
        <v>1.73024521640905E-3</v>
      </c>
      <c r="G57">
        <v>0.31864853881851402</v>
      </c>
    </row>
    <row r="58" spans="1:7" x14ac:dyDescent="0.25">
      <c r="A58">
        <v>1955</v>
      </c>
      <c r="B58">
        <v>5.43514707466295E-2</v>
      </c>
      <c r="C58">
        <v>2.0413859759051101</v>
      </c>
      <c r="D58">
        <v>0</v>
      </c>
      <c r="E58">
        <v>0</v>
      </c>
      <c r="F58">
        <v>2.4426252560933799E-3</v>
      </c>
      <c r="G58">
        <v>0.30659428701604502</v>
      </c>
    </row>
    <row r="59" spans="1:7" x14ac:dyDescent="0.25">
      <c r="A59">
        <v>1956</v>
      </c>
      <c r="B59">
        <v>4.4437232972136601E-2</v>
      </c>
      <c r="C59">
        <v>2.05053169868299</v>
      </c>
      <c r="D59">
        <v>0</v>
      </c>
      <c r="E59" s="13">
        <v>3.6442643711024101E-5</v>
      </c>
      <c r="F59">
        <v>1.8566951651167499E-3</v>
      </c>
      <c r="G59">
        <v>0.30300299748390702</v>
      </c>
    </row>
    <row r="60" spans="1:7" x14ac:dyDescent="0.25">
      <c r="A60">
        <v>1957</v>
      </c>
      <c r="B60">
        <v>3.5110612758676503E-2</v>
      </c>
      <c r="C60">
        <v>2.0382183594058998</v>
      </c>
      <c r="D60" s="13">
        <v>1.6744718850621899E-7</v>
      </c>
      <c r="E60">
        <v>2.4634157043545199E-4</v>
      </c>
      <c r="F60">
        <v>1.40077374264444E-3</v>
      </c>
      <c r="G60">
        <v>0.30564042530528901</v>
      </c>
    </row>
    <row r="61" spans="1:7" x14ac:dyDescent="0.25">
      <c r="A61">
        <v>1958</v>
      </c>
      <c r="B61">
        <v>3.8283412410106299E-2</v>
      </c>
      <c r="C61">
        <v>1.9931693808037101</v>
      </c>
      <c r="D61" s="13">
        <v>1.15210142017505E-6</v>
      </c>
      <c r="E61">
        <v>2.5837211988389902E-4</v>
      </c>
      <c r="F61">
        <v>1.43500876716404E-3</v>
      </c>
      <c r="G61">
        <v>0.32020973753371401</v>
      </c>
    </row>
    <row r="62" spans="1:7" x14ac:dyDescent="0.25">
      <c r="A62">
        <v>1959</v>
      </c>
      <c r="B62">
        <v>3.7615656722474397E-2</v>
      </c>
      <c r="C62">
        <v>2.0460535185417998</v>
      </c>
      <c r="D62" s="13">
        <v>1.45577824688132E-6</v>
      </c>
      <c r="E62">
        <v>7.1519038628230398E-4</v>
      </c>
      <c r="F62">
        <v>1.80423785701243E-3</v>
      </c>
      <c r="G62">
        <v>0.29985770543613999</v>
      </c>
    </row>
    <row r="63" spans="1:7" x14ac:dyDescent="0.25">
      <c r="A63">
        <v>1960</v>
      </c>
      <c r="B63">
        <v>4.7742594629753901E-2</v>
      </c>
      <c r="C63">
        <v>2.0550846763072901</v>
      </c>
      <c r="D63" s="13">
        <v>4.6178015904147396E-6</v>
      </c>
      <c r="E63">
        <v>1.25502895715408E-3</v>
      </c>
      <c r="F63">
        <v>1.94379747001352E-3</v>
      </c>
      <c r="G63">
        <v>0.29885129532180199</v>
      </c>
    </row>
    <row r="64" spans="1:7" x14ac:dyDescent="0.25">
      <c r="A64">
        <v>1961</v>
      </c>
      <c r="B64">
        <v>3.11303994044668E-2</v>
      </c>
      <c r="C64">
        <v>2.0632883545049201</v>
      </c>
      <c r="D64" s="13">
        <v>5.36502618407901E-6</v>
      </c>
      <c r="E64">
        <v>1.8568595692392601E-3</v>
      </c>
      <c r="F64">
        <v>1.2811318234002701E-3</v>
      </c>
      <c r="G64">
        <v>0.29548760595895301</v>
      </c>
    </row>
    <row r="65" spans="1:7" x14ac:dyDescent="0.25">
      <c r="A65">
        <v>1962</v>
      </c>
      <c r="B65">
        <v>3.6297353738923899E-2</v>
      </c>
      <c r="C65">
        <v>2.0895195811392999</v>
      </c>
      <c r="D65" s="13">
        <v>9.5507862080868302E-6</v>
      </c>
      <c r="E65">
        <v>2.4774111711237802E-3</v>
      </c>
      <c r="F65">
        <v>1.52203701678567E-3</v>
      </c>
      <c r="G65">
        <v>0.28640435984080698</v>
      </c>
    </row>
    <row r="66" spans="1:7" x14ac:dyDescent="0.25">
      <c r="A66">
        <v>1963</v>
      </c>
      <c r="B66">
        <v>3.4897127881024802E-2</v>
      </c>
      <c r="C66">
        <v>2.1098304462453701</v>
      </c>
      <c r="D66" s="13">
        <v>1.21939193164839E-5</v>
      </c>
      <c r="E66">
        <v>3.67747561979807E-3</v>
      </c>
      <c r="F66">
        <v>1.4117430473822501E-3</v>
      </c>
      <c r="G66">
        <v>0.27865370047027799</v>
      </c>
    </row>
    <row r="67" spans="1:7" x14ac:dyDescent="0.25">
      <c r="A67">
        <v>1964</v>
      </c>
      <c r="B67">
        <v>3.6000345922310897E-2</v>
      </c>
      <c r="C67">
        <v>2.1518663886565901</v>
      </c>
      <c r="D67" s="13">
        <v>1.93502161849205E-5</v>
      </c>
      <c r="E67">
        <v>4.7497269126517304E-3</v>
      </c>
      <c r="F67">
        <v>1.4687838085610499E-3</v>
      </c>
      <c r="G67">
        <v>0.265292265649683</v>
      </c>
    </row>
    <row r="68" spans="1:7" x14ac:dyDescent="0.25">
      <c r="A68">
        <v>1965</v>
      </c>
      <c r="B68">
        <v>4.1372228479832497E-2</v>
      </c>
      <c r="C68">
        <v>2.1326654313986602</v>
      </c>
      <c r="D68" s="13">
        <v>2.55367249756282E-5</v>
      </c>
      <c r="E68">
        <v>6.9953544916734603E-3</v>
      </c>
      <c r="F68">
        <v>1.42841127752674E-3</v>
      </c>
      <c r="G68">
        <v>0.27135018522245502</v>
      </c>
    </row>
    <row r="69" spans="1:7" x14ac:dyDescent="0.25">
      <c r="A69">
        <v>1966</v>
      </c>
      <c r="B69">
        <v>3.6716784553773897E-2</v>
      </c>
      <c r="C69">
        <v>2.12970710914832</v>
      </c>
      <c r="D69" s="13">
        <v>3.4827251113838901E-5</v>
      </c>
      <c r="E69">
        <v>9.3434667878205709E-3</v>
      </c>
      <c r="F69">
        <v>1.3531228993061699E-3</v>
      </c>
      <c r="G69">
        <v>0.27080051996555099</v>
      </c>
    </row>
    <row r="70" spans="1:7" x14ac:dyDescent="0.25">
      <c r="A70">
        <v>1967</v>
      </c>
      <c r="B70">
        <v>2.5544225630680598E-2</v>
      </c>
      <c r="C70">
        <v>2.1602705030877498</v>
      </c>
      <c r="D70" s="13">
        <v>3.5257904873024598E-5</v>
      </c>
      <c r="E70">
        <v>1.06723030551126E-2</v>
      </c>
      <c r="F70">
        <v>1.0231676689960701E-3</v>
      </c>
      <c r="G70">
        <v>0.26094534293586902</v>
      </c>
    </row>
    <row r="71" spans="1:7" x14ac:dyDescent="0.25">
      <c r="A71">
        <v>1968</v>
      </c>
      <c r="B71">
        <v>3.6219580673630701E-2</v>
      </c>
      <c r="C71">
        <v>2.1823514832447599</v>
      </c>
      <c r="D71" s="13">
        <v>5.5283193436092799E-5</v>
      </c>
      <c r="E71">
        <v>1.22575039851015E-2</v>
      </c>
      <c r="F71">
        <v>1.3525447952204199E-3</v>
      </c>
      <c r="G71">
        <v>0.251098091066281</v>
      </c>
    </row>
    <row r="72" spans="1:7" x14ac:dyDescent="0.25">
      <c r="A72">
        <v>1969</v>
      </c>
      <c r="B72">
        <v>3.8742453796399803E-2</v>
      </c>
      <c r="C72">
        <v>2.2049199498626701</v>
      </c>
      <c r="D72" s="13">
        <v>6.6909702044064002E-5</v>
      </c>
      <c r="E72">
        <v>1.36887420864432E-2</v>
      </c>
      <c r="F72">
        <v>1.3718581001522501E-3</v>
      </c>
      <c r="G72">
        <v>0.244760513950879</v>
      </c>
    </row>
    <row r="73" spans="1:7" x14ac:dyDescent="0.25">
      <c r="A73">
        <v>1970</v>
      </c>
      <c r="B73">
        <v>3.5040882608500697E-2</v>
      </c>
      <c r="C73">
        <v>2.2223157035390901</v>
      </c>
      <c r="D73" s="13">
        <v>6.8055666624227497E-5</v>
      </c>
      <c r="E73">
        <v>1.5781434338828299E-2</v>
      </c>
      <c r="F73">
        <v>1.2177323848626899E-3</v>
      </c>
      <c r="G73">
        <v>0.239906652896311</v>
      </c>
    </row>
    <row r="74" spans="1:7" x14ac:dyDescent="0.25">
      <c r="A74">
        <v>1971</v>
      </c>
      <c r="B74">
        <v>2.9561415788041199E-2</v>
      </c>
      <c r="C74">
        <v>2.2324107197768601</v>
      </c>
      <c r="D74" s="13">
        <v>6.8222660716369798E-5</v>
      </c>
      <c r="E74">
        <v>2.11515360268426E-2</v>
      </c>
      <c r="F74">
        <v>1.03789756779691E-3</v>
      </c>
      <c r="G74">
        <v>0.24896398975442599</v>
      </c>
    </row>
    <row r="75" spans="1:7" x14ac:dyDescent="0.25">
      <c r="A75">
        <v>1972</v>
      </c>
      <c r="B75">
        <v>3.7123201307965398E-2</v>
      </c>
      <c r="C75">
        <v>2.25077991934524</v>
      </c>
      <c r="D75">
        <v>1.11657505150713E-4</v>
      </c>
      <c r="E75">
        <v>2.67849990654455E-2</v>
      </c>
      <c r="F75">
        <v>1.31549973929418E-3</v>
      </c>
      <c r="G75">
        <v>0.24067003106281101</v>
      </c>
    </row>
    <row r="76" spans="1:7" x14ac:dyDescent="0.25">
      <c r="A76">
        <v>1973</v>
      </c>
      <c r="B76">
        <v>3.0107631608543101E-2</v>
      </c>
      <c r="C76">
        <v>2.2880757093994601</v>
      </c>
      <c r="D76">
        <v>1.21920040245963E-4</v>
      </c>
      <c r="E76">
        <v>3.3180913675345203E-2</v>
      </c>
      <c r="F76">
        <v>1.0968978830843299E-3</v>
      </c>
      <c r="G76">
        <v>0.226743210706324</v>
      </c>
    </row>
    <row r="77" spans="1:7" x14ac:dyDescent="0.25">
      <c r="A77">
        <v>1974</v>
      </c>
      <c r="B77">
        <v>2.44861991348224E-2</v>
      </c>
      <c r="C77">
        <v>2.1966500090309</v>
      </c>
      <c r="D77" s="13">
        <v>9.3209775270094793E-5</v>
      </c>
      <c r="E77">
        <v>4.34397338224978E-2</v>
      </c>
      <c r="F77">
        <v>6.3769123974547696E-4</v>
      </c>
      <c r="G77">
        <v>0.24277207064679801</v>
      </c>
    </row>
    <row r="78" spans="1:7" x14ac:dyDescent="0.25">
      <c r="A78">
        <v>1975</v>
      </c>
      <c r="B78">
        <v>1.35301202497306E-2</v>
      </c>
      <c r="C78">
        <v>2.1574938141140398</v>
      </c>
      <c r="D78" s="13">
        <v>8.5499155321368901E-5</v>
      </c>
      <c r="E78">
        <v>5.89446740927883E-2</v>
      </c>
      <c r="F78">
        <v>4.7805931137039201E-4</v>
      </c>
      <c r="G78">
        <v>0.23922347274802699</v>
      </c>
    </row>
    <row r="79" spans="1:7" x14ac:dyDescent="0.25">
      <c r="A79">
        <v>1976</v>
      </c>
      <c r="B79">
        <v>2.5829677017858502E-2</v>
      </c>
      <c r="C79">
        <v>2.2037240049448599</v>
      </c>
      <c r="D79">
        <v>2.39504615435318E-4</v>
      </c>
      <c r="E79">
        <v>6.3223164866128001E-2</v>
      </c>
      <c r="F79">
        <v>9.7254709068604801E-4</v>
      </c>
      <c r="G79">
        <v>0.222774036331435</v>
      </c>
    </row>
    <row r="80" spans="1:7" x14ac:dyDescent="0.25">
      <c r="A80">
        <v>1977</v>
      </c>
      <c r="B80">
        <v>1.89496433519536E-2</v>
      </c>
      <c r="C80">
        <v>2.17982633550844</v>
      </c>
      <c r="D80">
        <v>1.6933807645416499E-4</v>
      </c>
      <c r="E80">
        <v>7.3613608006187006E-2</v>
      </c>
      <c r="F80">
        <v>5.9702524900722104E-4</v>
      </c>
      <c r="G80">
        <v>0.219992370960165</v>
      </c>
    </row>
    <row r="81" spans="1:7" x14ac:dyDescent="0.25">
      <c r="A81">
        <v>1978</v>
      </c>
      <c r="B81">
        <v>2.6610620270185799E-2</v>
      </c>
      <c r="C81">
        <v>2.1412107031913998</v>
      </c>
      <c r="D81">
        <v>2.5655300460964998E-4</v>
      </c>
      <c r="E81">
        <v>8.1501023267537595E-2</v>
      </c>
      <c r="F81">
        <v>7.6701833400776096E-4</v>
      </c>
      <c r="G81">
        <v>0.22483685591072899</v>
      </c>
    </row>
    <row r="82" spans="1:7" x14ac:dyDescent="0.25">
      <c r="A82">
        <v>1979</v>
      </c>
      <c r="B82">
        <v>2.1717405224347199E-2</v>
      </c>
      <c r="C82">
        <v>2.1258111459787798</v>
      </c>
      <c r="D82">
        <v>2.40360300312162E-4</v>
      </c>
      <c r="E82">
        <v>8.0993207463500499E-2</v>
      </c>
      <c r="F82">
        <v>6.6325614625057803E-4</v>
      </c>
      <c r="G82">
        <v>0.226593414605402</v>
      </c>
    </row>
    <row r="83" spans="1:7" x14ac:dyDescent="0.25">
      <c r="A83">
        <v>1980</v>
      </c>
      <c r="B83">
        <v>1.5533208373363101E-2</v>
      </c>
      <c r="C83">
        <v>2.1096229822822998</v>
      </c>
      <c r="D83">
        <v>1.8523360569192601E-4</v>
      </c>
      <c r="E83">
        <v>8.6296820901933802E-2</v>
      </c>
      <c r="F83">
        <v>5.1820415746437203E-4</v>
      </c>
      <c r="G83">
        <v>0.22443375152184999</v>
      </c>
    </row>
    <row r="84" spans="1:7" x14ac:dyDescent="0.25">
      <c r="A84">
        <v>1981</v>
      </c>
      <c r="B84">
        <v>1.15726960198182E-2</v>
      </c>
      <c r="C84">
        <v>2.0591707026556398</v>
      </c>
      <c r="D84">
        <v>1.4031785244334499E-4</v>
      </c>
      <c r="E84">
        <v>9.9849829914715499E-2</v>
      </c>
      <c r="F84">
        <v>3.6498641832183499E-4</v>
      </c>
      <c r="G84">
        <v>0.22522881141349599</v>
      </c>
    </row>
    <row r="85" spans="1:7" x14ac:dyDescent="0.25">
      <c r="A85">
        <v>1982</v>
      </c>
      <c r="B85">
        <v>1.17834507751761E-2</v>
      </c>
      <c r="C85">
        <v>2.0170445728322202</v>
      </c>
      <c r="D85">
        <v>1.6709749953952799E-4</v>
      </c>
      <c r="E85">
        <v>0.106798829584504</v>
      </c>
      <c r="F85">
        <v>3.7699873808670999E-4</v>
      </c>
      <c r="G85">
        <v>0.230359992393152</v>
      </c>
    </row>
    <row r="86" spans="1:7" x14ac:dyDescent="0.25">
      <c r="A86">
        <v>1983</v>
      </c>
      <c r="B86">
        <v>1.99490650893655E-2</v>
      </c>
      <c r="C86">
        <v>1.98170575944651</v>
      </c>
      <c r="D86">
        <v>2.9958645673214501E-4</v>
      </c>
      <c r="E86">
        <v>0.116591636814667</v>
      </c>
      <c r="F86">
        <v>6.4624015791245402E-4</v>
      </c>
      <c r="G86">
        <v>0.23071581872871899</v>
      </c>
    </row>
    <row r="87" spans="1:7" x14ac:dyDescent="0.25">
      <c r="A87">
        <v>1984</v>
      </c>
      <c r="B87">
        <v>2.1139700431699202E-2</v>
      </c>
      <c r="C87">
        <v>1.92823892556202</v>
      </c>
      <c r="D87">
        <v>3.6452879767909203E-4</v>
      </c>
      <c r="E87">
        <v>0.13390501685140899</v>
      </c>
      <c r="F87">
        <v>7.2150954360949504E-4</v>
      </c>
      <c r="G87">
        <v>0.22582931870588099</v>
      </c>
    </row>
    <row r="88" spans="1:7" x14ac:dyDescent="0.25">
      <c r="A88">
        <v>1985</v>
      </c>
      <c r="B88">
        <v>1.8591248552267001E-2</v>
      </c>
      <c r="C88">
        <v>1.87702298676657</v>
      </c>
      <c r="D88">
        <v>3.88356151850369E-4</v>
      </c>
      <c r="E88">
        <v>0.15278133880087999</v>
      </c>
      <c r="F88">
        <v>6.55267040877814E-4</v>
      </c>
      <c r="G88">
        <v>0.22039632753621499</v>
      </c>
    </row>
    <row r="89" spans="1:7" x14ac:dyDescent="0.25">
      <c r="A89">
        <v>1986</v>
      </c>
      <c r="B89">
        <v>1.29323747315123E-2</v>
      </c>
      <c r="C89">
        <v>1.8659641207900499</v>
      </c>
      <c r="D89">
        <v>3.00543338991105E-4</v>
      </c>
      <c r="E89">
        <v>0.159179835636308</v>
      </c>
      <c r="F89">
        <v>4.3373843855999098E-4</v>
      </c>
      <c r="G89">
        <v>0.21789557721296901</v>
      </c>
    </row>
    <row r="90" spans="1:7" x14ac:dyDescent="0.25">
      <c r="A90">
        <v>1987</v>
      </c>
      <c r="B90">
        <v>1.52284424447443E-2</v>
      </c>
      <c r="C90">
        <v>1.8665604438955099</v>
      </c>
      <c r="D90">
        <v>3.9586581183232399E-4</v>
      </c>
      <c r="E90">
        <v>0.16507335902421399</v>
      </c>
      <c r="F90">
        <v>5.4194197645200302E-4</v>
      </c>
      <c r="G90">
        <v>0.208942647922437</v>
      </c>
    </row>
    <row r="91" spans="1:7" x14ac:dyDescent="0.25">
      <c r="A91">
        <v>1988</v>
      </c>
      <c r="B91">
        <v>1.8210169806287101E-2</v>
      </c>
      <c r="C91">
        <v>1.8525450129755501</v>
      </c>
      <c r="D91">
        <v>4.4821478908912602E-4</v>
      </c>
      <c r="E91">
        <v>0.17207483095942</v>
      </c>
      <c r="F91">
        <v>5.6744141620284196E-4</v>
      </c>
      <c r="G91">
        <v>0.20715803773295599</v>
      </c>
    </row>
    <row r="92" spans="1:7" x14ac:dyDescent="0.25">
      <c r="A92">
        <v>1989</v>
      </c>
      <c r="B92">
        <v>1.7141003599303099E-2</v>
      </c>
      <c r="C92">
        <v>1.8711192814138999</v>
      </c>
      <c r="D92">
        <v>4.8999513784828196E-4</v>
      </c>
      <c r="E92">
        <v>0.16822153837825601</v>
      </c>
      <c r="F92">
        <v>5.8997610637286199E-4</v>
      </c>
      <c r="G92">
        <v>0.21220492601310301</v>
      </c>
    </row>
    <row r="93" spans="1:7" x14ac:dyDescent="0.25">
      <c r="A93">
        <v>1990</v>
      </c>
      <c r="B93">
        <v>1.25511634495192E-2</v>
      </c>
      <c r="C93">
        <v>1.8464223064724601</v>
      </c>
      <c r="D93">
        <v>2.9993192925551902E-4</v>
      </c>
      <c r="E93">
        <v>0.17092732033040101</v>
      </c>
      <c r="F93">
        <v>3.7830244440485499E-4</v>
      </c>
      <c r="G93">
        <v>0.21435984970087199</v>
      </c>
    </row>
    <row r="94" spans="1:7" x14ac:dyDescent="0.25">
      <c r="A94">
        <v>1991</v>
      </c>
      <c r="B94">
        <v>1.30930652430993E-2</v>
      </c>
      <c r="C94">
        <v>1.83775143137154</v>
      </c>
      <c r="D94">
        <v>3.2567227702357898E-4</v>
      </c>
      <c r="E94">
        <v>0.17493626886056399</v>
      </c>
      <c r="F94">
        <v>4.08429511366198E-4</v>
      </c>
      <c r="G94">
        <v>0.20634557979319801</v>
      </c>
    </row>
    <row r="95" spans="1:7" x14ac:dyDescent="0.25">
      <c r="A95">
        <v>1992</v>
      </c>
      <c r="B95">
        <v>6.1534850066240999E-3</v>
      </c>
      <c r="C95">
        <v>1.83887070298394</v>
      </c>
      <c r="D95">
        <v>1.7825813425070201E-4</v>
      </c>
      <c r="E95">
        <v>0.17488785715962299</v>
      </c>
      <c r="F95">
        <v>2.10288575535922E-4</v>
      </c>
      <c r="G95">
        <v>0.207617514408102</v>
      </c>
    </row>
    <row r="96" spans="1:7" x14ac:dyDescent="0.25">
      <c r="A96">
        <v>1993</v>
      </c>
      <c r="B96">
        <v>1.6883798614443699E-2</v>
      </c>
      <c r="C96">
        <v>1.81147675340474</v>
      </c>
      <c r="D96">
        <v>4.0481154753701902E-4</v>
      </c>
      <c r="E96">
        <v>0.176143132458778</v>
      </c>
      <c r="F96">
        <v>4.8056755246895599E-4</v>
      </c>
      <c r="G96">
        <v>0.21399959775732999</v>
      </c>
    </row>
    <row r="97" spans="1:7" x14ac:dyDescent="0.25">
      <c r="A97">
        <v>1994</v>
      </c>
      <c r="B97">
        <v>1.1727787828631301E-2</v>
      </c>
      <c r="C97">
        <v>1.81678232378893</v>
      </c>
      <c r="D97">
        <v>3.2858780355707898E-4</v>
      </c>
      <c r="E97">
        <v>0.17602219071085201</v>
      </c>
      <c r="F97">
        <v>3.99186559902308E-4</v>
      </c>
      <c r="G97">
        <v>0.212011073025932</v>
      </c>
    </row>
    <row r="98" spans="1:7" x14ac:dyDescent="0.25">
      <c r="A98">
        <v>1995</v>
      </c>
      <c r="B98">
        <v>1.7798615165696099E-2</v>
      </c>
      <c r="C98">
        <v>1.7988832184305801</v>
      </c>
      <c r="D98">
        <v>4.4645362849700702E-4</v>
      </c>
      <c r="E98">
        <v>0.17705315345090999</v>
      </c>
      <c r="F98">
        <v>5.3774262819224704E-4</v>
      </c>
      <c r="G98">
        <v>0.21567420546042301</v>
      </c>
    </row>
    <row r="99" spans="1:7" x14ac:dyDescent="0.25">
      <c r="A99">
        <v>1996</v>
      </c>
      <c r="B99">
        <v>1.4055531414737799E-2</v>
      </c>
      <c r="C99">
        <v>1.80485805405705</v>
      </c>
      <c r="D99">
        <v>3.9424489464752899E-4</v>
      </c>
      <c r="E99">
        <v>0.17788627050272099</v>
      </c>
      <c r="F99">
        <v>4.8022898809910701E-4</v>
      </c>
      <c r="G99">
        <v>0.21164452888252799</v>
      </c>
    </row>
    <row r="100" spans="1:7" x14ac:dyDescent="0.25">
      <c r="A100">
        <v>1997</v>
      </c>
      <c r="B100">
        <v>1.1771168330187E-2</v>
      </c>
      <c r="C100">
        <v>1.8160408401905599</v>
      </c>
      <c r="D100">
        <v>3.2866138800426501E-4</v>
      </c>
      <c r="E100">
        <v>0.17242849591484299</v>
      </c>
      <c r="F100">
        <v>3.9105348779386599E-4</v>
      </c>
      <c r="G100">
        <v>0.21134700390817099</v>
      </c>
    </row>
    <row r="101" spans="1:7" x14ac:dyDescent="0.25">
      <c r="A101">
        <v>1998</v>
      </c>
      <c r="B101">
        <v>1.2227648966015201E-2</v>
      </c>
      <c r="C101">
        <v>1.8237130067673899</v>
      </c>
      <c r="D101">
        <v>3.4226081645976697E-4</v>
      </c>
      <c r="E101">
        <v>0.17177497555830301</v>
      </c>
      <c r="F101">
        <v>4.1948849779292698E-4</v>
      </c>
      <c r="G101">
        <v>0.207658336313785</v>
      </c>
    </row>
    <row r="102" spans="1:7" x14ac:dyDescent="0.25">
      <c r="A102">
        <v>1999</v>
      </c>
      <c r="B102">
        <v>1.2761547584614299E-2</v>
      </c>
      <c r="C102">
        <v>1.8203848273355401</v>
      </c>
      <c r="D102">
        <v>3.6011907569168599E-4</v>
      </c>
      <c r="E102">
        <v>0.17287307102178601</v>
      </c>
      <c r="F102">
        <v>4.35359035047051E-4</v>
      </c>
      <c r="G102">
        <v>0.20471428709064601</v>
      </c>
    </row>
    <row r="103" spans="1:7" x14ac:dyDescent="0.25">
      <c r="A103">
        <v>2000</v>
      </c>
      <c r="B103">
        <v>2.1012114498616698E-2</v>
      </c>
      <c r="C103">
        <v>1.8372365715315699</v>
      </c>
      <c r="D103">
        <v>5.7591592750131097E-4</v>
      </c>
      <c r="E103">
        <v>0.16900248592712699</v>
      </c>
      <c r="F103">
        <v>6.8202258850375095E-4</v>
      </c>
      <c r="G103">
        <v>0.20123988828911199</v>
      </c>
    </row>
    <row r="104" spans="1:7" x14ac:dyDescent="0.25">
      <c r="A104">
        <v>2001</v>
      </c>
      <c r="B104">
        <v>7.8644389623897405E-3</v>
      </c>
      <c r="C104">
        <v>1.83519690238265</v>
      </c>
      <c r="D104">
        <v>2.2260790766427099E-4</v>
      </c>
      <c r="E104">
        <v>0.17078660570131801</v>
      </c>
      <c r="F104">
        <v>2.6506567817858299E-4</v>
      </c>
      <c r="G104">
        <v>0.196672167455227</v>
      </c>
    </row>
    <row r="105" spans="1:7" x14ac:dyDescent="0.25">
      <c r="A105">
        <v>2002</v>
      </c>
      <c r="B105">
        <v>2.01334167188792E-2</v>
      </c>
      <c r="C105">
        <v>1.84559257805388</v>
      </c>
      <c r="D105">
        <v>5.31156035386975E-4</v>
      </c>
      <c r="E105">
        <v>0.16574009102393999</v>
      </c>
      <c r="F105">
        <v>6.1168867901118603E-4</v>
      </c>
      <c r="G105">
        <v>0.197344277991055</v>
      </c>
    </row>
    <row r="106" spans="1:7" x14ac:dyDescent="0.25">
      <c r="A106">
        <v>2003</v>
      </c>
      <c r="B106">
        <v>1.8859231096025001E-2</v>
      </c>
      <c r="C106">
        <v>1.8769025555404799</v>
      </c>
      <c r="D106">
        <v>5.0997859005871696E-4</v>
      </c>
      <c r="E106">
        <v>0.15830011561422599</v>
      </c>
      <c r="F106">
        <v>6.0716032724581295E-4</v>
      </c>
      <c r="G106">
        <v>0.194053895684766</v>
      </c>
    </row>
    <row r="107" spans="1:7" x14ac:dyDescent="0.25">
      <c r="A107">
        <v>2004</v>
      </c>
      <c r="B107">
        <v>2.4619865424083499E-2</v>
      </c>
      <c r="C107">
        <v>1.8605362504203899</v>
      </c>
      <c r="D107">
        <v>5.7040629907973003E-4</v>
      </c>
      <c r="E107">
        <v>0.15723658582088301</v>
      </c>
      <c r="F107">
        <v>6.9917402348450796E-4</v>
      </c>
      <c r="G107">
        <v>0.19924355781265399</v>
      </c>
    </row>
    <row r="108" spans="1:7" x14ac:dyDescent="0.25">
      <c r="A108">
        <v>2005</v>
      </c>
      <c r="B108">
        <v>2.3493894114779201E-2</v>
      </c>
      <c r="C108">
        <v>1.8657684803466901</v>
      </c>
      <c r="D108">
        <v>5.6351247743176996E-4</v>
      </c>
      <c r="E108">
        <v>0.15236306928983101</v>
      </c>
      <c r="F108">
        <v>7.1397485401539197E-4</v>
      </c>
      <c r="G108">
        <v>0.20326842749318499</v>
      </c>
    </row>
    <row r="109" spans="1:7" x14ac:dyDescent="0.25">
      <c r="A109">
        <v>2006</v>
      </c>
      <c r="B109">
        <v>2.1730420356304E-2</v>
      </c>
      <c r="C109">
        <v>1.8688181155069701</v>
      </c>
      <c r="D109">
        <v>5.0994919345544296E-4</v>
      </c>
      <c r="E109">
        <v>0.14786625018841201</v>
      </c>
      <c r="F109">
        <v>6.8020000417171695E-4</v>
      </c>
      <c r="G109">
        <v>0.20524163687519201</v>
      </c>
    </row>
    <row r="110" spans="1:7" x14ac:dyDescent="0.25">
      <c r="A110">
        <v>2007</v>
      </c>
      <c r="B110">
        <v>2.2875336827886301E-2</v>
      </c>
      <c r="C110">
        <v>1.8994553876007101</v>
      </c>
      <c r="D110">
        <v>5.45402112808147E-4</v>
      </c>
      <c r="E110">
        <v>0.13797682858406299</v>
      </c>
      <c r="F110">
        <v>7.5692870807597202E-4</v>
      </c>
      <c r="G110">
        <v>0.204066080276089</v>
      </c>
    </row>
    <row r="111" spans="1:7" x14ac:dyDescent="0.25">
      <c r="A111">
        <v>2008</v>
      </c>
      <c r="B111">
        <v>1.8955227448832199E-2</v>
      </c>
      <c r="C111">
        <v>1.8805561055373601</v>
      </c>
      <c r="D111">
        <v>4.0180577281357001E-4</v>
      </c>
      <c r="E111">
        <v>0.13592890611459801</v>
      </c>
      <c r="F111">
        <v>5.94121730503885E-4</v>
      </c>
      <c r="G111">
        <v>0.21205475941801599</v>
      </c>
    </row>
    <row r="112" spans="1:7" x14ac:dyDescent="0.25">
      <c r="A112">
        <v>2009</v>
      </c>
      <c r="B112">
        <v>1.36684815562651E-2</v>
      </c>
      <c r="C112">
        <v>1.85701106455633</v>
      </c>
      <c r="D112">
        <v>3.1501150708119298E-4</v>
      </c>
      <c r="E112">
        <v>0.13455467124109499</v>
      </c>
      <c r="F112">
        <v>4.9135549578180001E-4</v>
      </c>
      <c r="G112">
        <v>0.22246452937078701</v>
      </c>
    </row>
    <row r="113" spans="1:7" x14ac:dyDescent="0.25">
      <c r="A113">
        <v>2010</v>
      </c>
      <c r="B113">
        <v>3.7036669808563003E-2</v>
      </c>
      <c r="C113">
        <v>1.86110438541967</v>
      </c>
      <c r="D113">
        <v>8.0925157916833903E-4</v>
      </c>
      <c r="E113">
        <v>0.12898624191984701</v>
      </c>
      <c r="F113">
        <v>1.33779066011472E-3</v>
      </c>
      <c r="G113">
        <v>0.22750854166974699</v>
      </c>
    </row>
    <row r="114" spans="1:7" x14ac:dyDescent="0.25">
      <c r="A114">
        <v>2011</v>
      </c>
      <c r="B114">
        <v>3.8682348508280097E-2</v>
      </c>
      <c r="C114">
        <v>1.89125320146534</v>
      </c>
      <c r="D114">
        <v>8.9747699488115795E-4</v>
      </c>
      <c r="E114">
        <v>0.11699615371155</v>
      </c>
      <c r="F114">
        <v>1.5823686407921199E-3</v>
      </c>
      <c r="G114">
        <v>0.232194493258531</v>
      </c>
    </row>
    <row r="115" spans="1:7" x14ac:dyDescent="0.25">
      <c r="A115">
        <v>2012</v>
      </c>
      <c r="B115">
        <v>3.4859863552056003E-2</v>
      </c>
      <c r="C115">
        <v>1.8831243782943501</v>
      </c>
      <c r="D115">
        <v>7.1665324328945904E-4</v>
      </c>
      <c r="E115">
        <v>0.10898767484394201</v>
      </c>
      <c r="F115">
        <v>1.4210856454439701E-3</v>
      </c>
      <c r="G115">
        <v>0.24397216881400299</v>
      </c>
    </row>
    <row r="116" spans="1:7" x14ac:dyDescent="0.25">
      <c r="A116">
        <v>2013</v>
      </c>
      <c r="B116">
        <v>3.5783490911661303E-2</v>
      </c>
      <c r="C116">
        <v>1.8712901582507599</v>
      </c>
      <c r="D116">
        <v>6.8698120255409104E-4</v>
      </c>
      <c r="E116">
        <v>0.10667848338428799</v>
      </c>
      <c r="F116">
        <v>1.5366809677113699E-3</v>
      </c>
      <c r="G116">
        <v>0.25431885173982399</v>
      </c>
    </row>
    <row r="117" spans="1:7" x14ac:dyDescent="0.25">
      <c r="A117">
        <v>2014</v>
      </c>
      <c r="B117">
        <v>2.90358070560944E-2</v>
      </c>
      <c r="C117">
        <v>1.85013704478704</v>
      </c>
      <c r="D117">
        <v>5.8097731099565598E-4</v>
      </c>
      <c r="E117">
        <v>0.10714069544350401</v>
      </c>
      <c r="F117">
        <v>1.3844885780338999E-3</v>
      </c>
      <c r="G117">
        <v>0.26295530071973999</v>
      </c>
    </row>
    <row r="118" spans="1:7" x14ac:dyDescent="0.25">
      <c r="A118">
        <v>2015</v>
      </c>
      <c r="B118">
        <v>2.7351114129047199E-2</v>
      </c>
      <c r="C118">
        <v>1.8234210958533701</v>
      </c>
      <c r="D118">
        <v>5.6141397438822004E-4</v>
      </c>
      <c r="E118">
        <v>0.106549209210829</v>
      </c>
      <c r="F118">
        <v>1.37766196814288E-3</v>
      </c>
      <c r="G118">
        <v>0.26979490932473599</v>
      </c>
    </row>
    <row r="119" spans="1:7" x14ac:dyDescent="0.25">
      <c r="A119">
        <v>2016</v>
      </c>
      <c r="B119">
        <v>3.3753234290421402E-2</v>
      </c>
      <c r="C119">
        <v>1.79248677367901</v>
      </c>
      <c r="D119">
        <v>6.5064721969776797E-4</v>
      </c>
      <c r="E119">
        <v>0.105231344580279</v>
      </c>
      <c r="F119">
        <v>1.64724725076903E-3</v>
      </c>
      <c r="G119">
        <v>0.28254401375460397</v>
      </c>
    </row>
    <row r="120" spans="1:7" x14ac:dyDescent="0.25">
      <c r="A120">
        <v>2017</v>
      </c>
      <c r="B120">
        <v>3.3197189411022801E-2</v>
      </c>
      <c r="C120">
        <v>1.77536714182627</v>
      </c>
      <c r="D120">
        <v>6.6518835913517802E-4</v>
      </c>
      <c r="E120">
        <v>0.103795809633888</v>
      </c>
      <c r="F120">
        <v>1.78539065402019E-3</v>
      </c>
      <c r="G120">
        <v>0.290710486737083</v>
      </c>
    </row>
    <row r="121" spans="1:7" x14ac:dyDescent="0.25">
      <c r="A121">
        <v>2018</v>
      </c>
      <c r="B121">
        <v>2.4982939564275199E-2</v>
      </c>
      <c r="C121">
        <v>1.7405240708082499</v>
      </c>
      <c r="D121">
        <v>4.7266704873376899E-4</v>
      </c>
      <c r="E121">
        <v>0.10403152450922699</v>
      </c>
      <c r="F121">
        <v>1.3234907361547601E-3</v>
      </c>
      <c r="G121">
        <v>0.30623822268166301</v>
      </c>
    </row>
    <row r="122" spans="1:7" x14ac:dyDescent="0.25">
      <c r="A122">
        <v>2019</v>
      </c>
      <c r="B122">
        <v>2.55752555308521E-2</v>
      </c>
      <c r="C122">
        <v>1.7072081510722299</v>
      </c>
      <c r="D122">
        <v>4.96977594128813E-4</v>
      </c>
      <c r="E122">
        <v>0.104256908140403</v>
      </c>
      <c r="F122">
        <v>1.4626330111912E-3</v>
      </c>
      <c r="G122">
        <v>0.321085387104805</v>
      </c>
    </row>
    <row r="123" spans="1:7" x14ac:dyDescent="0.25">
      <c r="A123">
        <v>2020</v>
      </c>
      <c r="B123">
        <v>3.0803598388237301E-2</v>
      </c>
      <c r="C123">
        <v>1.6566342816371</v>
      </c>
      <c r="D123">
        <v>5.9862349946702802E-4</v>
      </c>
      <c r="E123">
        <v>0.10131811183296401</v>
      </c>
      <c r="F123">
        <v>1.84322350616487E-3</v>
      </c>
      <c r="G123">
        <v>0.34640179253195102</v>
      </c>
    </row>
    <row r="124" spans="1:7" x14ac:dyDescent="0.25">
      <c r="A124">
        <v>2021</v>
      </c>
      <c r="B124">
        <v>6.9140186002924695E-2</v>
      </c>
      <c r="C124">
        <v>1.5254094279658299</v>
      </c>
      <c r="D124">
        <v>1.3984176545872101E-3</v>
      </c>
      <c r="E124">
        <v>0.10201380834826999</v>
      </c>
      <c r="F124">
        <v>4.7783318113677996E-3</v>
      </c>
      <c r="G124">
        <v>0.39467953215948998</v>
      </c>
    </row>
    <row r="125" spans="1:7" x14ac:dyDescent="0.25">
      <c r="A125">
        <v>2022</v>
      </c>
      <c r="B125">
        <v>6.5452957217925004E-2</v>
      </c>
      <c r="C125">
        <v>1.4022861411276299</v>
      </c>
      <c r="D125">
        <v>1.36478101470654E-3</v>
      </c>
      <c r="E125">
        <v>0.102666553915973</v>
      </c>
      <c r="F125">
        <v>5.2718380601109102E-3</v>
      </c>
      <c r="G125">
        <v>0.439976698189882</v>
      </c>
    </row>
    <row r="126" spans="1:7" x14ac:dyDescent="0.25">
      <c r="A126">
        <v>2023</v>
      </c>
      <c r="B126">
        <v>6.1612689472368899E-2</v>
      </c>
      <c r="C126">
        <v>1.2865366250474199</v>
      </c>
      <c r="D126">
        <v>1.32237062585775E-3</v>
      </c>
      <c r="E126">
        <v>0.103280206991076</v>
      </c>
      <c r="F126">
        <v>5.6596753846856196E-3</v>
      </c>
      <c r="G126">
        <v>0.482561047442291</v>
      </c>
    </row>
    <row r="127" spans="1:7" x14ac:dyDescent="0.25">
      <c r="A127">
        <v>2024</v>
      </c>
      <c r="B127">
        <v>5.8117525569056097E-2</v>
      </c>
      <c r="C127">
        <v>1.17751772357014</v>
      </c>
      <c r="D127">
        <v>1.2819950141729701E-3</v>
      </c>
      <c r="E127">
        <v>0.103858177304917</v>
      </c>
      <c r="F127">
        <v>5.9835670089527998E-3</v>
      </c>
      <c r="G127">
        <v>0.52266919763451902</v>
      </c>
    </row>
    <row r="128" spans="1:7" x14ac:dyDescent="0.25">
      <c r="A128">
        <v>2025</v>
      </c>
      <c r="B128">
        <v>5.4925518574702098E-2</v>
      </c>
      <c r="C128">
        <v>1.0746589639580499</v>
      </c>
      <c r="D128">
        <v>1.2432601004975E-3</v>
      </c>
      <c r="E128">
        <v>0.104403489253293</v>
      </c>
      <c r="F128">
        <v>6.2512061260868498E-3</v>
      </c>
      <c r="G128">
        <v>0.56051102619089899</v>
      </c>
    </row>
    <row r="129" spans="1:7" x14ac:dyDescent="0.25">
      <c r="A129">
        <v>2026</v>
      </c>
      <c r="B129">
        <v>5.2022994130785802E-2</v>
      </c>
      <c r="C129">
        <v>0.97745257151459297</v>
      </c>
      <c r="D129">
        <v>1.20670146655374E-3</v>
      </c>
      <c r="E129">
        <v>0.104918834834533</v>
      </c>
      <c r="F129">
        <v>6.4735812612074003E-3</v>
      </c>
      <c r="G129">
        <v>0.59627334387100595</v>
      </c>
    </row>
    <row r="130" spans="1:7" x14ac:dyDescent="0.25">
      <c r="A130">
        <v>2027</v>
      </c>
      <c r="B130">
        <v>4.9425920197504802E-2</v>
      </c>
      <c r="C130">
        <v>0.88544508635737096</v>
      </c>
      <c r="D130">
        <v>1.1730693863340001E-3</v>
      </c>
      <c r="E130">
        <v>0.10540661809368899</v>
      </c>
      <c r="F130">
        <v>6.66252431058207E-3</v>
      </c>
      <c r="G130">
        <v>0.63012297896629299</v>
      </c>
    </row>
    <row r="131" spans="1:7" x14ac:dyDescent="0.25">
      <c r="A131">
        <v>2028</v>
      </c>
      <c r="B131">
        <v>4.6978964286493098E-2</v>
      </c>
      <c r="C131">
        <v>0.79823029024320402</v>
      </c>
      <c r="D131">
        <v>1.13996414300305E-3</v>
      </c>
      <c r="E131">
        <v>0.105868992621396</v>
      </c>
      <c r="F131">
        <v>6.8109848854253502E-3</v>
      </c>
      <c r="G131">
        <v>0.662209379527397</v>
      </c>
    </row>
    <row r="132" spans="1:7" x14ac:dyDescent="0.25">
      <c r="A132">
        <v>2029</v>
      </c>
      <c r="B132">
        <v>4.4118150952904597E-2</v>
      </c>
      <c r="C132">
        <v>0.71544321066502004</v>
      </c>
      <c r="D132">
        <v>1.0954290324757801E-3</v>
      </c>
      <c r="E132">
        <v>0.106307893341523</v>
      </c>
      <c r="F132">
        <v>6.8486260650954204E-3</v>
      </c>
      <c r="G132">
        <v>0.69266681926219098</v>
      </c>
    </row>
    <row r="133" spans="1:7" x14ac:dyDescent="0.25">
      <c r="A133">
        <v>2030</v>
      </c>
      <c r="B133">
        <v>4.2066486137768699E-2</v>
      </c>
      <c r="C133">
        <v>0.63675501554111302</v>
      </c>
      <c r="D133">
        <v>1.0654933756708001E-3</v>
      </c>
      <c r="E133">
        <v>0.10672506357728199</v>
      </c>
      <c r="F133">
        <v>6.9395346130937596E-3</v>
      </c>
      <c r="G133">
        <v>0.72161627578412002</v>
      </c>
    </row>
    <row r="134" spans="1:7" x14ac:dyDescent="0.25">
      <c r="A134">
        <v>2031</v>
      </c>
      <c r="B134">
        <v>5.48523691019965E-2</v>
      </c>
      <c r="C134">
        <v>0.55181469227109603</v>
      </c>
      <c r="D134">
        <v>1.4362501738791999E-3</v>
      </c>
      <c r="E134">
        <v>0.105012758963713</v>
      </c>
      <c r="F134">
        <v>9.7076074096213803E-3</v>
      </c>
      <c r="G134">
        <v>0.76236159768176104</v>
      </c>
    </row>
    <row r="135" spans="1:7" x14ac:dyDescent="0.25">
      <c r="A135">
        <v>2032</v>
      </c>
      <c r="B135">
        <v>5.1780228965449697E-2</v>
      </c>
      <c r="C135">
        <v>0.47393240960484201</v>
      </c>
      <c r="D135">
        <v>1.3596246667581899E-3</v>
      </c>
      <c r="E135">
        <v>0.103442736778834</v>
      </c>
      <c r="F135">
        <v>9.8612879931066592E-3</v>
      </c>
      <c r="G135">
        <v>0.79972122330117201</v>
      </c>
    </row>
    <row r="136" spans="1:7" x14ac:dyDescent="0.25">
      <c r="A136">
        <v>2033</v>
      </c>
      <c r="B136">
        <v>4.8881481483805701E-2</v>
      </c>
      <c r="C136">
        <v>0.402263537044039</v>
      </c>
      <c r="D136">
        <v>1.2861446046724401E-3</v>
      </c>
      <c r="E136">
        <v>0.101997970189648</v>
      </c>
      <c r="F136">
        <v>9.9352740203173893E-3</v>
      </c>
      <c r="G136">
        <v>0.83410031641161397</v>
      </c>
    </row>
    <row r="137" spans="1:7" x14ac:dyDescent="0.25">
      <c r="A137">
        <v>2034</v>
      </c>
      <c r="B137">
        <v>4.6327503586548503E-2</v>
      </c>
      <c r="C137">
        <v>0.336093042837596</v>
      </c>
      <c r="D137">
        <v>1.2213365772496701E-3</v>
      </c>
      <c r="E137">
        <v>0.10066404493306901</v>
      </c>
      <c r="F137">
        <v>9.9807365454781596E-3</v>
      </c>
      <c r="G137">
        <v>0.86584187310426697</v>
      </c>
    </row>
    <row r="138" spans="1:7" x14ac:dyDescent="0.25">
      <c r="A138">
        <v>2035</v>
      </c>
      <c r="B138">
        <v>4.40740645731258E-2</v>
      </c>
      <c r="C138">
        <v>0.274811555473645</v>
      </c>
      <c r="D138">
        <v>1.16379998320188E-3</v>
      </c>
      <c r="E138">
        <v>9.94286767416145E-2</v>
      </c>
      <c r="F138">
        <v>1.00042059350288E-2</v>
      </c>
      <c r="G138">
        <v>0.89523820493918205</v>
      </c>
    </row>
    <row r="139" spans="1:7" x14ac:dyDescent="0.25">
      <c r="A139">
        <v>2036</v>
      </c>
      <c r="B139">
        <v>4.21384105294942E-2</v>
      </c>
      <c r="C139">
        <v>0.217896542224671</v>
      </c>
      <c r="D139">
        <v>1.1140053453584499E-3</v>
      </c>
      <c r="E139">
        <v>9.8281331923326498E-2</v>
      </c>
      <c r="F139">
        <v>1.0025052741446799E-2</v>
      </c>
      <c r="G139">
        <v>0.92253996747505096</v>
      </c>
    </row>
    <row r="140" spans="1:7" x14ac:dyDescent="0.25">
      <c r="A140">
        <v>2037</v>
      </c>
      <c r="B140">
        <v>4.0462507997679503E-2</v>
      </c>
      <c r="C140">
        <v>0.16489737253084799</v>
      </c>
      <c r="D140">
        <v>1.07173797668941E-3</v>
      </c>
      <c r="E140">
        <v>9.7212926255813598E-2</v>
      </c>
      <c r="F140">
        <v>1.00554550682433E-2</v>
      </c>
      <c r="G140">
        <v>0.94796332526729499</v>
      </c>
    </row>
    <row r="141" spans="1:7" x14ac:dyDescent="0.25">
      <c r="A141">
        <v>2038</v>
      </c>
      <c r="B141">
        <v>3.8960181876276902E-2</v>
      </c>
      <c r="C141">
        <v>0.11542336184226901</v>
      </c>
      <c r="D141">
        <v>1.03294781081191E-3</v>
      </c>
      <c r="E141">
        <v>9.6215583963101606E-2</v>
      </c>
      <c r="F141">
        <v>1.0068543343886601E-2</v>
      </c>
      <c r="G141">
        <v>0.97169568715936505</v>
      </c>
    </row>
    <row r="142" spans="1:7" x14ac:dyDescent="0.25">
      <c r="A142">
        <v>2039</v>
      </c>
      <c r="B142">
        <v>3.7501859216810297E-2</v>
      </c>
      <c r="C142">
        <v>6.9134124409904005E-2</v>
      </c>
      <c r="D142">
        <v>9.9682347086332791E-4</v>
      </c>
      <c r="E142">
        <v>9.5282443238382794E-2</v>
      </c>
      <c r="F142">
        <v>1.00633460471661E-2</v>
      </c>
      <c r="G142">
        <v>0.99390033398631905</v>
      </c>
    </row>
    <row r="143" spans="1:7" x14ac:dyDescent="0.25">
      <c r="A143">
        <v>2040</v>
      </c>
      <c r="B143">
        <v>3.6338351977702403E-2</v>
      </c>
      <c r="C143">
        <v>2.5731731030996002E-2</v>
      </c>
      <c r="D143">
        <v>9.6712849207748503E-4</v>
      </c>
      <c r="E143">
        <v>9.4407498152685398E-2</v>
      </c>
      <c r="F143">
        <v>1.0084849138948601E-2</v>
      </c>
      <c r="G143">
        <v>1.01472018045347</v>
      </c>
    </row>
    <row r="144" spans="1:7" x14ac:dyDescent="0.25">
      <c r="A144">
        <v>2041</v>
      </c>
      <c r="B144">
        <v>2.2494547012383698E-2</v>
      </c>
      <c r="C144">
        <v>2.3566661117249098E-2</v>
      </c>
      <c r="D144">
        <v>6.0873495376199103E-4</v>
      </c>
      <c r="E144">
        <v>9.3063732538253202E-2</v>
      </c>
      <c r="F144">
        <v>6.54088686110993E-3</v>
      </c>
      <c r="G144">
        <v>1.0164742027757201</v>
      </c>
    </row>
    <row r="145" spans="1:7" x14ac:dyDescent="0.25">
      <c r="A145">
        <v>2042</v>
      </c>
      <c r="B145">
        <v>2.13081893503098E-2</v>
      </c>
      <c r="C145">
        <v>2.15158369373817E-2</v>
      </c>
      <c r="D145">
        <v>5.7293766172261304E-4</v>
      </c>
      <c r="E145">
        <v>9.1790874328615504E-2</v>
      </c>
      <c r="F145">
        <v>6.2571627400915403E-3</v>
      </c>
      <c r="G145">
        <v>1.01813566939518</v>
      </c>
    </row>
    <row r="146" spans="1:7" x14ac:dyDescent="0.25">
      <c r="A146">
        <v>2043</v>
      </c>
      <c r="B146">
        <v>2.18561615794974E-2</v>
      </c>
      <c r="C146">
        <v>1.9570448215465001E-2</v>
      </c>
      <c r="D146">
        <v>5.8354816733834905E-4</v>
      </c>
      <c r="E146">
        <v>9.0583455365090298E-2</v>
      </c>
      <c r="F146">
        <v>6.4720429673215804E-3</v>
      </c>
      <c r="G146">
        <v>1.0197117179199999</v>
      </c>
    </row>
    <row r="147" spans="1:7" x14ac:dyDescent="0.25">
      <c r="A147">
        <v>2044</v>
      </c>
      <c r="B147">
        <v>2.2197636708073301E-2</v>
      </c>
      <c r="C147">
        <v>1.7722567867365601E-2</v>
      </c>
      <c r="D147">
        <v>5.9009248377414397E-4</v>
      </c>
      <c r="E147">
        <v>8.9436555648090499E-2</v>
      </c>
      <c r="F147">
        <v>6.6421325787602396E-3</v>
      </c>
      <c r="G147">
        <v>1.0212087704441899</v>
      </c>
    </row>
    <row r="148" spans="1:7" x14ac:dyDescent="0.25">
      <c r="A148">
        <v>2045</v>
      </c>
      <c r="B148">
        <v>2.2872684682390999E-2</v>
      </c>
      <c r="C148">
        <v>1.5965044036321398E-2</v>
      </c>
      <c r="D148">
        <v>6.0036601885661599E-4</v>
      </c>
      <c r="E148">
        <v>8.8345736328258401E-2</v>
      </c>
      <c r="F148">
        <v>6.8544899474898002E-3</v>
      </c>
      <c r="G148">
        <v>1.02263262101454</v>
      </c>
    </row>
    <row r="149" spans="1:7" x14ac:dyDescent="0.25">
      <c r="A149">
        <v>2046</v>
      </c>
      <c r="B149">
        <v>2.3866811022411501E-2</v>
      </c>
      <c r="C149">
        <v>1.42914075880867E-2</v>
      </c>
      <c r="D149">
        <v>6.1427314151720402E-4</v>
      </c>
      <c r="E149">
        <v>8.7306982292687102E-2</v>
      </c>
      <c r="F149">
        <v>7.1097694571731797E-3</v>
      </c>
      <c r="G149">
        <v>1.0239885105730699</v>
      </c>
    </row>
    <row r="150" spans="1:7" x14ac:dyDescent="0.25">
      <c r="A150">
        <v>2047</v>
      </c>
      <c r="B150">
        <v>2.4776982299540101E-2</v>
      </c>
      <c r="C150">
        <v>1.2695792543220201E-2</v>
      </c>
      <c r="D150">
        <v>6.2563569760534299E-4</v>
      </c>
      <c r="E150">
        <v>8.6316652780670702E-2</v>
      </c>
      <c r="F150">
        <v>7.3371551457104096E-3</v>
      </c>
      <c r="G150">
        <v>1.0252811914184501</v>
      </c>
    </row>
    <row r="151" spans="1:7" x14ac:dyDescent="0.25">
      <c r="A151">
        <v>2048</v>
      </c>
      <c r="B151">
        <v>2.5482278910039902E-2</v>
      </c>
      <c r="C151">
        <v>1.1172867383740501E-2</v>
      </c>
      <c r="D151">
        <v>6.3248542673399603E-4</v>
      </c>
      <c r="E151">
        <v>8.5371438748703996E-2</v>
      </c>
      <c r="F151">
        <v>7.5120642326223204E-3</v>
      </c>
      <c r="G151">
        <v>1.0265149828576501</v>
      </c>
    </row>
    <row r="152" spans="1:7" x14ac:dyDescent="0.25">
      <c r="A152">
        <v>2049</v>
      </c>
      <c r="B152">
        <v>2.62621915650968E-2</v>
      </c>
      <c r="C152">
        <v>9.7177755388882705E-3</v>
      </c>
      <c r="D152">
        <v>6.4020885972334999E-4</v>
      </c>
      <c r="E152">
        <v>8.4468325932559707E-2</v>
      </c>
      <c r="F152">
        <v>7.6972450162899296E-3</v>
      </c>
      <c r="G152">
        <v>1.02769381942112</v>
      </c>
    </row>
    <row r="153" spans="1:7" x14ac:dyDescent="0.25">
      <c r="A153">
        <v>2050</v>
      </c>
      <c r="B153">
        <v>3.9129911460607403E-2</v>
      </c>
      <c r="C153">
        <v>8.3260836501901202E-3</v>
      </c>
      <c r="D153">
        <v>9.3407290341245897E-4</v>
      </c>
      <c r="E153">
        <v>8.3604562737642593E-2</v>
      </c>
      <c r="F153">
        <v>1.1363498855746499E-2</v>
      </c>
      <c r="G153">
        <v>1.0288212927756699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N19"/>
  <sheetViews>
    <sheetView tabSelected="1" workbookViewId="0">
      <selection activeCell="E11" sqref="E11"/>
    </sheetView>
  </sheetViews>
  <sheetFormatPr baseColWidth="10" defaultRowHeight="15" x14ac:dyDescent="0.25"/>
  <cols>
    <col min="1" max="1" width="7.7109375" customWidth="1"/>
    <col min="2" max="2" width="22.5703125" customWidth="1"/>
    <col min="3" max="3" width="28.28515625" style="3" bestFit="1" customWidth="1"/>
    <col min="4" max="4" width="12.140625" style="3" bestFit="1" customWidth="1"/>
    <col min="5" max="5" width="13.5703125" customWidth="1"/>
    <col min="6" max="6" width="10.140625" customWidth="1"/>
    <col min="7" max="7" width="10" customWidth="1"/>
    <col min="9" max="9" width="2.140625" customWidth="1"/>
    <col min="10" max="10" width="16.7109375" bestFit="1" customWidth="1"/>
    <col min="11" max="11" width="12.28515625" bestFit="1" customWidth="1"/>
    <col min="12" max="12" width="4.42578125" customWidth="1"/>
  </cols>
  <sheetData>
    <row r="1" spans="1:14" x14ac:dyDescent="0.25">
      <c r="A1" s="2" t="s">
        <v>0</v>
      </c>
      <c r="B1" s="2" t="s">
        <v>5</v>
      </c>
      <c r="C1" s="4" t="s">
        <v>6</v>
      </c>
      <c r="D1" s="4" t="s">
        <v>7</v>
      </c>
      <c r="E1" s="2" t="s">
        <v>1</v>
      </c>
    </row>
    <row r="2" spans="1:14" x14ac:dyDescent="0.25">
      <c r="A2" t="s">
        <v>36</v>
      </c>
      <c r="B2" t="s">
        <v>390</v>
      </c>
      <c r="C2" s="3" t="s">
        <v>102</v>
      </c>
      <c r="D2" s="3" t="s">
        <v>42</v>
      </c>
      <c r="E2" t="s">
        <v>8</v>
      </c>
      <c r="H2" s="3"/>
      <c r="J2" s="3"/>
      <c r="K2" s="3"/>
      <c r="N2" s="3"/>
    </row>
    <row r="3" spans="1:14" x14ac:dyDescent="0.25">
      <c r="A3" t="s">
        <v>37</v>
      </c>
      <c r="B3" t="s">
        <v>391</v>
      </c>
      <c r="C3" s="3" t="s">
        <v>386</v>
      </c>
      <c r="D3" s="3" t="s">
        <v>72</v>
      </c>
      <c r="E3" t="s">
        <v>8</v>
      </c>
      <c r="H3" s="3"/>
      <c r="J3" s="3"/>
      <c r="K3" s="3"/>
      <c r="N3" s="3"/>
    </row>
    <row r="4" spans="1:14" x14ac:dyDescent="0.25">
      <c r="A4" t="s">
        <v>38</v>
      </c>
      <c r="B4" t="s">
        <v>392</v>
      </c>
      <c r="C4" s="3" t="s">
        <v>387</v>
      </c>
      <c r="D4" s="3" t="s">
        <v>78</v>
      </c>
      <c r="E4" t="s">
        <v>8</v>
      </c>
      <c r="H4" s="3"/>
      <c r="J4" s="3"/>
      <c r="K4" s="3"/>
      <c r="N4" s="3"/>
    </row>
    <row r="5" spans="1:14" x14ac:dyDescent="0.25">
      <c r="A5" t="s">
        <v>39</v>
      </c>
      <c r="B5" t="s">
        <v>393</v>
      </c>
      <c r="C5" s="3" t="s">
        <v>388</v>
      </c>
      <c r="D5" s="3" t="s">
        <v>81</v>
      </c>
      <c r="E5" t="s">
        <v>8</v>
      </c>
      <c r="H5" s="3"/>
      <c r="J5" s="3"/>
      <c r="K5" s="3"/>
      <c r="N5" s="3"/>
    </row>
    <row r="6" spans="1:14" x14ac:dyDescent="0.25">
      <c r="A6" t="s">
        <v>41</v>
      </c>
      <c r="B6" t="s">
        <v>394</v>
      </c>
      <c r="C6" s="3" t="s">
        <v>389</v>
      </c>
      <c r="D6" s="3" t="s">
        <v>89</v>
      </c>
      <c r="E6" t="s">
        <v>8</v>
      </c>
      <c r="H6" s="3"/>
      <c r="J6" s="3"/>
      <c r="K6" s="3"/>
      <c r="N6" s="3"/>
    </row>
    <row r="7" spans="1:14" x14ac:dyDescent="0.25">
      <c r="A7" t="s">
        <v>42</v>
      </c>
      <c r="B7" t="s">
        <v>395</v>
      </c>
      <c r="C7" s="3" t="s">
        <v>73</v>
      </c>
      <c r="D7" s="3" t="s">
        <v>93</v>
      </c>
      <c r="E7" t="s">
        <v>8</v>
      </c>
      <c r="H7" s="3"/>
      <c r="J7" s="3"/>
      <c r="K7" s="3"/>
      <c r="N7" s="3"/>
    </row>
    <row r="8" spans="1:14" x14ac:dyDescent="0.25">
      <c r="A8" t="s">
        <v>43</v>
      </c>
      <c r="B8" t="s">
        <v>396</v>
      </c>
      <c r="C8" s="3" t="s">
        <v>146</v>
      </c>
      <c r="D8" s="3" t="s">
        <v>97</v>
      </c>
      <c r="E8" t="s">
        <v>8</v>
      </c>
      <c r="H8" s="3"/>
      <c r="J8" s="3"/>
      <c r="K8" s="3"/>
      <c r="N8" s="3"/>
    </row>
    <row r="9" spans="1:14" x14ac:dyDescent="0.25">
      <c r="A9" t="s">
        <v>44</v>
      </c>
      <c r="B9" t="s">
        <v>44</v>
      </c>
      <c r="C9" s="3" t="s">
        <v>68</v>
      </c>
      <c r="D9" s="3" t="s">
        <v>104</v>
      </c>
      <c r="E9" t="s">
        <v>8</v>
      </c>
      <c r="H9" s="3"/>
      <c r="J9" s="3"/>
      <c r="K9" s="3"/>
      <c r="N9" s="3"/>
    </row>
    <row r="10" spans="1:14" x14ac:dyDescent="0.25">
      <c r="A10" t="s">
        <v>40</v>
      </c>
      <c r="B10" t="s">
        <v>397</v>
      </c>
      <c r="C10" s="3" t="s">
        <v>145</v>
      </c>
      <c r="D10" s="3" t="s">
        <v>85</v>
      </c>
      <c r="E10" t="s">
        <v>9</v>
      </c>
      <c r="H10" s="3"/>
      <c r="J10" s="3"/>
      <c r="K10" s="3"/>
      <c r="N10" s="3"/>
    </row>
    <row r="11" spans="1:14" x14ac:dyDescent="0.25">
      <c r="A11" t="s">
        <v>398</v>
      </c>
      <c r="B11" t="s">
        <v>399</v>
      </c>
      <c r="C11" s="3" t="s">
        <v>70</v>
      </c>
      <c r="D11" s="3" t="s">
        <v>71</v>
      </c>
      <c r="E11" t="s">
        <v>9</v>
      </c>
      <c r="H11" s="3"/>
      <c r="J11" s="3"/>
      <c r="K11" s="3"/>
      <c r="N11" s="3"/>
    </row>
    <row r="12" spans="1:14" x14ac:dyDescent="0.25">
      <c r="A12" t="s">
        <v>400</v>
      </c>
      <c r="B12" t="s">
        <v>401</v>
      </c>
      <c r="C12" s="3" t="s">
        <v>103</v>
      </c>
      <c r="D12" s="3" t="s">
        <v>100</v>
      </c>
      <c r="E12" t="s">
        <v>9</v>
      </c>
      <c r="H12" s="3"/>
      <c r="J12" s="3"/>
      <c r="K12" s="3"/>
      <c r="N12" s="3"/>
    </row>
    <row r="13" spans="1:14" x14ac:dyDescent="0.25">
      <c r="A13" t="s">
        <v>402</v>
      </c>
      <c r="B13" t="s">
        <v>403</v>
      </c>
      <c r="C13" s="3" t="s">
        <v>48</v>
      </c>
      <c r="D13" s="3" t="s">
        <v>82</v>
      </c>
      <c r="E13" t="s">
        <v>9</v>
      </c>
      <c r="H13" s="3"/>
      <c r="J13" s="3"/>
      <c r="K13" s="3"/>
      <c r="N13" s="3"/>
    </row>
    <row r="14" spans="1:14" x14ac:dyDescent="0.25">
      <c r="A14" t="s">
        <v>404</v>
      </c>
      <c r="B14" t="s">
        <v>198</v>
      </c>
      <c r="C14" s="3" t="s">
        <v>90</v>
      </c>
      <c r="D14" s="3" t="s">
        <v>107</v>
      </c>
      <c r="E14" t="s">
        <v>9</v>
      </c>
      <c r="H14" s="3"/>
      <c r="J14" s="3"/>
      <c r="K14" s="3"/>
      <c r="N14" s="3"/>
    </row>
    <row r="15" spans="1:14" x14ac:dyDescent="0.25">
      <c r="A15" t="s">
        <v>405</v>
      </c>
      <c r="B15" t="s">
        <v>406</v>
      </c>
      <c r="C15" s="3" t="s">
        <v>91</v>
      </c>
      <c r="D15" s="3" t="s">
        <v>108</v>
      </c>
      <c r="E15" t="s">
        <v>9</v>
      </c>
      <c r="H15" s="3"/>
      <c r="J15" s="3"/>
      <c r="K15" s="3"/>
      <c r="N15" s="3"/>
    </row>
    <row r="16" spans="1:14" x14ac:dyDescent="0.25">
      <c r="N16" s="3"/>
    </row>
    <row r="17" spans="14:14" x14ac:dyDescent="0.25">
      <c r="N17" s="3"/>
    </row>
    <row r="18" spans="14:14" x14ac:dyDescent="0.25">
      <c r="N18" s="3"/>
    </row>
    <row r="19" spans="14:14" x14ac:dyDescent="0.25">
      <c r="N19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E2:E17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M4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0" sqref="A40:XFD61"/>
    </sheetView>
  </sheetViews>
  <sheetFormatPr baseColWidth="10" defaultRowHeight="15" x14ac:dyDescent="0.25"/>
  <cols>
    <col min="1" max="1" width="6.7109375" style="3" bestFit="1" customWidth="1"/>
    <col min="2" max="2" width="11.42578125" style="3"/>
    <col min="3" max="3" width="16.42578125" bestFit="1" customWidth="1"/>
  </cols>
  <sheetData>
    <row r="1" spans="1:2" x14ac:dyDescent="0.25">
      <c r="A1" s="4" t="s">
        <v>0</v>
      </c>
      <c r="B1" s="4" t="s">
        <v>35</v>
      </c>
    </row>
    <row r="2" spans="1:2" x14ac:dyDescent="0.25">
      <c r="A2" s="3" t="str">
        <f>Flows!A2</f>
        <v>A1</v>
      </c>
      <c r="B2" s="5">
        <f>ResumenFlows!D2</f>
        <v>14241.934359413817</v>
      </c>
    </row>
    <row r="3" spans="1:2" x14ac:dyDescent="0.25">
      <c r="A3" s="3" t="str">
        <f>Flows!A3</f>
        <v>A2</v>
      </c>
      <c r="B3" s="5">
        <f>ResumenFlows!D3</f>
        <v>991.59999999999991</v>
      </c>
    </row>
    <row r="4" spans="1:2" x14ac:dyDescent="0.25">
      <c r="A4" s="3" t="str">
        <f>Flows!A4</f>
        <v>B1</v>
      </c>
      <c r="B4" s="5">
        <f>ResumenFlows!D4</f>
        <v>1890.8298403574672</v>
      </c>
    </row>
    <row r="5" spans="1:2" x14ac:dyDescent="0.25">
      <c r="A5" s="3" t="str">
        <f>Flows!A5</f>
        <v>B4</v>
      </c>
      <c r="B5" s="5">
        <f>ResumenFlows!D5</f>
        <v>3062</v>
      </c>
    </row>
    <row r="6" spans="1:2" x14ac:dyDescent="0.25">
      <c r="A6" s="3" t="str">
        <f>Flows!A6</f>
        <v>C1</v>
      </c>
      <c r="B6" s="5">
        <f>ResumenFlows!D6</f>
        <v>1718.936218506788</v>
      </c>
    </row>
    <row r="7" spans="1:2" x14ac:dyDescent="0.25">
      <c r="A7" s="3" t="str">
        <f>Flows!A7</f>
        <v>C2</v>
      </c>
      <c r="B7" s="5">
        <f>ResumenFlows!D7</f>
        <v>2879.464294902607</v>
      </c>
    </row>
    <row r="8" spans="1:2" x14ac:dyDescent="0.25">
      <c r="A8" s="3" t="str">
        <f>Flows!A8</f>
        <v>D1</v>
      </c>
      <c r="B8" s="5">
        <f>ResumenFlows!D8</f>
        <v>5403.6723560340815</v>
      </c>
    </row>
    <row r="9" spans="1:2" x14ac:dyDescent="0.25">
      <c r="A9" s="3" t="str">
        <f>Flows!A9</f>
        <v>D2</v>
      </c>
      <c r="B9" s="5">
        <f>ResumenFlows!D9</f>
        <v>1548.8325323083409</v>
      </c>
    </row>
    <row r="10" spans="1:2" x14ac:dyDescent="0.25">
      <c r="A10" s="3" t="str">
        <f>Flows!A10</f>
        <v>F1</v>
      </c>
      <c r="B10" s="5">
        <f>ResumenFlows!D10</f>
        <v>5053.42276266919</v>
      </c>
    </row>
    <row r="11" spans="1:2" x14ac:dyDescent="0.25">
      <c r="A11" s="3" t="str">
        <f>Flows!A11</f>
        <v>F2</v>
      </c>
      <c r="B11" s="5">
        <f>ResumenFlows!D11</f>
        <v>525.86684385046942</v>
      </c>
    </row>
    <row r="12" spans="1:2" x14ac:dyDescent="0.25">
      <c r="A12" s="3" t="str">
        <f>Flows!A12</f>
        <v>J2</v>
      </c>
      <c r="B12" s="5">
        <f>ResumenFlows!D12</f>
        <v>436.01000000000005</v>
      </c>
    </row>
    <row r="13" spans="1:2" x14ac:dyDescent="0.25">
      <c r="A13" s="3" t="str">
        <f>Flows!A13</f>
        <v>AB</v>
      </c>
      <c r="B13" s="5">
        <f>ResumenFlows!D13</f>
        <v>14241.934359413817</v>
      </c>
    </row>
    <row r="14" spans="1:2" x14ac:dyDescent="0.25">
      <c r="A14" s="3" t="str">
        <f>Flows!A14</f>
        <v>JB</v>
      </c>
      <c r="B14" s="5">
        <f>ResumenFlows!D14</f>
        <v>1.4235444931748558</v>
      </c>
    </row>
    <row r="15" spans="1:2" x14ac:dyDescent="0.25">
      <c r="A15" s="3" t="str">
        <f>Flows!A15</f>
        <v>CB</v>
      </c>
      <c r="B15" s="5">
        <f>ResumenFlows!D15</f>
        <v>9840.4840246196309</v>
      </c>
    </row>
    <row r="16" spans="1:2" x14ac:dyDescent="0.25">
      <c r="A16" s="3" t="str">
        <f>Flows!A16</f>
        <v>B3</v>
      </c>
      <c r="B16" s="5">
        <f>ResumenFlows!D16</f>
        <v>8394.5886046602463</v>
      </c>
    </row>
    <row r="17" spans="1:2" x14ac:dyDescent="0.25">
      <c r="A17" s="3" t="str">
        <f>Flows!A17</f>
        <v>BC</v>
      </c>
      <c r="B17" s="5">
        <f>ResumenFlows!D17</f>
        <v>18185.735365278386</v>
      </c>
    </row>
    <row r="18" spans="1:2" x14ac:dyDescent="0.25">
      <c r="A18" s="3" t="str">
        <f>Flows!A18</f>
        <v>BG</v>
      </c>
      <c r="B18" s="5">
        <f>ResumenFlows!D18</f>
        <v>878.57082174977631</v>
      </c>
    </row>
    <row r="19" spans="1:2" x14ac:dyDescent="0.25">
      <c r="A19" s="3" t="str">
        <f>Flows!A19</f>
        <v>JC</v>
      </c>
      <c r="B19" s="5">
        <f>ResumenFlows!D19</f>
        <v>59.992232212368918</v>
      </c>
    </row>
    <row r="20" spans="1:2" x14ac:dyDescent="0.25">
      <c r="A20" s="3" t="str">
        <f>Flows!A20</f>
        <v>DC</v>
      </c>
      <c r="B20" s="5">
        <f>ResumenFlows!D20</f>
        <v>2535.9583372136931</v>
      </c>
    </row>
    <row r="21" spans="1:2" x14ac:dyDescent="0.25">
      <c r="A21" s="3" t="str">
        <f>Flows!A21</f>
        <v>CD</v>
      </c>
      <c r="B21" s="5">
        <f>ResumenFlows!D21</f>
        <v>12039.774126330791</v>
      </c>
    </row>
    <row r="22" spans="1:2" x14ac:dyDescent="0.25">
      <c r="A22" s="3" t="str">
        <f>Flows!A22</f>
        <v>CI</v>
      </c>
      <c r="B22" s="5">
        <f>ResumenFlows!D22</f>
        <v>785.90813378752296</v>
      </c>
    </row>
    <row r="23" spans="1:2" x14ac:dyDescent="0.25">
      <c r="A23" s="3" t="str">
        <f>Flows!A23</f>
        <v>FD</v>
      </c>
      <c r="B23" s="5">
        <f>ResumenFlows!D23</f>
        <v>1362.9206090647876</v>
      </c>
    </row>
    <row r="24" spans="1:2" x14ac:dyDescent="0.25">
      <c r="A24" s="3" t="str">
        <f>Flows!A24</f>
        <v>DE</v>
      </c>
      <c r="B24" s="5">
        <f>ResumenFlows!D24</f>
        <v>12982.32962594773</v>
      </c>
    </row>
    <row r="25" spans="1:2" x14ac:dyDescent="0.25">
      <c r="A25" s="3" t="str">
        <f>Flows!A25</f>
        <v>D4</v>
      </c>
      <c r="B25" s="5">
        <f>ResumenFlows!D25</f>
        <v>2752.5720128396733</v>
      </c>
    </row>
    <row r="26" spans="1:2" x14ac:dyDescent="0.25">
      <c r="A26" s="3" t="str">
        <f>Flows!A26</f>
        <v>EF</v>
      </c>
      <c r="B26" s="5">
        <f>ResumenFlows!D26</f>
        <v>10444.367747523967</v>
      </c>
    </row>
    <row r="27" spans="1:2" x14ac:dyDescent="0.25">
      <c r="A27" s="3" t="str">
        <f>Flows!A27</f>
        <v>F4</v>
      </c>
      <c r="B27" s="5">
        <f>ResumenFlows!D27</f>
        <v>35.436975941074252</v>
      </c>
    </row>
    <row r="28" spans="1:2" x14ac:dyDescent="0.25">
      <c r="A28" s="3" t="str">
        <f>Flows!A28</f>
        <v>F5</v>
      </c>
      <c r="B28" s="5">
        <f>ResumenFlows!D28</f>
        <v>343.89518280353997</v>
      </c>
    </row>
    <row r="29" spans="1:2" x14ac:dyDescent="0.25">
      <c r="A29" s="3" t="str">
        <f>Flows!A29</f>
        <v>GI</v>
      </c>
      <c r="B29" s="5">
        <f>ResumenFlows!D29</f>
        <v>853.20769219335057</v>
      </c>
    </row>
    <row r="30" spans="1:2" x14ac:dyDescent="0.25">
      <c r="A30" s="3" t="str">
        <f>Flows!A30</f>
        <v>I2</v>
      </c>
      <c r="B30" s="5">
        <f>ResumenFlows!D30</f>
        <v>489.97787654361184</v>
      </c>
    </row>
    <row r="31" spans="1:2" x14ac:dyDescent="0.25">
      <c r="A31" s="3" t="str">
        <f>Flows!A31</f>
        <v>I3</v>
      </c>
      <c r="B31" s="5">
        <f>ResumenFlows!D31</f>
        <v>265.93093530155585</v>
      </c>
    </row>
    <row r="32" spans="1:2" x14ac:dyDescent="0.25">
      <c r="A32" s="3" t="str">
        <f>Flows!A32</f>
        <v>F3</v>
      </c>
      <c r="B32" s="5">
        <f>ResumenFlows!D32</f>
        <v>8585.6640649510318</v>
      </c>
    </row>
    <row r="33" spans="1:13" x14ac:dyDescent="0.25">
      <c r="A33" s="3" t="str">
        <f>Flows!A33</f>
        <v>I1</v>
      </c>
      <c r="B33" s="5">
        <f>ResumenFlows!D33</f>
        <v>599.53487567633351</v>
      </c>
    </row>
    <row r="34" spans="1:13" x14ac:dyDescent="0.25">
      <c r="A34" s="3" t="str">
        <f>Flows!A34</f>
        <v>E21</v>
      </c>
      <c r="B34" s="5">
        <f>ResumenFlows!D34</f>
        <v>875.67866769159002</v>
      </c>
    </row>
    <row r="35" spans="1:13" x14ac:dyDescent="0.25">
      <c r="A35" s="3" t="str">
        <f>Flows!A35</f>
        <v>B31</v>
      </c>
      <c r="B35" s="5">
        <f>ResumenFlows!D35</f>
        <v>8394.5886046602463</v>
      </c>
    </row>
    <row r="36" spans="1:13" x14ac:dyDescent="0.25">
      <c r="A36" s="3" t="str">
        <f>Flows!A36</f>
        <v>D41</v>
      </c>
      <c r="B36" s="5">
        <f>ResumenFlows!D36</f>
        <v>2752.5720128396733</v>
      </c>
    </row>
    <row r="37" spans="1:13" x14ac:dyDescent="0.25">
      <c r="A37" s="3" t="str">
        <f>Flows!A37</f>
        <v>I31</v>
      </c>
      <c r="B37" s="5">
        <f>ResumenFlows!D37</f>
        <v>755.90881184516775</v>
      </c>
    </row>
    <row r="38" spans="1:13" x14ac:dyDescent="0.25">
      <c r="A38" s="3" t="str">
        <f>Flows!A38</f>
        <v>F41</v>
      </c>
      <c r="B38" s="5">
        <f>ResumenFlows!D38</f>
        <v>35.436975941074252</v>
      </c>
    </row>
    <row r="39" spans="1:13" x14ac:dyDescent="0.25">
      <c r="A39" s="3" t="str">
        <f>Flows!A39</f>
        <v>F51</v>
      </c>
      <c r="B39" s="5">
        <f>ResumenFlows!D39</f>
        <v>343.89518280353997</v>
      </c>
    </row>
    <row r="40" spans="1:13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B8" sqref="B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33</v>
      </c>
    </row>
    <row r="3" spans="1:4" x14ac:dyDescent="0.25">
      <c r="A3" s="1" t="s">
        <v>14</v>
      </c>
      <c r="B3">
        <v>11</v>
      </c>
      <c r="C3">
        <v>1</v>
      </c>
      <c r="D3" t="s">
        <v>33</v>
      </c>
    </row>
    <row r="4" spans="1:4" x14ac:dyDescent="0.25">
      <c r="A4" s="1" t="s">
        <v>15</v>
      </c>
      <c r="B4">
        <v>11</v>
      </c>
      <c r="C4">
        <v>4</v>
      </c>
      <c r="D4" t="s">
        <v>34</v>
      </c>
    </row>
    <row r="5" spans="1:4" x14ac:dyDescent="0.25">
      <c r="A5" s="1" t="s">
        <v>16</v>
      </c>
      <c r="B5">
        <v>11</v>
      </c>
      <c r="C5">
        <v>1</v>
      </c>
      <c r="D5" t="s">
        <v>33</v>
      </c>
    </row>
    <row r="6" spans="1:4" x14ac:dyDescent="0.25">
      <c r="A6" s="1" t="s">
        <v>17</v>
      </c>
      <c r="B6">
        <v>11</v>
      </c>
      <c r="C6">
        <v>4</v>
      </c>
      <c r="D6" t="s">
        <v>34</v>
      </c>
    </row>
    <row r="7" spans="1:4" x14ac:dyDescent="0.25">
      <c r="A7" s="1" t="s">
        <v>18</v>
      </c>
      <c r="B7">
        <v>11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C5C2-E2A8-4A30-8897-4CA1C9BD5C9B}">
  <dimension ref="A1:E12"/>
  <sheetViews>
    <sheetView zoomScale="85" zoomScaleNormal="85" workbookViewId="0">
      <selection activeCell="C2" sqref="C2"/>
    </sheetView>
  </sheetViews>
  <sheetFormatPr baseColWidth="10" defaultRowHeight="15" x14ac:dyDescent="0.25"/>
  <cols>
    <col min="3" max="5" width="11.42578125" style="3"/>
  </cols>
  <sheetData>
    <row r="1" spans="1:5" x14ac:dyDescent="0.25">
      <c r="A1" s="2" t="s">
        <v>0</v>
      </c>
      <c r="B1" s="2" t="s">
        <v>1</v>
      </c>
      <c r="C1" s="4" t="s">
        <v>109</v>
      </c>
      <c r="D1" s="4" t="s">
        <v>110</v>
      </c>
      <c r="E1" s="4" t="s">
        <v>111</v>
      </c>
    </row>
    <row r="2" spans="1:5" x14ac:dyDescent="0.25">
      <c r="A2" s="3" t="str">
        <f>Flows!A2</f>
        <v>A1</v>
      </c>
      <c r="B2" t="s">
        <v>29</v>
      </c>
      <c r="C2" s="63">
        <f>ResumenFlows!H2/ResumenFlows!D2</f>
        <v>23.547710994500132</v>
      </c>
      <c r="D2" s="63">
        <f>ResumenFlows!F2/ResumenFlows!D2</f>
        <v>21.268301113005435</v>
      </c>
      <c r="E2" s="25">
        <f>ResumenFlows!G2/ResumenFlows!D2</f>
        <v>2.2794098814946984</v>
      </c>
    </row>
    <row r="3" spans="1:5" x14ac:dyDescent="0.25">
      <c r="A3" s="7" t="str">
        <f>Flows!A3</f>
        <v>A2</v>
      </c>
      <c r="B3" t="s">
        <v>29</v>
      </c>
      <c r="C3" s="25">
        <f>ExCicloVida!$B$2</f>
        <v>2.1375996313958843</v>
      </c>
      <c r="D3" s="25">
        <f>ExCicloVida!$C$2</f>
        <v>1.7893546153577684</v>
      </c>
      <c r="E3" s="25">
        <f>ExCicloVida!$D$2</f>
        <v>0.34824501603811592</v>
      </c>
    </row>
    <row r="4" spans="1:5" x14ac:dyDescent="0.25">
      <c r="A4" s="8" t="str">
        <f>Flows!A4</f>
        <v>B1</v>
      </c>
      <c r="B4" t="s">
        <v>29</v>
      </c>
      <c r="C4" s="3">
        <f>ExCicloVida!$B$3</f>
        <v>1.06</v>
      </c>
      <c r="D4" s="25">
        <f>ExCicloVida!$C$3</f>
        <v>1.06</v>
      </c>
      <c r="E4" s="24">
        <f>ExCicloVida!$D$3</f>
        <v>0</v>
      </c>
    </row>
    <row r="5" spans="1:5" x14ac:dyDescent="0.25">
      <c r="A5" s="7" t="str">
        <f>Flows!A5</f>
        <v>B4</v>
      </c>
      <c r="B5" t="s">
        <v>29</v>
      </c>
      <c r="C5" s="25">
        <f>ExCicloVida!$B$2</f>
        <v>2.1375996313958843</v>
      </c>
      <c r="D5" s="25">
        <f>ExCicloVida!$C$2</f>
        <v>1.7893546153577684</v>
      </c>
      <c r="E5" s="25">
        <f>ExCicloVida!$D$2</f>
        <v>0.34824501603811592</v>
      </c>
    </row>
    <row r="6" spans="1:5" x14ac:dyDescent="0.25">
      <c r="A6" s="8" t="str">
        <f>Flows!A6</f>
        <v>C1</v>
      </c>
      <c r="B6" t="s">
        <v>29</v>
      </c>
      <c r="C6" s="3">
        <f>ExCicloVida!$B$3</f>
        <v>1.06</v>
      </c>
      <c r="D6" s="25">
        <f>ExCicloVida!$C$3</f>
        <v>1.06</v>
      </c>
      <c r="E6" s="24">
        <f>ExCicloVida!$D$3</f>
        <v>0</v>
      </c>
    </row>
    <row r="7" spans="1:5" x14ac:dyDescent="0.25">
      <c r="A7" s="3" t="str">
        <f>Flows!A7</f>
        <v>C2</v>
      </c>
      <c r="B7" t="s">
        <v>29</v>
      </c>
      <c r="C7" s="63">
        <f>ResumenFlows!H7/ResumenFlows!D7</f>
        <v>10.112285505712844</v>
      </c>
      <c r="D7" s="63">
        <f>ResumenFlows!F7/ResumenFlows!D7</f>
        <v>9.6220095906470462</v>
      </c>
      <c r="E7" s="25">
        <f>ResumenFlows!G7/ResumenFlows!D7</f>
        <v>0.49027591506579693</v>
      </c>
    </row>
    <row r="8" spans="1:5" x14ac:dyDescent="0.25">
      <c r="A8" s="26" t="str">
        <f>Flows!A8</f>
        <v>D1</v>
      </c>
      <c r="B8" t="s">
        <v>29</v>
      </c>
      <c r="C8" s="3">
        <f>ExCicloVida!$B$4</f>
        <v>1.04</v>
      </c>
      <c r="D8" s="25">
        <f>ExCicloVida!$C$4</f>
        <v>1.04</v>
      </c>
      <c r="E8" s="3">
        <f>ExCicloVida!D4</f>
        <v>0</v>
      </c>
    </row>
    <row r="9" spans="1:5" x14ac:dyDescent="0.25">
      <c r="A9" s="3" t="str">
        <f>Flows!A9</f>
        <v>D2</v>
      </c>
      <c r="B9" t="s">
        <v>29</v>
      </c>
      <c r="C9" s="63">
        <f>ResumenFlows!H9/ResumenFlows!D9</f>
        <v>12.402431634862442</v>
      </c>
      <c r="D9" s="63">
        <f>ResumenFlows!F9/ResumenFlows!D9</f>
        <v>11.794912252465171</v>
      </c>
      <c r="E9" s="25">
        <f>ResumenFlows!G9/ResumenFlows!D9</f>
        <v>0.60751938239727066</v>
      </c>
    </row>
    <row r="10" spans="1:5" x14ac:dyDescent="0.25">
      <c r="A10" s="7" t="str">
        <f>Flows!A10</f>
        <v>F1</v>
      </c>
      <c r="B10" t="s">
        <v>29</v>
      </c>
      <c r="C10" s="25">
        <f>ExCicloVida!$B$2</f>
        <v>2.1375996313958843</v>
      </c>
      <c r="D10" s="25">
        <f>ExCicloVida!$C$2</f>
        <v>1.7893546153577684</v>
      </c>
      <c r="E10" s="25">
        <f>ExCicloVida!$D$2</f>
        <v>0.34824501603811592</v>
      </c>
    </row>
    <row r="11" spans="1:5" x14ac:dyDescent="0.25">
      <c r="A11" s="3" t="str">
        <f>Flows!A11</f>
        <v>F2</v>
      </c>
      <c r="B11" t="s">
        <v>29</v>
      </c>
      <c r="C11" s="63">
        <f>ResumenFlows!H11/ResumenFlows!D11</f>
        <v>0</v>
      </c>
      <c r="D11" s="63">
        <f>ResumenFlows!F11/ResumenFlows!D11</f>
        <v>0</v>
      </c>
      <c r="E11" s="25">
        <f>ResumenFlows!G11/ResumenFlows!D11</f>
        <v>0</v>
      </c>
    </row>
    <row r="12" spans="1:5" x14ac:dyDescent="0.25">
      <c r="A12" s="7" t="str">
        <f>Flows!A12</f>
        <v>J2</v>
      </c>
      <c r="B12" t="s">
        <v>29</v>
      </c>
      <c r="C12" s="25">
        <f>ExCicloVida!$B$2</f>
        <v>2.1375996313958843</v>
      </c>
      <c r="D12" s="25">
        <f>ExCicloVida!$C$2</f>
        <v>1.7893546153577684</v>
      </c>
      <c r="E12" s="25">
        <f>ExCicloVida!$D$2</f>
        <v>0.34824501603811592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BC5D02-82A0-4D91-AA76-65AF83CEF26B}">
          <x14:formula1>
            <xm:f>Validate!$D$2:$D$3</xm:f>
          </x14:formula1>
          <xm:sqref>B2:B12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7"/>
  <sheetViews>
    <sheetView workbookViewId="0">
      <selection activeCell="C3" sqref="C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3" t="s">
        <v>71</v>
      </c>
      <c r="B2" t="s">
        <v>24</v>
      </c>
      <c r="C2">
        <v>0</v>
      </c>
    </row>
    <row r="3" spans="1:3" x14ac:dyDescent="0.25">
      <c r="A3" s="3" t="s">
        <v>100</v>
      </c>
      <c r="B3" t="s">
        <v>24</v>
      </c>
      <c r="C3">
        <v>0</v>
      </c>
    </row>
    <row r="4" spans="1:3" x14ac:dyDescent="0.25">
      <c r="A4" s="3" t="s">
        <v>82</v>
      </c>
      <c r="B4" t="s">
        <v>24</v>
      </c>
      <c r="C4">
        <v>0</v>
      </c>
    </row>
    <row r="5" spans="1:3" x14ac:dyDescent="0.25">
      <c r="A5" s="3" t="s">
        <v>107</v>
      </c>
      <c r="B5" t="s">
        <v>24</v>
      </c>
      <c r="C5">
        <v>0</v>
      </c>
    </row>
    <row r="6" spans="1:3" x14ac:dyDescent="0.25">
      <c r="A6" s="3" t="s">
        <v>108</v>
      </c>
      <c r="B6" t="s">
        <v>24</v>
      </c>
      <c r="C6">
        <v>0</v>
      </c>
    </row>
    <row r="7" spans="1:3" x14ac:dyDescent="0.25">
      <c r="A7" s="3" t="s">
        <v>85</v>
      </c>
      <c r="B7" t="s">
        <v>24</v>
      </c>
      <c r="C7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4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325A-3C94-4A5B-B56A-7CFBE37AECF6}">
  <dimension ref="A1:G5"/>
  <sheetViews>
    <sheetView workbookViewId="0">
      <selection activeCell="D9" sqref="D9"/>
    </sheetView>
  </sheetViews>
  <sheetFormatPr baseColWidth="10" defaultRowHeight="15" x14ac:dyDescent="0.25"/>
  <sheetData>
    <row r="1" spans="1:7" x14ac:dyDescent="0.25">
      <c r="A1" t="s">
        <v>0</v>
      </c>
      <c r="B1" s="3" t="s">
        <v>71</v>
      </c>
      <c r="C1" s="3" t="s">
        <v>100</v>
      </c>
      <c r="D1" s="3" t="s">
        <v>82</v>
      </c>
      <c r="E1" s="3" t="s">
        <v>107</v>
      </c>
      <c r="F1" s="3" t="s">
        <v>108</v>
      </c>
      <c r="G1" s="3" t="s">
        <v>85</v>
      </c>
    </row>
    <row r="2" spans="1:7" x14ac:dyDescent="0.25">
      <c r="A2" t="s">
        <v>36</v>
      </c>
      <c r="B2" s="3">
        <v>1</v>
      </c>
      <c r="C2" s="3">
        <v>0</v>
      </c>
      <c r="D2" s="3">
        <v>0</v>
      </c>
      <c r="E2" s="3">
        <v>1</v>
      </c>
      <c r="F2" s="3">
        <v>1</v>
      </c>
      <c r="G2" s="3">
        <v>1</v>
      </c>
    </row>
    <row r="3" spans="1:7" x14ac:dyDescent="0.25">
      <c r="A3" t="s">
        <v>37</v>
      </c>
      <c r="B3" s="3">
        <v>0</v>
      </c>
      <c r="C3" s="3">
        <v>0.75</v>
      </c>
      <c r="D3" s="3">
        <v>0.4</v>
      </c>
      <c r="E3" s="3">
        <v>0</v>
      </c>
      <c r="F3" s="3">
        <v>0</v>
      </c>
      <c r="G3" s="3">
        <v>0</v>
      </c>
    </row>
    <row r="4" spans="1:7" x14ac:dyDescent="0.25">
      <c r="A4" t="s">
        <v>38</v>
      </c>
      <c r="B4" s="3">
        <v>0</v>
      </c>
      <c r="C4" s="3">
        <v>0.25</v>
      </c>
      <c r="D4" s="3">
        <v>0.15</v>
      </c>
      <c r="E4" s="3">
        <v>0</v>
      </c>
      <c r="F4" s="3">
        <v>0</v>
      </c>
      <c r="G4" s="3">
        <v>0</v>
      </c>
    </row>
    <row r="5" spans="1:7" x14ac:dyDescent="0.25">
      <c r="A5" t="s">
        <v>39</v>
      </c>
      <c r="B5" s="3">
        <v>0</v>
      </c>
      <c r="C5" s="3">
        <v>0</v>
      </c>
      <c r="D5" s="3">
        <v>0.45</v>
      </c>
      <c r="E5" s="3">
        <v>0</v>
      </c>
      <c r="F5" s="3">
        <v>0</v>
      </c>
      <c r="G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5</vt:i4>
      </vt:variant>
    </vt:vector>
  </HeadingPairs>
  <TitlesOfParts>
    <vt:vector size="39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ResumenFlows</vt:lpstr>
      <vt:lpstr>All_Flows</vt:lpstr>
      <vt:lpstr>ExCicloVida</vt:lpstr>
      <vt:lpstr>SRD_IN</vt:lpstr>
      <vt:lpstr>SRD_OUT</vt:lpstr>
      <vt:lpstr>RED_IN</vt:lpstr>
      <vt:lpstr>RED_OUT</vt:lpstr>
      <vt:lpstr>AB_IN</vt:lpstr>
      <vt:lpstr>AB_OUT</vt:lpstr>
      <vt:lpstr>OXI_IN</vt:lpstr>
      <vt:lpstr>OXI_OUT</vt:lpstr>
      <vt:lpstr>PUMP_IN</vt:lpstr>
      <vt:lpstr>PUMP_OUT</vt:lpstr>
      <vt:lpstr>HE_IN</vt:lpstr>
      <vt:lpstr>HE_OUT</vt:lpstr>
      <vt:lpstr>ASU_IN</vt:lpstr>
      <vt:lpstr>ASU_OUT</vt:lpstr>
      <vt:lpstr>FR_IN</vt:lpstr>
      <vt:lpstr>FR_OUT</vt:lpstr>
      <vt:lpstr>AC_IN</vt:lpstr>
      <vt:lpstr>AC_OUT</vt:lpstr>
      <vt:lpstr>ER_IN</vt:lpstr>
      <vt:lpstr>ER_OUT</vt:lpstr>
      <vt:lpstr>H2</vt:lpstr>
      <vt:lpstr>RXCFI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2024-02-19T16:34:25Z</dcterms:modified>
</cp:coreProperties>
</file>