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https://wjproject.sharepoint.com/research/Programmatic/Data Analytics/6. Country Reports/LAC-Reports/Data/"/>
    </mc:Choice>
  </mc:AlternateContent>
  <xr:revisionPtr revIDLastSave="638" documentId="8_{D6C07217-55F6-40ED-9D1A-2B0BF938B636}" xr6:coauthVersionLast="47" xr6:coauthVersionMax="47" xr10:uidLastSave="{1200B1C3-184A-8D44-95CD-4BA1A1969BEB}"/>
  <bookViews>
    <workbookView xWindow="0" yWindow="500" windowWidth="28800" windowHeight="15860" xr2:uid="{77AD0726-88D8-44DD-9080-F543DD60C64F}"/>
  </bookViews>
  <sheets>
    <sheet name="Sampling_Frame" sheetId="5" r:id="rId1"/>
    <sheet name="AdminDivs" sheetId="6" r:id="rId2"/>
    <sheet name="SampleDesc" sheetId="7" r:id="rId3"/>
    <sheet name="Table_A" sheetId="8" r:id="rId4"/>
    <sheet name="Table_B" sheetId="9" r:id="rId5"/>
    <sheet name="Bolivia" sheetId="1" state="hidden" r:id="rId6"/>
    <sheet name="Colombia" sheetId="2" state="hidden" r:id="rId7"/>
    <sheet name="Ecuador" sheetId="3" state="hidden" r:id="rId8"/>
    <sheet name="Peru" sheetId="4"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7" l="1"/>
  <c r="D9" i="7"/>
  <c r="D8" i="7"/>
  <c r="D7" i="7"/>
  <c r="D6" i="7"/>
  <c r="D5" i="7"/>
  <c r="D4" i="7"/>
  <c r="D3" i="7"/>
  <c r="D2" i="7"/>
  <c r="D24" i="7" l="1"/>
  <c r="D25" i="7"/>
  <c r="D26" i="7"/>
  <c r="E40" i="2"/>
  <c r="E39" i="2"/>
  <c r="C20" i="2"/>
  <c r="C19" i="2"/>
  <c r="C18" i="2"/>
  <c r="C39" i="3"/>
  <c r="C40" i="3"/>
  <c r="B35" i="3"/>
  <c r="B34" i="3"/>
  <c r="B22" i="3"/>
  <c r="B21" i="3"/>
  <c r="B19" i="3"/>
  <c r="B18" i="3"/>
  <c r="B38" i="4"/>
  <c r="B37" i="4"/>
  <c r="B22" i="4"/>
  <c r="B21" i="4"/>
  <c r="B20" i="4"/>
  <c r="B19" i="4"/>
  <c r="B18" i="4"/>
  <c r="C43" i="4"/>
  <c r="C42" i="4"/>
  <c r="G47" i="4"/>
  <c r="F40" i="4"/>
  <c r="G40" i="4" s="1"/>
  <c r="F41" i="4"/>
  <c r="G41" i="4" s="1"/>
  <c r="F42" i="4"/>
  <c r="G42" i="4" s="1"/>
  <c r="F43" i="4"/>
  <c r="G43" i="4" s="1"/>
  <c r="F44" i="4"/>
  <c r="G44" i="4" s="1"/>
  <c r="F45" i="4"/>
  <c r="G45" i="4" s="1"/>
  <c r="F46" i="4"/>
  <c r="G46" i="4" s="1"/>
  <c r="F47" i="4"/>
</calcChain>
</file>

<file path=xl/sharedStrings.xml><?xml version="1.0" encoding="utf-8"?>
<sst xmlns="http://schemas.openxmlformats.org/spreadsheetml/2006/main" count="676" uniqueCount="208">
  <si>
    <t>Sample Size</t>
  </si>
  <si>
    <t>Polling Company</t>
  </si>
  <si>
    <t>Fieldwork Dates</t>
  </si>
  <si>
    <t>Region</t>
  </si>
  <si>
    <t>Country</t>
  </si>
  <si>
    <t>Nationality</t>
  </si>
  <si>
    <t>Capture Consulting</t>
  </si>
  <si>
    <t>June and July 2022</t>
  </si>
  <si>
    <t>Andean</t>
  </si>
  <si>
    <t>Bolivia</t>
  </si>
  <si>
    <t>Bolivian</t>
  </si>
  <si>
    <t>Tempo Group</t>
  </si>
  <si>
    <t>May and June 2022</t>
  </si>
  <si>
    <t>Colombia</t>
  </si>
  <si>
    <t>Colombian</t>
  </si>
  <si>
    <t>StatMark Group</t>
  </si>
  <si>
    <t>June and August 2022</t>
  </si>
  <si>
    <t>Ecuador</t>
  </si>
  <si>
    <t>Ecuadoran</t>
  </si>
  <si>
    <t>Datum International, S.A.</t>
  </si>
  <si>
    <t>July and August 2022</t>
  </si>
  <si>
    <t>Peru</t>
  </si>
  <si>
    <t>Peruvian</t>
  </si>
  <si>
    <t>country</t>
  </si>
  <si>
    <t>Administration Divisions</t>
  </si>
  <si>
    <t>Term</t>
  </si>
  <si>
    <t>Number</t>
  </si>
  <si>
    <t>Names (if applicable)</t>
  </si>
  <si>
    <t xml:space="preserve">Sample Units </t>
  </si>
  <si>
    <t>departments</t>
  </si>
  <si>
    <t xml:space="preserve">Sample Sub-Units 1 </t>
  </si>
  <si>
    <t>cities</t>
  </si>
  <si>
    <t>Sample Sub-Units 2</t>
  </si>
  <si>
    <t>segments</t>
  </si>
  <si>
    <t>regions</t>
  </si>
  <si>
    <t>districts</t>
  </si>
  <si>
    <t>N/A</t>
  </si>
  <si>
    <t>Sample Sub-Units 3</t>
  </si>
  <si>
    <t>neighborhoods</t>
  </si>
  <si>
    <t>provinces</t>
  </si>
  <si>
    <t>Cantón</t>
  </si>
  <si>
    <t>Parrish</t>
  </si>
  <si>
    <t>zones</t>
  </si>
  <si>
    <t>Province</t>
  </si>
  <si>
    <t>Districts</t>
  </si>
  <si>
    <t>item</t>
  </si>
  <si>
    <t>name</t>
  </si>
  <si>
    <t>value</t>
  </si>
  <si>
    <t>Santa Cruz</t>
  </si>
  <si>
    <t>La Paz</t>
  </si>
  <si>
    <t>Cochabamba</t>
  </si>
  <si>
    <t>Chuquisaca</t>
  </si>
  <si>
    <t>Tarija</t>
  </si>
  <si>
    <t>Potosí</t>
  </si>
  <si>
    <t>Oruro</t>
  </si>
  <si>
    <t>Goods</t>
  </si>
  <si>
    <t xml:space="preserve"> </t>
  </si>
  <si>
    <t>Crooked</t>
  </si>
  <si>
    <t>Geography</t>
  </si>
  <si>
    <t>Urban</t>
  </si>
  <si>
    <t>Rural</t>
  </si>
  <si>
    <t>Gender</t>
  </si>
  <si>
    <t>Male</t>
  </si>
  <si>
    <t>Female</t>
  </si>
  <si>
    <t>Education</t>
  </si>
  <si>
    <t>None</t>
  </si>
  <si>
    <t>Elementary school</t>
  </si>
  <si>
    <t>Middle school</t>
  </si>
  <si>
    <t>High school</t>
  </si>
  <si>
    <t>Bachelor's</t>
  </si>
  <si>
    <t>Graduate Degree</t>
  </si>
  <si>
    <t>Vocational</t>
  </si>
  <si>
    <t>middle school diploma or less</t>
  </si>
  <si>
    <t>at least high school diploma or vocational degree</t>
  </si>
  <si>
    <t>Central</t>
  </si>
  <si>
    <t>Western</t>
  </si>
  <si>
    <t>Caribbean</t>
  </si>
  <si>
    <t>Sierra</t>
  </si>
  <si>
    <t>Costa</t>
  </si>
  <si>
    <t>Eastern</t>
  </si>
  <si>
    <t>Southern</t>
  </si>
  <si>
    <t>Northern</t>
  </si>
  <si>
    <t>Lima</t>
  </si>
  <si>
    <t>Sample Frame</t>
  </si>
  <si>
    <t>city, town, village</t>
  </si>
  <si>
    <t>Descriptions of the Sample</t>
  </si>
  <si>
    <t>Regions</t>
  </si>
  <si>
    <t>Metro</t>
  </si>
  <si>
    <t>North</t>
  </si>
  <si>
    <t>South</t>
  </si>
  <si>
    <t xml:space="preserve">Ethnicity </t>
  </si>
  <si>
    <t>Education*</t>
  </si>
  <si>
    <t>*In text: %% of respondents reported that they had received at least a high school diploma or vocational degree, and the remaining %% of respondents received a middle school diploma or less.</t>
  </si>
  <si>
    <t>Central Region</t>
  </si>
  <si>
    <t>West Region</t>
  </si>
  <si>
    <t>Caribbean Region</t>
  </si>
  <si>
    <t>Statmark</t>
  </si>
  <si>
    <t>Zones</t>
  </si>
  <si>
    <t>District</t>
  </si>
  <si>
    <t>East</t>
  </si>
  <si>
    <t>Center</t>
  </si>
  <si>
    <t xml:space="preserve">Lima </t>
  </si>
  <si>
    <t>Region1</t>
  </si>
  <si>
    <t>Region3</t>
  </si>
  <si>
    <t>Region2</t>
  </si>
  <si>
    <t>Region4</t>
  </si>
  <si>
    <t>Region5</t>
  </si>
  <si>
    <t>Sample Units</t>
  </si>
  <si>
    <t>Region6</t>
  </si>
  <si>
    <t>Region7</t>
  </si>
  <si>
    <t>Region8</t>
  </si>
  <si>
    <t>Region9</t>
  </si>
  <si>
    <t>major cities</t>
  </si>
  <si>
    <t>region</t>
  </si>
  <si>
    <t>Sample Sub-Units 1</t>
  </si>
  <si>
    <t>Polling Company Location</t>
  </si>
  <si>
    <t>Santa Cruz, Bolivia</t>
  </si>
  <si>
    <t>Bogotá D.C., Colombia</t>
  </si>
  <si>
    <t>Florida, USA</t>
  </si>
  <si>
    <t>San Isidro, Peru</t>
  </si>
  <si>
    <t>Historical Data</t>
  </si>
  <si>
    <t>Data for Bolivia, Colombia, and Peru was collected in 2013, 2016, 2018, and 2022. Data for Ecuador was collected in 2012, 2014, 2017, and 2022.</t>
  </si>
  <si>
    <t>Language</t>
  </si>
  <si>
    <t>Spanish</t>
  </si>
  <si>
    <t>Total</t>
  </si>
  <si>
    <t>OptEnumerators</t>
  </si>
  <si>
    <t xml:space="preserve">Enumerators worked in six groups of four to five interviewers with at least one supervisor per group. </t>
  </si>
  <si>
    <t xml:space="preserve">Enumerators worked in ten groups of four to five interviewers with one supervisor per group. </t>
  </si>
  <si>
    <t>Year</t>
  </si>
  <si>
    <t>Perception</t>
  </si>
  <si>
    <t>Experience</t>
  </si>
  <si>
    <t>FW Dates</t>
  </si>
  <si>
    <t>2020 projected population figures from the National Statistics Institute</t>
  </si>
  <si>
    <t>ProjPop</t>
  </si>
  <si>
    <t>2022 projected population figures from the National Administrative Department of Statistics (DANE)</t>
  </si>
  <si>
    <t>2021-2022 projected population figures from the National Institute of Statistics and Census (INEC)</t>
  </si>
  <si>
    <t>SurveyLang</t>
  </si>
  <si>
    <t>English and Spanish</t>
  </si>
  <si>
    <t>Prob Sample</t>
  </si>
  <si>
    <t>Bolivia, Ecuador, and Peru</t>
  </si>
  <si>
    <t>Colombia, Ecuador, and Peru</t>
  </si>
  <si>
    <t>Bolivia, Colombia, and Peru</t>
  </si>
  <si>
    <t>Bolivia, Colombia, and Ecuador</t>
  </si>
  <si>
    <t>Peers</t>
  </si>
  <si>
    <t xml:space="preserve">Most respondents (79%) reported that they had received at least a high school diploma or vocational degree, and the remaining 21% of respondents received a middle school diploma or less. </t>
  </si>
  <si>
    <t xml:space="preserve">Most respondents (82%) reported that they had received at least a high school diploma or vocational degree, and the remaining 18% of respondents received a middle school diploma or less. </t>
  </si>
  <si>
    <t xml:space="preserve">Most respondents (70%) reported that they had received at least a high school diploma or vocational degree, and the remaining 29% of respondents received a middle school diploma or less. </t>
  </si>
  <si>
    <t xml:space="preserve">Most respondents (60%) reported that they had received a middle school diploma or less, and the remaining 40% of respondents received at least a high school diploma or vocational degree. </t>
  </si>
  <si>
    <t xml:space="preserve">Almost half of all respondents (49%) identified themselves as Mestizo, followed by Aymara (22%) and Quechua (21%). </t>
  </si>
  <si>
    <t xml:space="preserve">Most respondents (81%) identified themselves as Mestizo, followed by White (5%) and Afro-Ecuadoran (4%). </t>
  </si>
  <si>
    <t xml:space="preserve">Most respondents (79%) did not identify with any ethnicity; 11% identified themselves as Afro-Colombian and 4% identified themselves as Indigenous. </t>
  </si>
  <si>
    <t>Ethnicity</t>
  </si>
  <si>
    <t>2022 projected population figures from the National Institute of Statistics and Informatics (INEI)</t>
  </si>
  <si>
    <t>Need to collect further information.</t>
  </si>
  <si>
    <t>The supervisory team directly oversaw 3% of all interviews in the field. During data processing, 300 interviews (approximately 30% of the sample) were backchecked via telephone by the central office. Additional quality control measures included GPS validation of all sampling segment interviews, checks for abnormal answer patterns, and photo verification. After quality control, 50 interviews were rejected from the final sample. Interviews averaged 45 minutes in length and ranged from 27 to 90 minutes.</t>
  </si>
  <si>
    <t>The supervisory team directly oversaw 40% of all interviews in the field. During data processing, 50% of the interviews conducted in each city were verified by the central office. Any interview with abnormal audio, answer patterns, or duration was backchecked via telephone. After quality control, 59 interviews were rejected from the final sample. Interviews averaged 40 minutes in length and ranged from 19 to 93 minutes.</t>
  </si>
  <si>
    <t>The supervisory team directly oversaw 20% of all interviews in the field. During data processing, 200 interviews (approximately 20% of the sample) were selected for audio review by the central office and 300 interviews (30% of the sample) were backchecked via telephone. After quality control, 2 interviews were rejected from the final sample. Additional quality control measures included GPS validation of all sampling segment interviews, checks for abnormal answer patterns, and photo verification. Interviews averaged 44 minutes in length and ranged from 26 to 81 minutes.</t>
  </si>
  <si>
    <t>Quality Control</t>
  </si>
  <si>
    <t xml:space="preserve">Regions and cities were selected to achieve a nationally representative sample of the country. Within cities, neighborhood blocks were selected using probability proportional to size sampling. In rural areas, vereda zones, or sub-municipalities, were selected using probability proportional to size sampling. Each sampling unit was then selected randomly.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</si>
  <si>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Sampling</t>
  </si>
  <si>
    <t xml:space="preserve">Zones, regions, and provinces were selected to achieve a nationally representative sample of the country. Within urban districts, “census areas” were selected using probability proportional to size sampling. In rural areas, “populated centers” were selected using probability proportional to size sampling. Within each enumeration area, sampling units were then selected randomly , according to socioeconomic level. Within the sampled segments, survey administrators performed a systematic random route to sample households and randomly selected respondents. If the selected respondent declined to be interviewed or otherwise did not meet the characteristics of the target quota, the interviewer moved on to the next household.  </t>
  </si>
  <si>
    <t xml:space="preserve">Regions and cities were selected to achieve a nationally representative sample of the country. Within cities, neighborhood blocks were selected using probability proportional to size sampling. Each sampling unit was then selected randomly, and between five and ten interviews were assigned to each unit.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</si>
  <si>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 xml:space="preserve">Regions, provinces, cities, cantóns, and parishes were selected to achieve a nationally representative sample of the country. Within selected parishes, neighborhoods were chosen according to quotas set for age, gender, and socioeconomic level. Within urban parishes, sampling units were randomly selected. In rural parishes, surveyors selected the most central sampling unit and selected additional sampling units from the surrounding area, moving in a clockwise direction. Ten interviews were assigned to each unit. Within the sampled segments, survey administrators performed a systematic random route to sample households and used a Kish grid to select respondents. If the selected respondent declined to be interviewed or otherwise did not meet the characteristics of the target quota, the interviewer moved on to the next household.  </t>
  </si>
  <si>
    <t>Footnote</t>
  </si>
  <si>
    <t>*Polling company listed 17 regions in Peru, but two (Loreto and San Martino) were substituted due to security, inaccessibility (potential manual change: add all where applicable?)</t>
  </si>
  <si>
    <t>%%%</t>
  </si>
  <si>
    <t>elegible_household</t>
  </si>
  <si>
    <t>refusals</t>
  </si>
  <si>
    <t>break_off</t>
  </si>
  <si>
    <t>non_contact</t>
  </si>
  <si>
    <t>inelegible_household</t>
  </si>
  <si>
    <t>no_elegible</t>
  </si>
  <si>
    <t>quota_filled</t>
  </si>
  <si>
    <t>Coverage</t>
  </si>
  <si>
    <t>Methodology</t>
  </si>
  <si>
    <t>Sample</t>
  </si>
  <si>
    <t>Nationally representative</t>
  </si>
  <si>
    <t>Face-to-face</t>
  </si>
  <si>
    <t>Datum International</t>
  </si>
  <si>
    <t>Argentina</t>
  </si>
  <si>
    <t>Brazil</t>
  </si>
  <si>
    <t>About Brazil Market Research</t>
  </si>
  <si>
    <t>Paraguay</t>
  </si>
  <si>
    <t>Antigua and Barbuda</t>
  </si>
  <si>
    <t>DMR Insights Ltd.</t>
  </si>
  <si>
    <t>Barbados</t>
  </si>
  <si>
    <t>Dominica</t>
  </si>
  <si>
    <t>Grenada</t>
  </si>
  <si>
    <t>St. Kitts and Nevis</t>
  </si>
  <si>
    <t>St. Lucia</t>
  </si>
  <si>
    <t>St. Vincent and the Grenadines</t>
  </si>
  <si>
    <t>Trinidad and Tobago</t>
  </si>
  <si>
    <t>CID Gallup</t>
  </si>
  <si>
    <t>The Bahamas</t>
  </si>
  <si>
    <t>Dominican Republic</t>
  </si>
  <si>
    <t>Guyana</t>
  </si>
  <si>
    <t>Haiti</t>
  </si>
  <si>
    <t>Jamaica</t>
  </si>
  <si>
    <t>Suriname</t>
  </si>
  <si>
    <t>D3: Designs, Data, Decisions</t>
  </si>
  <si>
    <t>Belize</t>
  </si>
  <si>
    <t>Costa Rica</t>
  </si>
  <si>
    <t>El Salvador</t>
  </si>
  <si>
    <t>Guatemala</t>
  </si>
  <si>
    <t>Mercaplan</t>
  </si>
  <si>
    <t>Honduras</t>
  </si>
  <si>
    <t>Panama</t>
  </si>
  <si>
    <t>Ecuadorian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</si>
</sst>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0"/>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sz val="10"/>
      <color rgb="FF000000"/>
      <name val="Lato"/>
      <family val="2"/>
    </font>
    <font>
      <sz val="11"/>
      <name val="Calibri"/>
      <family val="2"/>
      <scheme val="minor"/>
    </font>
    <font>
      <sz val="10"/>
      <color theme="1"/>
      <name val="Calibri"/>
      <family val="2"/>
      <scheme val="minor"/>
    </font>
    <font>
      <sz val="10"/>
      <color theme="1"/>
      <name val="Arial"/>
      <family val="2"/>
    </font>
    <font>
      <b/>
      <sz val="10"/>
      <color rgb="FFFFFFFF"/>
      <name val="Arial"/>
      <family val="2"/>
    </font>
    <font>
      <b/>
      <sz val="10"/>
      <color theme="1"/>
      <name val="Arial"/>
      <family val="2"/>
    </font>
  </fonts>
  <fills count="9">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05B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3" fillId="0" borderId="0" applyFont="0" applyFill="0" applyBorder="0" applyAlignment="0" applyProtection="0"/>
  </cellStyleXfs>
  <cellXfs count="36">
    <xf numFmtId="0" fontId="0" fillId="0" borderId="0" xfId="0"/>
    <xf numFmtId="0" fontId="2" fillId="0" borderId="0" xfId="0" applyFont="1"/>
    <xf numFmtId="3" fontId="0" fillId="0" borderId="0" xfId="0" applyNumberFormat="1"/>
    <xf numFmtId="0" fontId="1" fillId="2" borderId="0" xfId="0" applyFont="1" applyFill="1"/>
    <xf numFmtId="0" fontId="0" fillId="3" borderId="0" xfId="0" applyFill="1"/>
    <xf numFmtId="9" fontId="0" fillId="0" borderId="0" xfId="1" applyFont="1"/>
    <xf numFmtId="1" fontId="0" fillId="0" borderId="0" xfId="0" applyNumberFormat="1"/>
    <xf numFmtId="9" fontId="0" fillId="0" borderId="0" xfId="0" applyNumberFormat="1"/>
    <xf numFmtId="0" fontId="4" fillId="0" borderId="0" xfId="0" applyFont="1"/>
    <xf numFmtId="0" fontId="5" fillId="0" borderId="0" xfId="0" applyFont="1"/>
    <xf numFmtId="0" fontId="4" fillId="3" borderId="0" xfId="0" applyFont="1" applyFill="1"/>
    <xf numFmtId="0" fontId="0" fillId="5" borderId="0" xfId="0" applyFill="1"/>
    <xf numFmtId="9" fontId="0" fillId="5" borderId="0" xfId="1" applyFont="1" applyFill="1"/>
    <xf numFmtId="0" fontId="0" fillId="6" borderId="0" xfId="0" applyFill="1"/>
    <xf numFmtId="0" fontId="4" fillId="4" borderId="0" xfId="0" applyFont="1" applyFill="1"/>
    <xf numFmtId="3" fontId="0" fillId="6" borderId="0" xfId="0" applyNumberFormat="1" applyFill="1"/>
    <xf numFmtId="9" fontId="0" fillId="0" borderId="0" xfId="1" applyFont="1" applyFill="1"/>
    <xf numFmtId="9" fontId="0" fillId="6" borderId="0" xfId="1" applyFont="1" applyFill="1"/>
    <xf numFmtId="0" fontId="6" fillId="5" borderId="0" xfId="0" applyFont="1" applyFill="1"/>
    <xf numFmtId="9" fontId="3" fillId="5" borderId="0" xfId="1" applyFont="1" applyFill="1"/>
    <xf numFmtId="0" fontId="7" fillId="0" borderId="0" xfId="0" applyFont="1" applyAlignment="1">
      <alignment vertical="center"/>
    </xf>
    <xf numFmtId="9" fontId="0" fillId="6" borderId="0" xfId="0" applyNumberFormat="1" applyFill="1"/>
    <xf numFmtId="0" fontId="7" fillId="0" borderId="0" xfId="0" applyFont="1" applyAlignment="1">
      <alignment horizontal="center" vertical="center"/>
    </xf>
    <xf numFmtId="0" fontId="0" fillId="6" borderId="0" xfId="0" applyFill="1" applyAlignment="1">
      <alignment wrapText="1"/>
    </xf>
    <xf numFmtId="3" fontId="0" fillId="6" borderId="0" xfId="0" applyNumberFormat="1" applyFill="1" applyAlignment="1">
      <alignment wrapText="1"/>
    </xf>
    <xf numFmtId="0" fontId="0" fillId="7" borderId="0" xfId="0" applyFill="1" applyAlignment="1">
      <alignment wrapText="1"/>
    </xf>
    <xf numFmtId="3" fontId="0" fillId="0" borderId="0" xfId="0" applyNumberFormat="1" applyAlignment="1">
      <alignment wrapText="1"/>
    </xf>
    <xf numFmtId="0" fontId="0" fillId="0" borderId="0" xfId="0" applyAlignment="1">
      <alignment wrapText="1"/>
    </xf>
    <xf numFmtId="0" fontId="4" fillId="3" borderId="0" xfId="0" applyFont="1" applyFill="1" applyAlignment="1">
      <alignment wrapText="1"/>
    </xf>
    <xf numFmtId="0" fontId="0" fillId="5" borderId="0" xfId="0" applyFill="1" applyAlignment="1">
      <alignment horizontal="right"/>
    </xf>
    <xf numFmtId="0" fontId="8" fillId="0" borderId="0" xfId="0" applyFont="1"/>
    <xf numFmtId="0" fontId="9" fillId="8" borderId="1"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10" fillId="0" borderId="3" xfId="0" applyFont="1" applyBorder="1" applyAlignment="1">
      <alignment horizontal="center" vertical="center" wrapText="1"/>
    </xf>
    <xf numFmtId="0" fontId="8" fillId="0" borderId="4" xfId="0" applyFont="1" applyBorder="1" applyAlignment="1">
      <alignment horizontal="center" vertical="center" wrapText="1"/>
    </xf>
    <xf numFmtId="3" fontId="8" fillId="0" borderId="4" xfId="0" applyNumberFormat="1" applyFont="1" applyBorder="1" applyAlignment="1">
      <alignment horizontal="center" vertical="center" wrapText="1"/>
    </xf>
  </cellXfs>
  <cellStyles count="2">
    <cellStyle name="Normal" xfId="0" builtinId="0"/>
    <cellStyle name="Porcentaje" xfId="1" builtinId="5"/>
  </cellStyles>
  <dxfs count="3">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70D2-6729-6642-9050-0182FD4A6CB8}">
  <dimension ref="A1:AA5"/>
  <sheetViews>
    <sheetView tabSelected="1" zoomScale="70" zoomScaleNormal="70" workbookViewId="0">
      <selection activeCell="I4" sqref="I4"/>
    </sheetView>
  </sheetViews>
  <sheetFormatPr baseColWidth="10" defaultColWidth="10.83203125" defaultRowHeight="15"/>
  <cols>
    <col min="1" max="1" width="10.83203125" style="13"/>
    <col min="2" max="2" width="13.6640625" style="13" bestFit="1" customWidth="1"/>
    <col min="3" max="3" width="10.83203125" style="13"/>
    <col min="4" max="4" width="11.6640625" style="13" customWidth="1"/>
    <col min="5" max="5" width="6.83203125" style="13" bestFit="1" customWidth="1"/>
    <col min="6" max="6" width="17.83203125" style="13" customWidth="1"/>
    <col min="7" max="9" width="10.83203125" style="13"/>
    <col min="10" max="10" width="22.83203125" style="13" customWidth="1"/>
    <col min="11" max="11" width="33.5" style="13" customWidth="1"/>
    <col min="12" max="12" width="10.83203125" style="13"/>
    <col min="13" max="13" width="7.1640625" style="13" customWidth="1"/>
    <col min="14" max="14" width="10.83203125" style="13" customWidth="1"/>
    <col min="15" max="15" width="36.1640625" style="13" customWidth="1"/>
    <col min="16" max="16" width="43.6640625" style="13" customWidth="1"/>
    <col min="17" max="17" width="18" style="13" bestFit="1" customWidth="1"/>
    <col min="18" max="18" width="15.33203125" style="13" bestFit="1" customWidth="1"/>
    <col min="19" max="19" width="23.5" style="13" bestFit="1" customWidth="1"/>
    <col min="20" max="20" width="41.33203125" style="13" customWidth="1"/>
    <col min="21" max="21" width="30.1640625" style="13" customWidth="1"/>
    <col min="22" max="22" width="59.1640625" style="23" customWidth="1"/>
    <col min="23" max="23" width="70.33203125" style="13" customWidth="1"/>
    <col min="24" max="16384" width="10.83203125" style="13"/>
  </cols>
  <sheetData>
    <row r="1" spans="1:27" ht="16">
      <c r="A1" s="10" t="s">
        <v>129</v>
      </c>
      <c r="B1" s="10" t="s">
        <v>130</v>
      </c>
      <c r="C1" s="10" t="s">
        <v>0</v>
      </c>
      <c r="D1" s="10" t="s">
        <v>1</v>
      </c>
      <c r="E1" s="10" t="s">
        <v>128</v>
      </c>
      <c r="F1" s="10" t="s">
        <v>131</v>
      </c>
      <c r="G1" s="10" t="s">
        <v>3</v>
      </c>
      <c r="H1" s="10" t="s">
        <v>4</v>
      </c>
      <c r="I1" s="10" t="s">
        <v>5</v>
      </c>
      <c r="J1" s="10" t="s">
        <v>115</v>
      </c>
      <c r="K1" s="10" t="s">
        <v>120</v>
      </c>
      <c r="L1" s="10" t="s">
        <v>122</v>
      </c>
      <c r="M1" s="10" t="s">
        <v>124</v>
      </c>
      <c r="N1" s="10" t="s">
        <v>63</v>
      </c>
      <c r="O1" s="10" t="s">
        <v>125</v>
      </c>
      <c r="P1" s="10" t="s">
        <v>133</v>
      </c>
      <c r="Q1" s="10" t="s">
        <v>136</v>
      </c>
      <c r="R1" s="10" t="s">
        <v>138</v>
      </c>
      <c r="S1" s="10" t="s">
        <v>143</v>
      </c>
      <c r="T1" s="10" t="s">
        <v>64</v>
      </c>
      <c r="U1" s="10" t="s">
        <v>151</v>
      </c>
      <c r="V1" s="28" t="s">
        <v>157</v>
      </c>
      <c r="W1" s="10" t="s">
        <v>159</v>
      </c>
      <c r="X1" s="10"/>
      <c r="Y1" s="10"/>
      <c r="Z1" s="10"/>
      <c r="AA1" s="10"/>
    </row>
    <row r="2" spans="1:27" ht="128">
      <c r="A2" s="13">
        <v>115</v>
      </c>
      <c r="B2" s="13">
        <v>77</v>
      </c>
      <c r="C2" s="15">
        <v>1000</v>
      </c>
      <c r="D2" s="13" t="s">
        <v>6</v>
      </c>
      <c r="E2" s="13">
        <v>2022</v>
      </c>
      <c r="F2" s="13" t="s">
        <v>7</v>
      </c>
      <c r="G2" s="13" t="s">
        <v>8</v>
      </c>
      <c r="H2" s="13" t="s">
        <v>9</v>
      </c>
      <c r="I2" s="13" t="s">
        <v>10</v>
      </c>
      <c r="J2" s="13" t="s">
        <v>116</v>
      </c>
      <c r="K2" s="23" t="s">
        <v>121</v>
      </c>
      <c r="L2" s="13" t="s">
        <v>123</v>
      </c>
      <c r="M2" s="13">
        <v>71</v>
      </c>
      <c r="N2" s="13">
        <v>45</v>
      </c>
      <c r="P2" s="23" t="s">
        <v>132</v>
      </c>
      <c r="Q2" s="13" t="s">
        <v>137</v>
      </c>
      <c r="R2" s="15">
        <v>1000</v>
      </c>
      <c r="S2" s="23" t="s">
        <v>140</v>
      </c>
      <c r="T2" s="23" t="s">
        <v>145</v>
      </c>
      <c r="U2" s="23" t="s">
        <v>148</v>
      </c>
      <c r="V2" s="23" t="s">
        <v>154</v>
      </c>
      <c r="W2" s="23" t="s">
        <v>161</v>
      </c>
    </row>
    <row r="3" spans="1:27" ht="128">
      <c r="A3" s="13">
        <v>115</v>
      </c>
      <c r="B3" s="13">
        <v>77</v>
      </c>
      <c r="C3" s="2">
        <v>1000</v>
      </c>
      <c r="D3" s="2" t="s">
        <v>11</v>
      </c>
      <c r="E3" s="13">
        <v>2022</v>
      </c>
      <c r="F3" s="6" t="s">
        <v>12</v>
      </c>
      <c r="G3" s="2" t="s">
        <v>8</v>
      </c>
      <c r="H3" s="2" t="s">
        <v>13</v>
      </c>
      <c r="I3" s="2" t="s">
        <v>14</v>
      </c>
      <c r="J3" s="13" t="s">
        <v>117</v>
      </c>
      <c r="K3" s="23" t="s">
        <v>121</v>
      </c>
      <c r="L3" s="2" t="s">
        <v>123</v>
      </c>
      <c r="M3" s="6">
        <v>42</v>
      </c>
      <c r="N3" s="6">
        <v>28</v>
      </c>
      <c r="O3" s="26" t="s">
        <v>127</v>
      </c>
      <c r="P3" s="26" t="s">
        <v>134</v>
      </c>
      <c r="Q3" s="13" t="s">
        <v>137</v>
      </c>
      <c r="R3" s="15">
        <v>1000</v>
      </c>
      <c r="S3" s="23" t="s">
        <v>139</v>
      </c>
      <c r="T3" s="23" t="s">
        <v>144</v>
      </c>
      <c r="U3" s="23" t="s">
        <v>150</v>
      </c>
      <c r="V3" s="23" t="s">
        <v>156</v>
      </c>
      <c r="W3" s="23" t="s">
        <v>158</v>
      </c>
    </row>
    <row r="4" spans="1:27" ht="160">
      <c r="A4" s="13">
        <v>115</v>
      </c>
      <c r="B4" s="13">
        <v>77</v>
      </c>
      <c r="C4" s="15">
        <v>1005</v>
      </c>
      <c r="D4" s="15" t="s">
        <v>15</v>
      </c>
      <c r="E4" s="13">
        <v>2022</v>
      </c>
      <c r="F4" s="13" t="s">
        <v>16</v>
      </c>
      <c r="G4" s="15" t="s">
        <v>8</v>
      </c>
      <c r="H4" s="15" t="s">
        <v>17</v>
      </c>
      <c r="I4" s="15" t="s">
        <v>207</v>
      </c>
      <c r="J4" s="13" t="s">
        <v>118</v>
      </c>
      <c r="K4" s="23" t="s">
        <v>121</v>
      </c>
      <c r="L4" s="15" t="s">
        <v>123</v>
      </c>
      <c r="M4" s="13">
        <v>28</v>
      </c>
      <c r="N4" s="13">
        <v>18</v>
      </c>
      <c r="O4" s="24" t="s">
        <v>126</v>
      </c>
      <c r="P4" s="24" t="s">
        <v>135</v>
      </c>
      <c r="Q4" s="13" t="s">
        <v>137</v>
      </c>
      <c r="R4" s="15">
        <v>1000</v>
      </c>
      <c r="S4" s="23" t="s">
        <v>141</v>
      </c>
      <c r="T4" s="23" t="s">
        <v>146</v>
      </c>
      <c r="U4" s="23" t="s">
        <v>149</v>
      </c>
      <c r="V4" s="23" t="s">
        <v>155</v>
      </c>
      <c r="W4" s="23" t="s">
        <v>162</v>
      </c>
    </row>
    <row r="5" spans="1:27" ht="144">
      <c r="A5" s="13">
        <v>115</v>
      </c>
      <c r="B5" s="13">
        <v>77</v>
      </c>
      <c r="C5" s="2">
        <v>1036</v>
      </c>
      <c r="D5" t="s">
        <v>19</v>
      </c>
      <c r="E5" s="13">
        <v>2022</v>
      </c>
      <c r="F5" s="13" t="s">
        <v>20</v>
      </c>
      <c r="G5" s="13" t="s">
        <v>8</v>
      </c>
      <c r="H5" s="13" t="s">
        <v>21</v>
      </c>
      <c r="I5" s="13" t="s">
        <v>22</v>
      </c>
      <c r="J5" s="13" t="s">
        <v>119</v>
      </c>
      <c r="K5" s="23" t="s">
        <v>121</v>
      </c>
      <c r="L5" t="s">
        <v>123</v>
      </c>
      <c r="M5" s="13">
        <v>94</v>
      </c>
      <c r="N5" s="13">
        <v>77</v>
      </c>
      <c r="O5" s="25" t="s">
        <v>127</v>
      </c>
      <c r="P5" s="27" t="s">
        <v>152</v>
      </c>
      <c r="Q5" s="13" t="s">
        <v>137</v>
      </c>
      <c r="R5" s="15">
        <v>1000</v>
      </c>
      <c r="S5" s="23" t="s">
        <v>142</v>
      </c>
      <c r="T5" s="23" t="s">
        <v>147</v>
      </c>
      <c r="U5" s="25" t="s">
        <v>153</v>
      </c>
      <c r="V5" s="25" t="s">
        <v>153</v>
      </c>
      <c r="W5" s="23" t="s">
        <v>160</v>
      </c>
    </row>
  </sheetData>
  <conditionalFormatting sqref="C3">
    <cfRule type="expression" priority="7">
      <formula>MOD(ROW(),2)=0</formula>
    </cfRule>
  </conditionalFormatting>
  <conditionalFormatting sqref="A6:XFD1048576 A1:K5 AB1:XFD1 R2:XFD5">
    <cfRule type="expression" dxfId="2" priority="5">
      <formula>MOD(ROW(),2)=0</formula>
    </cfRule>
    <cfRule type="expression" priority="6">
      <formula>MOD(ROW(),2)=0</formula>
    </cfRule>
  </conditionalFormatting>
  <conditionalFormatting sqref="L1:Q5">
    <cfRule type="expression" dxfId="1" priority="3">
      <formula>MOD(ROW(),2)=0</formula>
    </cfRule>
    <cfRule type="expression" priority="4">
      <formula>MOD(ROW(),2)=0</formula>
    </cfRule>
  </conditionalFormatting>
  <conditionalFormatting sqref="R1:AA1">
    <cfRule type="expression" dxfId="0" priority="1">
      <formula>MOD(ROW(),2)=0</formula>
    </cfRule>
    <cfRule type="expression" priority="2">
      <formula>MOD(ROW(),2)=0</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0801-F392-8E43-BE7F-67B3A843B1CB}">
  <dimension ref="A1:E19"/>
  <sheetViews>
    <sheetView workbookViewId="0">
      <selection activeCell="H26" sqref="H26"/>
    </sheetView>
  </sheetViews>
  <sheetFormatPr baseColWidth="10" defaultColWidth="10.83203125" defaultRowHeight="15"/>
  <cols>
    <col min="1" max="1" width="10.83203125" style="13"/>
    <col min="2" max="2" width="21.5" style="13" customWidth="1"/>
    <col min="3" max="3" width="19.1640625" style="13" customWidth="1"/>
    <col min="4" max="4" width="10.83203125" style="13"/>
    <col min="5" max="5" width="18.83203125" style="13" customWidth="1"/>
    <col min="6" max="16384" width="10.83203125" style="13"/>
  </cols>
  <sheetData>
    <row r="1" spans="1:5">
      <c r="A1" s="10" t="s">
        <v>23</v>
      </c>
      <c r="B1" s="10" t="s">
        <v>24</v>
      </c>
      <c r="C1" s="10" t="s">
        <v>25</v>
      </c>
      <c r="D1" s="10" t="s">
        <v>26</v>
      </c>
      <c r="E1" s="10" t="s">
        <v>27</v>
      </c>
    </row>
    <row r="2" spans="1:5">
      <c r="A2" s="13" t="s">
        <v>9</v>
      </c>
      <c r="B2" s="13" t="s">
        <v>113</v>
      </c>
      <c r="C2" s="13" t="s">
        <v>29</v>
      </c>
      <c r="D2" s="13">
        <v>9</v>
      </c>
    </row>
    <row r="3" spans="1:5">
      <c r="A3" s="13" t="s">
        <v>9</v>
      </c>
      <c r="B3" s="13" t="s">
        <v>107</v>
      </c>
      <c r="C3" s="13" t="s">
        <v>31</v>
      </c>
      <c r="D3" s="13">
        <v>32</v>
      </c>
    </row>
    <row r="4" spans="1:5">
      <c r="A4" s="13" t="s">
        <v>9</v>
      </c>
      <c r="B4" s="13" t="s">
        <v>30</v>
      </c>
      <c r="C4" s="13" t="s">
        <v>33</v>
      </c>
    </row>
    <row r="5" spans="1:5">
      <c r="A5" s="13" t="s">
        <v>9</v>
      </c>
      <c r="B5" s="13" t="s">
        <v>32</v>
      </c>
      <c r="C5" s="13" t="s">
        <v>36</v>
      </c>
    </row>
    <row r="6" spans="1:5">
      <c r="A6" s="11" t="s">
        <v>13</v>
      </c>
      <c r="B6" s="11" t="s">
        <v>113</v>
      </c>
      <c r="C6" s="11" t="s">
        <v>34</v>
      </c>
      <c r="D6" s="11">
        <v>3</v>
      </c>
      <c r="E6" s="11"/>
    </row>
    <row r="7" spans="1:5">
      <c r="A7" s="11" t="s">
        <v>13</v>
      </c>
      <c r="B7" s="11" t="s">
        <v>107</v>
      </c>
      <c r="C7" s="11" t="s">
        <v>112</v>
      </c>
      <c r="D7" s="11">
        <v>18</v>
      </c>
      <c r="E7" s="11"/>
    </row>
    <row r="8" spans="1:5">
      <c r="A8" s="11" t="s">
        <v>13</v>
      </c>
      <c r="B8" s="11" t="s">
        <v>30</v>
      </c>
      <c r="C8" s="11" t="s">
        <v>35</v>
      </c>
      <c r="D8" s="11" t="s">
        <v>36</v>
      </c>
      <c r="E8" s="11"/>
    </row>
    <row r="9" spans="1:5">
      <c r="A9" s="11" t="s">
        <v>13</v>
      </c>
      <c r="B9" s="11" t="s">
        <v>32</v>
      </c>
      <c r="C9" s="11" t="s">
        <v>38</v>
      </c>
      <c r="D9" s="11" t="s">
        <v>36</v>
      </c>
      <c r="E9" s="11"/>
    </row>
    <row r="10" spans="1:5">
      <c r="A10" s="13" t="s">
        <v>17</v>
      </c>
      <c r="B10" s="13" t="s">
        <v>113</v>
      </c>
      <c r="C10" s="13" t="s">
        <v>34</v>
      </c>
      <c r="D10" s="13">
        <v>2</v>
      </c>
    </row>
    <row r="11" spans="1:5">
      <c r="A11" s="13" t="s">
        <v>17</v>
      </c>
      <c r="B11" s="13" t="s">
        <v>28</v>
      </c>
      <c r="C11" s="13" t="s">
        <v>112</v>
      </c>
      <c r="D11" s="13">
        <v>6</v>
      </c>
    </row>
    <row r="12" spans="1:5">
      <c r="A12" s="13" t="s">
        <v>17</v>
      </c>
      <c r="B12" s="13" t="s">
        <v>30</v>
      </c>
      <c r="C12" s="13" t="s">
        <v>39</v>
      </c>
      <c r="D12" s="13">
        <v>24</v>
      </c>
    </row>
    <row r="13" spans="1:5">
      <c r="A13" s="13" t="s">
        <v>17</v>
      </c>
      <c r="B13" s="13" t="s">
        <v>30</v>
      </c>
      <c r="C13" s="13" t="s">
        <v>40</v>
      </c>
      <c r="D13" s="13">
        <v>6</v>
      </c>
    </row>
    <row r="14" spans="1:5">
      <c r="A14" s="13" t="s">
        <v>17</v>
      </c>
      <c r="B14" s="13" t="s">
        <v>32</v>
      </c>
      <c r="C14" s="13" t="s">
        <v>41</v>
      </c>
      <c r="D14" s="13">
        <v>34</v>
      </c>
    </row>
    <row r="15" spans="1:5">
      <c r="A15" s="11" t="s">
        <v>21</v>
      </c>
      <c r="B15" s="11" t="s">
        <v>113</v>
      </c>
      <c r="C15" s="11" t="s">
        <v>42</v>
      </c>
      <c r="D15" s="11">
        <v>5</v>
      </c>
      <c r="E15" s="11"/>
    </row>
    <row r="16" spans="1:5">
      <c r="A16" s="11" t="s">
        <v>21</v>
      </c>
      <c r="B16" s="11" t="s">
        <v>107</v>
      </c>
      <c r="C16" s="11" t="s">
        <v>34</v>
      </c>
      <c r="D16" s="11">
        <v>15</v>
      </c>
      <c r="E16" s="11"/>
    </row>
    <row r="17" spans="1:5">
      <c r="A17" s="11" t="s">
        <v>21</v>
      </c>
      <c r="B17" s="11" t="s">
        <v>114</v>
      </c>
      <c r="C17" s="11" t="s">
        <v>39</v>
      </c>
      <c r="D17" s="11">
        <v>41</v>
      </c>
      <c r="E17" s="11"/>
    </row>
    <row r="18" spans="1:5">
      <c r="A18" s="11" t="s">
        <v>21</v>
      </c>
      <c r="B18" s="11" t="s">
        <v>32</v>
      </c>
      <c r="C18" s="11" t="s">
        <v>35</v>
      </c>
      <c r="D18" s="11">
        <v>116</v>
      </c>
      <c r="E18" s="11"/>
    </row>
    <row r="19" spans="1:5">
      <c r="A19" s="11" t="s">
        <v>21</v>
      </c>
      <c r="B19" s="11" t="s">
        <v>163</v>
      </c>
      <c r="C19" s="11" t="s">
        <v>164</v>
      </c>
      <c r="D19" s="29" t="s">
        <v>165</v>
      </c>
      <c r="E19" s="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B5B-1ADA-344B-BEC0-179A66FAE9C7}">
  <dimension ref="A1:H72"/>
  <sheetViews>
    <sheetView topLeftCell="A36" workbookViewId="0">
      <selection activeCell="H24" sqref="H24"/>
    </sheetView>
  </sheetViews>
  <sheetFormatPr baseColWidth="10" defaultColWidth="10.83203125" defaultRowHeight="15"/>
  <cols>
    <col min="1" max="2" width="10.83203125" style="13"/>
    <col min="3" max="3" width="38.6640625" style="13" bestFit="1" customWidth="1"/>
    <col min="4" max="16384" width="10.83203125" style="13"/>
  </cols>
  <sheetData>
    <row r="1" spans="1:8">
      <c r="A1" s="14" t="s">
        <v>23</v>
      </c>
      <c r="B1" s="14" t="s">
        <v>45</v>
      </c>
      <c r="C1" s="14" t="s">
        <v>46</v>
      </c>
      <c r="D1" s="14" t="s">
        <v>47</v>
      </c>
    </row>
    <row r="2" spans="1:8">
      <c r="A2" s="13" t="s">
        <v>9</v>
      </c>
      <c r="B2" s="13" t="s">
        <v>102</v>
      </c>
      <c r="C2" s="13" t="s">
        <v>48</v>
      </c>
      <c r="D2" s="17">
        <f>285/1000</f>
        <v>0.28499999999999998</v>
      </c>
    </row>
    <row r="3" spans="1:8">
      <c r="A3" s="13" t="s">
        <v>9</v>
      </c>
      <c r="B3" s="13" t="s">
        <v>104</v>
      </c>
      <c r="C3" s="13" t="s">
        <v>49</v>
      </c>
      <c r="D3" s="17">
        <f>254/1000</f>
        <v>0.254</v>
      </c>
      <c r="E3" s="21"/>
      <c r="F3" s="21"/>
      <c r="H3" s="22"/>
    </row>
    <row r="4" spans="1:8">
      <c r="A4" s="13" t="s">
        <v>9</v>
      </c>
      <c r="B4" s="13" t="s">
        <v>103</v>
      </c>
      <c r="C4" s="13" t="s">
        <v>50</v>
      </c>
      <c r="D4" s="17">
        <f>176/1000</f>
        <v>0.17599999999999999</v>
      </c>
    </row>
    <row r="5" spans="1:8">
      <c r="A5" s="13" t="s">
        <v>9</v>
      </c>
      <c r="B5" s="13" t="s">
        <v>105</v>
      </c>
      <c r="C5" s="13" t="s">
        <v>51</v>
      </c>
      <c r="D5" s="17">
        <f>55/1000</f>
        <v>5.5E-2</v>
      </c>
    </row>
    <row r="6" spans="1:8">
      <c r="A6" s="13" t="s">
        <v>9</v>
      </c>
      <c r="B6" s="13" t="s">
        <v>106</v>
      </c>
      <c r="C6" s="13" t="s">
        <v>52</v>
      </c>
      <c r="D6" s="17">
        <f>50/1000</f>
        <v>0.05</v>
      </c>
    </row>
    <row r="7" spans="1:8">
      <c r="A7" s="13" t="s">
        <v>9</v>
      </c>
      <c r="B7" s="13" t="s">
        <v>108</v>
      </c>
      <c r="C7" s="13" t="s">
        <v>53</v>
      </c>
      <c r="D7" s="17">
        <f>76/1000</f>
        <v>7.5999999999999998E-2</v>
      </c>
    </row>
    <row r="8" spans="1:8">
      <c r="A8" s="13" t="s">
        <v>9</v>
      </c>
      <c r="B8" s="13" t="s">
        <v>109</v>
      </c>
      <c r="C8" s="13" t="s">
        <v>54</v>
      </c>
      <c r="D8" s="17">
        <f>46/1000</f>
        <v>4.5999999999999999E-2</v>
      </c>
    </row>
    <row r="9" spans="1:8">
      <c r="A9" s="13" t="s">
        <v>9</v>
      </c>
      <c r="B9" s="13" t="s">
        <v>110</v>
      </c>
      <c r="C9" s="13" t="s">
        <v>55</v>
      </c>
      <c r="D9" s="17">
        <f>43/1000</f>
        <v>4.2999999999999997E-2</v>
      </c>
      <c r="G9" s="13" t="s">
        <v>56</v>
      </c>
    </row>
    <row r="10" spans="1:8">
      <c r="A10" s="13" t="s">
        <v>9</v>
      </c>
      <c r="B10" s="13" t="s">
        <v>111</v>
      </c>
      <c r="C10" s="13" t="s">
        <v>57</v>
      </c>
      <c r="D10" s="17">
        <f>15/1000</f>
        <v>1.4999999999999999E-2</v>
      </c>
      <c r="G10" s="20"/>
    </row>
    <row r="11" spans="1:8">
      <c r="A11" s="13" t="s">
        <v>9</v>
      </c>
      <c r="B11" s="13" t="s">
        <v>58</v>
      </c>
      <c r="C11" s="13" t="s">
        <v>59</v>
      </c>
      <c r="D11" s="17">
        <v>0.53</v>
      </c>
    </row>
    <row r="12" spans="1:8">
      <c r="A12" s="13" t="s">
        <v>9</v>
      </c>
      <c r="B12" s="13" t="s">
        <v>58</v>
      </c>
      <c r="C12" s="13" t="s">
        <v>60</v>
      </c>
      <c r="D12" s="17">
        <v>0.47</v>
      </c>
    </row>
    <row r="13" spans="1:8">
      <c r="A13" s="13" t="s">
        <v>9</v>
      </c>
      <c r="B13" s="13" t="s">
        <v>61</v>
      </c>
      <c r="C13" s="13" t="s">
        <v>62</v>
      </c>
      <c r="D13" s="17">
        <v>0.5</v>
      </c>
    </row>
    <row r="14" spans="1:8">
      <c r="A14" s="13" t="s">
        <v>9</v>
      </c>
      <c r="B14" s="13" t="s">
        <v>61</v>
      </c>
      <c r="C14" s="13" t="s">
        <v>63</v>
      </c>
      <c r="D14" s="17">
        <v>0.5</v>
      </c>
    </row>
    <row r="15" spans="1:8">
      <c r="A15" s="13" t="s">
        <v>9</v>
      </c>
      <c r="B15" s="13" t="s">
        <v>64</v>
      </c>
      <c r="C15" s="13" t="s">
        <v>65</v>
      </c>
      <c r="D15" s="17">
        <v>3.0000000000000001E-3</v>
      </c>
    </row>
    <row r="16" spans="1:8">
      <c r="A16" s="13" t="s">
        <v>9</v>
      </c>
      <c r="B16" s="13" t="s">
        <v>64</v>
      </c>
      <c r="C16" s="13" t="s">
        <v>66</v>
      </c>
      <c r="D16" s="17">
        <v>7.5999999999999998E-2</v>
      </c>
    </row>
    <row r="17" spans="1:6">
      <c r="A17" s="13" t="s">
        <v>9</v>
      </c>
      <c r="B17" s="13" t="s">
        <v>64</v>
      </c>
      <c r="C17" s="13" t="s">
        <v>67</v>
      </c>
      <c r="D17" s="17">
        <v>0.105</v>
      </c>
    </row>
    <row r="18" spans="1:6">
      <c r="A18" s="13" t="s">
        <v>9</v>
      </c>
      <c r="B18" s="13" t="s">
        <v>64</v>
      </c>
      <c r="C18" s="13" t="s">
        <v>68</v>
      </c>
      <c r="D18" s="17">
        <v>0.38100000000000001</v>
      </c>
      <c r="E18" s="21"/>
    </row>
    <row r="19" spans="1:6">
      <c r="A19" s="13" t="s">
        <v>9</v>
      </c>
      <c r="B19" s="13" t="s">
        <v>64</v>
      </c>
      <c r="C19" s="13" t="s">
        <v>69</v>
      </c>
      <c r="D19" s="17">
        <v>0.26500000000000001</v>
      </c>
    </row>
    <row r="20" spans="1:6">
      <c r="A20" s="13" t="s">
        <v>9</v>
      </c>
      <c r="B20" s="13" t="s">
        <v>64</v>
      </c>
      <c r="C20" s="13" t="s">
        <v>70</v>
      </c>
      <c r="D20" s="17">
        <v>4.2000000000000003E-2</v>
      </c>
      <c r="E20" s="21"/>
    </row>
    <row r="21" spans="1:6">
      <c r="A21" s="13" t="s">
        <v>9</v>
      </c>
      <c r="B21" s="13" t="s">
        <v>64</v>
      </c>
      <c r="C21" s="13" t="s">
        <v>71</v>
      </c>
      <c r="D21" s="17">
        <v>0.127</v>
      </c>
    </row>
    <row r="22" spans="1:6">
      <c r="A22" s="13" t="s">
        <v>9</v>
      </c>
      <c r="B22" s="13" t="s">
        <v>64</v>
      </c>
      <c r="C22" s="13" t="s">
        <v>72</v>
      </c>
      <c r="D22" s="16">
        <v>0.184</v>
      </c>
      <c r="F22" s="21"/>
    </row>
    <row r="23" spans="1:6">
      <c r="A23" s="13" t="s">
        <v>9</v>
      </c>
      <c r="B23" s="13" t="s">
        <v>64</v>
      </c>
      <c r="C23" s="13" t="s">
        <v>73</v>
      </c>
      <c r="D23" s="17">
        <v>0.81499999999999995</v>
      </c>
    </row>
    <row r="24" spans="1:6">
      <c r="A24" s="11" t="s">
        <v>13</v>
      </c>
      <c r="B24" s="11" t="s">
        <v>102</v>
      </c>
      <c r="C24" s="11" t="s">
        <v>74</v>
      </c>
      <c r="D24" s="12">
        <f>412/1000</f>
        <v>0.41199999999999998</v>
      </c>
    </row>
    <row r="25" spans="1:6">
      <c r="A25" s="11" t="s">
        <v>13</v>
      </c>
      <c r="B25" s="11" t="s">
        <v>104</v>
      </c>
      <c r="C25" s="11" t="s">
        <v>75</v>
      </c>
      <c r="D25" s="12">
        <f>350/1000</f>
        <v>0.35</v>
      </c>
    </row>
    <row r="26" spans="1:6">
      <c r="A26" s="11" t="s">
        <v>13</v>
      </c>
      <c r="B26" s="11" t="s">
        <v>103</v>
      </c>
      <c r="C26" s="11" t="s">
        <v>76</v>
      </c>
      <c r="D26" s="12">
        <f>238/1000</f>
        <v>0.23799999999999999</v>
      </c>
    </row>
    <row r="27" spans="1:6">
      <c r="A27" s="11" t="s">
        <v>13</v>
      </c>
      <c r="B27" s="11" t="s">
        <v>58</v>
      </c>
      <c r="C27" s="11" t="s">
        <v>59</v>
      </c>
      <c r="D27" s="12">
        <v>0.76300000000000001</v>
      </c>
    </row>
    <row r="28" spans="1:6">
      <c r="A28" s="11" t="s">
        <v>13</v>
      </c>
      <c r="B28" s="11" t="s">
        <v>58</v>
      </c>
      <c r="C28" s="11" t="s">
        <v>60</v>
      </c>
      <c r="D28" s="12">
        <v>0.23699999999999999</v>
      </c>
    </row>
    <row r="29" spans="1:6">
      <c r="A29" s="11" t="s">
        <v>13</v>
      </c>
      <c r="B29" s="11" t="s">
        <v>61</v>
      </c>
      <c r="C29" s="11" t="s">
        <v>62</v>
      </c>
      <c r="D29" s="12">
        <v>0.48699999999999999</v>
      </c>
    </row>
    <row r="30" spans="1:6">
      <c r="A30" s="11" t="s">
        <v>13</v>
      </c>
      <c r="B30" s="11" t="s">
        <v>61</v>
      </c>
      <c r="C30" s="11" t="s">
        <v>63</v>
      </c>
      <c r="D30" s="12">
        <v>0.51300000000000001</v>
      </c>
    </row>
    <row r="31" spans="1:6">
      <c r="A31" s="11" t="s">
        <v>13</v>
      </c>
      <c r="B31" s="11" t="s">
        <v>64</v>
      </c>
      <c r="C31" s="11" t="s">
        <v>65</v>
      </c>
      <c r="D31" s="12">
        <v>7.0000000000000001E-3</v>
      </c>
    </row>
    <row r="32" spans="1:6">
      <c r="A32" s="11" t="s">
        <v>13</v>
      </c>
      <c r="B32" s="11" t="s">
        <v>64</v>
      </c>
      <c r="C32" s="11" t="s">
        <v>66</v>
      </c>
      <c r="D32" s="12">
        <v>8.5000000000000006E-2</v>
      </c>
    </row>
    <row r="33" spans="1:5">
      <c r="A33" s="11" t="s">
        <v>13</v>
      </c>
      <c r="B33" s="11" t="s">
        <v>64</v>
      </c>
      <c r="C33" s="11" t="s">
        <v>67</v>
      </c>
      <c r="D33" s="12">
        <v>0.12</v>
      </c>
    </row>
    <row r="34" spans="1:5">
      <c r="A34" s="11" t="s">
        <v>13</v>
      </c>
      <c r="B34" s="11" t="s">
        <v>64</v>
      </c>
      <c r="C34" s="11" t="s">
        <v>68</v>
      </c>
      <c r="D34" s="12">
        <v>0.38</v>
      </c>
    </row>
    <row r="35" spans="1:5">
      <c r="A35" s="11" t="s">
        <v>13</v>
      </c>
      <c r="B35" s="11" t="s">
        <v>64</v>
      </c>
      <c r="C35" s="11" t="s">
        <v>69</v>
      </c>
      <c r="D35" s="12">
        <v>0.21199999999999999</v>
      </c>
    </row>
    <row r="36" spans="1:5">
      <c r="A36" s="11" t="s">
        <v>13</v>
      </c>
      <c r="B36" s="11" t="s">
        <v>64</v>
      </c>
      <c r="C36" s="11" t="s">
        <v>70</v>
      </c>
      <c r="D36" s="12">
        <v>7.1999999999999995E-2</v>
      </c>
    </row>
    <row r="37" spans="1:5">
      <c r="A37" s="11" t="s">
        <v>13</v>
      </c>
      <c r="B37" s="11" t="s">
        <v>64</v>
      </c>
      <c r="C37" s="11" t="s">
        <v>71</v>
      </c>
      <c r="D37" s="12">
        <v>0.12</v>
      </c>
    </row>
    <row r="38" spans="1:5">
      <c r="A38" s="11" t="s">
        <v>13</v>
      </c>
      <c r="B38" s="11" t="s">
        <v>64</v>
      </c>
      <c r="C38" s="11" t="s">
        <v>72</v>
      </c>
      <c r="D38" s="12">
        <v>0.21200000000000002</v>
      </c>
    </row>
    <row r="39" spans="1:5">
      <c r="A39" s="11" t="s">
        <v>13</v>
      </c>
      <c r="B39" s="11" t="s">
        <v>64</v>
      </c>
      <c r="C39" s="11" t="s">
        <v>73</v>
      </c>
      <c r="D39" s="12">
        <v>0.79</v>
      </c>
      <c r="E39" s="21"/>
    </row>
    <row r="40" spans="1:5">
      <c r="A40" s="13" t="s">
        <v>17</v>
      </c>
      <c r="B40" s="13" t="s">
        <v>102</v>
      </c>
      <c r="C40" s="13" t="s">
        <v>77</v>
      </c>
      <c r="D40" s="17">
        <v>0.54</v>
      </c>
    </row>
    <row r="41" spans="1:5">
      <c r="A41" s="13" t="s">
        <v>17</v>
      </c>
      <c r="B41" s="13" t="s">
        <v>104</v>
      </c>
      <c r="C41" s="13" t="s">
        <v>78</v>
      </c>
      <c r="D41" s="17">
        <v>0.46</v>
      </c>
    </row>
    <row r="42" spans="1:5">
      <c r="A42" s="13" t="s">
        <v>17</v>
      </c>
      <c r="B42" s="13" t="s">
        <v>58</v>
      </c>
      <c r="C42" s="13" t="s">
        <v>59</v>
      </c>
      <c r="D42" s="17">
        <v>0.64</v>
      </c>
    </row>
    <row r="43" spans="1:5">
      <c r="A43" s="13" t="s">
        <v>17</v>
      </c>
      <c r="B43" s="13" t="s">
        <v>58</v>
      </c>
      <c r="C43" s="13" t="s">
        <v>60</v>
      </c>
      <c r="D43" s="17">
        <v>0.36</v>
      </c>
    </row>
    <row r="44" spans="1:5">
      <c r="A44" s="13" t="s">
        <v>17</v>
      </c>
      <c r="B44" s="13" t="s">
        <v>61</v>
      </c>
      <c r="C44" s="13" t="s">
        <v>62</v>
      </c>
      <c r="D44" s="17">
        <v>0.49399999999999999</v>
      </c>
    </row>
    <row r="45" spans="1:5">
      <c r="A45" s="13" t="s">
        <v>17</v>
      </c>
      <c r="B45" s="13" t="s">
        <v>61</v>
      </c>
      <c r="C45" s="13" t="s">
        <v>63</v>
      </c>
      <c r="D45" s="17">
        <v>0.50600000000000001</v>
      </c>
    </row>
    <row r="46" spans="1:5">
      <c r="A46" s="13" t="s">
        <v>17</v>
      </c>
      <c r="B46" s="13" t="s">
        <v>64</v>
      </c>
      <c r="C46" s="13" t="s">
        <v>65</v>
      </c>
      <c r="D46" s="17">
        <v>3.0000000000000001E-3</v>
      </c>
    </row>
    <row r="47" spans="1:5">
      <c r="A47" s="13" t="s">
        <v>17</v>
      </c>
      <c r="B47" s="13" t="s">
        <v>64</v>
      </c>
      <c r="C47" s="13" t="s">
        <v>66</v>
      </c>
      <c r="D47" s="17">
        <v>0.14000000000000001</v>
      </c>
    </row>
    <row r="48" spans="1:5">
      <c r="A48" s="13" t="s">
        <v>17</v>
      </c>
      <c r="B48" s="13" t="s">
        <v>64</v>
      </c>
      <c r="C48" s="13" t="s">
        <v>67</v>
      </c>
      <c r="D48" s="17">
        <v>0.15</v>
      </c>
    </row>
    <row r="49" spans="1:5">
      <c r="A49" s="13" t="s">
        <v>17</v>
      </c>
      <c r="B49" s="13" t="s">
        <v>64</v>
      </c>
      <c r="C49" s="13" t="s">
        <v>68</v>
      </c>
      <c r="D49" s="17">
        <v>0.39</v>
      </c>
    </row>
    <row r="50" spans="1:5">
      <c r="A50" s="13" t="s">
        <v>17</v>
      </c>
      <c r="B50" s="13" t="s">
        <v>64</v>
      </c>
      <c r="C50" s="13" t="s">
        <v>69</v>
      </c>
      <c r="D50" s="17">
        <v>0.25800000000000001</v>
      </c>
    </row>
    <row r="51" spans="1:5">
      <c r="A51" s="13" t="s">
        <v>17</v>
      </c>
      <c r="B51" s="13" t="s">
        <v>64</v>
      </c>
      <c r="C51" s="13" t="s">
        <v>70</v>
      </c>
      <c r="D51" s="17">
        <v>0.05</v>
      </c>
    </row>
    <row r="52" spans="1:5">
      <c r="A52" s="13" t="s">
        <v>17</v>
      </c>
      <c r="B52" s="13" t="s">
        <v>64</v>
      </c>
      <c r="C52" s="13" t="s">
        <v>71</v>
      </c>
      <c r="D52" s="17">
        <v>3.0000000000000001E-3</v>
      </c>
    </row>
    <row r="53" spans="1:5">
      <c r="A53" s="13" t="s">
        <v>17</v>
      </c>
      <c r="B53" s="13" t="s">
        <v>64</v>
      </c>
      <c r="C53" s="13" t="s">
        <v>72</v>
      </c>
      <c r="D53" s="17">
        <v>0.29299999999999998</v>
      </c>
      <c r="E53" s="21"/>
    </row>
    <row r="54" spans="1:5">
      <c r="A54" s="13" t="s">
        <v>17</v>
      </c>
      <c r="B54" s="13" t="s">
        <v>64</v>
      </c>
      <c r="C54" s="13" t="s">
        <v>73</v>
      </c>
      <c r="D54" s="17">
        <v>0.70099999999999996</v>
      </c>
    </row>
    <row r="55" spans="1:5">
      <c r="A55" s="11" t="s">
        <v>21</v>
      </c>
      <c r="B55" s="11" t="s">
        <v>102</v>
      </c>
      <c r="C55" s="18" t="s">
        <v>82</v>
      </c>
      <c r="D55" s="12">
        <v>0.38669999999999999</v>
      </c>
    </row>
    <row r="56" spans="1:5">
      <c r="A56" s="11" t="s">
        <v>21</v>
      </c>
      <c r="B56" s="11" t="s">
        <v>104</v>
      </c>
      <c r="C56" s="18" t="s">
        <v>81</v>
      </c>
      <c r="D56" s="12">
        <v>0.24390000000000001</v>
      </c>
    </row>
    <row r="57" spans="1:5">
      <c r="A57" s="11" t="s">
        <v>21</v>
      </c>
      <c r="B57" s="11" t="s">
        <v>103</v>
      </c>
      <c r="C57" s="18" t="s">
        <v>80</v>
      </c>
      <c r="D57" s="12">
        <v>0.17</v>
      </c>
    </row>
    <row r="58" spans="1:5">
      <c r="A58" s="11" t="s">
        <v>21</v>
      </c>
      <c r="B58" s="11" t="s">
        <v>105</v>
      </c>
      <c r="C58" s="18" t="s">
        <v>79</v>
      </c>
      <c r="D58" s="19">
        <v>8.4500000000000006E-2</v>
      </c>
    </row>
    <row r="59" spans="1:5">
      <c r="A59" s="11" t="s">
        <v>21</v>
      </c>
      <c r="B59" s="11" t="s">
        <v>106</v>
      </c>
      <c r="C59" s="18" t="s">
        <v>74</v>
      </c>
      <c r="D59" s="12">
        <v>0.11459999999999999</v>
      </c>
    </row>
    <row r="60" spans="1:5">
      <c r="A60" s="11" t="s">
        <v>21</v>
      </c>
      <c r="B60" s="11" t="s">
        <v>58</v>
      </c>
      <c r="C60" s="11" t="s">
        <v>59</v>
      </c>
      <c r="D60" s="12">
        <v>0.77</v>
      </c>
    </row>
    <row r="61" spans="1:5">
      <c r="A61" s="11" t="s">
        <v>21</v>
      </c>
      <c r="B61" s="11" t="s">
        <v>58</v>
      </c>
      <c r="C61" s="11" t="s">
        <v>60</v>
      </c>
      <c r="D61" s="12">
        <v>0.23</v>
      </c>
    </row>
    <row r="62" spans="1:5">
      <c r="A62" s="11" t="s">
        <v>21</v>
      </c>
      <c r="B62" s="11" t="s">
        <v>61</v>
      </c>
      <c r="C62" s="11" t="s">
        <v>62</v>
      </c>
      <c r="D62" s="12">
        <v>0.49</v>
      </c>
    </row>
    <row r="63" spans="1:5">
      <c r="A63" s="11" t="s">
        <v>21</v>
      </c>
      <c r="B63" s="11" t="s">
        <v>61</v>
      </c>
      <c r="C63" s="11" t="s">
        <v>63</v>
      </c>
      <c r="D63" s="12">
        <v>0.51</v>
      </c>
      <c r="E63" s="16"/>
    </row>
    <row r="64" spans="1:5">
      <c r="A64" s="11" t="s">
        <v>21</v>
      </c>
      <c r="B64" s="11" t="s">
        <v>64</v>
      </c>
      <c r="C64" s="11" t="s">
        <v>65</v>
      </c>
      <c r="D64" s="12">
        <v>8.0000000000000002E-3</v>
      </c>
    </row>
    <row r="65" spans="1:5">
      <c r="A65" s="11" t="s">
        <v>21</v>
      </c>
      <c r="B65" s="11" t="s">
        <v>64</v>
      </c>
      <c r="C65" s="11" t="s">
        <v>66</v>
      </c>
      <c r="D65" s="12">
        <v>9.7000000000000003E-2</v>
      </c>
    </row>
    <row r="66" spans="1:5">
      <c r="A66" s="11" t="s">
        <v>21</v>
      </c>
      <c r="B66" s="11" t="s">
        <v>64</v>
      </c>
      <c r="C66" s="11" t="s">
        <v>67</v>
      </c>
      <c r="D66" s="12">
        <v>0.497</v>
      </c>
    </row>
    <row r="67" spans="1:5">
      <c r="A67" s="11" t="s">
        <v>21</v>
      </c>
      <c r="B67" s="11" t="s">
        <v>64</v>
      </c>
      <c r="C67" s="11" t="s">
        <v>68</v>
      </c>
      <c r="D67" s="12">
        <v>0.155</v>
      </c>
      <c r="E67" s="21"/>
    </row>
    <row r="68" spans="1:5">
      <c r="A68" s="11" t="s">
        <v>21</v>
      </c>
      <c r="B68" s="11" t="s">
        <v>64</v>
      </c>
      <c r="C68" s="11" t="s">
        <v>69</v>
      </c>
      <c r="D68" s="12">
        <v>0.126</v>
      </c>
    </row>
    <row r="69" spans="1:5">
      <c r="A69" s="11" t="s">
        <v>21</v>
      </c>
      <c r="B69" s="11" t="s">
        <v>64</v>
      </c>
      <c r="C69" s="11" t="s">
        <v>70</v>
      </c>
      <c r="D69" s="12">
        <v>5.1999999999999998E-2</v>
      </c>
    </row>
    <row r="70" spans="1:5">
      <c r="A70" s="11" t="s">
        <v>21</v>
      </c>
      <c r="B70" s="11" t="s">
        <v>64</v>
      </c>
      <c r="C70" s="11" t="s">
        <v>71</v>
      </c>
      <c r="D70" s="12">
        <v>6.2E-2</v>
      </c>
    </row>
    <row r="71" spans="1:5">
      <c r="A71" s="11" t="s">
        <v>21</v>
      </c>
      <c r="B71" s="11" t="s">
        <v>64</v>
      </c>
      <c r="C71" s="11" t="s">
        <v>72</v>
      </c>
      <c r="D71" s="12">
        <v>0.60199999999999998</v>
      </c>
    </row>
    <row r="72" spans="1:5">
      <c r="A72" s="11" t="s">
        <v>21</v>
      </c>
      <c r="B72" s="11" t="s">
        <v>64</v>
      </c>
      <c r="C72" s="11" t="s">
        <v>73</v>
      </c>
      <c r="D72" s="12">
        <v>0.39500000000000002</v>
      </c>
      <c r="E7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BEAD-D473-7B4F-A0F1-FD90B83F8C12}">
  <dimension ref="A1:H5"/>
  <sheetViews>
    <sheetView workbookViewId="0">
      <selection activeCell="E4" sqref="E4"/>
    </sheetView>
  </sheetViews>
  <sheetFormatPr baseColWidth="10" defaultRowHeight="15"/>
  <sheetData>
    <row r="1" spans="1:8">
      <c r="A1" t="s">
        <v>23</v>
      </c>
      <c r="B1" t="s">
        <v>166</v>
      </c>
      <c r="C1" t="s">
        <v>167</v>
      </c>
      <c r="D1" t="s">
        <v>168</v>
      </c>
      <c r="E1" t="s">
        <v>169</v>
      </c>
      <c r="F1" t="s">
        <v>170</v>
      </c>
      <c r="G1" t="s">
        <v>171</v>
      </c>
      <c r="H1" t="s">
        <v>172</v>
      </c>
    </row>
    <row r="2" spans="1:8">
      <c r="A2" t="s">
        <v>9</v>
      </c>
      <c r="B2">
        <v>6204</v>
      </c>
      <c r="C2">
        <v>6000</v>
      </c>
      <c r="D2" s="30">
        <v>200</v>
      </c>
      <c r="E2">
        <v>4</v>
      </c>
    </row>
    <row r="3" spans="1:8">
      <c r="A3" t="s">
        <v>13</v>
      </c>
      <c r="B3">
        <v>1553</v>
      </c>
      <c r="C3">
        <v>896</v>
      </c>
      <c r="D3">
        <v>451</v>
      </c>
      <c r="E3">
        <v>206</v>
      </c>
      <c r="F3">
        <v>1028</v>
      </c>
      <c r="G3">
        <v>355</v>
      </c>
      <c r="H3">
        <v>673</v>
      </c>
    </row>
    <row r="4" spans="1:8">
      <c r="A4" t="s">
        <v>21</v>
      </c>
      <c r="B4">
        <v>3233</v>
      </c>
      <c r="C4">
        <v>1161</v>
      </c>
      <c r="D4">
        <v>47</v>
      </c>
      <c r="E4">
        <v>2205</v>
      </c>
    </row>
    <row r="5" spans="1:8">
      <c r="A5" t="s">
        <v>17</v>
      </c>
      <c r="B5">
        <v>2810</v>
      </c>
      <c r="C5">
        <v>1157</v>
      </c>
      <c r="D5">
        <v>74</v>
      </c>
      <c r="E5">
        <v>1579</v>
      </c>
      <c r="F5">
        <v>104</v>
      </c>
      <c r="G5">
        <v>90</v>
      </c>
      <c r="H5">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972DF-9C94-C142-B548-E13B733338FE}">
  <dimension ref="A1:E28"/>
  <sheetViews>
    <sheetView workbookViewId="0">
      <selection activeCell="F5" sqref="F5"/>
    </sheetView>
  </sheetViews>
  <sheetFormatPr baseColWidth="10" defaultRowHeight="15"/>
  <cols>
    <col min="1" max="5" width="20.83203125" customWidth="1"/>
  </cols>
  <sheetData>
    <row r="1" spans="1:5" ht="30" customHeight="1" thickBot="1">
      <c r="A1" s="31" t="s">
        <v>4</v>
      </c>
      <c r="B1" s="32" t="s">
        <v>173</v>
      </c>
      <c r="C1" s="32" t="s">
        <v>1</v>
      </c>
      <c r="D1" s="32" t="s">
        <v>174</v>
      </c>
      <c r="E1" s="32" t="s">
        <v>175</v>
      </c>
    </row>
    <row r="2" spans="1:5" ht="30" customHeight="1" thickBot="1">
      <c r="A2" s="33" t="s">
        <v>9</v>
      </c>
      <c r="B2" s="34" t="s">
        <v>176</v>
      </c>
      <c r="C2" s="34" t="s">
        <v>6</v>
      </c>
      <c r="D2" s="34" t="s">
        <v>177</v>
      </c>
      <c r="E2" s="35">
        <v>1000</v>
      </c>
    </row>
    <row r="3" spans="1:5" ht="30" customHeight="1" thickBot="1">
      <c r="A3" s="33" t="s">
        <v>13</v>
      </c>
      <c r="B3" s="34" t="s">
        <v>176</v>
      </c>
      <c r="C3" s="34" t="s">
        <v>11</v>
      </c>
      <c r="D3" s="34" t="s">
        <v>177</v>
      </c>
      <c r="E3" s="35">
        <v>1000</v>
      </c>
    </row>
    <row r="4" spans="1:5" ht="30" customHeight="1" thickBot="1">
      <c r="A4" s="33" t="s">
        <v>17</v>
      </c>
      <c r="B4" s="34" t="s">
        <v>176</v>
      </c>
      <c r="C4" s="34" t="s">
        <v>15</v>
      </c>
      <c r="D4" s="34" t="s">
        <v>177</v>
      </c>
      <c r="E4" s="35">
        <v>1005</v>
      </c>
    </row>
    <row r="5" spans="1:5" ht="30" customHeight="1" thickBot="1">
      <c r="A5" s="33" t="s">
        <v>21</v>
      </c>
      <c r="B5" s="34" t="s">
        <v>176</v>
      </c>
      <c r="C5" s="34" t="s">
        <v>178</v>
      </c>
      <c r="D5" s="34" t="s">
        <v>177</v>
      </c>
      <c r="E5" s="35">
        <v>1029</v>
      </c>
    </row>
    <row r="6" spans="1:5" ht="30" customHeight="1" thickBot="1">
      <c r="A6" s="33" t="s">
        <v>179</v>
      </c>
      <c r="B6" s="34" t="s">
        <v>176</v>
      </c>
      <c r="C6" s="34" t="s">
        <v>15</v>
      </c>
      <c r="D6" s="34" t="s">
        <v>177</v>
      </c>
      <c r="E6" s="34">
        <v>759</v>
      </c>
    </row>
    <row r="7" spans="1:5" ht="30" customHeight="1" thickBot="1">
      <c r="A7" s="33" t="s">
        <v>180</v>
      </c>
      <c r="B7" s="34" t="s">
        <v>176</v>
      </c>
      <c r="C7" s="34" t="s">
        <v>181</v>
      </c>
      <c r="D7" s="34" t="s">
        <v>177</v>
      </c>
      <c r="E7" s="35">
        <v>1109</v>
      </c>
    </row>
    <row r="8" spans="1:5" ht="30" customHeight="1" thickBot="1">
      <c r="A8" s="33" t="s">
        <v>182</v>
      </c>
      <c r="B8" s="34" t="s">
        <v>176</v>
      </c>
      <c r="C8" s="34" t="s">
        <v>178</v>
      </c>
      <c r="D8" s="34" t="s">
        <v>177</v>
      </c>
      <c r="E8" s="35">
        <v>1000</v>
      </c>
    </row>
    <row r="9" spans="1:5" ht="30" customHeight="1" thickBot="1">
      <c r="A9" s="33" t="s">
        <v>183</v>
      </c>
      <c r="B9" s="34" t="s">
        <v>176</v>
      </c>
      <c r="C9" s="34" t="s">
        <v>184</v>
      </c>
      <c r="D9" s="34" t="s">
        <v>177</v>
      </c>
      <c r="E9" s="34">
        <v>500</v>
      </c>
    </row>
    <row r="10" spans="1:5" ht="30" customHeight="1" thickBot="1">
      <c r="A10" s="33" t="s">
        <v>185</v>
      </c>
      <c r="B10" s="34" t="s">
        <v>176</v>
      </c>
      <c r="C10" s="34" t="s">
        <v>184</v>
      </c>
      <c r="D10" s="34" t="s">
        <v>177</v>
      </c>
      <c r="E10" s="34">
        <v>500</v>
      </c>
    </row>
    <row r="11" spans="1:5" ht="30" customHeight="1" thickBot="1">
      <c r="A11" s="33" t="s">
        <v>186</v>
      </c>
      <c r="B11" s="34" t="s">
        <v>176</v>
      </c>
      <c r="C11" s="34" t="s">
        <v>184</v>
      </c>
      <c r="D11" s="34" t="s">
        <v>177</v>
      </c>
      <c r="E11" s="34">
        <v>500</v>
      </c>
    </row>
    <row r="12" spans="1:5" ht="30" customHeight="1" thickBot="1">
      <c r="A12" s="33" t="s">
        <v>187</v>
      </c>
      <c r="B12" s="34" t="s">
        <v>176</v>
      </c>
      <c r="C12" s="34" t="s">
        <v>184</v>
      </c>
      <c r="D12" s="34" t="s">
        <v>177</v>
      </c>
      <c r="E12" s="34">
        <v>500</v>
      </c>
    </row>
    <row r="13" spans="1:5" ht="30" customHeight="1" thickBot="1">
      <c r="A13" s="33" t="s">
        <v>188</v>
      </c>
      <c r="B13" s="34" t="s">
        <v>176</v>
      </c>
      <c r="C13" s="34" t="s">
        <v>184</v>
      </c>
      <c r="D13" s="34" t="s">
        <v>177</v>
      </c>
      <c r="E13" s="34">
        <v>499</v>
      </c>
    </row>
    <row r="14" spans="1:5" ht="30" customHeight="1" thickBot="1">
      <c r="A14" s="33" t="s">
        <v>189</v>
      </c>
      <c r="B14" s="34" t="s">
        <v>176</v>
      </c>
      <c r="C14" s="34" t="s">
        <v>184</v>
      </c>
      <c r="D14" s="34" t="s">
        <v>177</v>
      </c>
      <c r="E14" s="34">
        <v>500</v>
      </c>
    </row>
    <row r="15" spans="1:5" ht="30" customHeight="1" thickBot="1">
      <c r="A15" s="33" t="s">
        <v>190</v>
      </c>
      <c r="B15" s="34" t="s">
        <v>176</v>
      </c>
      <c r="C15" s="34" t="s">
        <v>184</v>
      </c>
      <c r="D15" s="34" t="s">
        <v>177</v>
      </c>
      <c r="E15" s="34">
        <v>500</v>
      </c>
    </row>
    <row r="16" spans="1:5" ht="30" customHeight="1" thickBot="1">
      <c r="A16" s="33" t="s">
        <v>191</v>
      </c>
      <c r="B16" s="34" t="s">
        <v>176</v>
      </c>
      <c r="C16" s="34" t="s">
        <v>192</v>
      </c>
      <c r="D16" s="34" t="s">
        <v>177</v>
      </c>
      <c r="E16" s="35">
        <v>1001</v>
      </c>
    </row>
    <row r="17" spans="1:5" ht="30" customHeight="1" thickBot="1">
      <c r="A17" s="33" t="s">
        <v>193</v>
      </c>
      <c r="B17" s="34" t="s">
        <v>176</v>
      </c>
      <c r="C17" s="34" t="s">
        <v>184</v>
      </c>
      <c r="D17" s="34" t="s">
        <v>177</v>
      </c>
      <c r="E17" s="34">
        <v>500</v>
      </c>
    </row>
    <row r="18" spans="1:5" ht="30" customHeight="1" thickBot="1">
      <c r="A18" s="33" t="s">
        <v>194</v>
      </c>
      <c r="B18" s="34" t="s">
        <v>176</v>
      </c>
      <c r="C18" s="34" t="s">
        <v>192</v>
      </c>
      <c r="D18" s="34" t="s">
        <v>177</v>
      </c>
      <c r="E18" s="35">
        <v>1002</v>
      </c>
    </row>
    <row r="19" spans="1:5" ht="30" customHeight="1" thickBot="1">
      <c r="A19" s="33" t="s">
        <v>195</v>
      </c>
      <c r="B19" s="34" t="s">
        <v>176</v>
      </c>
      <c r="C19" s="34" t="s">
        <v>15</v>
      </c>
      <c r="D19" s="34" t="s">
        <v>177</v>
      </c>
      <c r="E19" s="34">
        <v>500</v>
      </c>
    </row>
    <row r="20" spans="1:5" ht="30" customHeight="1" thickBot="1">
      <c r="A20" s="33" t="s">
        <v>196</v>
      </c>
      <c r="B20" s="34" t="s">
        <v>176</v>
      </c>
      <c r="C20" s="34" t="s">
        <v>192</v>
      </c>
      <c r="D20" s="34" t="s">
        <v>177</v>
      </c>
      <c r="E20" s="34">
        <v>507</v>
      </c>
    </row>
    <row r="21" spans="1:5" ht="30" customHeight="1" thickBot="1">
      <c r="A21" s="33" t="s">
        <v>197</v>
      </c>
      <c r="B21" s="34" t="s">
        <v>176</v>
      </c>
      <c r="C21" s="34" t="s">
        <v>15</v>
      </c>
      <c r="D21" s="34" t="s">
        <v>177</v>
      </c>
      <c r="E21" s="34">
        <v>531</v>
      </c>
    </row>
    <row r="22" spans="1:5" ht="30" customHeight="1" thickBot="1">
      <c r="A22" s="33" t="s">
        <v>198</v>
      </c>
      <c r="B22" s="34" t="s">
        <v>176</v>
      </c>
      <c r="C22" s="34" t="s">
        <v>199</v>
      </c>
      <c r="D22" s="34" t="s">
        <v>177</v>
      </c>
      <c r="E22" s="34">
        <v>522</v>
      </c>
    </row>
    <row r="23" spans="1:5" ht="30" customHeight="1" thickBot="1">
      <c r="A23" s="33" t="s">
        <v>200</v>
      </c>
      <c r="B23" s="34" t="s">
        <v>176</v>
      </c>
      <c r="C23" s="34" t="s">
        <v>192</v>
      </c>
      <c r="D23" s="34" t="s">
        <v>177</v>
      </c>
      <c r="E23" s="35">
        <v>1500</v>
      </c>
    </row>
    <row r="24" spans="1:5" ht="30" customHeight="1" thickBot="1">
      <c r="A24" s="33" t="s">
        <v>201</v>
      </c>
      <c r="B24" s="34" t="s">
        <v>176</v>
      </c>
      <c r="C24" s="34" t="s">
        <v>192</v>
      </c>
      <c r="D24" s="34" t="s">
        <v>177</v>
      </c>
      <c r="E24" s="35">
        <v>1002</v>
      </c>
    </row>
    <row r="25" spans="1:5" ht="30" customHeight="1" thickBot="1">
      <c r="A25" s="33" t="s">
        <v>202</v>
      </c>
      <c r="B25" s="34" t="s">
        <v>176</v>
      </c>
      <c r="C25" s="34" t="s">
        <v>192</v>
      </c>
      <c r="D25" s="34" t="s">
        <v>177</v>
      </c>
      <c r="E25" s="35">
        <v>2000</v>
      </c>
    </row>
    <row r="26" spans="1:5" ht="30" customHeight="1" thickBot="1">
      <c r="A26" s="33" t="s">
        <v>203</v>
      </c>
      <c r="B26" s="34" t="s">
        <v>176</v>
      </c>
      <c r="C26" s="34" t="s">
        <v>204</v>
      </c>
      <c r="D26" s="34" t="s">
        <v>177</v>
      </c>
      <c r="E26" s="35">
        <v>2000</v>
      </c>
    </row>
    <row r="27" spans="1:5" ht="30" customHeight="1" thickBot="1">
      <c r="A27" s="33" t="s">
        <v>205</v>
      </c>
      <c r="B27" s="34" t="s">
        <v>176</v>
      </c>
      <c r="C27" s="34" t="s">
        <v>204</v>
      </c>
      <c r="D27" s="34" t="s">
        <v>177</v>
      </c>
      <c r="E27" s="35">
        <v>2000</v>
      </c>
    </row>
    <row r="28" spans="1:5" ht="30" customHeight="1" thickBot="1">
      <c r="A28" s="33" t="s">
        <v>206</v>
      </c>
      <c r="B28" s="34" t="s">
        <v>176</v>
      </c>
      <c r="C28" s="34" t="s">
        <v>192</v>
      </c>
      <c r="D28" s="34" t="s">
        <v>177</v>
      </c>
      <c r="E28" s="35">
        <v>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24A71-BA49-4EF2-A583-E5C119517806}">
  <dimension ref="A1:D46"/>
  <sheetViews>
    <sheetView topLeftCell="A3" workbookViewId="0">
      <selection activeCell="B5" sqref="B5"/>
    </sheetView>
  </sheetViews>
  <sheetFormatPr baseColWidth="10" defaultColWidth="8.83203125" defaultRowHeight="15"/>
  <cols>
    <col min="1" max="1" width="23.83203125" customWidth="1"/>
    <col min="2" max="2" width="17" customWidth="1"/>
    <col min="4" max="4" width="47.33203125" bestFit="1" customWidth="1"/>
  </cols>
  <sheetData>
    <row r="1" spans="1:4" ht="21">
      <c r="A1" s="1" t="s">
        <v>9</v>
      </c>
    </row>
    <row r="3" spans="1:4">
      <c r="A3" s="3" t="s">
        <v>83</v>
      </c>
    </row>
    <row r="4" spans="1:4">
      <c r="A4" t="s">
        <v>0</v>
      </c>
      <c r="B4" s="2">
        <v>1000</v>
      </c>
    </row>
    <row r="5" spans="1:4">
      <c r="A5" t="s">
        <v>1</v>
      </c>
      <c r="B5" s="9" t="s">
        <v>6</v>
      </c>
    </row>
    <row r="6" spans="1:4">
      <c r="A6" t="s">
        <v>2</v>
      </c>
      <c r="B6" s="2">
        <v>2022</v>
      </c>
    </row>
    <row r="7" spans="1:4">
      <c r="A7" t="s">
        <v>3</v>
      </c>
      <c r="B7" s="2" t="s">
        <v>8</v>
      </c>
    </row>
    <row r="8" spans="1:4">
      <c r="A8" t="s">
        <v>4</v>
      </c>
      <c r="B8" s="2" t="s">
        <v>9</v>
      </c>
    </row>
    <row r="9" spans="1:4">
      <c r="A9" t="s">
        <v>5</v>
      </c>
      <c r="B9" s="2" t="s">
        <v>10</v>
      </c>
    </row>
    <row r="10" spans="1:4">
      <c r="A10" s="4" t="s">
        <v>24</v>
      </c>
      <c r="B10" s="4" t="s">
        <v>25</v>
      </c>
      <c r="C10" s="4" t="s">
        <v>26</v>
      </c>
      <c r="D10" s="4" t="s">
        <v>27</v>
      </c>
    </row>
    <row r="11" spans="1:4">
      <c r="A11" t="s">
        <v>28</v>
      </c>
      <c r="B11" t="s">
        <v>3</v>
      </c>
    </row>
    <row r="12" spans="1:4">
      <c r="A12" t="s">
        <v>30</v>
      </c>
      <c r="B12" t="s">
        <v>44</v>
      </c>
    </row>
    <row r="13" spans="1:4">
      <c r="A13" t="s">
        <v>32</v>
      </c>
      <c r="B13" t="s">
        <v>84</v>
      </c>
    </row>
    <row r="16" spans="1:4">
      <c r="A16" s="3" t="s">
        <v>85</v>
      </c>
    </row>
    <row r="17" spans="1:1">
      <c r="A17" s="4" t="s">
        <v>86</v>
      </c>
    </row>
    <row r="18" spans="1:1">
      <c r="A18" t="s">
        <v>87</v>
      </c>
    </row>
    <row r="19" spans="1:1">
      <c r="A19" t="s">
        <v>88</v>
      </c>
    </row>
    <row r="20" spans="1:1">
      <c r="A20" t="s">
        <v>89</v>
      </c>
    </row>
    <row r="21" spans="1:1">
      <c r="A21" s="4" t="s">
        <v>58</v>
      </c>
    </row>
    <row r="22" spans="1:1">
      <c r="A22" t="s">
        <v>59</v>
      </c>
    </row>
    <row r="23" spans="1:1">
      <c r="A23" t="s">
        <v>60</v>
      </c>
    </row>
    <row r="24" spans="1:1">
      <c r="A24" s="4" t="s">
        <v>90</v>
      </c>
    </row>
    <row r="34" spans="1:2">
      <c r="A34" s="4" t="s">
        <v>61</v>
      </c>
    </row>
    <row r="35" spans="1:2">
      <c r="A35" t="s">
        <v>62</v>
      </c>
      <c r="B35">
        <v>500</v>
      </c>
    </row>
    <row r="36" spans="1:2">
      <c r="A36" t="s">
        <v>63</v>
      </c>
      <c r="B36">
        <v>500</v>
      </c>
    </row>
    <row r="37" spans="1:2">
      <c r="A37" s="4" t="s">
        <v>91</v>
      </c>
    </row>
    <row r="38" spans="1:2">
      <c r="A38" t="s">
        <v>65</v>
      </c>
      <c r="B38">
        <v>3</v>
      </c>
    </row>
    <row r="39" spans="1:2">
      <c r="A39" t="s">
        <v>66</v>
      </c>
      <c r="B39">
        <v>76</v>
      </c>
    </row>
    <row r="40" spans="1:2">
      <c r="A40" t="s">
        <v>67</v>
      </c>
      <c r="B40">
        <v>105</v>
      </c>
    </row>
    <row r="41" spans="1:2">
      <c r="A41" t="s">
        <v>68</v>
      </c>
      <c r="B41">
        <v>381</v>
      </c>
    </row>
    <row r="42" spans="1:2">
      <c r="A42" t="s">
        <v>69</v>
      </c>
      <c r="B42">
        <v>265</v>
      </c>
    </row>
    <row r="43" spans="1:2">
      <c r="A43" t="s">
        <v>70</v>
      </c>
      <c r="B43">
        <v>42</v>
      </c>
    </row>
    <row r="44" spans="1:2">
      <c r="A44" t="s">
        <v>71</v>
      </c>
      <c r="B44">
        <v>127</v>
      </c>
    </row>
    <row r="46" spans="1:2">
      <c r="A46" t="s">
        <v>92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094D6-FCFF-4B3F-8157-EE7DA482D702}">
  <dimension ref="A1:E46"/>
  <sheetViews>
    <sheetView workbookViewId="0">
      <selection activeCell="C35" sqref="C35"/>
    </sheetView>
  </sheetViews>
  <sheetFormatPr baseColWidth="10" defaultColWidth="8.83203125" defaultRowHeight="15"/>
  <cols>
    <col min="1" max="1" width="23.83203125" customWidth="1"/>
    <col min="2" max="2" width="17" customWidth="1"/>
    <col min="4" max="4" width="47.33203125" bestFit="1" customWidth="1"/>
  </cols>
  <sheetData>
    <row r="1" spans="1:4" ht="21">
      <c r="A1" s="1" t="s">
        <v>13</v>
      </c>
    </row>
    <row r="3" spans="1:4">
      <c r="A3" s="3" t="s">
        <v>83</v>
      </c>
    </row>
    <row r="4" spans="1:4">
      <c r="A4" t="s">
        <v>0</v>
      </c>
      <c r="B4">
        <v>1000</v>
      </c>
      <c r="C4">
        <v>1000</v>
      </c>
    </row>
    <row r="5" spans="1:4">
      <c r="A5" t="s">
        <v>1</v>
      </c>
      <c r="B5" s="2" t="s">
        <v>11</v>
      </c>
    </row>
    <row r="6" spans="1:4">
      <c r="A6" t="s">
        <v>2</v>
      </c>
      <c r="B6" s="2">
        <v>2022</v>
      </c>
    </row>
    <row r="7" spans="1:4">
      <c r="A7" t="s">
        <v>3</v>
      </c>
      <c r="B7" s="2" t="s">
        <v>8</v>
      </c>
    </row>
    <row r="8" spans="1:4">
      <c r="A8" t="s">
        <v>4</v>
      </c>
      <c r="B8" s="2" t="s">
        <v>13</v>
      </c>
    </row>
    <row r="9" spans="1:4">
      <c r="A9" t="s">
        <v>5</v>
      </c>
      <c r="B9" s="2" t="s">
        <v>14</v>
      </c>
    </row>
    <row r="10" spans="1:4">
      <c r="A10" s="4" t="s">
        <v>24</v>
      </c>
      <c r="B10" s="4" t="s">
        <v>25</v>
      </c>
      <c r="C10" s="4" t="s">
        <v>26</v>
      </c>
      <c r="D10" s="4" t="s">
        <v>27</v>
      </c>
    </row>
    <row r="11" spans="1:4">
      <c r="A11" t="s">
        <v>28</v>
      </c>
      <c r="B11" t="s">
        <v>86</v>
      </c>
    </row>
    <row r="12" spans="1:4">
      <c r="A12" t="s">
        <v>30</v>
      </c>
      <c r="B12" t="s">
        <v>44</v>
      </c>
    </row>
    <row r="13" spans="1:4">
      <c r="A13" t="s">
        <v>32</v>
      </c>
      <c r="B13" t="s">
        <v>84</v>
      </c>
    </row>
    <row r="16" spans="1:4">
      <c r="A16" s="3" t="s">
        <v>85</v>
      </c>
    </row>
    <row r="17" spans="1:3">
      <c r="A17" s="4" t="s">
        <v>86</v>
      </c>
    </row>
    <row r="18" spans="1:3">
      <c r="A18" t="s">
        <v>93</v>
      </c>
      <c r="C18" s="5">
        <f>412/1000</f>
        <v>0.41199999999999998</v>
      </c>
    </row>
    <row r="19" spans="1:3">
      <c r="A19" t="s">
        <v>94</v>
      </c>
      <c r="C19" s="5">
        <f>350/1000</f>
        <v>0.35</v>
      </c>
    </row>
    <row r="20" spans="1:3">
      <c r="A20" t="s">
        <v>95</v>
      </c>
      <c r="C20" s="5">
        <f>238/1000</f>
        <v>0.23799999999999999</v>
      </c>
    </row>
    <row r="21" spans="1:3">
      <c r="A21" s="4" t="s">
        <v>58</v>
      </c>
    </row>
    <row r="22" spans="1:3">
      <c r="A22" t="s">
        <v>59</v>
      </c>
      <c r="C22" s="5">
        <v>0.76300000000000001</v>
      </c>
    </row>
    <row r="23" spans="1:3">
      <c r="A23" t="s">
        <v>60</v>
      </c>
      <c r="C23" s="5">
        <v>0.23699999999999999</v>
      </c>
    </row>
    <row r="24" spans="1:3">
      <c r="A24" s="4" t="s">
        <v>90</v>
      </c>
    </row>
    <row r="34" spans="1:5">
      <c r="A34" s="4" t="s">
        <v>61</v>
      </c>
    </row>
    <row r="35" spans="1:5">
      <c r="A35" t="s">
        <v>62</v>
      </c>
      <c r="C35" s="5">
        <v>0.48699999999999999</v>
      </c>
    </row>
    <row r="36" spans="1:5">
      <c r="A36" t="s">
        <v>63</v>
      </c>
      <c r="C36" s="5">
        <v>0.51300000000000001</v>
      </c>
    </row>
    <row r="37" spans="1:5">
      <c r="A37" s="4" t="s">
        <v>91</v>
      </c>
      <c r="C37" s="5"/>
    </row>
    <row r="38" spans="1:5">
      <c r="A38" t="s">
        <v>65</v>
      </c>
      <c r="C38" s="5">
        <v>7.0000000000000001E-3</v>
      </c>
    </row>
    <row r="39" spans="1:5">
      <c r="A39" t="s">
        <v>66</v>
      </c>
      <c r="C39" s="5">
        <v>8.5000000000000006E-2</v>
      </c>
      <c r="D39" s="8" t="s">
        <v>72</v>
      </c>
      <c r="E39" s="7">
        <f>SUM(C38:C40)</f>
        <v>0.21200000000000002</v>
      </c>
    </row>
    <row r="40" spans="1:5">
      <c r="A40" t="s">
        <v>67</v>
      </c>
      <c r="C40" s="5">
        <v>0.12</v>
      </c>
      <c r="D40" s="8" t="s">
        <v>73</v>
      </c>
      <c r="E40" s="7">
        <f>SUM(C41:C44)</f>
        <v>0.78399999999999992</v>
      </c>
    </row>
    <row r="41" spans="1:5">
      <c r="A41" t="s">
        <v>68</v>
      </c>
      <c r="C41" s="5">
        <v>0.38</v>
      </c>
    </row>
    <row r="42" spans="1:5">
      <c r="A42" t="s">
        <v>69</v>
      </c>
      <c r="C42" s="5">
        <v>0.21199999999999999</v>
      </c>
    </row>
    <row r="43" spans="1:5">
      <c r="A43" t="s">
        <v>70</v>
      </c>
      <c r="C43" s="5">
        <v>7.1999999999999995E-2</v>
      </c>
    </row>
    <row r="44" spans="1:5">
      <c r="A44" t="s">
        <v>71</v>
      </c>
      <c r="C44" s="5">
        <v>0.12</v>
      </c>
    </row>
    <row r="46" spans="1:5">
      <c r="A46" t="s">
        <v>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A9CD-758C-42C5-B58A-1B2FEF976F16}">
  <dimension ref="A1:D45"/>
  <sheetViews>
    <sheetView workbookViewId="0">
      <selection activeCell="D19" sqref="D19"/>
    </sheetView>
  </sheetViews>
  <sheetFormatPr baseColWidth="10" defaultColWidth="8.83203125" defaultRowHeight="15"/>
  <cols>
    <col min="1" max="1" width="23.83203125" customWidth="1"/>
    <col min="2" max="2" width="19.33203125" customWidth="1"/>
    <col min="4" max="4" width="47.33203125" bestFit="1" customWidth="1"/>
  </cols>
  <sheetData>
    <row r="1" spans="1:4" ht="21">
      <c r="A1" s="1" t="s">
        <v>17</v>
      </c>
    </row>
    <row r="3" spans="1:4">
      <c r="A3" s="3" t="s">
        <v>83</v>
      </c>
    </row>
    <row r="4" spans="1:4">
      <c r="A4" t="s">
        <v>0</v>
      </c>
      <c r="B4" s="2">
        <v>1005</v>
      </c>
    </row>
    <row r="5" spans="1:4">
      <c r="A5" t="s">
        <v>1</v>
      </c>
      <c r="B5" s="2" t="s">
        <v>96</v>
      </c>
    </row>
    <row r="6" spans="1:4">
      <c r="A6" t="s">
        <v>2</v>
      </c>
      <c r="B6" s="2" t="s">
        <v>16</v>
      </c>
    </row>
    <row r="7" spans="1:4">
      <c r="A7" t="s">
        <v>3</v>
      </c>
      <c r="B7" s="2" t="s">
        <v>8</v>
      </c>
    </row>
    <row r="8" spans="1:4">
      <c r="A8" t="s">
        <v>4</v>
      </c>
      <c r="B8" s="2" t="s">
        <v>17</v>
      </c>
    </row>
    <row r="9" spans="1:4">
      <c r="A9" t="s">
        <v>5</v>
      </c>
      <c r="B9" s="2" t="s">
        <v>18</v>
      </c>
    </row>
    <row r="10" spans="1:4">
      <c r="A10" s="4" t="s">
        <v>24</v>
      </c>
      <c r="B10" s="4" t="s">
        <v>25</v>
      </c>
      <c r="C10" s="4" t="s">
        <v>26</v>
      </c>
      <c r="D10" s="4" t="s">
        <v>27</v>
      </c>
    </row>
    <row r="11" spans="1:4">
      <c r="A11" t="s">
        <v>28</v>
      </c>
      <c r="B11" t="s">
        <v>86</v>
      </c>
      <c r="C11">
        <v>2</v>
      </c>
    </row>
    <row r="12" spans="1:4">
      <c r="A12" t="s">
        <v>30</v>
      </c>
      <c r="B12" t="s">
        <v>43</v>
      </c>
      <c r="C12">
        <v>6</v>
      </c>
    </row>
    <row r="13" spans="1:4">
      <c r="A13" t="s">
        <v>32</v>
      </c>
      <c r="B13" t="s">
        <v>40</v>
      </c>
    </row>
    <row r="14" spans="1:4">
      <c r="A14" t="s">
        <v>37</v>
      </c>
      <c r="B14" t="s">
        <v>41</v>
      </c>
    </row>
    <row r="16" spans="1:4">
      <c r="A16" s="3" t="s">
        <v>85</v>
      </c>
    </row>
    <row r="17" spans="1:2">
      <c r="A17" s="4" t="s">
        <v>86</v>
      </c>
    </row>
    <row r="18" spans="1:2">
      <c r="A18" t="s">
        <v>77</v>
      </c>
      <c r="B18" s="5">
        <f>543/1005</f>
        <v>0.54029850746268659</v>
      </c>
    </row>
    <row r="19" spans="1:2">
      <c r="A19" t="s">
        <v>78</v>
      </c>
      <c r="B19" s="5">
        <f>462/1005</f>
        <v>0.45970149253731341</v>
      </c>
    </row>
    <row r="20" spans="1:2">
      <c r="A20" s="4" t="s">
        <v>58</v>
      </c>
    </row>
    <row r="21" spans="1:2">
      <c r="A21" t="s">
        <v>59</v>
      </c>
      <c r="B21" s="5">
        <f>643/1005</f>
        <v>0.63980099502487564</v>
      </c>
    </row>
    <row r="22" spans="1:2">
      <c r="A22" t="s">
        <v>60</v>
      </c>
      <c r="B22" s="5">
        <f>362/1005</f>
        <v>0.36019900497512436</v>
      </c>
    </row>
    <row r="23" spans="1:2">
      <c r="A23" s="4" t="s">
        <v>90</v>
      </c>
    </row>
    <row r="33" spans="1:4">
      <c r="A33" s="4" t="s">
        <v>61</v>
      </c>
    </row>
    <row r="34" spans="1:4">
      <c r="A34" t="s">
        <v>62</v>
      </c>
      <c r="B34" s="5">
        <f>496/1005</f>
        <v>0.49353233830845772</v>
      </c>
    </row>
    <row r="35" spans="1:4">
      <c r="A35" t="s">
        <v>63</v>
      </c>
      <c r="B35" s="5">
        <f>509/1005</f>
        <v>0.50646766169154234</v>
      </c>
    </row>
    <row r="36" spans="1:4">
      <c r="A36" s="4" t="s">
        <v>91</v>
      </c>
    </row>
    <row r="37" spans="1:4">
      <c r="A37" t="s">
        <v>65</v>
      </c>
      <c r="B37" s="5">
        <v>3.003003003003003E-3</v>
      </c>
    </row>
    <row r="38" spans="1:4">
      <c r="A38" t="s">
        <v>66</v>
      </c>
      <c r="B38" s="5">
        <v>0.14114114114114115</v>
      </c>
    </row>
    <row r="39" spans="1:4">
      <c r="A39" t="s">
        <v>67</v>
      </c>
      <c r="B39" s="5">
        <v>0.15115115115115116</v>
      </c>
      <c r="C39" s="7">
        <f>SUM(B37:B39)</f>
        <v>0.2952952952952953</v>
      </c>
      <c r="D39" s="8" t="s">
        <v>72</v>
      </c>
    </row>
    <row r="40" spans="1:4">
      <c r="A40" t="s">
        <v>68</v>
      </c>
      <c r="B40" s="5">
        <v>0.39239239239239238</v>
      </c>
      <c r="C40" s="7">
        <f>SUM(B40:B43)</f>
        <v>0.7047047047047047</v>
      </c>
      <c r="D40" s="8" t="s">
        <v>73</v>
      </c>
    </row>
    <row r="41" spans="1:4">
      <c r="A41" t="s">
        <v>69</v>
      </c>
      <c r="B41" s="5">
        <v>0.25925925925925924</v>
      </c>
    </row>
    <row r="42" spans="1:4">
      <c r="A42" t="s">
        <v>70</v>
      </c>
      <c r="B42" s="5">
        <v>5.0050050050050053E-2</v>
      </c>
    </row>
    <row r="43" spans="1:4">
      <c r="A43" t="s">
        <v>71</v>
      </c>
      <c r="B43" s="5">
        <v>3.003003003003003E-3</v>
      </c>
    </row>
    <row r="45" spans="1:4">
      <c r="A45" t="s">
        <v>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D3E6B-CCDA-4A25-9566-3D28FC062E70}">
  <dimension ref="A1:G48"/>
  <sheetViews>
    <sheetView workbookViewId="0">
      <selection activeCell="B6" sqref="B6"/>
    </sheetView>
  </sheetViews>
  <sheetFormatPr baseColWidth="10" defaultColWidth="8.83203125" defaultRowHeight="15"/>
  <cols>
    <col min="1" max="1" width="28.33203125" customWidth="1"/>
    <col min="2" max="2" width="20.83203125" customWidth="1"/>
    <col min="4" max="4" width="47.33203125" bestFit="1" customWidth="1"/>
  </cols>
  <sheetData>
    <row r="1" spans="1:4" ht="21">
      <c r="A1" s="1" t="s">
        <v>21</v>
      </c>
    </row>
    <row r="3" spans="1:4">
      <c r="A3" s="3" t="s">
        <v>83</v>
      </c>
    </row>
    <row r="4" spans="1:4">
      <c r="A4" t="s">
        <v>0</v>
      </c>
      <c r="B4" s="2">
        <v>1029</v>
      </c>
    </row>
    <row r="5" spans="1:4">
      <c r="A5" t="s">
        <v>1</v>
      </c>
      <c r="B5" t="s">
        <v>19</v>
      </c>
    </row>
    <row r="6" spans="1:4">
      <c r="A6" t="s">
        <v>2</v>
      </c>
      <c r="B6" s="2" t="s">
        <v>20</v>
      </c>
    </row>
    <row r="7" spans="1:4">
      <c r="A7" t="s">
        <v>3</v>
      </c>
      <c r="B7" s="2" t="s">
        <v>8</v>
      </c>
    </row>
    <row r="8" spans="1:4">
      <c r="A8" t="s">
        <v>4</v>
      </c>
      <c r="B8" s="2" t="s">
        <v>21</v>
      </c>
    </row>
    <row r="9" spans="1:4">
      <c r="A9" t="s">
        <v>5</v>
      </c>
      <c r="B9" s="2" t="s">
        <v>22</v>
      </c>
    </row>
    <row r="10" spans="1:4">
      <c r="A10" s="4" t="s">
        <v>24</v>
      </c>
      <c r="B10" s="4" t="s">
        <v>25</v>
      </c>
      <c r="C10" s="4" t="s">
        <v>26</v>
      </c>
      <c r="D10" s="4" t="s">
        <v>27</v>
      </c>
    </row>
    <row r="11" spans="1:4">
      <c r="A11" t="s">
        <v>28</v>
      </c>
      <c r="B11" t="s">
        <v>97</v>
      </c>
      <c r="C11">
        <v>6</v>
      </c>
    </row>
    <row r="12" spans="1:4">
      <c r="A12" t="s">
        <v>30</v>
      </c>
      <c r="B12" t="s">
        <v>3</v>
      </c>
      <c r="C12">
        <v>17</v>
      </c>
    </row>
    <row r="13" spans="1:4">
      <c r="A13" t="s">
        <v>32</v>
      </c>
      <c r="B13" t="s">
        <v>43</v>
      </c>
    </row>
    <row r="14" spans="1:4">
      <c r="A14" t="s">
        <v>37</v>
      </c>
      <c r="B14" t="s">
        <v>98</v>
      </c>
    </row>
    <row r="16" spans="1:4">
      <c r="A16" s="3" t="s">
        <v>85</v>
      </c>
    </row>
    <row r="17" spans="1:3">
      <c r="A17" s="4" t="s">
        <v>97</v>
      </c>
    </row>
    <row r="18" spans="1:3">
      <c r="A18" t="s">
        <v>99</v>
      </c>
      <c r="B18" s="5">
        <f>8/1029</f>
        <v>7.7745383867832843E-3</v>
      </c>
      <c r="C18" s="5"/>
    </row>
    <row r="19" spans="1:3">
      <c r="A19" t="s">
        <v>89</v>
      </c>
      <c r="B19" s="5">
        <f>175/1029</f>
        <v>0.17006802721088435</v>
      </c>
    </row>
    <row r="20" spans="1:3">
      <c r="A20" t="s">
        <v>100</v>
      </c>
      <c r="B20" s="5">
        <f>118/1029</f>
        <v>0.11467444120505345</v>
      </c>
    </row>
    <row r="21" spans="1:3">
      <c r="A21" t="s">
        <v>88</v>
      </c>
      <c r="B21" s="5">
        <f>251/1029</f>
        <v>0.24392614188532555</v>
      </c>
    </row>
    <row r="22" spans="1:3">
      <c r="A22" t="s">
        <v>101</v>
      </c>
      <c r="B22" s="5">
        <f>398/1029</f>
        <v>0.38678328474246843</v>
      </c>
    </row>
    <row r="23" spans="1:3">
      <c r="A23" s="4" t="s">
        <v>58</v>
      </c>
    </row>
    <row r="24" spans="1:3">
      <c r="A24" t="s">
        <v>59</v>
      </c>
      <c r="B24" s="7">
        <v>0.77</v>
      </c>
    </row>
    <row r="25" spans="1:3">
      <c r="A25" t="s">
        <v>60</v>
      </c>
      <c r="B25" s="7">
        <v>0.23</v>
      </c>
    </row>
    <row r="26" spans="1:3">
      <c r="A26" s="4" t="s">
        <v>90</v>
      </c>
    </row>
    <row r="36" spans="1:7">
      <c r="A36" s="4" t="s">
        <v>61</v>
      </c>
    </row>
    <row r="37" spans="1:7">
      <c r="A37" t="s">
        <v>62</v>
      </c>
      <c r="B37" s="5">
        <f>500/1029</f>
        <v>0.48590864917395532</v>
      </c>
    </row>
    <row r="38" spans="1:7">
      <c r="A38" t="s">
        <v>63</v>
      </c>
      <c r="B38" s="5">
        <f>529/1029</f>
        <v>0.51409135082604474</v>
      </c>
    </row>
    <row r="39" spans="1:7">
      <c r="A39" s="4" t="s">
        <v>91</v>
      </c>
    </row>
    <row r="40" spans="1:7">
      <c r="A40" t="s">
        <v>65</v>
      </c>
      <c r="B40" s="5">
        <v>8.0312195121951205E-3</v>
      </c>
      <c r="E40">
        <v>0.8</v>
      </c>
      <c r="F40" s="6">
        <f>0.008*1029</f>
        <v>8.2319999999999993</v>
      </c>
      <c r="G40" s="5">
        <f>F40/1025</f>
        <v>8.0312195121951205E-3</v>
      </c>
    </row>
    <row r="41" spans="1:7">
      <c r="A41" t="s">
        <v>66</v>
      </c>
      <c r="B41" s="5">
        <v>9.7378536585365855E-2</v>
      </c>
      <c r="E41">
        <v>9.6999999999999993</v>
      </c>
      <c r="F41" s="6">
        <f>0.097*1029</f>
        <v>99.813000000000002</v>
      </c>
      <c r="G41" s="5">
        <f t="shared" ref="G41:G46" si="0">F41/1025</f>
        <v>9.7378536585365855E-2</v>
      </c>
    </row>
    <row r="42" spans="1:7">
      <c r="A42" t="s">
        <v>67</v>
      </c>
      <c r="B42" s="5">
        <v>0.49893951219512195</v>
      </c>
      <c r="C42" s="7">
        <f>SUM(B40:B42)</f>
        <v>0.60434926829268298</v>
      </c>
      <c r="D42" s="8" t="s">
        <v>72</v>
      </c>
      <c r="E42">
        <v>49.7</v>
      </c>
      <c r="F42" s="6">
        <f>0.497*1029</f>
        <v>511.41300000000001</v>
      </c>
      <c r="G42" s="5">
        <f t="shared" si="0"/>
        <v>0.49893951219512195</v>
      </c>
    </row>
    <row r="43" spans="1:7">
      <c r="A43" t="s">
        <v>68</v>
      </c>
      <c r="B43" s="5">
        <v>0.15560487804878048</v>
      </c>
      <c r="C43" s="7">
        <f>SUM(B43:B46)</f>
        <v>0.39654146341463414</v>
      </c>
      <c r="D43" s="8" t="s">
        <v>73</v>
      </c>
      <c r="E43">
        <v>15.5</v>
      </c>
      <c r="F43" s="6">
        <f>0.155*1029</f>
        <v>159.495</v>
      </c>
      <c r="G43" s="5">
        <f t="shared" si="0"/>
        <v>0.15560487804878048</v>
      </c>
    </row>
    <row r="44" spans="1:7">
      <c r="A44" t="s">
        <v>69</v>
      </c>
      <c r="B44" s="5">
        <v>0.12649170731707315</v>
      </c>
      <c r="E44">
        <v>12.6</v>
      </c>
      <c r="F44" s="6">
        <f>0.126*1029</f>
        <v>129.654</v>
      </c>
      <c r="G44" s="5">
        <f t="shared" si="0"/>
        <v>0.12649170731707315</v>
      </c>
    </row>
    <row r="45" spans="1:7">
      <c r="A45" t="s">
        <v>70</v>
      </c>
      <c r="B45" s="5">
        <v>5.220292682926829E-2</v>
      </c>
      <c r="E45">
        <v>5.2</v>
      </c>
      <c r="F45" s="6">
        <f>0.052*1029</f>
        <v>53.507999999999996</v>
      </c>
      <c r="G45" s="5">
        <f t="shared" si="0"/>
        <v>5.220292682926829E-2</v>
      </c>
    </row>
    <row r="46" spans="1:7">
      <c r="A46" t="s">
        <v>71</v>
      </c>
      <c r="B46" s="5">
        <v>6.2241951219512197E-2</v>
      </c>
      <c r="E46">
        <v>6.2</v>
      </c>
      <c r="F46" s="6">
        <f>0.062*1029</f>
        <v>63.798000000000002</v>
      </c>
      <c r="G46" s="5">
        <f t="shared" si="0"/>
        <v>6.2241951219512197E-2</v>
      </c>
    </row>
    <row r="47" spans="1:7">
      <c r="E47">
        <v>0.4</v>
      </c>
      <c r="F47" s="6">
        <f>0.004*1029</f>
        <v>4.1159999999999997</v>
      </c>
      <c r="G47">
        <f>1029-4</f>
        <v>1025</v>
      </c>
    </row>
    <row r="48" spans="1:7">
      <c r="A48" t="s">
        <v>92</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6BF094976B1C6245BAB5BCECAC284645" ma:contentTypeVersion="16" ma:contentTypeDescription="Crear nuevo documento." ma:contentTypeScope="" ma:versionID="b17f52af6646b5583120346a68295973">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95a1201d1da507c70fe2596948b3447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Props1.xml><?xml version="1.0" encoding="utf-8"?>
<ds:datastoreItem xmlns:ds="http://schemas.openxmlformats.org/officeDocument/2006/customXml" ds:itemID="{7423736F-E14C-4FBF-A48B-0B9C870C6645}">
  <ds:schemaRefs>
    <ds:schemaRef ds:uri="http://schemas.microsoft.com/sharepoint/v3/contenttype/forms"/>
  </ds:schemaRefs>
</ds:datastoreItem>
</file>

<file path=customXml/itemProps2.xml><?xml version="1.0" encoding="utf-8"?>
<ds:datastoreItem xmlns:ds="http://schemas.openxmlformats.org/officeDocument/2006/customXml" ds:itemID="{39BE83E1-4A56-468A-AE3B-AA02AC75EB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73B992-D409-46D4-A356-39CAA5E52A01}">
  <ds:schemaRefs>
    <ds:schemaRef ds:uri="http://purl.org/dc/terms/"/>
    <ds:schemaRef ds:uri="http://www.w3.org/XML/1998/namespace"/>
    <ds:schemaRef ds:uri="http://schemas.microsoft.com/office/2006/documentManagement/types"/>
    <ds:schemaRef ds:uri="http://purl.org/dc/elements/1.1/"/>
    <ds:schemaRef ds:uri="69276225-f05c-44c5-92dc-c999460a4149"/>
    <ds:schemaRef ds:uri="http://purl.org/dc/dcmitype/"/>
    <ds:schemaRef ds:uri="http://schemas.microsoft.com/office/infopath/2007/PartnerControls"/>
    <ds:schemaRef ds:uri="http://schemas.openxmlformats.org/package/2006/metadata/core-properties"/>
    <ds:schemaRef ds:uri="46f3a809-46a3-44ee-a0f1-42a271529c8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Sampling_Frame</vt:lpstr>
      <vt:lpstr>AdminDivs</vt:lpstr>
      <vt:lpstr>SampleDesc</vt:lpstr>
      <vt:lpstr>Table_A</vt:lpstr>
      <vt:lpstr>Table_B</vt:lpstr>
      <vt:lpstr>Bolivia</vt:lpstr>
      <vt:lpstr>Colombia</vt:lpstr>
      <vt:lpstr>Ecuador</vt:lpstr>
      <vt:lpstr>Peru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Thomaides</dc:creator>
  <cp:keywords/>
  <dc:description/>
  <cp:lastModifiedBy>Carlos Toruño</cp:lastModifiedBy>
  <cp:revision/>
  <dcterms:created xsi:type="dcterms:W3CDTF">2022-08-31T18:53:01Z</dcterms:created>
  <dcterms:modified xsi:type="dcterms:W3CDTF">2023-02-01T18:00:42Z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