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jproject.sharepoint.com/research/Programmatic/INL WH LAC Reports/4. Report Production/Report Text/Methodology/Sample Description Data/"/>
    </mc:Choice>
  </mc:AlternateContent>
  <xr:revisionPtr revIDLastSave="339" documentId="8_{D6C07217-55F6-40ED-9D1A-2B0BF938B636}" xr6:coauthVersionLast="47" xr6:coauthVersionMax="47" xr10:uidLastSave="{49329EA1-EA3B-EC41-9578-47D33EF37E0E}"/>
  <bookViews>
    <workbookView xWindow="0" yWindow="500" windowWidth="28800" windowHeight="15720" activeTab="2" xr2:uid="{77AD0726-88D8-44DD-9080-F543DD60C64F}"/>
  </bookViews>
  <sheets>
    <sheet name="Sampling Frame" sheetId="5" r:id="rId1"/>
    <sheet name="AdminDivs" sheetId="6" r:id="rId2"/>
    <sheet name="SampleDesc" sheetId="7" r:id="rId3"/>
    <sheet name="Bolivia" sheetId="1" state="hidden" r:id="rId4"/>
    <sheet name="Colombia" sheetId="2" state="hidden" r:id="rId5"/>
    <sheet name="Ecuador" sheetId="3" state="hidden" r:id="rId6"/>
    <sheet name="Peru" sheetId="4" state="hidden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7" l="1"/>
  <c r="D9" i="7"/>
  <c r="D8" i="7"/>
  <c r="D7" i="7"/>
  <c r="D6" i="7"/>
  <c r="D5" i="7"/>
  <c r="D4" i="7"/>
  <c r="D3" i="7"/>
  <c r="D2" i="7"/>
  <c r="D24" i="7" l="1"/>
  <c r="D25" i="7"/>
  <c r="D26" i="7"/>
  <c r="E40" i="2"/>
  <c r="E39" i="2"/>
  <c r="C20" i="2"/>
  <c r="C19" i="2"/>
  <c r="C18" i="2"/>
  <c r="C39" i="3"/>
  <c r="C40" i="3"/>
  <c r="B35" i="3"/>
  <c r="B34" i="3"/>
  <c r="B22" i="3"/>
  <c r="B21" i="3"/>
  <c r="B19" i="3"/>
  <c r="B18" i="3"/>
  <c r="B38" i="4"/>
  <c r="B37" i="4"/>
  <c r="B22" i="4"/>
  <c r="B21" i="4"/>
  <c r="B20" i="4"/>
  <c r="B19" i="4"/>
  <c r="B18" i="4"/>
  <c r="C43" i="4"/>
  <c r="C42" i="4"/>
  <c r="G47" i="4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</calcChain>
</file>

<file path=xl/sharedStrings.xml><?xml version="1.0" encoding="utf-8"?>
<sst xmlns="http://schemas.openxmlformats.org/spreadsheetml/2006/main" count="489" uniqueCount="116">
  <si>
    <t>Sample Size</t>
  </si>
  <si>
    <t>Polling Company</t>
  </si>
  <si>
    <t>Fieldwork Dates</t>
  </si>
  <si>
    <t>Region</t>
  </si>
  <si>
    <t>Country</t>
  </si>
  <si>
    <t>Nationality</t>
  </si>
  <si>
    <t>Capture Consulting</t>
  </si>
  <si>
    <t>June and July 2022</t>
  </si>
  <si>
    <t>Andean</t>
  </si>
  <si>
    <t>Bolivia</t>
  </si>
  <si>
    <t>Bolivian</t>
  </si>
  <si>
    <t>Tempo Group</t>
  </si>
  <si>
    <t>May and June 2022</t>
  </si>
  <si>
    <t>Colombia</t>
  </si>
  <si>
    <t>Colombian</t>
  </si>
  <si>
    <t>StatMark Group</t>
  </si>
  <si>
    <t>June and August 2022</t>
  </si>
  <si>
    <t>Ecuador</t>
  </si>
  <si>
    <t>Ecuadoran</t>
  </si>
  <si>
    <t>Datum International, S.A.</t>
  </si>
  <si>
    <t>July and August 2022</t>
  </si>
  <si>
    <t>Peru</t>
  </si>
  <si>
    <t>Peruvian</t>
  </si>
  <si>
    <t>country</t>
  </si>
  <si>
    <t>Administration Divisions</t>
  </si>
  <si>
    <t>Term</t>
  </si>
  <si>
    <t>Number</t>
  </si>
  <si>
    <t>Names (if applicable)</t>
  </si>
  <si>
    <t xml:space="preserve">Sample Units </t>
  </si>
  <si>
    <t>departments</t>
  </si>
  <si>
    <t xml:space="preserve">Sample Sub-Units 1 </t>
  </si>
  <si>
    <t>cities</t>
  </si>
  <si>
    <t>Sample Sub-Units 2</t>
  </si>
  <si>
    <t>segments</t>
  </si>
  <si>
    <t>regions</t>
  </si>
  <si>
    <t>districts</t>
  </si>
  <si>
    <t>N/A</t>
  </si>
  <si>
    <t>Sample Sub-Units 3</t>
  </si>
  <si>
    <t>neighborhoods</t>
  </si>
  <si>
    <t>provinces</t>
  </si>
  <si>
    <t>Cantón</t>
  </si>
  <si>
    <t>Parrish</t>
  </si>
  <si>
    <t>zones</t>
  </si>
  <si>
    <t>Province</t>
  </si>
  <si>
    <t>Districts</t>
  </si>
  <si>
    <t>item</t>
  </si>
  <si>
    <t>name</t>
  </si>
  <si>
    <t>value</t>
  </si>
  <si>
    <t>Santa Cruz</t>
  </si>
  <si>
    <t>La Paz</t>
  </si>
  <si>
    <t>Cochabamba</t>
  </si>
  <si>
    <t>Chuquisaca</t>
  </si>
  <si>
    <t>Tarija</t>
  </si>
  <si>
    <t>Potosí</t>
  </si>
  <si>
    <t>Oruro</t>
  </si>
  <si>
    <t>Goods</t>
  </si>
  <si>
    <t xml:space="preserve"> </t>
  </si>
  <si>
    <t>Crooked</t>
  </si>
  <si>
    <t>Geography</t>
  </si>
  <si>
    <t>Urban</t>
  </si>
  <si>
    <t>Rural</t>
  </si>
  <si>
    <t>Gender</t>
  </si>
  <si>
    <t>Male</t>
  </si>
  <si>
    <t>Female</t>
  </si>
  <si>
    <t>Education</t>
  </si>
  <si>
    <t>None</t>
  </si>
  <si>
    <t>Elementary school</t>
  </si>
  <si>
    <t>Middle school</t>
  </si>
  <si>
    <t>High school</t>
  </si>
  <si>
    <t>Bachelor's</t>
  </si>
  <si>
    <t>Graduate Degree</t>
  </si>
  <si>
    <t>Vocational</t>
  </si>
  <si>
    <t>middle school diploma or less</t>
  </si>
  <si>
    <t>at least high school diploma or vocational degree</t>
  </si>
  <si>
    <t>Central</t>
  </si>
  <si>
    <t>Western</t>
  </si>
  <si>
    <t>Caribbean</t>
  </si>
  <si>
    <t>Sierra</t>
  </si>
  <si>
    <t>Costa</t>
  </si>
  <si>
    <t>Eastern</t>
  </si>
  <si>
    <t>Southern</t>
  </si>
  <si>
    <t>Northern</t>
  </si>
  <si>
    <t>Lima</t>
  </si>
  <si>
    <t>Sample Frame</t>
  </si>
  <si>
    <t>city, town, village</t>
  </si>
  <si>
    <t>Descriptions of the Sample</t>
  </si>
  <si>
    <t>Regions</t>
  </si>
  <si>
    <t>Metro</t>
  </si>
  <si>
    <t>North</t>
  </si>
  <si>
    <t>South</t>
  </si>
  <si>
    <t xml:space="preserve">Ethnicity </t>
  </si>
  <si>
    <t>Education*</t>
  </si>
  <si>
    <t>*In text: %% of respondents reported that they had received at least a high school diploma or vocational degree, and the remaining %% of respondents received a middle school diploma or less.</t>
  </si>
  <si>
    <t>Central Region</t>
  </si>
  <si>
    <t>West Region</t>
  </si>
  <si>
    <t>Caribbean Region</t>
  </si>
  <si>
    <t>Statmark</t>
  </si>
  <si>
    <t>Zones</t>
  </si>
  <si>
    <t>District</t>
  </si>
  <si>
    <t>East</t>
  </si>
  <si>
    <t>Center</t>
  </si>
  <si>
    <t xml:space="preserve">Lima </t>
  </si>
  <si>
    <t>Region1</t>
  </si>
  <si>
    <t>Region3</t>
  </si>
  <si>
    <t>Region2</t>
  </si>
  <si>
    <t>Region4</t>
  </si>
  <si>
    <t>Region5</t>
  </si>
  <si>
    <t>Sample Units</t>
  </si>
  <si>
    <t>Region6</t>
  </si>
  <si>
    <t>Region7</t>
  </si>
  <si>
    <t>Region8</t>
  </si>
  <si>
    <t>Region9</t>
  </si>
  <si>
    <t>major cities</t>
  </si>
  <si>
    <t>region</t>
  </si>
  <si>
    <t>Sample Sub-Units 1</t>
  </si>
  <si>
    <t>*Polling company listed 17 regions in Peru, but two (Loreto and San Martino) were substituted due to security, inaccessibility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</si>
</sst>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ato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3" fontId="0" fillId="0" borderId="0" xfId="0" applyNumberFormat="1"/>
    <xf numFmtId="0" fontId="1" fillId="2" borderId="0" xfId="0" applyFont="1" applyFill="1"/>
    <xf numFmtId="0" fontId="0" fillId="3" borderId="0" xfId="0" applyFill="1"/>
    <xf numFmtId="9" fontId="0" fillId="0" borderId="0" xfId="1" applyFont="1"/>
    <xf numFmtId="1" fontId="0" fillId="0" borderId="0" xfId="0" applyNumberFormat="1"/>
    <xf numFmtId="9" fontId="0" fillId="0" borderId="0" xfId="0" applyNumberForma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0" fillId="5" borderId="0" xfId="0" applyFill="1"/>
    <xf numFmtId="9" fontId="0" fillId="5" borderId="0" xfId="1" applyFont="1" applyFill="1"/>
    <xf numFmtId="0" fontId="0" fillId="6" borderId="0" xfId="0" applyFill="1"/>
    <xf numFmtId="0" fontId="4" fillId="4" borderId="0" xfId="0" applyFont="1" applyFill="1"/>
    <xf numFmtId="3" fontId="0" fillId="6" borderId="0" xfId="0" applyNumberFormat="1" applyFill="1"/>
    <xf numFmtId="9" fontId="0" fillId="0" borderId="0" xfId="1" applyFont="1" applyFill="1"/>
    <xf numFmtId="9" fontId="0" fillId="6" borderId="0" xfId="1" applyFont="1" applyFill="1"/>
    <xf numFmtId="0" fontId="6" fillId="5" borderId="0" xfId="0" applyFont="1" applyFill="1"/>
    <xf numFmtId="9" fontId="3" fillId="5" borderId="0" xfId="1" applyFont="1" applyFill="1"/>
    <xf numFmtId="0" fontId="7" fillId="0" borderId="0" xfId="0" applyFont="1" applyAlignment="1">
      <alignment vertical="center"/>
    </xf>
    <xf numFmtId="9" fontId="0" fillId="6" borderId="0" xfId="0" applyNumberFormat="1" applyFill="1"/>
    <xf numFmtId="0" fontId="7" fillId="0" borderId="0" xfId="0" applyFont="1" applyAlignment="1">
      <alignment horizontal="center" vertical="center"/>
    </xf>
    <xf numFmtId="0" fontId="0" fillId="6" borderId="0" xfId="0" applyFill="1" applyAlignment="1">
      <alignment horizontal="right"/>
    </xf>
  </cellXfs>
  <cellStyles count="2">
    <cellStyle name="Normal" xfId="0" builtinId="0"/>
    <cellStyle name="Porcentaje" xfId="1" builtinId="5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70D2-6729-6642-9050-0182FD4A6CB8}">
  <dimension ref="A1:F5"/>
  <sheetViews>
    <sheetView workbookViewId="0">
      <selection activeCell="C24" sqref="C24"/>
    </sheetView>
  </sheetViews>
  <sheetFormatPr baseColWidth="10" defaultColWidth="10.83203125" defaultRowHeight="15"/>
  <cols>
    <col min="1" max="1" width="10.83203125" style="13"/>
    <col min="2" max="2" width="20.5" style="13" bestFit="1" customWidth="1"/>
    <col min="3" max="3" width="17.83203125" style="13" bestFit="1" customWidth="1"/>
    <col min="4" max="16384" width="10.83203125" style="13"/>
  </cols>
  <sheetData>
    <row r="1" spans="1:6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15">
        <v>1000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</row>
    <row r="3" spans="1:6">
      <c r="A3" s="2">
        <v>1000</v>
      </c>
      <c r="B3" s="2" t="s">
        <v>11</v>
      </c>
      <c r="C3" s="6" t="s">
        <v>12</v>
      </c>
      <c r="D3" s="2" t="s">
        <v>8</v>
      </c>
      <c r="E3" s="2" t="s">
        <v>13</v>
      </c>
      <c r="F3" s="2" t="s">
        <v>14</v>
      </c>
    </row>
    <row r="4" spans="1:6">
      <c r="A4" s="15">
        <v>1005</v>
      </c>
      <c r="B4" s="15" t="s">
        <v>15</v>
      </c>
      <c r="C4" s="13" t="s">
        <v>16</v>
      </c>
      <c r="D4" s="15" t="s">
        <v>8</v>
      </c>
      <c r="E4" s="15" t="s">
        <v>17</v>
      </c>
      <c r="F4" s="15" t="s">
        <v>18</v>
      </c>
    </row>
    <row r="5" spans="1:6">
      <c r="A5" s="2">
        <v>1029</v>
      </c>
      <c r="B5" t="s">
        <v>19</v>
      </c>
      <c r="C5" s="13" t="s">
        <v>20</v>
      </c>
      <c r="D5" s="13" t="s">
        <v>8</v>
      </c>
      <c r="E5" s="13" t="s">
        <v>21</v>
      </c>
      <c r="F5" s="13" t="s">
        <v>22</v>
      </c>
    </row>
  </sheetData>
  <conditionalFormatting sqref="A3">
    <cfRule type="expression" priority="3">
      <formula>MOD(ROW(),2)=0</formula>
    </cfRule>
  </conditionalFormatting>
  <conditionalFormatting sqref="A1:XFD1048576">
    <cfRule type="expression" dxfId="0" priority="1">
      <formula>MOD(ROW(),2)=0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0801-F392-8E43-BE7F-67B3A843B1CB}">
  <dimension ref="A1:E24"/>
  <sheetViews>
    <sheetView workbookViewId="0">
      <selection activeCell="C30" sqref="C30"/>
    </sheetView>
  </sheetViews>
  <sheetFormatPr baseColWidth="10" defaultColWidth="10.83203125" defaultRowHeight="15"/>
  <cols>
    <col min="1" max="1" width="10.83203125" style="13"/>
    <col min="2" max="2" width="21.5" style="13" customWidth="1"/>
    <col min="3" max="3" width="19.1640625" style="13" customWidth="1"/>
    <col min="4" max="4" width="10.83203125" style="13"/>
    <col min="5" max="5" width="18.83203125" style="13" customWidth="1"/>
    <col min="6" max="16384" width="10.83203125" style="13"/>
  </cols>
  <sheetData>
    <row r="1" spans="1:5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</row>
    <row r="2" spans="1:5">
      <c r="A2" s="13" t="s">
        <v>9</v>
      </c>
      <c r="B2" s="13" t="s">
        <v>113</v>
      </c>
      <c r="C2" s="13" t="s">
        <v>36</v>
      </c>
      <c r="D2" s="23" t="s">
        <v>36</v>
      </c>
    </row>
    <row r="3" spans="1:5">
      <c r="A3" s="13" t="s">
        <v>9</v>
      </c>
      <c r="B3" s="13" t="s">
        <v>107</v>
      </c>
      <c r="C3" s="13" t="s">
        <v>29</v>
      </c>
      <c r="D3" s="13">
        <v>9</v>
      </c>
    </row>
    <row r="4" spans="1:5">
      <c r="A4" s="13" t="s">
        <v>9</v>
      </c>
      <c r="B4" s="13" t="s">
        <v>30</v>
      </c>
      <c r="C4" s="13" t="s">
        <v>31</v>
      </c>
      <c r="D4" s="13">
        <v>32</v>
      </c>
    </row>
    <row r="5" spans="1:5">
      <c r="A5" s="13" t="s">
        <v>9</v>
      </c>
      <c r="B5" s="13" t="s">
        <v>32</v>
      </c>
      <c r="C5" s="13" t="s">
        <v>33</v>
      </c>
    </row>
    <row r="6" spans="1:5">
      <c r="A6" s="11" t="s">
        <v>13</v>
      </c>
      <c r="B6" s="11" t="s">
        <v>113</v>
      </c>
      <c r="C6" s="11" t="s">
        <v>34</v>
      </c>
      <c r="D6" s="11">
        <v>3</v>
      </c>
      <c r="E6" s="11"/>
    </row>
    <row r="7" spans="1:5">
      <c r="A7" s="11" t="s">
        <v>13</v>
      </c>
      <c r="B7" s="11" t="s">
        <v>107</v>
      </c>
      <c r="C7" s="11" t="s">
        <v>112</v>
      </c>
      <c r="D7" s="11">
        <v>18</v>
      </c>
      <c r="E7" s="11"/>
    </row>
    <row r="8" spans="1:5">
      <c r="A8" s="11" t="s">
        <v>13</v>
      </c>
      <c r="B8" s="11" t="s">
        <v>30</v>
      </c>
      <c r="C8" s="11" t="s">
        <v>35</v>
      </c>
      <c r="D8" s="11" t="s">
        <v>36</v>
      </c>
      <c r="E8" s="11"/>
    </row>
    <row r="9" spans="1:5">
      <c r="A9" s="11" t="s">
        <v>13</v>
      </c>
      <c r="B9" s="11" t="s">
        <v>32</v>
      </c>
      <c r="C9" s="11" t="s">
        <v>38</v>
      </c>
      <c r="D9" s="11" t="s">
        <v>36</v>
      </c>
      <c r="E9" s="11"/>
    </row>
    <row r="10" spans="1:5">
      <c r="A10" s="13" t="s">
        <v>17</v>
      </c>
      <c r="B10" s="13" t="s">
        <v>113</v>
      </c>
      <c r="C10" s="13" t="s">
        <v>34</v>
      </c>
      <c r="D10" s="13">
        <v>2</v>
      </c>
    </row>
    <row r="11" spans="1:5">
      <c r="A11" s="13" t="s">
        <v>17</v>
      </c>
      <c r="B11" s="13" t="s">
        <v>28</v>
      </c>
      <c r="C11" s="13" t="s">
        <v>112</v>
      </c>
      <c r="D11" s="13">
        <v>6</v>
      </c>
    </row>
    <row r="12" spans="1:5">
      <c r="A12" s="13" t="s">
        <v>17</v>
      </c>
      <c r="B12" s="13" t="s">
        <v>30</v>
      </c>
      <c r="C12" s="13" t="s">
        <v>39</v>
      </c>
      <c r="D12" s="13">
        <v>24</v>
      </c>
    </row>
    <row r="13" spans="1:5">
      <c r="A13" s="13" t="s">
        <v>17</v>
      </c>
      <c r="B13" s="13" t="s">
        <v>30</v>
      </c>
      <c r="C13" s="13" t="s">
        <v>40</v>
      </c>
      <c r="D13" s="13">
        <v>6</v>
      </c>
    </row>
    <row r="14" spans="1:5">
      <c r="A14" s="13" t="s">
        <v>17</v>
      </c>
      <c r="B14" s="13" t="s">
        <v>32</v>
      </c>
      <c r="C14" s="13" t="s">
        <v>41</v>
      </c>
      <c r="D14" s="13">
        <v>34</v>
      </c>
    </row>
    <row r="15" spans="1:5">
      <c r="A15" s="11" t="s">
        <v>21</v>
      </c>
      <c r="B15" s="11" t="s">
        <v>113</v>
      </c>
      <c r="C15" s="11" t="s">
        <v>42</v>
      </c>
      <c r="D15" s="11">
        <v>5</v>
      </c>
      <c r="E15" s="11"/>
    </row>
    <row r="16" spans="1:5">
      <c r="A16" s="11" t="s">
        <v>21</v>
      </c>
      <c r="B16" s="11" t="s">
        <v>107</v>
      </c>
      <c r="C16" s="11" t="s">
        <v>34</v>
      </c>
      <c r="D16" s="11">
        <v>15</v>
      </c>
      <c r="E16" s="11"/>
    </row>
    <row r="17" spans="1:5">
      <c r="A17" s="11" t="s">
        <v>21</v>
      </c>
      <c r="B17" s="11" t="s">
        <v>114</v>
      </c>
      <c r="C17" s="11" t="s">
        <v>39</v>
      </c>
      <c r="D17" s="11">
        <v>41</v>
      </c>
      <c r="E17" s="11"/>
    </row>
    <row r="18" spans="1:5">
      <c r="A18" s="11" t="s">
        <v>21</v>
      </c>
      <c r="B18" s="11" t="s">
        <v>32</v>
      </c>
      <c r="C18" s="11" t="s">
        <v>35</v>
      </c>
      <c r="D18" s="11">
        <v>116</v>
      </c>
      <c r="E18" s="11"/>
    </row>
    <row r="24" spans="1:5">
      <c r="E24" s="13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7FB5B-1ADA-344B-BEC0-179A66FAE9C7}">
  <dimension ref="A1:H72"/>
  <sheetViews>
    <sheetView tabSelected="1" workbookViewId="0">
      <selection activeCell="C55" sqref="C55:D59"/>
    </sheetView>
  </sheetViews>
  <sheetFormatPr baseColWidth="10" defaultColWidth="10.83203125" defaultRowHeight="15"/>
  <cols>
    <col min="1" max="2" width="10.83203125" style="13"/>
    <col min="3" max="3" width="38.6640625" style="13" bestFit="1" customWidth="1"/>
    <col min="4" max="16384" width="10.83203125" style="13"/>
  </cols>
  <sheetData>
    <row r="1" spans="1:8">
      <c r="A1" s="14" t="s">
        <v>23</v>
      </c>
      <c r="B1" s="14" t="s">
        <v>45</v>
      </c>
      <c r="C1" s="14" t="s">
        <v>46</v>
      </c>
      <c r="D1" s="14" t="s">
        <v>47</v>
      </c>
    </row>
    <row r="2" spans="1:8">
      <c r="A2" s="13" t="s">
        <v>9</v>
      </c>
      <c r="B2" s="13" t="s">
        <v>102</v>
      </c>
      <c r="C2" s="13" t="s">
        <v>48</v>
      </c>
      <c r="D2" s="17">
        <f>285/1000</f>
        <v>0.28499999999999998</v>
      </c>
    </row>
    <row r="3" spans="1:8">
      <c r="A3" s="13" t="s">
        <v>9</v>
      </c>
      <c r="B3" s="13" t="s">
        <v>104</v>
      </c>
      <c r="C3" s="13" t="s">
        <v>49</v>
      </c>
      <c r="D3" s="17">
        <f>254/1000</f>
        <v>0.254</v>
      </c>
      <c r="E3" s="21"/>
      <c r="F3" s="21"/>
      <c r="H3" s="22"/>
    </row>
    <row r="4" spans="1:8">
      <c r="A4" s="13" t="s">
        <v>9</v>
      </c>
      <c r="B4" s="13" t="s">
        <v>103</v>
      </c>
      <c r="C4" s="13" t="s">
        <v>50</v>
      </c>
      <c r="D4" s="17">
        <f>176/1000</f>
        <v>0.17599999999999999</v>
      </c>
    </row>
    <row r="5" spans="1:8">
      <c r="A5" s="13" t="s">
        <v>9</v>
      </c>
      <c r="B5" s="13" t="s">
        <v>105</v>
      </c>
      <c r="C5" s="13" t="s">
        <v>51</v>
      </c>
      <c r="D5" s="17">
        <f>55/1000</f>
        <v>5.5E-2</v>
      </c>
    </row>
    <row r="6" spans="1:8">
      <c r="A6" s="13" t="s">
        <v>9</v>
      </c>
      <c r="B6" s="13" t="s">
        <v>106</v>
      </c>
      <c r="C6" s="13" t="s">
        <v>52</v>
      </c>
      <c r="D6" s="17">
        <f>50/1000</f>
        <v>0.05</v>
      </c>
    </row>
    <row r="7" spans="1:8">
      <c r="A7" s="13" t="s">
        <v>9</v>
      </c>
      <c r="B7" s="13" t="s">
        <v>108</v>
      </c>
      <c r="C7" s="13" t="s">
        <v>53</v>
      </c>
      <c r="D7" s="17">
        <f>76/1000</f>
        <v>7.5999999999999998E-2</v>
      </c>
    </row>
    <row r="8" spans="1:8">
      <c r="A8" s="13" t="s">
        <v>9</v>
      </c>
      <c r="B8" s="13" t="s">
        <v>109</v>
      </c>
      <c r="C8" s="13" t="s">
        <v>54</v>
      </c>
      <c r="D8" s="17">
        <f>46/1000</f>
        <v>4.5999999999999999E-2</v>
      </c>
    </row>
    <row r="9" spans="1:8">
      <c r="A9" s="13" t="s">
        <v>9</v>
      </c>
      <c r="B9" s="13" t="s">
        <v>110</v>
      </c>
      <c r="C9" s="13" t="s">
        <v>55</v>
      </c>
      <c r="D9" s="17">
        <f>43/1000</f>
        <v>4.2999999999999997E-2</v>
      </c>
      <c r="G9" s="13" t="s">
        <v>56</v>
      </c>
    </row>
    <row r="10" spans="1:8">
      <c r="A10" s="13" t="s">
        <v>9</v>
      </c>
      <c r="B10" s="13" t="s">
        <v>111</v>
      </c>
      <c r="C10" s="13" t="s">
        <v>57</v>
      </c>
      <c r="D10" s="17">
        <f>15/1000</f>
        <v>1.4999999999999999E-2</v>
      </c>
      <c r="G10" s="20"/>
    </row>
    <row r="11" spans="1:8">
      <c r="A11" s="13" t="s">
        <v>9</v>
      </c>
      <c r="B11" s="13" t="s">
        <v>58</v>
      </c>
      <c r="C11" s="13" t="s">
        <v>59</v>
      </c>
      <c r="D11" s="17">
        <v>0.53</v>
      </c>
    </row>
    <row r="12" spans="1:8">
      <c r="A12" s="13" t="s">
        <v>9</v>
      </c>
      <c r="B12" s="13" t="s">
        <v>58</v>
      </c>
      <c r="C12" s="13" t="s">
        <v>60</v>
      </c>
      <c r="D12" s="17">
        <v>0.47</v>
      </c>
    </row>
    <row r="13" spans="1:8">
      <c r="A13" s="13" t="s">
        <v>9</v>
      </c>
      <c r="B13" s="13" t="s">
        <v>61</v>
      </c>
      <c r="C13" s="13" t="s">
        <v>62</v>
      </c>
      <c r="D13" s="17">
        <v>0.5</v>
      </c>
    </row>
    <row r="14" spans="1:8">
      <c r="A14" s="13" t="s">
        <v>9</v>
      </c>
      <c r="B14" s="13" t="s">
        <v>61</v>
      </c>
      <c r="C14" s="13" t="s">
        <v>63</v>
      </c>
      <c r="D14" s="17">
        <v>0.5</v>
      </c>
    </row>
    <row r="15" spans="1:8">
      <c r="A15" s="13" t="s">
        <v>9</v>
      </c>
      <c r="B15" s="13" t="s">
        <v>64</v>
      </c>
      <c r="C15" s="13" t="s">
        <v>65</v>
      </c>
      <c r="D15" s="17">
        <v>3.0000000000000001E-3</v>
      </c>
    </row>
    <row r="16" spans="1:8">
      <c r="A16" s="13" t="s">
        <v>9</v>
      </c>
      <c r="B16" s="13" t="s">
        <v>64</v>
      </c>
      <c r="C16" s="13" t="s">
        <v>66</v>
      </c>
      <c r="D16" s="17">
        <v>7.5999999999999998E-2</v>
      </c>
    </row>
    <row r="17" spans="1:6">
      <c r="A17" s="13" t="s">
        <v>9</v>
      </c>
      <c r="B17" s="13" t="s">
        <v>64</v>
      </c>
      <c r="C17" s="13" t="s">
        <v>67</v>
      </c>
      <c r="D17" s="17">
        <v>0.105</v>
      </c>
    </row>
    <row r="18" spans="1:6">
      <c r="A18" s="13" t="s">
        <v>9</v>
      </c>
      <c r="B18" s="13" t="s">
        <v>64</v>
      </c>
      <c r="C18" s="13" t="s">
        <v>68</v>
      </c>
      <c r="D18" s="17">
        <v>0.38100000000000001</v>
      </c>
      <c r="E18" s="21"/>
    </row>
    <row r="19" spans="1:6">
      <c r="A19" s="13" t="s">
        <v>9</v>
      </c>
      <c r="B19" s="13" t="s">
        <v>64</v>
      </c>
      <c r="C19" s="13" t="s">
        <v>69</v>
      </c>
      <c r="D19" s="17">
        <v>0.26500000000000001</v>
      </c>
    </row>
    <row r="20" spans="1:6">
      <c r="A20" s="13" t="s">
        <v>9</v>
      </c>
      <c r="B20" s="13" t="s">
        <v>64</v>
      </c>
      <c r="C20" s="13" t="s">
        <v>70</v>
      </c>
      <c r="D20" s="17">
        <v>4.2000000000000003E-2</v>
      </c>
      <c r="E20" s="21"/>
    </row>
    <row r="21" spans="1:6">
      <c r="A21" s="13" t="s">
        <v>9</v>
      </c>
      <c r="B21" s="13" t="s">
        <v>64</v>
      </c>
      <c r="C21" s="13" t="s">
        <v>71</v>
      </c>
      <c r="D21" s="17">
        <v>0.127</v>
      </c>
    </row>
    <row r="22" spans="1:6">
      <c r="A22" s="13" t="s">
        <v>9</v>
      </c>
      <c r="B22" s="13" t="s">
        <v>64</v>
      </c>
      <c r="C22" s="13" t="s">
        <v>72</v>
      </c>
      <c r="D22" s="16">
        <v>0.184</v>
      </c>
      <c r="F22" s="21"/>
    </row>
    <row r="23" spans="1:6">
      <c r="A23" s="13" t="s">
        <v>9</v>
      </c>
      <c r="B23" s="13" t="s">
        <v>64</v>
      </c>
      <c r="C23" s="13" t="s">
        <v>73</v>
      </c>
      <c r="D23" s="17">
        <v>0.81499999999999995</v>
      </c>
    </row>
    <row r="24" spans="1:6">
      <c r="A24" s="11" t="s">
        <v>13</v>
      </c>
      <c r="B24" s="11" t="s">
        <v>102</v>
      </c>
      <c r="C24" s="11" t="s">
        <v>74</v>
      </c>
      <c r="D24" s="12">
        <f>412/1000</f>
        <v>0.41199999999999998</v>
      </c>
    </row>
    <row r="25" spans="1:6">
      <c r="A25" s="11" t="s">
        <v>13</v>
      </c>
      <c r="B25" s="11" t="s">
        <v>104</v>
      </c>
      <c r="C25" s="11" t="s">
        <v>75</v>
      </c>
      <c r="D25" s="12">
        <f>350/1000</f>
        <v>0.35</v>
      </c>
    </row>
    <row r="26" spans="1:6">
      <c r="A26" s="11" t="s">
        <v>13</v>
      </c>
      <c r="B26" s="11" t="s">
        <v>103</v>
      </c>
      <c r="C26" s="11" t="s">
        <v>76</v>
      </c>
      <c r="D26" s="12">
        <f>238/1000</f>
        <v>0.23799999999999999</v>
      </c>
    </row>
    <row r="27" spans="1:6">
      <c r="A27" s="11" t="s">
        <v>13</v>
      </c>
      <c r="B27" s="11" t="s">
        <v>58</v>
      </c>
      <c r="C27" s="11" t="s">
        <v>59</v>
      </c>
      <c r="D27" s="12">
        <v>0.76300000000000001</v>
      </c>
    </row>
    <row r="28" spans="1:6">
      <c r="A28" s="11" t="s">
        <v>13</v>
      </c>
      <c r="B28" s="11" t="s">
        <v>58</v>
      </c>
      <c r="C28" s="11" t="s">
        <v>60</v>
      </c>
      <c r="D28" s="12">
        <v>0.23699999999999999</v>
      </c>
    </row>
    <row r="29" spans="1:6">
      <c r="A29" s="11" t="s">
        <v>13</v>
      </c>
      <c r="B29" s="11" t="s">
        <v>61</v>
      </c>
      <c r="C29" s="11" t="s">
        <v>62</v>
      </c>
      <c r="D29" s="12">
        <v>0.48699999999999999</v>
      </c>
    </row>
    <row r="30" spans="1:6">
      <c r="A30" s="11" t="s">
        <v>13</v>
      </c>
      <c r="B30" s="11" t="s">
        <v>61</v>
      </c>
      <c r="C30" s="11" t="s">
        <v>63</v>
      </c>
      <c r="D30" s="12">
        <v>0.51300000000000001</v>
      </c>
    </row>
    <row r="31" spans="1:6">
      <c r="A31" s="11" t="s">
        <v>13</v>
      </c>
      <c r="B31" s="11" t="s">
        <v>64</v>
      </c>
      <c r="C31" s="11" t="s">
        <v>65</v>
      </c>
      <c r="D31" s="12">
        <v>7.0000000000000001E-3</v>
      </c>
    </row>
    <row r="32" spans="1:6">
      <c r="A32" s="11" t="s">
        <v>13</v>
      </c>
      <c r="B32" s="11" t="s">
        <v>64</v>
      </c>
      <c r="C32" s="11" t="s">
        <v>66</v>
      </c>
      <c r="D32" s="12">
        <v>8.5000000000000006E-2</v>
      </c>
    </row>
    <row r="33" spans="1:5">
      <c r="A33" s="11" t="s">
        <v>13</v>
      </c>
      <c r="B33" s="11" t="s">
        <v>64</v>
      </c>
      <c r="C33" s="11" t="s">
        <v>67</v>
      </c>
      <c r="D33" s="12">
        <v>0.12</v>
      </c>
    </row>
    <row r="34" spans="1:5">
      <c r="A34" s="11" t="s">
        <v>13</v>
      </c>
      <c r="B34" s="11" t="s">
        <v>64</v>
      </c>
      <c r="C34" s="11" t="s">
        <v>68</v>
      </c>
      <c r="D34" s="12">
        <v>0.38</v>
      </c>
    </row>
    <row r="35" spans="1:5">
      <c r="A35" s="11" t="s">
        <v>13</v>
      </c>
      <c r="B35" s="11" t="s">
        <v>64</v>
      </c>
      <c r="C35" s="11" t="s">
        <v>69</v>
      </c>
      <c r="D35" s="12">
        <v>0.21199999999999999</v>
      </c>
    </row>
    <row r="36" spans="1:5">
      <c r="A36" s="11" t="s">
        <v>13</v>
      </c>
      <c r="B36" s="11" t="s">
        <v>64</v>
      </c>
      <c r="C36" s="11" t="s">
        <v>70</v>
      </c>
      <c r="D36" s="12">
        <v>7.1999999999999995E-2</v>
      </c>
    </row>
    <row r="37" spans="1:5">
      <c r="A37" s="11" t="s">
        <v>13</v>
      </c>
      <c r="B37" s="11" t="s">
        <v>64</v>
      </c>
      <c r="C37" s="11" t="s">
        <v>71</v>
      </c>
      <c r="D37" s="12">
        <v>0.12</v>
      </c>
    </row>
    <row r="38" spans="1:5">
      <c r="A38" s="11" t="s">
        <v>13</v>
      </c>
      <c r="B38" s="11" t="s">
        <v>64</v>
      </c>
      <c r="C38" s="11" t="s">
        <v>72</v>
      </c>
      <c r="D38" s="12">
        <v>0.21200000000000002</v>
      </c>
    </row>
    <row r="39" spans="1:5">
      <c r="A39" s="11" t="s">
        <v>13</v>
      </c>
      <c r="B39" s="11" t="s">
        <v>64</v>
      </c>
      <c r="C39" s="11" t="s">
        <v>73</v>
      </c>
      <c r="D39" s="12">
        <v>0.79</v>
      </c>
      <c r="E39" s="21"/>
    </row>
    <row r="40" spans="1:5">
      <c r="A40" s="13" t="s">
        <v>17</v>
      </c>
      <c r="B40" s="13" t="s">
        <v>102</v>
      </c>
      <c r="C40" s="13" t="s">
        <v>77</v>
      </c>
      <c r="D40" s="17">
        <v>0.54</v>
      </c>
    </row>
    <row r="41" spans="1:5">
      <c r="A41" s="13" t="s">
        <v>17</v>
      </c>
      <c r="B41" s="13" t="s">
        <v>104</v>
      </c>
      <c r="C41" s="13" t="s">
        <v>78</v>
      </c>
      <c r="D41" s="17">
        <v>0.46</v>
      </c>
    </row>
    <row r="42" spans="1:5">
      <c r="A42" s="13" t="s">
        <v>17</v>
      </c>
      <c r="B42" s="13" t="s">
        <v>58</v>
      </c>
      <c r="C42" s="13" t="s">
        <v>59</v>
      </c>
      <c r="D42" s="17">
        <v>0.64</v>
      </c>
    </row>
    <row r="43" spans="1:5">
      <c r="A43" s="13" t="s">
        <v>17</v>
      </c>
      <c r="B43" s="13" t="s">
        <v>58</v>
      </c>
      <c r="C43" s="13" t="s">
        <v>60</v>
      </c>
      <c r="D43" s="17">
        <v>0.36</v>
      </c>
    </row>
    <row r="44" spans="1:5">
      <c r="A44" s="13" t="s">
        <v>17</v>
      </c>
      <c r="B44" s="13" t="s">
        <v>61</v>
      </c>
      <c r="C44" s="13" t="s">
        <v>62</v>
      </c>
      <c r="D44" s="17">
        <v>0.49399999999999999</v>
      </c>
    </row>
    <row r="45" spans="1:5">
      <c r="A45" s="13" t="s">
        <v>17</v>
      </c>
      <c r="B45" s="13" t="s">
        <v>61</v>
      </c>
      <c r="C45" s="13" t="s">
        <v>63</v>
      </c>
      <c r="D45" s="17">
        <v>0.50600000000000001</v>
      </c>
    </row>
    <row r="46" spans="1:5">
      <c r="A46" s="13" t="s">
        <v>17</v>
      </c>
      <c r="B46" s="13" t="s">
        <v>64</v>
      </c>
      <c r="C46" s="13" t="s">
        <v>65</v>
      </c>
      <c r="D46" s="17">
        <v>3.0000000000000001E-3</v>
      </c>
    </row>
    <row r="47" spans="1:5">
      <c r="A47" s="13" t="s">
        <v>17</v>
      </c>
      <c r="B47" s="13" t="s">
        <v>64</v>
      </c>
      <c r="C47" s="13" t="s">
        <v>66</v>
      </c>
      <c r="D47" s="17">
        <v>0.14000000000000001</v>
      </c>
    </row>
    <row r="48" spans="1:5">
      <c r="A48" s="13" t="s">
        <v>17</v>
      </c>
      <c r="B48" s="13" t="s">
        <v>64</v>
      </c>
      <c r="C48" s="13" t="s">
        <v>67</v>
      </c>
      <c r="D48" s="17">
        <v>0.15</v>
      </c>
    </row>
    <row r="49" spans="1:5">
      <c r="A49" s="13" t="s">
        <v>17</v>
      </c>
      <c r="B49" s="13" t="s">
        <v>64</v>
      </c>
      <c r="C49" s="13" t="s">
        <v>68</v>
      </c>
      <c r="D49" s="17">
        <v>0.39</v>
      </c>
    </row>
    <row r="50" spans="1:5">
      <c r="A50" s="13" t="s">
        <v>17</v>
      </c>
      <c r="B50" s="13" t="s">
        <v>64</v>
      </c>
      <c r="C50" s="13" t="s">
        <v>69</v>
      </c>
      <c r="D50" s="17">
        <v>0.25800000000000001</v>
      </c>
    </row>
    <row r="51" spans="1:5">
      <c r="A51" s="13" t="s">
        <v>17</v>
      </c>
      <c r="B51" s="13" t="s">
        <v>64</v>
      </c>
      <c r="C51" s="13" t="s">
        <v>70</v>
      </c>
      <c r="D51" s="17">
        <v>0.05</v>
      </c>
    </row>
    <row r="52" spans="1:5">
      <c r="A52" s="13" t="s">
        <v>17</v>
      </c>
      <c r="B52" s="13" t="s">
        <v>64</v>
      </c>
      <c r="C52" s="13" t="s">
        <v>71</v>
      </c>
      <c r="D52" s="17">
        <v>3.0000000000000001E-3</v>
      </c>
    </row>
    <row r="53" spans="1:5">
      <c r="A53" s="13" t="s">
        <v>17</v>
      </c>
      <c r="B53" s="13" t="s">
        <v>64</v>
      </c>
      <c r="C53" s="13" t="s">
        <v>72</v>
      </c>
      <c r="D53" s="17">
        <v>0.29299999999999998</v>
      </c>
      <c r="E53" s="21"/>
    </row>
    <row r="54" spans="1:5">
      <c r="A54" s="13" t="s">
        <v>17</v>
      </c>
      <c r="B54" s="13" t="s">
        <v>64</v>
      </c>
      <c r="C54" s="13" t="s">
        <v>73</v>
      </c>
      <c r="D54" s="17">
        <v>0.70099999999999996</v>
      </c>
    </row>
    <row r="55" spans="1:5">
      <c r="A55" s="11" t="s">
        <v>21</v>
      </c>
      <c r="B55" s="11" t="s">
        <v>102</v>
      </c>
      <c r="C55" s="18" t="s">
        <v>79</v>
      </c>
      <c r="D55" s="19">
        <v>8.4500000000000006E-2</v>
      </c>
    </row>
    <row r="56" spans="1:5">
      <c r="A56" s="11" t="s">
        <v>21</v>
      </c>
      <c r="B56" s="11" t="s">
        <v>104</v>
      </c>
      <c r="C56" s="18" t="s">
        <v>80</v>
      </c>
      <c r="D56" s="12">
        <v>0.17</v>
      </c>
    </row>
    <row r="57" spans="1:5">
      <c r="A57" s="11" t="s">
        <v>21</v>
      </c>
      <c r="B57" s="11" t="s">
        <v>103</v>
      </c>
      <c r="C57" s="18" t="s">
        <v>74</v>
      </c>
      <c r="D57" s="12">
        <v>0.11459999999999999</v>
      </c>
    </row>
    <row r="58" spans="1:5">
      <c r="A58" s="11" t="s">
        <v>21</v>
      </c>
      <c r="B58" s="11" t="s">
        <v>105</v>
      </c>
      <c r="C58" s="18" t="s">
        <v>81</v>
      </c>
      <c r="D58" s="12">
        <v>0.24390000000000001</v>
      </c>
    </row>
    <row r="59" spans="1:5">
      <c r="A59" s="11" t="s">
        <v>21</v>
      </c>
      <c r="B59" s="11" t="s">
        <v>106</v>
      </c>
      <c r="C59" s="18" t="s">
        <v>82</v>
      </c>
      <c r="D59" s="12">
        <v>0.38669999999999999</v>
      </c>
    </row>
    <row r="60" spans="1:5">
      <c r="A60" s="11" t="s">
        <v>21</v>
      </c>
      <c r="B60" s="11" t="s">
        <v>58</v>
      </c>
      <c r="C60" s="11" t="s">
        <v>59</v>
      </c>
      <c r="D60" s="12">
        <v>0.77</v>
      </c>
    </row>
    <row r="61" spans="1:5">
      <c r="A61" s="11" t="s">
        <v>21</v>
      </c>
      <c r="B61" s="11" t="s">
        <v>58</v>
      </c>
      <c r="C61" s="11" t="s">
        <v>60</v>
      </c>
      <c r="D61" s="12">
        <v>0.23</v>
      </c>
    </row>
    <row r="62" spans="1:5">
      <c r="A62" s="11" t="s">
        <v>21</v>
      </c>
      <c r="B62" s="11" t="s">
        <v>61</v>
      </c>
      <c r="C62" s="11" t="s">
        <v>62</v>
      </c>
      <c r="D62" s="12">
        <v>0.49</v>
      </c>
    </row>
    <row r="63" spans="1:5">
      <c r="A63" s="11" t="s">
        <v>21</v>
      </c>
      <c r="B63" s="11" t="s">
        <v>61</v>
      </c>
      <c r="C63" s="11" t="s">
        <v>63</v>
      </c>
      <c r="D63" s="12">
        <v>0.51</v>
      </c>
      <c r="E63" s="16"/>
    </row>
    <row r="64" spans="1:5">
      <c r="A64" s="11" t="s">
        <v>21</v>
      </c>
      <c r="B64" s="11" t="s">
        <v>64</v>
      </c>
      <c r="C64" s="11" t="s">
        <v>65</v>
      </c>
      <c r="D64" s="12">
        <v>8.0000000000000002E-3</v>
      </c>
    </row>
    <row r="65" spans="1:5">
      <c r="A65" s="11" t="s">
        <v>21</v>
      </c>
      <c r="B65" s="11" t="s">
        <v>64</v>
      </c>
      <c r="C65" s="11" t="s">
        <v>66</v>
      </c>
      <c r="D65" s="12">
        <v>9.7000000000000003E-2</v>
      </c>
    </row>
    <row r="66" spans="1:5">
      <c r="A66" s="11" t="s">
        <v>21</v>
      </c>
      <c r="B66" s="11" t="s">
        <v>64</v>
      </c>
      <c r="C66" s="11" t="s">
        <v>67</v>
      </c>
      <c r="D66" s="12">
        <v>0.497</v>
      </c>
    </row>
    <row r="67" spans="1:5">
      <c r="A67" s="11" t="s">
        <v>21</v>
      </c>
      <c r="B67" s="11" t="s">
        <v>64</v>
      </c>
      <c r="C67" s="11" t="s">
        <v>68</v>
      </c>
      <c r="D67" s="12">
        <v>0.155</v>
      </c>
      <c r="E67" s="21"/>
    </row>
    <row r="68" spans="1:5">
      <c r="A68" s="11" t="s">
        <v>21</v>
      </c>
      <c r="B68" s="11" t="s">
        <v>64</v>
      </c>
      <c r="C68" s="11" t="s">
        <v>69</v>
      </c>
      <c r="D68" s="12">
        <v>0.126</v>
      </c>
    </row>
    <row r="69" spans="1:5">
      <c r="A69" s="11" t="s">
        <v>21</v>
      </c>
      <c r="B69" s="11" t="s">
        <v>64</v>
      </c>
      <c r="C69" s="11" t="s">
        <v>70</v>
      </c>
      <c r="D69" s="12">
        <v>5.1999999999999998E-2</v>
      </c>
    </row>
    <row r="70" spans="1:5">
      <c r="A70" s="11" t="s">
        <v>21</v>
      </c>
      <c r="B70" s="11" t="s">
        <v>64</v>
      </c>
      <c r="C70" s="11" t="s">
        <v>71</v>
      </c>
      <c r="D70" s="12">
        <v>6.2E-2</v>
      </c>
    </row>
    <row r="71" spans="1:5">
      <c r="A71" s="11" t="s">
        <v>21</v>
      </c>
      <c r="B71" s="11" t="s">
        <v>64</v>
      </c>
      <c r="C71" s="11" t="s">
        <v>72</v>
      </c>
      <c r="D71" s="12">
        <v>0.60199999999999998</v>
      </c>
    </row>
    <row r="72" spans="1:5">
      <c r="A72" s="11" t="s">
        <v>21</v>
      </c>
      <c r="B72" s="11" t="s">
        <v>64</v>
      </c>
      <c r="C72" s="11" t="s">
        <v>73</v>
      </c>
      <c r="D72" s="12">
        <v>0.39500000000000002</v>
      </c>
      <c r="E72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4A71-BA49-4EF2-A583-E5C119517806}">
  <dimension ref="A1:D46"/>
  <sheetViews>
    <sheetView topLeftCell="A3" workbookViewId="0">
      <selection activeCell="B5" sqref="B5"/>
    </sheetView>
  </sheetViews>
  <sheetFormatPr baseColWidth="10" defaultColWidth="8.83203125" defaultRowHeight="15"/>
  <cols>
    <col min="1" max="1" width="23.83203125" customWidth="1"/>
    <col min="2" max="2" width="17" customWidth="1"/>
    <col min="4" max="4" width="47.33203125" bestFit="1" customWidth="1"/>
  </cols>
  <sheetData>
    <row r="1" spans="1:4" ht="21">
      <c r="A1" s="1" t="s">
        <v>9</v>
      </c>
    </row>
    <row r="3" spans="1:4">
      <c r="A3" s="3" t="s">
        <v>83</v>
      </c>
    </row>
    <row r="4" spans="1:4">
      <c r="A4" t="s">
        <v>0</v>
      </c>
      <c r="B4" s="2">
        <v>1000</v>
      </c>
    </row>
    <row r="5" spans="1:4">
      <c r="A5" t="s">
        <v>1</v>
      </c>
      <c r="B5" s="9" t="s">
        <v>6</v>
      </c>
    </row>
    <row r="6" spans="1:4">
      <c r="A6" t="s">
        <v>2</v>
      </c>
      <c r="B6" s="2">
        <v>2022</v>
      </c>
    </row>
    <row r="7" spans="1:4">
      <c r="A7" t="s">
        <v>3</v>
      </c>
      <c r="B7" s="2" t="s">
        <v>8</v>
      </c>
    </row>
    <row r="8" spans="1:4">
      <c r="A8" t="s">
        <v>4</v>
      </c>
      <c r="B8" s="2" t="s">
        <v>9</v>
      </c>
    </row>
    <row r="9" spans="1:4">
      <c r="A9" t="s">
        <v>5</v>
      </c>
      <c r="B9" s="2" t="s">
        <v>10</v>
      </c>
    </row>
    <row r="10" spans="1:4">
      <c r="A10" s="4" t="s">
        <v>24</v>
      </c>
      <c r="B10" s="4" t="s">
        <v>25</v>
      </c>
      <c r="C10" s="4" t="s">
        <v>26</v>
      </c>
      <c r="D10" s="4" t="s">
        <v>27</v>
      </c>
    </row>
    <row r="11" spans="1:4">
      <c r="A11" t="s">
        <v>28</v>
      </c>
      <c r="B11" t="s">
        <v>3</v>
      </c>
    </row>
    <row r="12" spans="1:4">
      <c r="A12" t="s">
        <v>30</v>
      </c>
      <c r="B12" t="s">
        <v>44</v>
      </c>
    </row>
    <row r="13" spans="1:4">
      <c r="A13" t="s">
        <v>32</v>
      </c>
      <c r="B13" t="s">
        <v>84</v>
      </c>
    </row>
    <row r="16" spans="1:4">
      <c r="A16" s="3" t="s">
        <v>85</v>
      </c>
    </row>
    <row r="17" spans="1:1">
      <c r="A17" s="4" t="s">
        <v>86</v>
      </c>
    </row>
    <row r="18" spans="1:1">
      <c r="A18" t="s">
        <v>87</v>
      </c>
    </row>
    <row r="19" spans="1:1">
      <c r="A19" t="s">
        <v>88</v>
      </c>
    </row>
    <row r="20" spans="1:1">
      <c r="A20" t="s">
        <v>89</v>
      </c>
    </row>
    <row r="21" spans="1:1">
      <c r="A21" s="4" t="s">
        <v>58</v>
      </c>
    </row>
    <row r="22" spans="1:1">
      <c r="A22" t="s">
        <v>59</v>
      </c>
    </row>
    <row r="23" spans="1:1">
      <c r="A23" t="s">
        <v>60</v>
      </c>
    </row>
    <row r="24" spans="1:1">
      <c r="A24" s="4" t="s">
        <v>90</v>
      </c>
    </row>
    <row r="34" spans="1:2">
      <c r="A34" s="4" t="s">
        <v>61</v>
      </c>
    </row>
    <row r="35" spans="1:2">
      <c r="A35" t="s">
        <v>62</v>
      </c>
      <c r="B35">
        <v>500</v>
      </c>
    </row>
    <row r="36" spans="1:2">
      <c r="A36" t="s">
        <v>63</v>
      </c>
      <c r="B36">
        <v>500</v>
      </c>
    </row>
    <row r="37" spans="1:2">
      <c r="A37" s="4" t="s">
        <v>91</v>
      </c>
    </row>
    <row r="38" spans="1:2">
      <c r="A38" t="s">
        <v>65</v>
      </c>
      <c r="B38">
        <v>3</v>
      </c>
    </row>
    <row r="39" spans="1:2">
      <c r="A39" t="s">
        <v>66</v>
      </c>
      <c r="B39">
        <v>76</v>
      </c>
    </row>
    <row r="40" spans="1:2">
      <c r="A40" t="s">
        <v>67</v>
      </c>
      <c r="B40">
        <v>105</v>
      </c>
    </row>
    <row r="41" spans="1:2">
      <c r="A41" t="s">
        <v>68</v>
      </c>
      <c r="B41">
        <v>381</v>
      </c>
    </row>
    <row r="42" spans="1:2">
      <c r="A42" t="s">
        <v>69</v>
      </c>
      <c r="B42">
        <v>265</v>
      </c>
    </row>
    <row r="43" spans="1:2">
      <c r="A43" t="s">
        <v>70</v>
      </c>
      <c r="B43">
        <v>42</v>
      </c>
    </row>
    <row r="44" spans="1:2">
      <c r="A44" t="s">
        <v>71</v>
      </c>
      <c r="B44">
        <v>127</v>
      </c>
    </row>
    <row r="46" spans="1:2">
      <c r="A46" t="s">
        <v>92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094D6-FCFF-4B3F-8157-EE7DA482D702}">
  <dimension ref="A1:E46"/>
  <sheetViews>
    <sheetView workbookViewId="0">
      <selection activeCell="C35" sqref="C35"/>
    </sheetView>
  </sheetViews>
  <sheetFormatPr baseColWidth="10" defaultColWidth="8.83203125" defaultRowHeight="15"/>
  <cols>
    <col min="1" max="1" width="23.83203125" customWidth="1"/>
    <col min="2" max="2" width="17" customWidth="1"/>
    <col min="4" max="4" width="47.33203125" bestFit="1" customWidth="1"/>
  </cols>
  <sheetData>
    <row r="1" spans="1:4" ht="21">
      <c r="A1" s="1" t="s">
        <v>13</v>
      </c>
    </row>
    <row r="3" spans="1:4">
      <c r="A3" s="3" t="s">
        <v>83</v>
      </c>
    </row>
    <row r="4" spans="1:4">
      <c r="A4" t="s">
        <v>0</v>
      </c>
      <c r="B4">
        <v>1000</v>
      </c>
      <c r="C4">
        <v>1000</v>
      </c>
    </row>
    <row r="5" spans="1:4">
      <c r="A5" t="s">
        <v>1</v>
      </c>
      <c r="B5" s="2" t="s">
        <v>11</v>
      </c>
    </row>
    <row r="6" spans="1:4">
      <c r="A6" t="s">
        <v>2</v>
      </c>
      <c r="B6" s="2">
        <v>2022</v>
      </c>
    </row>
    <row r="7" spans="1:4">
      <c r="A7" t="s">
        <v>3</v>
      </c>
      <c r="B7" s="2" t="s">
        <v>8</v>
      </c>
    </row>
    <row r="8" spans="1:4">
      <c r="A8" t="s">
        <v>4</v>
      </c>
      <c r="B8" s="2" t="s">
        <v>13</v>
      </c>
    </row>
    <row r="9" spans="1:4">
      <c r="A9" t="s">
        <v>5</v>
      </c>
      <c r="B9" s="2" t="s">
        <v>14</v>
      </c>
    </row>
    <row r="10" spans="1:4">
      <c r="A10" s="4" t="s">
        <v>24</v>
      </c>
      <c r="B10" s="4" t="s">
        <v>25</v>
      </c>
      <c r="C10" s="4" t="s">
        <v>26</v>
      </c>
      <c r="D10" s="4" t="s">
        <v>27</v>
      </c>
    </row>
    <row r="11" spans="1:4">
      <c r="A11" t="s">
        <v>28</v>
      </c>
      <c r="B11" t="s">
        <v>86</v>
      </c>
    </row>
    <row r="12" spans="1:4">
      <c r="A12" t="s">
        <v>30</v>
      </c>
      <c r="B12" t="s">
        <v>44</v>
      </c>
    </row>
    <row r="13" spans="1:4">
      <c r="A13" t="s">
        <v>32</v>
      </c>
      <c r="B13" t="s">
        <v>84</v>
      </c>
    </row>
    <row r="16" spans="1:4">
      <c r="A16" s="3" t="s">
        <v>85</v>
      </c>
    </row>
    <row r="17" spans="1:3">
      <c r="A17" s="4" t="s">
        <v>86</v>
      </c>
    </row>
    <row r="18" spans="1:3">
      <c r="A18" t="s">
        <v>93</v>
      </c>
      <c r="C18" s="5">
        <f>412/1000</f>
        <v>0.41199999999999998</v>
      </c>
    </row>
    <row r="19" spans="1:3">
      <c r="A19" t="s">
        <v>94</v>
      </c>
      <c r="C19" s="5">
        <f>350/1000</f>
        <v>0.35</v>
      </c>
    </row>
    <row r="20" spans="1:3">
      <c r="A20" t="s">
        <v>95</v>
      </c>
      <c r="C20" s="5">
        <f>238/1000</f>
        <v>0.23799999999999999</v>
      </c>
    </row>
    <row r="21" spans="1:3">
      <c r="A21" s="4" t="s">
        <v>58</v>
      </c>
    </row>
    <row r="22" spans="1:3">
      <c r="A22" t="s">
        <v>59</v>
      </c>
      <c r="C22" s="5">
        <v>0.76300000000000001</v>
      </c>
    </row>
    <row r="23" spans="1:3">
      <c r="A23" t="s">
        <v>60</v>
      </c>
      <c r="C23" s="5">
        <v>0.23699999999999999</v>
      </c>
    </row>
    <row r="24" spans="1:3">
      <c r="A24" s="4" t="s">
        <v>90</v>
      </c>
    </row>
    <row r="34" spans="1:5">
      <c r="A34" s="4" t="s">
        <v>61</v>
      </c>
    </row>
    <row r="35" spans="1:5">
      <c r="A35" t="s">
        <v>62</v>
      </c>
      <c r="C35" s="5">
        <v>0.48699999999999999</v>
      </c>
    </row>
    <row r="36" spans="1:5">
      <c r="A36" t="s">
        <v>63</v>
      </c>
      <c r="C36" s="5">
        <v>0.51300000000000001</v>
      </c>
    </row>
    <row r="37" spans="1:5">
      <c r="A37" s="4" t="s">
        <v>91</v>
      </c>
      <c r="C37" s="5"/>
    </row>
    <row r="38" spans="1:5">
      <c r="A38" t="s">
        <v>65</v>
      </c>
      <c r="C38" s="5">
        <v>7.0000000000000001E-3</v>
      </c>
    </row>
    <row r="39" spans="1:5">
      <c r="A39" t="s">
        <v>66</v>
      </c>
      <c r="C39" s="5">
        <v>8.5000000000000006E-2</v>
      </c>
      <c r="D39" s="8" t="s">
        <v>72</v>
      </c>
      <c r="E39" s="7">
        <f>SUM(C38:C40)</f>
        <v>0.21200000000000002</v>
      </c>
    </row>
    <row r="40" spans="1:5">
      <c r="A40" t="s">
        <v>67</v>
      </c>
      <c r="C40" s="5">
        <v>0.12</v>
      </c>
      <c r="D40" s="8" t="s">
        <v>73</v>
      </c>
      <c r="E40" s="7">
        <f>SUM(C41:C44)</f>
        <v>0.78399999999999992</v>
      </c>
    </row>
    <row r="41" spans="1:5">
      <c r="A41" t="s">
        <v>68</v>
      </c>
      <c r="C41" s="5">
        <v>0.38</v>
      </c>
    </row>
    <row r="42" spans="1:5">
      <c r="A42" t="s">
        <v>69</v>
      </c>
      <c r="C42" s="5">
        <v>0.21199999999999999</v>
      </c>
    </row>
    <row r="43" spans="1:5">
      <c r="A43" t="s">
        <v>70</v>
      </c>
      <c r="C43" s="5">
        <v>7.1999999999999995E-2</v>
      </c>
    </row>
    <row r="44" spans="1:5">
      <c r="A44" t="s">
        <v>71</v>
      </c>
      <c r="C44" s="5">
        <v>0.12</v>
      </c>
    </row>
    <row r="46" spans="1:5">
      <c r="A46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A9CD-758C-42C5-B58A-1B2FEF976F16}">
  <dimension ref="A1:D45"/>
  <sheetViews>
    <sheetView workbookViewId="0">
      <selection activeCell="D19" sqref="D19"/>
    </sheetView>
  </sheetViews>
  <sheetFormatPr baseColWidth="10" defaultColWidth="8.83203125" defaultRowHeight="15"/>
  <cols>
    <col min="1" max="1" width="23.83203125" customWidth="1"/>
    <col min="2" max="2" width="19.33203125" customWidth="1"/>
    <col min="4" max="4" width="47.33203125" bestFit="1" customWidth="1"/>
  </cols>
  <sheetData>
    <row r="1" spans="1:4" ht="21">
      <c r="A1" s="1" t="s">
        <v>17</v>
      </c>
    </row>
    <row r="3" spans="1:4">
      <c r="A3" s="3" t="s">
        <v>83</v>
      </c>
    </row>
    <row r="4" spans="1:4">
      <c r="A4" t="s">
        <v>0</v>
      </c>
      <c r="B4" s="2">
        <v>1005</v>
      </c>
    </row>
    <row r="5" spans="1:4">
      <c r="A5" t="s">
        <v>1</v>
      </c>
      <c r="B5" s="2" t="s">
        <v>96</v>
      </c>
    </row>
    <row r="6" spans="1:4">
      <c r="A6" t="s">
        <v>2</v>
      </c>
      <c r="B6" s="2" t="s">
        <v>16</v>
      </c>
    </row>
    <row r="7" spans="1:4">
      <c r="A7" t="s">
        <v>3</v>
      </c>
      <c r="B7" s="2" t="s">
        <v>8</v>
      </c>
    </row>
    <row r="8" spans="1:4">
      <c r="A8" t="s">
        <v>4</v>
      </c>
      <c r="B8" s="2" t="s">
        <v>17</v>
      </c>
    </row>
    <row r="9" spans="1:4">
      <c r="A9" t="s">
        <v>5</v>
      </c>
      <c r="B9" s="2" t="s">
        <v>18</v>
      </c>
    </row>
    <row r="10" spans="1:4">
      <c r="A10" s="4" t="s">
        <v>24</v>
      </c>
      <c r="B10" s="4" t="s">
        <v>25</v>
      </c>
      <c r="C10" s="4" t="s">
        <v>26</v>
      </c>
      <c r="D10" s="4" t="s">
        <v>27</v>
      </c>
    </row>
    <row r="11" spans="1:4">
      <c r="A11" t="s">
        <v>28</v>
      </c>
      <c r="B11" t="s">
        <v>86</v>
      </c>
      <c r="C11">
        <v>2</v>
      </c>
    </row>
    <row r="12" spans="1:4">
      <c r="A12" t="s">
        <v>30</v>
      </c>
      <c r="B12" t="s">
        <v>43</v>
      </c>
      <c r="C12">
        <v>6</v>
      </c>
    </row>
    <row r="13" spans="1:4">
      <c r="A13" t="s">
        <v>32</v>
      </c>
      <c r="B13" t="s">
        <v>40</v>
      </c>
    </row>
    <row r="14" spans="1:4">
      <c r="A14" t="s">
        <v>37</v>
      </c>
      <c r="B14" t="s">
        <v>41</v>
      </c>
    </row>
    <row r="16" spans="1:4">
      <c r="A16" s="3" t="s">
        <v>85</v>
      </c>
    </row>
    <row r="17" spans="1:2">
      <c r="A17" s="4" t="s">
        <v>86</v>
      </c>
    </row>
    <row r="18" spans="1:2">
      <c r="A18" t="s">
        <v>77</v>
      </c>
      <c r="B18" s="5">
        <f>543/1005</f>
        <v>0.54029850746268659</v>
      </c>
    </row>
    <row r="19" spans="1:2">
      <c r="A19" t="s">
        <v>78</v>
      </c>
      <c r="B19" s="5">
        <f>462/1005</f>
        <v>0.45970149253731341</v>
      </c>
    </row>
    <row r="20" spans="1:2">
      <c r="A20" s="4" t="s">
        <v>58</v>
      </c>
    </row>
    <row r="21" spans="1:2">
      <c r="A21" t="s">
        <v>59</v>
      </c>
      <c r="B21" s="5">
        <f>643/1005</f>
        <v>0.63980099502487564</v>
      </c>
    </row>
    <row r="22" spans="1:2">
      <c r="A22" t="s">
        <v>60</v>
      </c>
      <c r="B22" s="5">
        <f>362/1005</f>
        <v>0.36019900497512436</v>
      </c>
    </row>
    <row r="23" spans="1:2">
      <c r="A23" s="4" t="s">
        <v>90</v>
      </c>
    </row>
    <row r="33" spans="1:4">
      <c r="A33" s="4" t="s">
        <v>61</v>
      </c>
    </row>
    <row r="34" spans="1:4">
      <c r="A34" t="s">
        <v>62</v>
      </c>
      <c r="B34" s="5">
        <f>496/1005</f>
        <v>0.49353233830845772</v>
      </c>
    </row>
    <row r="35" spans="1:4">
      <c r="A35" t="s">
        <v>63</v>
      </c>
      <c r="B35" s="5">
        <f>509/1005</f>
        <v>0.50646766169154234</v>
      </c>
    </row>
    <row r="36" spans="1:4">
      <c r="A36" s="4" t="s">
        <v>91</v>
      </c>
    </row>
    <row r="37" spans="1:4">
      <c r="A37" t="s">
        <v>65</v>
      </c>
      <c r="B37" s="5">
        <v>3.003003003003003E-3</v>
      </c>
    </row>
    <row r="38" spans="1:4">
      <c r="A38" t="s">
        <v>66</v>
      </c>
      <c r="B38" s="5">
        <v>0.14114114114114115</v>
      </c>
    </row>
    <row r="39" spans="1:4">
      <c r="A39" t="s">
        <v>67</v>
      </c>
      <c r="B39" s="5">
        <v>0.15115115115115116</v>
      </c>
      <c r="C39" s="7">
        <f>SUM(B37:B39)</f>
        <v>0.2952952952952953</v>
      </c>
      <c r="D39" s="8" t="s">
        <v>72</v>
      </c>
    </row>
    <row r="40" spans="1:4">
      <c r="A40" t="s">
        <v>68</v>
      </c>
      <c r="B40" s="5">
        <v>0.39239239239239238</v>
      </c>
      <c r="C40" s="7">
        <f>SUM(B40:B43)</f>
        <v>0.7047047047047047</v>
      </c>
      <c r="D40" s="8" t="s">
        <v>73</v>
      </c>
    </row>
    <row r="41" spans="1:4">
      <c r="A41" t="s">
        <v>69</v>
      </c>
      <c r="B41" s="5">
        <v>0.25925925925925924</v>
      </c>
    </row>
    <row r="42" spans="1:4">
      <c r="A42" t="s">
        <v>70</v>
      </c>
      <c r="B42" s="5">
        <v>5.0050050050050053E-2</v>
      </c>
    </row>
    <row r="43" spans="1:4">
      <c r="A43" t="s">
        <v>71</v>
      </c>
      <c r="B43" s="5">
        <v>3.003003003003003E-3</v>
      </c>
    </row>
    <row r="45" spans="1:4">
      <c r="A45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3E6B-CCDA-4A25-9566-3D28FC062E70}">
  <dimension ref="A1:G48"/>
  <sheetViews>
    <sheetView workbookViewId="0">
      <selection activeCell="B6" sqref="B6"/>
    </sheetView>
  </sheetViews>
  <sheetFormatPr baseColWidth="10" defaultColWidth="8.83203125" defaultRowHeight="15"/>
  <cols>
    <col min="1" max="1" width="28.33203125" customWidth="1"/>
    <col min="2" max="2" width="20.83203125" customWidth="1"/>
    <col min="4" max="4" width="47.33203125" bestFit="1" customWidth="1"/>
  </cols>
  <sheetData>
    <row r="1" spans="1:4" ht="21">
      <c r="A1" s="1" t="s">
        <v>21</v>
      </c>
    </row>
    <row r="3" spans="1:4">
      <c r="A3" s="3" t="s">
        <v>83</v>
      </c>
    </row>
    <row r="4" spans="1:4">
      <c r="A4" t="s">
        <v>0</v>
      </c>
      <c r="B4" s="2">
        <v>1029</v>
      </c>
    </row>
    <row r="5" spans="1:4">
      <c r="A5" t="s">
        <v>1</v>
      </c>
      <c r="B5" t="s">
        <v>19</v>
      </c>
    </row>
    <row r="6" spans="1:4">
      <c r="A6" t="s">
        <v>2</v>
      </c>
      <c r="B6" s="2" t="s">
        <v>20</v>
      </c>
    </row>
    <row r="7" spans="1:4">
      <c r="A7" t="s">
        <v>3</v>
      </c>
      <c r="B7" s="2" t="s">
        <v>8</v>
      </c>
    </row>
    <row r="8" spans="1:4">
      <c r="A8" t="s">
        <v>4</v>
      </c>
      <c r="B8" s="2" t="s">
        <v>21</v>
      </c>
    </row>
    <row r="9" spans="1:4">
      <c r="A9" t="s">
        <v>5</v>
      </c>
      <c r="B9" s="2" t="s">
        <v>22</v>
      </c>
    </row>
    <row r="10" spans="1:4">
      <c r="A10" s="4" t="s">
        <v>24</v>
      </c>
      <c r="B10" s="4" t="s">
        <v>25</v>
      </c>
      <c r="C10" s="4" t="s">
        <v>26</v>
      </c>
      <c r="D10" s="4" t="s">
        <v>27</v>
      </c>
    </row>
    <row r="11" spans="1:4">
      <c r="A11" t="s">
        <v>28</v>
      </c>
      <c r="B11" t="s">
        <v>97</v>
      </c>
      <c r="C11">
        <v>6</v>
      </c>
    </row>
    <row r="12" spans="1:4">
      <c r="A12" t="s">
        <v>30</v>
      </c>
      <c r="B12" t="s">
        <v>3</v>
      </c>
      <c r="C12">
        <v>17</v>
      </c>
    </row>
    <row r="13" spans="1:4">
      <c r="A13" t="s">
        <v>32</v>
      </c>
      <c r="B13" t="s">
        <v>43</v>
      </c>
    </row>
    <row r="14" spans="1:4">
      <c r="A14" t="s">
        <v>37</v>
      </c>
      <c r="B14" t="s">
        <v>98</v>
      </c>
    </row>
    <row r="16" spans="1:4">
      <c r="A16" s="3" t="s">
        <v>85</v>
      </c>
    </row>
    <row r="17" spans="1:3">
      <c r="A17" s="4" t="s">
        <v>97</v>
      </c>
    </row>
    <row r="18" spans="1:3">
      <c r="A18" t="s">
        <v>99</v>
      </c>
      <c r="B18" s="5">
        <f>8/1029</f>
        <v>7.7745383867832843E-3</v>
      </c>
      <c r="C18" s="5"/>
    </row>
    <row r="19" spans="1:3">
      <c r="A19" t="s">
        <v>89</v>
      </c>
      <c r="B19" s="5">
        <f>175/1029</f>
        <v>0.17006802721088435</v>
      </c>
    </row>
    <row r="20" spans="1:3">
      <c r="A20" t="s">
        <v>100</v>
      </c>
      <c r="B20" s="5">
        <f>118/1029</f>
        <v>0.11467444120505345</v>
      </c>
    </row>
    <row r="21" spans="1:3">
      <c r="A21" t="s">
        <v>88</v>
      </c>
      <c r="B21" s="5">
        <f>251/1029</f>
        <v>0.24392614188532555</v>
      </c>
    </row>
    <row r="22" spans="1:3">
      <c r="A22" t="s">
        <v>101</v>
      </c>
      <c r="B22" s="5">
        <f>398/1029</f>
        <v>0.38678328474246843</v>
      </c>
    </row>
    <row r="23" spans="1:3">
      <c r="A23" s="4" t="s">
        <v>58</v>
      </c>
    </row>
    <row r="24" spans="1:3">
      <c r="A24" t="s">
        <v>59</v>
      </c>
      <c r="B24" s="7">
        <v>0.77</v>
      </c>
    </row>
    <row r="25" spans="1:3">
      <c r="A25" t="s">
        <v>60</v>
      </c>
      <c r="B25" s="7">
        <v>0.23</v>
      </c>
    </row>
    <row r="26" spans="1:3">
      <c r="A26" s="4" t="s">
        <v>90</v>
      </c>
    </row>
    <row r="36" spans="1:7">
      <c r="A36" s="4" t="s">
        <v>61</v>
      </c>
    </row>
    <row r="37" spans="1:7">
      <c r="A37" t="s">
        <v>62</v>
      </c>
      <c r="B37" s="5">
        <f>500/1029</f>
        <v>0.48590864917395532</v>
      </c>
    </row>
    <row r="38" spans="1:7">
      <c r="A38" t="s">
        <v>63</v>
      </c>
      <c r="B38" s="5">
        <f>529/1029</f>
        <v>0.51409135082604474</v>
      </c>
    </row>
    <row r="39" spans="1:7">
      <c r="A39" s="4" t="s">
        <v>91</v>
      </c>
    </row>
    <row r="40" spans="1:7">
      <c r="A40" t="s">
        <v>65</v>
      </c>
      <c r="B40" s="5">
        <v>8.0312195121951205E-3</v>
      </c>
      <c r="E40">
        <v>0.8</v>
      </c>
      <c r="F40" s="6">
        <f>0.008*1029</f>
        <v>8.2319999999999993</v>
      </c>
      <c r="G40" s="5">
        <f>F40/1025</f>
        <v>8.0312195121951205E-3</v>
      </c>
    </row>
    <row r="41" spans="1:7">
      <c r="A41" t="s">
        <v>66</v>
      </c>
      <c r="B41" s="5">
        <v>9.7378536585365855E-2</v>
      </c>
      <c r="E41">
        <v>9.6999999999999993</v>
      </c>
      <c r="F41" s="6">
        <f>0.097*1029</f>
        <v>99.813000000000002</v>
      </c>
      <c r="G41" s="5">
        <f t="shared" ref="G41:G46" si="0">F41/1025</f>
        <v>9.7378536585365855E-2</v>
      </c>
    </row>
    <row r="42" spans="1:7">
      <c r="A42" t="s">
        <v>67</v>
      </c>
      <c r="B42" s="5">
        <v>0.49893951219512195</v>
      </c>
      <c r="C42" s="7">
        <f>SUM(B40:B42)</f>
        <v>0.60434926829268298</v>
      </c>
      <c r="D42" s="8" t="s">
        <v>72</v>
      </c>
      <c r="E42">
        <v>49.7</v>
      </c>
      <c r="F42" s="6">
        <f>0.497*1029</f>
        <v>511.41300000000001</v>
      </c>
      <c r="G42" s="5">
        <f t="shared" si="0"/>
        <v>0.49893951219512195</v>
      </c>
    </row>
    <row r="43" spans="1:7">
      <c r="A43" t="s">
        <v>68</v>
      </c>
      <c r="B43" s="5">
        <v>0.15560487804878048</v>
      </c>
      <c r="C43" s="7">
        <f>SUM(B43:B46)</f>
        <v>0.39654146341463414</v>
      </c>
      <c r="D43" s="8" t="s">
        <v>73</v>
      </c>
      <c r="E43">
        <v>15.5</v>
      </c>
      <c r="F43" s="6">
        <f>0.155*1029</f>
        <v>159.495</v>
      </c>
      <c r="G43" s="5">
        <f t="shared" si="0"/>
        <v>0.15560487804878048</v>
      </c>
    </row>
    <row r="44" spans="1:7">
      <c r="A44" t="s">
        <v>69</v>
      </c>
      <c r="B44" s="5">
        <v>0.12649170731707315</v>
      </c>
      <c r="E44">
        <v>12.6</v>
      </c>
      <c r="F44" s="6">
        <f>0.126*1029</f>
        <v>129.654</v>
      </c>
      <c r="G44" s="5">
        <f t="shared" si="0"/>
        <v>0.12649170731707315</v>
      </c>
    </row>
    <row r="45" spans="1:7">
      <c r="A45" t="s">
        <v>70</v>
      </c>
      <c r="B45" s="5">
        <v>5.220292682926829E-2</v>
      </c>
      <c r="E45">
        <v>5.2</v>
      </c>
      <c r="F45" s="6">
        <f>0.052*1029</f>
        <v>53.507999999999996</v>
      </c>
      <c r="G45" s="5">
        <f t="shared" si="0"/>
        <v>5.220292682926829E-2</v>
      </c>
    </row>
    <row r="46" spans="1:7">
      <c r="A46" t="s">
        <v>71</v>
      </c>
      <c r="B46" s="5">
        <v>6.2241951219512197E-2</v>
      </c>
      <c r="E46">
        <v>6.2</v>
      </c>
      <c r="F46" s="6">
        <f>0.062*1029</f>
        <v>63.798000000000002</v>
      </c>
      <c r="G46" s="5">
        <f t="shared" si="0"/>
        <v>6.2241951219512197E-2</v>
      </c>
    </row>
    <row r="47" spans="1:7">
      <c r="E47">
        <v>0.4</v>
      </c>
      <c r="F47" s="6">
        <f>0.004*1029</f>
        <v>4.1159999999999997</v>
      </c>
      <c r="G47">
        <f>1029-4</f>
        <v>1025</v>
      </c>
    </row>
    <row r="48" spans="1:7">
      <c r="A48" t="s">
        <v>92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094976B1C6245BAB5BCECAC284645" ma:contentTypeVersion="16" ma:contentTypeDescription="Create a new document." ma:contentTypeScope="" ma:versionID="e06ed64c304ede68fbf146ec0a2cc6f3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d2f6e290bc3f24965bc54ef07ecce9ef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Props1.xml><?xml version="1.0" encoding="utf-8"?>
<ds:datastoreItem xmlns:ds="http://schemas.openxmlformats.org/officeDocument/2006/customXml" ds:itemID="{C2EE7562-E997-4216-A724-18548DB053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76225-f05c-44c5-92dc-c999460a4149"/>
    <ds:schemaRef ds:uri="46f3a809-46a3-44ee-a0f1-42a271529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23736F-E14C-4FBF-A48B-0B9C870C66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73B992-D409-46D4-A356-39CAA5E52A01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purl.org/dc/terms/"/>
    <ds:schemaRef ds:uri="46f3a809-46a3-44ee-a0f1-42a271529c86"/>
    <ds:schemaRef ds:uri="http://schemas.microsoft.com/office/2006/documentManagement/types"/>
    <ds:schemaRef ds:uri="http://schemas.openxmlformats.org/package/2006/metadata/core-properties"/>
    <ds:schemaRef ds:uri="69276225-f05c-44c5-92dc-c999460a414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Sampling Frame</vt:lpstr>
      <vt:lpstr>AdminDivs</vt:lpstr>
      <vt:lpstr>SampleDesc</vt:lpstr>
      <vt:lpstr>Bolivia</vt:lpstr>
      <vt:lpstr>Colombia</vt:lpstr>
      <vt:lpstr>Ecuador</vt:lpstr>
      <vt:lpstr>Peru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Thomaides</dc:creator>
  <cp:keywords/>
  <dc:description/>
  <cp:lastModifiedBy>Santiago Pardo</cp:lastModifiedBy>
  <cp:revision/>
  <dcterms:created xsi:type="dcterms:W3CDTF">2022-08-31T18:53:01Z</dcterms:created>
  <dcterms:modified xsi:type="dcterms:W3CDTF">2023-01-03T14:56:14Z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MediaServiceImageTags">
    <vt:lpwstr/>
  </property>
</Properties>
</file>