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antiagopardo/Documents/GitHub/LAC-Reports/Data/"/>
    </mc:Choice>
  </mc:AlternateContent>
  <xr:revisionPtr revIDLastSave="0" documentId="13_ncr:1_{BA67B78A-CD19-824C-9E69-5F9CCA8DF2EF}" xr6:coauthVersionLast="47" xr6:coauthVersionMax="47" xr10:uidLastSave="{00000000-0000-0000-0000-000000000000}"/>
  <bookViews>
    <workbookView xWindow="16880" yWindow="0" windowWidth="11920" windowHeight="18000" activeTab="3" xr2:uid="{77AD0726-88D8-44DD-9080-F543DD60C64F}"/>
  </bookViews>
  <sheets>
    <sheet name="Sampling_Frame" sheetId="5" r:id="rId1"/>
    <sheet name="AdminDivs" sheetId="6" r:id="rId2"/>
    <sheet name="SampleDesc" sheetId="7" r:id="rId3"/>
    <sheet name="Table_A" sheetId="8" r:id="rId4"/>
    <sheet name="Table_B" sheetId="9" r:id="rId5"/>
    <sheet name="Bolivia" sheetId="1" state="hidden" r:id="rId6"/>
    <sheet name="Colombia" sheetId="2" state="hidden" r:id="rId7"/>
    <sheet name="Ecuador" sheetId="3" state="hidden" r:id="rId8"/>
    <sheet name="Peru" sheetId="4" state="hidden"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10" i="7" l="1"/>
  <c r="D9" i="7"/>
  <c r="D8" i="7"/>
  <c r="D7" i="7"/>
  <c r="D6" i="7"/>
  <c r="D5" i="7"/>
  <c r="D4" i="7"/>
  <c r="D3" i="7"/>
  <c r="D2" i="7"/>
  <c r="D25" i="7" l="1"/>
  <c r="D26" i="7"/>
  <c r="D27" i="7"/>
  <c r="E40" i="2"/>
  <c r="E39" i="2"/>
  <c r="C20" i="2"/>
  <c r="C19" i="2"/>
  <c r="C18" i="2"/>
  <c r="C39" i="3"/>
  <c r="C40" i="3"/>
  <c r="B35" i="3"/>
  <c r="B34" i="3"/>
  <c r="B22" i="3"/>
  <c r="B21" i="3"/>
  <c r="B19" i="3"/>
  <c r="B18" i="3"/>
  <c r="B38" i="4"/>
  <c r="B37" i="4"/>
  <c r="B22" i="4"/>
  <c r="B21" i="4"/>
  <c r="B20" i="4"/>
  <c r="B19" i="4"/>
  <c r="B18" i="4"/>
  <c r="C43" i="4"/>
  <c r="C42" i="4"/>
  <c r="G47" i="4"/>
  <c r="F40" i="4"/>
  <c r="G40" i="4" s="1"/>
  <c r="F41" i="4"/>
  <c r="G41" i="4" s="1"/>
  <c r="F42" i="4"/>
  <c r="G42" i="4" s="1"/>
  <c r="F43" i="4"/>
  <c r="G43" i="4" s="1"/>
  <c r="F44" i="4"/>
  <c r="G44" i="4" s="1"/>
  <c r="F45" i="4"/>
  <c r="G45" i="4" s="1"/>
  <c r="F46" i="4"/>
  <c r="G46" i="4" s="1"/>
  <c r="F47" i="4"/>
</calcChain>
</file>

<file path=xl/sharedStrings.xml><?xml version="1.0" encoding="utf-8"?>
<sst xmlns="http://schemas.openxmlformats.org/spreadsheetml/2006/main" count="1429" uniqueCount="389">
  <si>
    <t>Sample Size</t>
  </si>
  <si>
    <t>Polling Company</t>
  </si>
  <si>
    <t>Fieldwork Dates</t>
  </si>
  <si>
    <t>Region</t>
  </si>
  <si>
    <t>Country</t>
  </si>
  <si>
    <t>Nationality</t>
  </si>
  <si>
    <t>Capture Consulting</t>
  </si>
  <si>
    <t>June and July 2022</t>
  </si>
  <si>
    <t>Andean</t>
  </si>
  <si>
    <t>Bolivia</t>
  </si>
  <si>
    <t>Bolivian</t>
  </si>
  <si>
    <t>Tempo Group</t>
  </si>
  <si>
    <t>May and June 2022</t>
  </si>
  <si>
    <t>Colombia</t>
  </si>
  <si>
    <t>Colombian</t>
  </si>
  <si>
    <t>StatMark Group</t>
  </si>
  <si>
    <t>June and August 2022</t>
  </si>
  <si>
    <t>Ecuador</t>
  </si>
  <si>
    <t>Ecuadoran</t>
  </si>
  <si>
    <t>Datum International, S.A.</t>
  </si>
  <si>
    <t>July and August 2022</t>
  </si>
  <si>
    <t>Peru</t>
  </si>
  <si>
    <t>Peruvian</t>
  </si>
  <si>
    <t>country</t>
  </si>
  <si>
    <t>Administration Divisions</t>
  </si>
  <si>
    <t>Term</t>
  </si>
  <si>
    <t>Number</t>
  </si>
  <si>
    <t>Names (if applicable)</t>
  </si>
  <si>
    <t xml:space="preserve">Sample Units </t>
  </si>
  <si>
    <t>departments</t>
  </si>
  <si>
    <t xml:space="preserve">Sample Sub-Units 1 </t>
  </si>
  <si>
    <t>Sample Sub-Units 2</t>
  </si>
  <si>
    <t>regions</t>
  </si>
  <si>
    <t>Sample Sub-Units 3</t>
  </si>
  <si>
    <t>Cantón</t>
  </si>
  <si>
    <t>Parrish</t>
  </si>
  <si>
    <t>zones</t>
  </si>
  <si>
    <t>Province</t>
  </si>
  <si>
    <t>Districts</t>
  </si>
  <si>
    <t>item</t>
  </si>
  <si>
    <t>name</t>
  </si>
  <si>
    <t>value</t>
  </si>
  <si>
    <t>Santa Cruz</t>
  </si>
  <si>
    <t>La Paz</t>
  </si>
  <si>
    <t>Cochabamba</t>
  </si>
  <si>
    <t>Chuquisaca</t>
  </si>
  <si>
    <t>Tarija</t>
  </si>
  <si>
    <t>Potosí</t>
  </si>
  <si>
    <t>Oruro</t>
  </si>
  <si>
    <t>Goods</t>
  </si>
  <si>
    <t xml:space="preserve"> </t>
  </si>
  <si>
    <t>Crooked</t>
  </si>
  <si>
    <t>Geography</t>
  </si>
  <si>
    <t>Urban</t>
  </si>
  <si>
    <t>Rural</t>
  </si>
  <si>
    <t>Gender</t>
  </si>
  <si>
    <t>Male</t>
  </si>
  <si>
    <t>Female</t>
  </si>
  <si>
    <t>Education</t>
  </si>
  <si>
    <t>None</t>
  </si>
  <si>
    <t>Elementary school</t>
  </si>
  <si>
    <t>Middle school</t>
  </si>
  <si>
    <t>High school</t>
  </si>
  <si>
    <t>Bachelor's</t>
  </si>
  <si>
    <t>Graduate Degree</t>
  </si>
  <si>
    <t>Vocational</t>
  </si>
  <si>
    <t>middle school diploma or less</t>
  </si>
  <si>
    <t>at least high school diploma or vocational degree</t>
  </si>
  <si>
    <t>Central</t>
  </si>
  <si>
    <t>Western</t>
  </si>
  <si>
    <t>Caribbean</t>
  </si>
  <si>
    <t>Sierra</t>
  </si>
  <si>
    <t>Costa</t>
  </si>
  <si>
    <t>Eastern</t>
  </si>
  <si>
    <t>Southern</t>
  </si>
  <si>
    <t>Northern</t>
  </si>
  <si>
    <t>Lima</t>
  </si>
  <si>
    <t>Sample Frame</t>
  </si>
  <si>
    <t>city, town, village</t>
  </si>
  <si>
    <t>Descriptions of the Sample</t>
  </si>
  <si>
    <t>Regions</t>
  </si>
  <si>
    <t>Metro</t>
  </si>
  <si>
    <t>North</t>
  </si>
  <si>
    <t>South</t>
  </si>
  <si>
    <t xml:space="preserve">Ethnicity </t>
  </si>
  <si>
    <t>Education*</t>
  </si>
  <si>
    <t>*In text: %% of respondents reported that they had received at least a high school diploma or vocational degree, and the remaining %% of respondents received a middle school diploma or less.</t>
  </si>
  <si>
    <t>Central Region</t>
  </si>
  <si>
    <t>West Region</t>
  </si>
  <si>
    <t>Caribbean Region</t>
  </si>
  <si>
    <t>Statmark</t>
  </si>
  <si>
    <t>Zones</t>
  </si>
  <si>
    <t>District</t>
  </si>
  <si>
    <t>East</t>
  </si>
  <si>
    <t>Center</t>
  </si>
  <si>
    <t xml:space="preserve">Lima </t>
  </si>
  <si>
    <t>Region1</t>
  </si>
  <si>
    <t>Region3</t>
  </si>
  <si>
    <t>Region2</t>
  </si>
  <si>
    <t>Region4</t>
  </si>
  <si>
    <t>Region5</t>
  </si>
  <si>
    <t>Sample Units</t>
  </si>
  <si>
    <t>Region6</t>
  </si>
  <si>
    <t>Region7</t>
  </si>
  <si>
    <t>Region8</t>
  </si>
  <si>
    <t>Region9</t>
  </si>
  <si>
    <t>major cities</t>
  </si>
  <si>
    <t>region</t>
  </si>
  <si>
    <t>Polling Company Location</t>
  </si>
  <si>
    <t>Santa Cruz, Bolivia</t>
  </si>
  <si>
    <t>Historical Data</t>
  </si>
  <si>
    <t>Year</t>
  </si>
  <si>
    <t>Perception</t>
  </si>
  <si>
    <t>Experience</t>
  </si>
  <si>
    <t>FW Dates</t>
  </si>
  <si>
    <t>ProjPop</t>
  </si>
  <si>
    <t>SurveyLang</t>
  </si>
  <si>
    <t>English and Spanish</t>
  </si>
  <si>
    <t>Bolivia, Ecuador, and Peru</t>
  </si>
  <si>
    <t>Colombia, Ecuador, and Peru</t>
  </si>
  <si>
    <t>Bolivia, Colombia, and Peru</t>
  </si>
  <si>
    <t>Bolivia, Colombia, and Ecuador</t>
  </si>
  <si>
    <t>Peers</t>
  </si>
  <si>
    <t xml:space="preserve">Most respondents (79%) reported that they had received at least a high school diploma or vocational degree, and the remaining 21% of respondents received a middle school diploma or less. </t>
  </si>
  <si>
    <t xml:space="preserve">Most respondents (82%) reported that they had received at least a high school diploma or vocational degree, and the remaining 18% of respondents received a middle school diploma or less. </t>
  </si>
  <si>
    <t xml:space="preserve">Most respondents (70%) reported that they had received at least a high school diploma or vocational degree, and the remaining 29% of respondents received a middle school diploma or less. </t>
  </si>
  <si>
    <t xml:space="preserve">Most respondents (60%) reported that they had received a middle school diploma or less, and the remaining 40% of respondents received at least a high school diploma or vocational degree. </t>
  </si>
  <si>
    <t xml:space="preserve">Almost half of all respondents (49%) identified themselves as Mestizo, followed by Aymara (22%) and Quechua (21%). </t>
  </si>
  <si>
    <t xml:space="preserve">Most respondents (81%) identified themselves as Mestizo, followed by White (5%) and Afro-Ecuadoran (4%). </t>
  </si>
  <si>
    <t xml:space="preserve">Most respondents (79%) did not identify with any ethnicity; 11% identified themselves as Afro-Colombian and 4% identified themselves as Indigenous. </t>
  </si>
  <si>
    <t>Ethnicity</t>
  </si>
  <si>
    <t>The supervisory team directly oversaw 40% of all interviews in the field. During data processing, 50% of the interviews conducted in each city were verified by the central office. Any interview with abnormal audio, answer patterns, or duration was backchecked via telephone. After quality control, 59 interviews were rejected from the final sample. Interviews averaged 40 minutes in length and ranged from 19 to 93 minutes.</t>
  </si>
  <si>
    <t>The supervisory team directly oversaw 20% of all interviews in the field. During data processing, 200 interviews (approximately 20% of the sample) were selected for audio review by the central office and 300 interviews (30% of the sample) were backchecked via telephone. After quality control, 2 interviews were rejected from the final sample. Additional quality control measures included GPS validation of all sampling segment interviews, checks for abnormal answer patterns, and photo verification. Interviews averaged 44 minutes in length and ranged from 26 to 81 minutes.</t>
  </si>
  <si>
    <t>Quality Control</t>
  </si>
  <si>
    <t>Sampling</t>
  </si>
  <si>
    <t>elegible_household</t>
  </si>
  <si>
    <t>refusals</t>
  </si>
  <si>
    <t>break_off</t>
  </si>
  <si>
    <t>non_contact</t>
  </si>
  <si>
    <t>inelegible_household</t>
  </si>
  <si>
    <t>no_elegible</t>
  </si>
  <si>
    <t>quota_filled</t>
  </si>
  <si>
    <t>Coverage</t>
  </si>
  <si>
    <t>Methodology</t>
  </si>
  <si>
    <t>Sample</t>
  </si>
  <si>
    <t>Nationally representative</t>
  </si>
  <si>
    <t>Datum International</t>
  </si>
  <si>
    <t>Argentina</t>
  </si>
  <si>
    <t>Brazil</t>
  </si>
  <si>
    <t>About Brazil Market Research</t>
  </si>
  <si>
    <t>Paraguay</t>
  </si>
  <si>
    <t>Antigua and Barbuda</t>
  </si>
  <si>
    <t>DMR Insights Ltd.</t>
  </si>
  <si>
    <t>Barbados</t>
  </si>
  <si>
    <t>Dominica</t>
  </si>
  <si>
    <t>Grenada</t>
  </si>
  <si>
    <t>St. Kitts and Nevis</t>
  </si>
  <si>
    <t>St. Lucia</t>
  </si>
  <si>
    <t>St. Vincent and the Grenadines</t>
  </si>
  <si>
    <t>Trinidad and Tobago</t>
  </si>
  <si>
    <t>CID Gallup</t>
  </si>
  <si>
    <t>The Bahamas</t>
  </si>
  <si>
    <t>Dominican Republic</t>
  </si>
  <si>
    <t>Guyana</t>
  </si>
  <si>
    <t>Haiti</t>
  </si>
  <si>
    <t>Jamaica</t>
  </si>
  <si>
    <t>Suriname</t>
  </si>
  <si>
    <t>D3: Designs, Data, Decisions</t>
  </si>
  <si>
    <t>Belize</t>
  </si>
  <si>
    <t>Costa Rica</t>
  </si>
  <si>
    <t>El Salvador</t>
  </si>
  <si>
    <t>Guatemala</t>
  </si>
  <si>
    <t>Mercaplan</t>
  </si>
  <si>
    <t>Honduras</t>
  </si>
  <si>
    <t>Panama</t>
  </si>
  <si>
    <t>Ecuadorian</t>
  </si>
  <si>
    <t>Interviewing</t>
  </si>
  <si>
    <t>Capture Consulting based the sampling frame on the 2020 projected population figures from the National Statistics Institute, acquiring a proportionally stratified sample by department, age, gender, socioeconomic status, and level of urbanization</t>
  </si>
  <si>
    <t xml:space="preserve">Departments and cities were selected to achieve a nationally representative sample of the country. Within cities and towns, neighborhoods were selected as the primary sampling unit using probability proportional to size sampling. In urban neighborhoods, enumeration areas were randomly selected. In rural neighborhoods, surveyors constructed the first enumeration area around a central point and selected additional sampling units from the surrounding area, moving in a clockwise direction. The number of interviews per enumeration area was determined by the population distribution in each primary sampling unit. Within each enumeration area, survey administrators performed a systematic random route to sample households and used a Kish grid to select respondents. If the selected respondent declined to be interviewed or otherwise did not meet the characteristics of the target quota, the interviewer moved on to the next household.  </t>
  </si>
  <si>
    <t>In total, 71 interviewers worked on this project, including 45 female interviewers. Interviews were conducted in Spanish.</t>
  </si>
  <si>
    <t>The supervisory team directly oversaw 30% of all interviews in the field. During data processing, 300 interviews (approximately 30% of the sample) were backchecked via telephone by the central office. Additional quality control measures included GPS validation of all sampling segment interviews, checks for abnormal answer patterns, and photo verification. After quality control, 50 interviews were rejected from the final sample. Interviews averaged 45 minutes in length and ranged from 27 to 90 minutes.</t>
  </si>
  <si>
    <t>Data for Bolivia, Colombia, and Peru was collected in 2013, 2016, 2018, and 2022. Data for Ecuador was collected in 2012, 2014, 2017, and 2022</t>
  </si>
  <si>
    <t>Bogotá, Colombia</t>
  </si>
  <si>
    <t>Tempo Group based the sampling frame on the 2022 projected population figures from the National Administrative Department of Statistics (DANE), acquiring a proportionally stratified sample by region, age, gender, socioeconomic status, and level of urbanization</t>
  </si>
  <si>
    <t>In total, 42 interviewers worked on this project, including 28 female interviewers. Enumerators worked in ten groups of four to five interviewers with one supervisor per group. Interviews were conducted in Spanish.</t>
  </si>
  <si>
    <t>Florida, U.S.A.</t>
  </si>
  <si>
    <t>StatMark Group based the sampling frame on the 2021-2022 projected population figures from the National Institute of Statistics and Census (INEC), acquiring a proportionally stratified sample by region, age, gender, socioeconomic status, and level of urbanization.</t>
  </si>
  <si>
    <t xml:space="preserve">Regions, provinces, and cantons were selected to achieve a nationally representative sample of the country. Within cantons, parishes were selected as the primary sampling unit according to quotas set for age, gender, socioeconomic level, and geographical units. Within urban parishes, enumeration areas were randomly selected. In rural parishes, surveyors constructed the first enumeration area around a central neighborhood and selected additional sampling units from the surrounding area, moving in a clockwise direction. Ten interviews were assigned to each enumeration area. Within the sampled segments, survey administrators performed a systematic random route to sample households and used a Kish grid to select respondents. If the selected respondent declined to be interviewed or otherwise did not meet the characteristics of the target quota, the interviewer moved on to the next household. </t>
  </si>
  <si>
    <t>In total, 28 interviewers worked on this project, including 18 female interviewers. Enumerators worked in six groups of four to five interviewers with at one supervisor per group. Interviews were conducted in Spanish.</t>
  </si>
  <si>
    <t>Lima, Peru</t>
  </si>
  <si>
    <t>Datum Internacional S.A. based the sampling frame on 2017 census figures from the National Institute of Statistics and Information (INEI) and 2020 voter statistics from the National Office of Electoral Processes (ONPE), acquiring a proportionally stratified sample by region, age, gender, socioeconomic status, and level of urbanization</t>
  </si>
  <si>
    <t>Most respondents (78%) identified themselves as Mestizo, followed by White (13%) and Indigenous (5%).</t>
  </si>
  <si>
    <t xml:space="preserve">Regions and provinces were selected to achieve a nationally representative sample of the country. Districts were selected as the primary sampling unit according to quotas for age, gender, geographic distribution, and socioeconomic level. Within urban and rural districts, “census areas” and “populated centers,” respectively, were randomly selected as enumeration areas using probability proportionate to size sampling . The number of enumeration areas assigned to each district was determined by the relative population of each district. Within each enumeration area, survey administrators performed a systematic random route to sample households and randomly selected respondents. If the selected respondent declined to be interviewed or otherwise did not meet the characteristics of the target quota, the interviewer moved on to the next household.  
Due to a lack of accessibility, the Loreto and San Martín regions of the Peruvian Amazon were excluded from the study. Loreto and San Martín were replaced by the eastern regions of Ucayali and Madre de Dios, located in the Amazon rainforest and Amazon basin, respectively. </t>
  </si>
  <si>
    <t>In total, 94 interviewers worked on this project, including 77 female interviewers. Enumerators worked in 33 regional teams; 19 interviewers were assigned to the Lima and Callao regions and 32 groups of two to three enumerators worked throughout the remaining regions. Interviews were conducted in Spanish.</t>
  </si>
  <si>
    <t xml:space="preserve">The supervisory team directly oversaw approximately 9% of all interviews in the field. During data processing, 356 interviews (approximately 35% of the sample) were selected for audio review by the central office and 86 interviews (approximately 8% of the sample) were backchecked via telephone. Interviews averaged 38 minutes in length. </t>
  </si>
  <si>
    <t>Face-to-Face</t>
  </si>
  <si>
    <t>Nicaragua</t>
  </si>
  <si>
    <t>Telephone</t>
  </si>
  <si>
    <t>Datum International S.A.</t>
  </si>
  <si>
    <t>nine</t>
  </si>
  <si>
    <t>all nine</t>
  </si>
  <si>
    <t>three</t>
  </si>
  <si>
    <t>two</t>
  </si>
  <si>
    <t>major provinces</t>
  </si>
  <si>
    <t>six</t>
  </si>
  <si>
    <t>five</t>
  </si>
  <si>
    <t>Twenty-nine percent (29%) of the interviews took place in Santa Cruz, followed by 25% in La Paz, 18% in Cochabamba, and the remaining 28% in other regions</t>
  </si>
  <si>
    <t>Forty-one percent (41%) of the interviews took place in the Central region, followed by 35% in the Western region and 24% in the Caribbean region</t>
  </si>
  <si>
    <t>Fifty-four percent (54%) of the interviews took place in the Sierra region and the remaining 46% took place in the Costa region</t>
  </si>
  <si>
    <t>Thirty-nine percent (39%) of the interviews took place in Lima, followed by 24% in the Northern region, 17% in the Southern region, 11% in the Central region, and the remaining 8% in the Eastern region</t>
  </si>
  <si>
    <t>Southern Cone and Brazil</t>
  </si>
  <si>
    <t>Argentinian</t>
  </si>
  <si>
    <t>Florida, U.S.A</t>
  </si>
  <si>
    <t>StatMark Group based the sampling frame on population figures gathered between 2019 and 2022 by the National Institute of Statistics and Census (INDEC), acquiring a proportionally stratified sample by region, age, gender, socioeconomic status, and level of urbanization</t>
  </si>
  <si>
    <t xml:space="preserve">Most respondents (65%) identified themselves as White, followed by Mestizo (32%). </t>
  </si>
  <si>
    <t>Most respondents (68%) reported that they had received a middle school diploma or less, and the remaining 32% of respondents received at least a high school diploma or vocational degree.</t>
  </si>
  <si>
    <t xml:space="preserve">Regions, districts, and cities were selected to achieve a nationally representative sample of the country based on population density and geographic coverage. Within cities and towns, census blocks were selected as the primary sampling unit using probability proportional to size sampling and five interviews were assigned to each unit. Within each sampling unit, survey administrators randomly selected a street block and performed a systematic random route to sample households, using a Kish grid to select respondents. If the selected respondent declined to be interviewed or otherwise did not meet the characteristics of the target quota, the interviewer moved on to the next household.  </t>
  </si>
  <si>
    <t>In total, 30 interviewers worked on this project, including 25 female interviewers. Enumerators worked in six regional teams with one supervisor per group. Interviews were conducted in Spanish.</t>
  </si>
  <si>
    <t>The supervisory team directly oversaw 26% of all interviews in the field. During data processing, 158 interviews (approximately 21% of the sample) were selected for audio review by the central office and 42 interviews (approximately 6% of the sample) were backchecked via telephone. After quality control, 37 interviews were rejected from the final sample. Interviews averaged 39 minutes in length and ranged from 19 to 98 minutes.</t>
  </si>
  <si>
    <t>Data for Argentina was collected in 2013, 2016, 2018, and 2022. Data for Brazil was collected in 2011, 2014, 2017, and 2022. Data for Paraguay was collected in 2021</t>
  </si>
  <si>
    <t>Brazil and Paraguay</t>
  </si>
  <si>
    <t>Brazilian</t>
  </si>
  <si>
    <t>Fortaleza, Brazil</t>
  </si>
  <si>
    <t>About Brazil Market Research based the sampling frame on the most recent population figures from the Brazilian Institute of Geography and Statistics (IBGE), acquiring a proportionally stratified sample by region, age, gender, socioeconomic status, and level of urbanization</t>
  </si>
  <si>
    <t xml:space="preserve">English and Portuguese </t>
  </si>
  <si>
    <t xml:space="preserve">Forty-three percent (43%) of respondents identified themselves as White, followed by Mixed Race, (35%), and Black (20%). </t>
  </si>
  <si>
    <t xml:space="preserve">Most respondents (76%) reported that they had received at least a high school diploma or vocational degree, and the remaining 24% of respondents received a middle school diploma or less. </t>
  </si>
  <si>
    <t xml:space="preserve">Regions and states were selected to achieve a nationally representative sample of the country. Within municipalities, census sectors were randomly selected, and the number of census sectors assigned to each municipality was proportionate to each municipality’s population. Within each census sector, survey administrators performed a systematic random route based on listed addresses to sample households and used a Kish grid to select respondents. If the selected respondent declined to be interviewed or otherwise did not meet the characteristics of the target quota, the interviewer moved on to the next household.  </t>
  </si>
  <si>
    <t>In total, 87 interviewers worked on this project, including 47 female interviewers. Enumerators worked in 18 groups of four to five interviewers. Interviews were conducted in Portuguese.</t>
  </si>
  <si>
    <t xml:space="preserve">
The supervisory team directly oversaw 11% of all interviews in the field. During data processing, 160 interviews (approximately 14% of the sample) were selected for audio review by local supervision teams and 194 (approximately 18% of the sample) were selected for audio review by the central office. All interviews under 30 minutes were reviewed in full and disqualified if not properly conducted. After quality control, 180 interviews were rejected from the final sample. Interviews averaged 45 minutes in length and ranged from 28 to 101 minutes.</t>
  </si>
  <si>
    <t>Data for Argentina was collected in 2013, 2016, 2018, and 2022. Data for Brazil was collected in 2011, 2014, 2017, and 2022. Data for Paraguay was collected in 2021.</t>
  </si>
  <si>
    <t>Argentina and Paraguay</t>
  </si>
  <si>
    <t>April and June 2021</t>
  </si>
  <si>
    <t>Paraguayan</t>
  </si>
  <si>
    <t>Datum Internacional S.A./BM Business Partners based the sampling frame on the most recent census figures from the National Institute of Statistics (INE), acquiring a proportionally stratified sample by region, age, gender, socioeconomic status, and level of urbanization</t>
  </si>
  <si>
    <t xml:space="preserve">Most respondents (86%) identified themselves as White, followed by Mestizo (12%). </t>
  </si>
  <si>
    <t xml:space="preserve">Most respondents (55%) reported that they had received at least a high school diploma or vocational degree, and the remaining 45% of respondents received a middle school diploma or less. </t>
  </si>
  <si>
    <t xml:space="preserve">Departments and districts were selected to achieve a nationally representative sample of the country. Within cities and towns, neighborhoods were selected as the primary sampling unit using probability proportional to size sampling. In urban areas, each enumeration area consisted of a randomly selected block. In rural areas, enumeration areas started at a randomly selected street. Within each enumeration area, survey administrators performed a systematic random route to sample households and used the Last Birthday method to select respondents. If the selected respondent declined to be interviewed or otherwise did not meet the characteristics of the target quota, the interviewer moved on to the next household.  
Due to a lack of accessibility, three surveys were conducted in the city of Filadelfia, located in the Boquerón Department, instead of in Fuerte Olimpo, located in the Alto Paraguay department. Both cities are located in the Chaco region of Paraguay. </t>
  </si>
  <si>
    <t>In total, 11 interviewers worked on this project, including 6 female interviewers. Enumerators worked in two groups of five and six interviewers each. Interviews were conducted in Spanish.</t>
  </si>
  <si>
    <t>The supervisory team directly oversaw 15% interviews in the field. During data processing, 50 interviews (approximately 5% of the sample) were backchecked via telephone. After quality control, 20 interviews were rejected from the final sample. Additional quality control measures included checks for abnormal answer patterns. Interviews averaged 25 minutes in length and ranged from 19 to 80 minutes.</t>
  </si>
  <si>
    <t>Data for Argentina was collected in 2013, 2016, 2018, and 2022. Data for Brazil was collected in 2011, 2014, 2017, and 2022</t>
  </si>
  <si>
    <t>Argentina and Brazil</t>
  </si>
  <si>
    <t>states</t>
  </si>
  <si>
    <t>eight</t>
  </si>
  <si>
    <t>17 departments and one capital district</t>
  </si>
  <si>
    <t>departments and districts</t>
  </si>
  <si>
    <t>Centro</t>
  </si>
  <si>
    <t>Cuyo</t>
  </si>
  <si>
    <t>Litoral</t>
  </si>
  <si>
    <t>NOA</t>
  </si>
  <si>
    <t>Pampeana</t>
  </si>
  <si>
    <t>Patagonia</t>
  </si>
  <si>
    <t>Forty percent (40%) of the interviews took place in the Centro region, followed by 20% in NOA, 11% n Litoral, 11% in Pampeana, 10% in Cuyo, and 9% in Patagonia</t>
  </si>
  <si>
    <t>Southeast</t>
  </si>
  <si>
    <t>Northeast</t>
  </si>
  <si>
    <t>Midwest</t>
  </si>
  <si>
    <t>Fifty-four percent (54%) of the interviews took place in the Southeast, followed by 21% in the Northeast, 15% in the South, 7% in the North, and 3% in the Midwest</t>
  </si>
  <si>
    <t>Alto Paraná</t>
  </si>
  <si>
    <t>Amambay</t>
  </si>
  <si>
    <t>Asunción</t>
  </si>
  <si>
    <t>Boquerón</t>
  </si>
  <si>
    <t>Caaguazú</t>
  </si>
  <si>
    <t>Caazapá</t>
  </si>
  <si>
    <t>Cañindeyu</t>
  </si>
  <si>
    <t>Concepción</t>
  </si>
  <si>
    <t>Cordillera</t>
  </si>
  <si>
    <t>Guairá</t>
  </si>
  <si>
    <t>Itapúa</t>
  </si>
  <si>
    <t>Misiones</t>
  </si>
  <si>
    <t>Ñeembucú</t>
  </si>
  <si>
    <t>Paraguarí</t>
  </si>
  <si>
    <t>Presidente Hayes</t>
  </si>
  <si>
    <t>San Pedro</t>
  </si>
  <si>
    <t>Thirty percent (30%) of the interviews took place in the Central Department, followed by 12% in Alto Paraná, 9% Itapúa, 8% in Caaguazú, and the remaining 41% in other regions</t>
  </si>
  <si>
    <t xml:space="preserve">DMR Insights Ltd. </t>
  </si>
  <si>
    <t>Greater Antilles, The Bahamas, and the Guianas</t>
  </si>
  <si>
    <t>Bahamian</t>
  </si>
  <si>
    <t>DMR Insights Ltd. based the sampling frame on the 2010 census figures from the Bahamas National Statistical Institute, acquiring a proportionally stratified sample by region, age, gender, socioeconomic status, and level of urbanization</t>
  </si>
  <si>
    <t>English</t>
  </si>
  <si>
    <t xml:space="preserve">Most respondents (35%) identified themselves as White, followed by Mixed Race (35%), and Black (20%). </t>
  </si>
  <si>
    <t>Most respondents (96%) reported that they had received at least a high school diploma or  vocational degree and the remaining 3% of respondents received up to a middle school diploma.</t>
  </si>
  <si>
    <t>Given The Bahamas’ population size, regions served as the primary sampling unit. Interviewers were assigned a starting point within each primary sampling unit and performed a systemic random route, while paying close attention to target quotas for gender, age, and income. Interviewers used a Kish grid to select respondents. If the selected respondent declined to be interviewed or otherwise did not meet the characteristics of the target quota, the interviewer moved on to the next household.</t>
  </si>
  <si>
    <t>In total, 19 interviewers worked on this project, including 13 female interviewers. Enumerators worked in five groups of three to four interviewers. Interviews were conducted in English.</t>
  </si>
  <si>
    <t xml:space="preserve">The supervisory team directly oversaw 10% of all interviews in the field. During data processing, 150 interviews (approximately 30% of the sample) were backchecked via telephone. After quality control, 21 interviews were rejected from the final sample due to abnormal interview length. Interviews averaged 52 minutes in length and ranged from 49 to 88 minutes. </t>
  </si>
  <si>
    <t>Data for The Bahamas, Guyana, and Suriname was collected in 2016, 2018, and 2022. Data for the Dominican Republic was collected in 2013, 2016, 2018, and 2022. Data for Haiti was collected in 2021 and 2022. Data for Jamaica was collected in 2011, 2014, 2017, 2019, and 2022</t>
  </si>
  <si>
    <t>the Dominican Republic, Guyana, Haiti, Jamaica, and Suriname</t>
  </si>
  <si>
    <t>Dominican</t>
  </si>
  <si>
    <t>San José, Costa Rica</t>
  </si>
  <si>
    <t>CID Gallup based the sampling frame on 2018 population figures from the National Statistics Office of Dominican Republic (ONE), acquiring a proportionally stratified sample by region, age, gender, socioeconomic status, and level of urbanization</t>
  </si>
  <si>
    <t xml:space="preserve">More than one-quarter of all respondents (27%) identified themselves as Mestizo, followed by Mulatto (24%) and White (20%). </t>
  </si>
  <si>
    <t>Most respondents (52%) reported that they had received up to a middle school diploma, and the remaining 48% of respondents received at least a high school diploma or vocational degree.</t>
  </si>
  <si>
    <t>Regions, provinces, and municipalities were selected to achieve a nationally representative sample of the country based on population density and geographic coverage. Districts were then selected as the primary sampling unit using probability proportionate to size sampling. Within cities and towns, enumeration areas were selected at the cantón, or neighborhood, level via systematic random sampling based on the population of each area. Within the sampled segments, survey administrators performed a systematic random route to sample households and used the Last Birthday method to select respondents. If the selected respondent declined to be interviewed or otherwise did not meet the characteristics of the target quota, the interviewer moved on to the next household.</t>
  </si>
  <si>
    <t>In total, 52 interviewers worked on this project, including 31 female interviewers. Enumerators worked in ten groups of five to six interviewers with one to two supervisors per group. Interviews were conducted in Spanish.</t>
  </si>
  <si>
    <t>The supervisory team directly oversaw 43% of all interviews in the field. During data processing, 621 interviews (approximately 62% of the sample) were selected for audio review by the central office. Additional quality control measures included geo-fencing, audio quality checks, and checks for abnormal interview length. Interviews averaged 53 minutes in length and ranged from 45 to 100 minutes.</t>
  </si>
  <si>
    <t>Data for the Dominican Republic was collected in 2013, 2016, 2018, and 2022. Data for The Bahamas, Guyana, and Suriname was collected in 2016, 2018, and 2022. Data for Haiti was collected in 2021 and 2022. Data for Jamaica was collected in 2011, 2014, 2017, 2019, and 2022</t>
  </si>
  <si>
    <t>The Bahamas, Guyana, Haiti, Jamaica, and Suriname</t>
  </si>
  <si>
    <t>2018 / 2022</t>
  </si>
  <si>
    <t>Guyanese individual</t>
  </si>
  <si>
    <t>StatMark Group based the sampling frame on 2012 population figures from the Bureau of Statistics of Guyana, acquiring a proportionally stratified sample by region, age, gender, socioeconomic status, and level of urbanization</t>
  </si>
  <si>
    <t xml:space="preserve">Thirty percent (39%) of respondents identified themselves as Afro-Guyanese, followed by Mixed-Race (26%) and Indo-Guyanese (23%). </t>
  </si>
  <si>
    <t>Most respondents (55%) reported that they had received at least a high school diploma or  vocational degree and the remaining 42% of respondents received up to a middle school diploma.</t>
  </si>
  <si>
    <t>Regions and cities were selected to achieve a nationally representative sample of the country based on population density and geographic coverage. Within cities, neighborhoods were selected as primary sampling units using probability proportional to size sampling. Street blocks within the primary sampling units were selected at random, and each house within the selected segment was approached. Within the sampled segments, survey administrators performed a systematic random route to sample households and used a Kish grid to select respondents. If the selected respondent declined to be interviewed or otherwise did not meet the characteristics of the target quota, the interviewer moved on to the next household.</t>
  </si>
  <si>
    <t>In total, 21 interviewers worked on this project, all of whom were female. Enumerators worked in five groups of three to five interviewers. Interviews were conducted in English.</t>
  </si>
  <si>
    <t>The supervisory team directly oversaw or backchecked via telephone 150 interviews (approximately 30% of the total sample). Additional quality control measures included geo-fencing, audio quality checks, and checks for abnormal answer patterns. Interviews averaged 41 minutes in length and ranged from 21 to 108 minutes.</t>
  </si>
  <si>
    <t>Data for Guyana, The Bahamas, and Suriname was collected in 2016, 2018, and 2022. Data for the Dominican Republic was collected in 2013, 2016, 2018, and 2022. Data for Haiti was collected in 2021 and 2022. Data for Jamaica was collected in 2011, 2014, 2017, 2019, and 2022</t>
  </si>
  <si>
    <t>The Bahamas, the Dominican Republic, Haiti, Jamaica, and Suriname</t>
  </si>
  <si>
    <t>Haitian</t>
  </si>
  <si>
    <t xml:space="preserve">CID Gallup based the sampling frame on the 2022 projected population figures from the United Nations Economic Commission for Latin America and the Caribbean (ECLAC), acquiring a proportionally stratified sample by region, age, gender, socioeconomic status, and level of urbanization
</t>
  </si>
  <si>
    <t>English and Haitian Creole</t>
  </si>
  <si>
    <t xml:space="preserve">Most respondents (99%) identified themselves as Nwa, or Haitian Creole.  </t>
  </si>
  <si>
    <t>Most respondents (73%) reported that they had received up to a middle school diploma, and the remaining 26% of respondents received at least a high school diploma or vocational degree.</t>
  </si>
  <si>
    <t>Regions and communes were selected to achieve a nationally representative sample of the country based on population density and geographic coverage. Within communes, populated areas were selected as the primary sampling unit using probability proportional to size sampling. Enumeration areas were then randomly selected at the neighborhood level. Within the sampled segments, survey administrators performed a systematic random route around a central point of reference to sample households and used the Last Birthday method to select respondents. If the selected respondent declined to be interviewed or otherwise did not meet the characteristics of the target quota, the interviewer moved on to the next household.</t>
  </si>
  <si>
    <t>In total, 32 interviewers worked on this project, including 15 female interviewers. Enumerators worked in eight groups of four interviewers with one supervisor each. Interviews were conducted in Haitian Creole.</t>
  </si>
  <si>
    <t>The supervisory team directly oversaw 31% of all interviews in the field. During data processing, 253 interviews (approximately 50% of the sample) were selected for audio review by the central office. Additional quality control measures included GPS validation, audio quality checks, and checks for abnormal answer patterns. Interviews averaged 42 minutes in length and ranged from 33 to 76 minutes.</t>
  </si>
  <si>
    <t>Data for Haiti was collected in 2021 and 2022. Data for The Bahamas, Guyana, and Suriname was collected in 2016, 2018, and 2022. Data for Dominican Republic was collected in 2013, 2016, 2018, and 2022. Data for Jamaica was collected in 2011, 2014, 2017, 2019, and 2022</t>
  </si>
  <si>
    <t>The Bahamas, the Dominican Republic, Guyana, Jamaica, and Suriname</t>
  </si>
  <si>
    <t>Jamaican</t>
  </si>
  <si>
    <t>StatMark Group based the sampling frame on 2018 census figures from the Statistical Institute of Jamaica (STATIN), acquiring a proportionally stratified sample by region, age, gender, socioeconomic status, and level of urbanization</t>
  </si>
  <si>
    <t xml:space="preserve">Most respondents (82%) identified themselves as Afro-Jamaican, followed by Mixed Race (14%).   </t>
  </si>
  <si>
    <t>Most respondents (77%) reported that they had received at least a high school diploma or  vocational degree and the remaining 19% of respondents received up to a middle school diploma.</t>
  </si>
  <si>
    <t xml:space="preserve">Regions were selected to achieve a nationally representative sample of the country based on population density and geographic coverage. Within cities, parishes were selected as primary sampling units using probability proportional to size sampling. Neighborhoods within the primary sampling units were selected at random, and each house within the selected segment was approached. Within the sampled segments, survey administrators performed a systematic random route to sample households and used a Kish grid to select respondents. If the selected respondent declined to be interviewed or otherwise did not meet the characteristics of the target quota, the interviewer moved on to the next household. </t>
  </si>
  <si>
    <t>In total, 39 interviewers worked on this project, including 28 female interviewers. Enumerators worked in 19 groups of five interviewers. Interviews were conducted in English.</t>
  </si>
  <si>
    <t>The supervisory team directly oversaw or backchecked via telephone 300 interviews (approximately 30% of the total sample). Additional quality control measures included GPS validation, audio quality checks, and checks for abnormal answer patterns. After  quality control, 69 interviews were rejected from the final sample Interviews averaged 40 minutes in length and ranged from 20 to 99 minutes.</t>
  </si>
  <si>
    <t>Data for Jamaica was collected in 2011, 2014, 2017, 2019, and 2022. Data for The Bahamas, Guyana, and Suriname was collected in 2016, 2018, and 2022. Data for the Dominican Republic was collected in 2013, 2016, 2018, and 2022. Data for Haiti was collected in 2021 and 2022</t>
  </si>
  <si>
    <t>The Bahamas, the Dominican Republic, Guyana, Haiti, and Suriname</t>
  </si>
  <si>
    <t>Surinamese individual</t>
  </si>
  <si>
    <t>Virginia, U.S.A</t>
  </si>
  <si>
    <t>D3: Designs, Data, Decisions based the sampling frame on 2012 population figures from the General Statistics Bureau of Suriname, acquiring a proportionally stratified sample by region, age, gender, socioeconomic status, and level of urbanization</t>
  </si>
  <si>
    <t>English and Dutch</t>
  </si>
  <si>
    <t xml:space="preserve">One-quarter of all respondents (25%) identified themselves as Maroon, followed by Creole (23%) and Mixed Race (18%). </t>
  </si>
  <si>
    <t>Most respondents (67%) reported that they had received a middle school diploma or less, and the remaining 33% of respondents received at least a high school diploma or vocational degree.</t>
  </si>
  <si>
    <t>Districts were selected to achieve a nationally representative sample of the country based on population density and geographic coverage. Due to accessibility issues, the district of Sipaliwini was excluded from the sampling frame. Within districts, communes were selected as the primary sampling unit using probability proportionate to size sampling. Individual sampling segments  were then selected randomly. Within the sampled segments, survey administrators performed a systematic random route to sample households and used survey software to randomly select respondents. If the selected respondent declined to be interviewed or otherwise did not meet the characteristics of the target quota, the interviewer moved on to the next household.</t>
  </si>
  <si>
    <t xml:space="preserve">In total, 19 interviewers worked on this project, including 18 female interviewers. In addition, five fieldwork supervisors and one country lead worked on this project. Interviews were conducted in Dutch. </t>
  </si>
  <si>
    <t>The supervisory team directly oversaw at least two interviews per interview in the field. During data processing, 80 interviews (approximately 16% of the sample) were selected for audio review by the central office. Additional quality control measures included GPS validation, data checks, and checks for abnormal answer patterns. Interviews averaged 52 minutes in length and ranged from 29 to 84 minutes.</t>
  </si>
  <si>
    <t>Data for Suriname, The Bahamas, and Guyana was collected in 2016, 2018, and 2022. Data for the Dominican Republic was collected in 2013, 2016, 2018, and 2022. Data for Haiti was collected in 2021 and 2022. Data for Jamaica was collected in 2011, 2014, 2017, 2019, and 2022</t>
  </si>
  <si>
    <t>The Bahamas, the Dominican Republic, Guyana, Haiti, and Jamaica</t>
  </si>
  <si>
    <t>Bahamas</t>
  </si>
  <si>
    <t>cities</t>
  </si>
  <si>
    <t>four</t>
  </si>
  <si>
    <t>Nassau</t>
  </si>
  <si>
    <t>Grand Bahama Island</t>
  </si>
  <si>
    <t>Abaco</t>
  </si>
  <si>
    <t>Seventy-eight percent (78%) of the interviews took place in Nassau, followed by 16% in Grand Bahama Island and 6% in Abaco</t>
  </si>
  <si>
    <t>Region 1</t>
  </si>
  <si>
    <t>Ozama</t>
  </si>
  <si>
    <t>Region 2</t>
  </si>
  <si>
    <t>Cibao North</t>
  </si>
  <si>
    <t>Region 3</t>
  </si>
  <si>
    <t>Valdesia</t>
  </si>
  <si>
    <t>Region 4</t>
  </si>
  <si>
    <t>Cibao South</t>
  </si>
  <si>
    <t>Region 5</t>
  </si>
  <si>
    <t>Cibao Northeast</t>
  </si>
  <si>
    <t>Region 6</t>
  </si>
  <si>
    <t>Yuma</t>
  </si>
  <si>
    <t>Region 7</t>
  </si>
  <si>
    <t>Higuamo</t>
  </si>
  <si>
    <t>Region 8</t>
  </si>
  <si>
    <t>Cibao Northwest</t>
  </si>
  <si>
    <t>Region 9</t>
  </si>
  <si>
    <t>Enriquillo</t>
  </si>
  <si>
    <t>Region 10</t>
  </si>
  <si>
    <t>El Valle</t>
  </si>
  <si>
    <t>Thirty-seven percent (37%) of the interviews took place in Ozama, followed by Cibao North (16%), Valdesia (10%), Cibao South (8%), and the remaining 29% in other regions</t>
  </si>
  <si>
    <t>Georgetown</t>
  </si>
  <si>
    <t>New Amsterdam</t>
  </si>
  <si>
    <t>Linden</t>
  </si>
  <si>
    <t>Seventy-three percent (73%) of the interviews took place in Georgetown, followed by 14% in New Amsterdam and 13% in Linden</t>
  </si>
  <si>
    <t>Capital</t>
  </si>
  <si>
    <t>Thirty-seven percent (37%) of the interviews took place in the Capital region, followed by 22% in the Central region, 22% in the North region, and 20% in the South region</t>
  </si>
  <si>
    <t>Middlesex</t>
  </si>
  <si>
    <t>Surrey</t>
  </si>
  <si>
    <t>Cornwall</t>
  </si>
  <si>
    <t>Forty-six percent (46%) of the interviews took place in Middlesex, followed by 31% in Surrey and 23% in Cornwall</t>
  </si>
  <si>
    <t>Paramaribo</t>
  </si>
  <si>
    <t>Wanica</t>
  </si>
  <si>
    <t>Nickerie</t>
  </si>
  <si>
    <t>Commewijne</t>
  </si>
  <si>
    <t>Saramacca</t>
  </si>
  <si>
    <t>Marowijne</t>
  </si>
  <si>
    <t>Brokopondo</t>
  </si>
  <si>
    <t>Coronie</t>
  </si>
  <si>
    <t>Thirty-eight percent (38%) of the interviews took place in Paramaribo, followed by 33% in Wanica, 7% in Nickerie, and the remaining 22% in other regions</t>
  </si>
  <si>
    <t xml:space="preserve">Regions and cities were selected to achieve a nationally representative sample of the country. In city districts, neighborhoods served as the primary sampling unit and were randomly selected based on relative population sizes and the socioeconomic level distribution within each city. Within each neighborhood, blocks were selected as enumeration areas using simple random sampling. In rural areas, &lt;i&gt; veredas &lt;/i&gt;, or municipalities, served as the primary sampling unit and were randomly selected based on relative population sizes and the socioeconomic level distribution within each area. Within each vereda, zones were selected as enumeration areas using simple random sampling. Within each enumeration area, survey administrators performed a systematic random route to sample households and used a Kish grid to select respondents. If the selected respondent declined to be interviewed or otherwise did not meet the characteristics of the target quota, the interviewer moved on to the next household.  </t>
  </si>
  <si>
    <t>Captura Consulting</t>
  </si>
  <si>
    <t>Tempo Group SA</t>
  </si>
  <si>
    <t>Datum Internacional S.A./BM Business Partners</t>
  </si>
  <si>
    <t xml:space="preserve">Datum Internacional S.A.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</si>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</sst>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0"/>
      <name val="Calibri"/>
      <family val="2"/>
      <scheme val="minor"/>
    </font>
    <font>
      <b/>
      <sz val="16"/>
      <color theme="1"/>
      <name val="Calibri"/>
      <family val="2"/>
      <scheme val="minor"/>
    </font>
    <font>
      <sz val="11"/>
      <color theme="1"/>
      <name val="Calibri"/>
      <family val="2"/>
      <scheme val="minor"/>
    </font>
    <font>
      <b/>
      <sz val="11"/>
      <color theme="1"/>
      <name val="Calibri"/>
      <family val="2"/>
      <scheme val="minor"/>
    </font>
    <font>
      <sz val="10"/>
      <color rgb="FF000000"/>
      <name val="Lato"/>
      <family val="2"/>
    </font>
    <font>
      <sz val="11"/>
      <name val="Calibri"/>
      <family val="2"/>
      <scheme val="minor"/>
    </font>
    <font>
      <sz val="10"/>
      <color theme="1"/>
      <name val="Calibri"/>
      <family val="2"/>
      <scheme val="minor"/>
    </font>
    <font>
      <sz val="10"/>
      <color theme="1"/>
      <name val="Arial"/>
      <family val="2"/>
    </font>
    <font>
      <b/>
      <sz val="10"/>
      <color rgb="FFFFFFFF"/>
      <name val="Arial"/>
      <family val="2"/>
    </font>
    <font>
      <b/>
      <sz val="10"/>
      <color theme="1"/>
      <name val="Arial"/>
      <family val="2"/>
    </font>
    <font>
      <sz val="11"/>
      <color rgb="FF000000"/>
      <name val="Calibri"/>
      <family val="2"/>
      <scheme val="minor"/>
    </font>
  </fonts>
  <fills count="8">
    <fill>
      <patternFill patternType="none"/>
    </fill>
    <fill>
      <patternFill patternType="gray125"/>
    </fill>
    <fill>
      <patternFill patternType="solid">
        <fgColor theme="9" tint="-0.249977111117893"/>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theme="0"/>
        <bgColor indexed="64"/>
      </patternFill>
    </fill>
    <fill>
      <patternFill patternType="solid">
        <fgColor rgb="FFF05B42"/>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9" fontId="3" fillId="0" borderId="0" applyFont="0" applyFill="0" applyBorder="0" applyAlignment="0" applyProtection="0"/>
  </cellStyleXfs>
  <cellXfs count="40">
    <xf numFmtId="0" fontId="0" fillId="0" borderId="0" xfId="0"/>
    <xf numFmtId="0" fontId="2" fillId="0" borderId="0" xfId="0" applyFont="1"/>
    <xf numFmtId="3" fontId="0" fillId="0" borderId="0" xfId="0" applyNumberFormat="1"/>
    <xf numFmtId="0" fontId="1" fillId="2" borderId="0" xfId="0" applyFont="1" applyFill="1"/>
    <xf numFmtId="0" fontId="0" fillId="3" borderId="0" xfId="0" applyFill="1"/>
    <xf numFmtId="9" fontId="0" fillId="0" borderId="0" xfId="1" applyFont="1"/>
    <xf numFmtId="1" fontId="0" fillId="0" borderId="0" xfId="0" applyNumberFormat="1"/>
    <xf numFmtId="9" fontId="0" fillId="0" borderId="0" xfId="0" applyNumberFormat="1"/>
    <xf numFmtId="0" fontId="4" fillId="0" borderId="0" xfId="0" applyFont="1"/>
    <xf numFmtId="0" fontId="5" fillId="0" borderId="0" xfId="0" applyFont="1"/>
    <xf numFmtId="0" fontId="4" fillId="3" borderId="0" xfId="0" applyFont="1" applyFill="1"/>
    <xf numFmtId="0" fontId="0" fillId="5" borderId="0" xfId="0" applyFill="1"/>
    <xf numFmtId="9" fontId="0" fillId="5" borderId="0" xfId="1" applyFont="1" applyFill="1"/>
    <xf numFmtId="0" fontId="0" fillId="6" borderId="0" xfId="0" applyFill="1"/>
    <xf numFmtId="0" fontId="4" fillId="4" borderId="0" xfId="0" applyFont="1" applyFill="1"/>
    <xf numFmtId="9" fontId="0" fillId="0" borderId="0" xfId="1" applyFont="1" applyFill="1"/>
    <xf numFmtId="9" fontId="0" fillId="6" borderId="0" xfId="1" applyFont="1" applyFill="1"/>
    <xf numFmtId="0" fontId="6" fillId="5" borderId="0" xfId="0" applyFont="1" applyFill="1"/>
    <xf numFmtId="9" fontId="3" fillId="5" borderId="0" xfId="1" applyFont="1" applyFill="1"/>
    <xf numFmtId="9" fontId="0" fillId="6" borderId="0" xfId="0" applyNumberFormat="1" applyFill="1"/>
    <xf numFmtId="0" fontId="7" fillId="0" borderId="0" xfId="0" applyFont="1" applyAlignment="1">
      <alignment horizontal="center" vertical="center"/>
    </xf>
    <xf numFmtId="0" fontId="0" fillId="6" borderId="0" xfId="0" applyFill="1" applyAlignment="1">
      <alignment wrapText="1"/>
    </xf>
    <xf numFmtId="3" fontId="0" fillId="6" borderId="0" xfId="0" applyNumberFormat="1" applyFill="1" applyAlignment="1">
      <alignment wrapText="1"/>
    </xf>
    <xf numFmtId="0" fontId="0" fillId="5" borderId="0" xfId="0" applyFill="1" applyAlignment="1">
      <alignment horizontal="right"/>
    </xf>
    <xf numFmtId="0" fontId="8" fillId="0" borderId="0" xfId="0" applyFont="1"/>
    <xf numFmtId="0" fontId="9" fillId="7" borderId="1" xfId="0" applyFont="1" applyFill="1" applyBorder="1" applyAlignment="1">
      <alignment horizontal="center" vertical="center" wrapText="1"/>
    </xf>
    <xf numFmtId="0" fontId="9" fillId="7" borderId="2" xfId="0" applyFont="1" applyFill="1" applyBorder="1" applyAlignment="1">
      <alignment horizontal="center" vertical="center" wrapText="1"/>
    </xf>
    <xf numFmtId="0" fontId="10" fillId="0" borderId="3" xfId="0" applyFont="1" applyBorder="1" applyAlignment="1">
      <alignment horizontal="center" vertical="center" wrapText="1"/>
    </xf>
    <xf numFmtId="0" fontId="8" fillId="0" borderId="4" xfId="0" applyFont="1" applyBorder="1" applyAlignment="1">
      <alignment horizontal="center" vertical="center" wrapText="1"/>
    </xf>
    <xf numFmtId="3" fontId="8" fillId="0" borderId="4" xfId="0" applyNumberFormat="1" applyFont="1" applyBorder="1" applyAlignment="1">
      <alignment horizontal="center" vertical="center" wrapText="1"/>
    </xf>
    <xf numFmtId="1" fontId="0" fillId="6" borderId="0" xfId="0" applyNumberFormat="1" applyFill="1" applyAlignment="1">
      <alignment wrapText="1"/>
    </xf>
    <xf numFmtId="0" fontId="0" fillId="6" borderId="0" xfId="0" applyFill="1" applyAlignment="1">
      <alignment horizontal="right"/>
    </xf>
    <xf numFmtId="0" fontId="0" fillId="6" borderId="0" xfId="0" applyFill="1" applyAlignment="1">
      <alignment vertical="center"/>
    </xf>
    <xf numFmtId="0" fontId="0" fillId="6" borderId="0" xfId="0" applyFill="1" applyAlignment="1">
      <alignment vertical="center" wrapText="1"/>
    </xf>
    <xf numFmtId="0" fontId="0" fillId="5" borderId="0" xfId="0" applyFill="1" applyAlignment="1">
      <alignment vertical="center"/>
    </xf>
    <xf numFmtId="0" fontId="0" fillId="5" borderId="0" xfId="0" applyFill="1" applyAlignment="1">
      <alignment vertical="center" wrapText="1"/>
    </xf>
    <xf numFmtId="0" fontId="6" fillId="5" borderId="0" xfId="0" applyFont="1" applyFill="1" applyAlignment="1">
      <alignment vertical="center" wrapText="1"/>
    </xf>
    <xf numFmtId="0" fontId="7" fillId="6" borderId="0" xfId="0" applyFont="1" applyFill="1" applyAlignment="1">
      <alignment vertical="center"/>
    </xf>
    <xf numFmtId="0" fontId="0" fillId="5" borderId="0" xfId="0" applyFill="1" applyAlignment="1">
      <alignment wrapText="1"/>
    </xf>
    <xf numFmtId="0" fontId="11" fillId="0" borderId="0" xfId="0" applyFont="1"/>
  </cellXfs>
  <cellStyles count="2">
    <cellStyle name="Normal" xfId="0" builtinId="0"/>
    <cellStyle name="Porcentaje" xfId="1" builtinId="5"/>
  </cellStyles>
  <dxfs count="2">
    <dxf>
      <fill>
        <patternFill>
          <bgColor theme="2"/>
        </patternFill>
      </fill>
    </dxf>
    <dxf>
      <fill>
        <patternFill>
          <bgColor them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370D2-6729-6642-9050-0182FD4A6CB8}">
  <dimension ref="A1:W14"/>
  <sheetViews>
    <sheetView zoomScale="90" zoomScaleNormal="90" workbookViewId="0">
      <pane xSplit="1" ySplit="1" topLeftCell="B2" activePane="bottomRight" state="frozen"/>
      <selection pane="topRight" activeCell="B1" sqref="B1"/>
      <selection pane="bottomLeft" activeCell="A2" sqref="A2"/>
      <selection pane="bottomRight" activeCell="E6" sqref="E6"/>
    </sheetView>
  </sheetViews>
  <sheetFormatPr baseColWidth="10" defaultColWidth="10.83203125" defaultRowHeight="15"/>
  <cols>
    <col min="1" max="19" width="35.83203125" style="13" customWidth="1"/>
    <col min="20" max="16384" width="10.83203125" style="13"/>
  </cols>
  <sheetData>
    <row r="1" spans="1:23">
      <c r="A1" s="10" t="s">
        <v>4</v>
      </c>
      <c r="B1" s="10" t="s">
        <v>112</v>
      </c>
      <c r="C1" s="10" t="s">
        <v>113</v>
      </c>
      <c r="D1" s="10" t="s">
        <v>0</v>
      </c>
      <c r="E1" s="10" t="s">
        <v>1</v>
      </c>
      <c r="F1" s="10" t="s">
        <v>111</v>
      </c>
      <c r="G1" s="10" t="s">
        <v>114</v>
      </c>
      <c r="H1" s="10" t="s">
        <v>3</v>
      </c>
      <c r="I1" s="10" t="s">
        <v>5</v>
      </c>
      <c r="J1" s="10" t="s">
        <v>108</v>
      </c>
      <c r="K1" s="10" t="s">
        <v>115</v>
      </c>
      <c r="L1" s="10" t="s">
        <v>116</v>
      </c>
      <c r="M1" s="10" t="s">
        <v>130</v>
      </c>
      <c r="N1" s="10" t="s">
        <v>58</v>
      </c>
      <c r="O1" s="10" t="s">
        <v>134</v>
      </c>
      <c r="P1" s="10" t="s">
        <v>176</v>
      </c>
      <c r="Q1" s="10" t="s">
        <v>133</v>
      </c>
      <c r="R1" s="10" t="s">
        <v>110</v>
      </c>
      <c r="S1" s="10" t="s">
        <v>122</v>
      </c>
      <c r="T1" s="10"/>
      <c r="U1" s="10"/>
      <c r="V1" s="10"/>
      <c r="W1" s="10"/>
    </row>
    <row r="2" spans="1:23" ht="125" customHeight="1">
      <c r="A2" s="21" t="s">
        <v>9</v>
      </c>
      <c r="B2" s="21">
        <v>115</v>
      </c>
      <c r="C2" s="22">
        <v>77</v>
      </c>
      <c r="D2" s="21">
        <v>1000</v>
      </c>
      <c r="E2" s="21" t="s">
        <v>384</v>
      </c>
      <c r="F2" s="21">
        <v>2022</v>
      </c>
      <c r="G2" s="21" t="s">
        <v>7</v>
      </c>
      <c r="H2" s="21" t="s">
        <v>8</v>
      </c>
      <c r="I2" s="21" t="s">
        <v>10</v>
      </c>
      <c r="J2" s="21" t="s">
        <v>109</v>
      </c>
      <c r="K2" s="21" t="s">
        <v>177</v>
      </c>
      <c r="L2" s="21" t="s">
        <v>117</v>
      </c>
      <c r="M2" s="21" t="s">
        <v>127</v>
      </c>
      <c r="N2" s="21" t="s">
        <v>124</v>
      </c>
      <c r="O2" s="21" t="s">
        <v>178</v>
      </c>
      <c r="P2" s="21" t="s">
        <v>179</v>
      </c>
      <c r="Q2" s="21" t="s">
        <v>180</v>
      </c>
      <c r="R2" s="22" t="s">
        <v>181</v>
      </c>
      <c r="S2" s="21" t="s">
        <v>119</v>
      </c>
    </row>
    <row r="3" spans="1:23" ht="125" customHeight="1">
      <c r="A3" s="21" t="s">
        <v>13</v>
      </c>
      <c r="B3" s="21">
        <v>115</v>
      </c>
      <c r="C3" s="22">
        <v>77</v>
      </c>
      <c r="D3" s="22">
        <v>1000</v>
      </c>
      <c r="E3" s="21" t="s">
        <v>385</v>
      </c>
      <c r="F3" s="30">
        <v>2022</v>
      </c>
      <c r="G3" s="22" t="s">
        <v>12</v>
      </c>
      <c r="H3" s="22" t="s">
        <v>8</v>
      </c>
      <c r="I3" s="22" t="s">
        <v>14</v>
      </c>
      <c r="J3" s="21" t="s">
        <v>182</v>
      </c>
      <c r="K3" s="21" t="s">
        <v>183</v>
      </c>
      <c r="L3" s="22" t="s">
        <v>117</v>
      </c>
      <c r="M3" s="30" t="s">
        <v>129</v>
      </c>
      <c r="N3" s="30" t="s">
        <v>123</v>
      </c>
      <c r="O3" s="22" t="s">
        <v>383</v>
      </c>
      <c r="P3" s="22" t="s">
        <v>184</v>
      </c>
      <c r="Q3" s="21" t="s">
        <v>132</v>
      </c>
      <c r="R3" s="22" t="s">
        <v>181</v>
      </c>
      <c r="S3" s="21" t="s">
        <v>118</v>
      </c>
    </row>
    <row r="4" spans="1:23" ht="125" customHeight="1">
      <c r="A4" s="21" t="s">
        <v>17</v>
      </c>
      <c r="B4" s="21">
        <v>115</v>
      </c>
      <c r="C4" s="22">
        <v>77</v>
      </c>
      <c r="D4" s="22">
        <v>1005</v>
      </c>
      <c r="E4" s="21" t="s">
        <v>15</v>
      </c>
      <c r="F4" s="21">
        <v>2022</v>
      </c>
      <c r="G4" s="22" t="s">
        <v>16</v>
      </c>
      <c r="H4" s="22" t="s">
        <v>8</v>
      </c>
      <c r="I4" s="22" t="s">
        <v>175</v>
      </c>
      <c r="J4" s="21" t="s">
        <v>185</v>
      </c>
      <c r="K4" s="21" t="s">
        <v>186</v>
      </c>
      <c r="L4" s="22" t="s">
        <v>117</v>
      </c>
      <c r="M4" s="21" t="s">
        <v>128</v>
      </c>
      <c r="N4" s="21" t="s">
        <v>125</v>
      </c>
      <c r="O4" s="22" t="s">
        <v>187</v>
      </c>
      <c r="P4" s="22" t="s">
        <v>188</v>
      </c>
      <c r="Q4" s="21" t="s">
        <v>131</v>
      </c>
      <c r="R4" s="22" t="s">
        <v>181</v>
      </c>
      <c r="S4" s="21" t="s">
        <v>120</v>
      </c>
    </row>
    <row r="5" spans="1:23" ht="125" customHeight="1">
      <c r="A5" s="21" t="s">
        <v>21</v>
      </c>
      <c r="B5" s="21">
        <v>115</v>
      </c>
      <c r="C5" s="22">
        <v>77</v>
      </c>
      <c r="D5" s="21">
        <v>1029</v>
      </c>
      <c r="E5" s="21" t="s">
        <v>387</v>
      </c>
      <c r="F5" s="21">
        <v>2022</v>
      </c>
      <c r="G5" s="21" t="s">
        <v>20</v>
      </c>
      <c r="H5" s="21" t="s">
        <v>8</v>
      </c>
      <c r="I5" s="21" t="s">
        <v>22</v>
      </c>
      <c r="J5" s="21" t="s">
        <v>189</v>
      </c>
      <c r="K5" s="21" t="s">
        <v>190</v>
      </c>
      <c r="L5" s="21" t="s">
        <v>117</v>
      </c>
      <c r="M5" s="21" t="s">
        <v>191</v>
      </c>
      <c r="N5" s="21" t="s">
        <v>126</v>
      </c>
      <c r="O5" s="21" t="s">
        <v>192</v>
      </c>
      <c r="P5" s="21" t="s">
        <v>193</v>
      </c>
      <c r="Q5" s="21" t="s">
        <v>194</v>
      </c>
      <c r="R5" s="22" t="s">
        <v>181</v>
      </c>
      <c r="S5" s="21" t="s">
        <v>121</v>
      </c>
    </row>
    <row r="6" spans="1:23" ht="126" customHeight="1">
      <c r="A6" s="13" t="s">
        <v>147</v>
      </c>
      <c r="B6" s="13">
        <v>115</v>
      </c>
      <c r="C6" s="13">
        <v>77</v>
      </c>
      <c r="D6" s="13">
        <v>759</v>
      </c>
      <c r="E6" s="13" t="s">
        <v>15</v>
      </c>
      <c r="F6" s="13">
        <v>2022</v>
      </c>
      <c r="G6" s="13" t="s">
        <v>16</v>
      </c>
      <c r="H6" s="13" t="s">
        <v>210</v>
      </c>
      <c r="I6" s="13" t="s">
        <v>211</v>
      </c>
      <c r="J6" s="13" t="s">
        <v>212</v>
      </c>
      <c r="K6" s="21" t="s">
        <v>213</v>
      </c>
      <c r="L6" s="13" t="s">
        <v>117</v>
      </c>
      <c r="M6" s="21" t="s">
        <v>214</v>
      </c>
      <c r="N6" s="21" t="s">
        <v>215</v>
      </c>
      <c r="O6" s="21" t="s">
        <v>216</v>
      </c>
      <c r="P6" s="21" t="s">
        <v>217</v>
      </c>
      <c r="Q6" s="21" t="s">
        <v>218</v>
      </c>
      <c r="R6" s="21" t="s">
        <v>219</v>
      </c>
      <c r="S6" s="13" t="s">
        <v>220</v>
      </c>
    </row>
    <row r="7" spans="1:23" ht="126" customHeight="1">
      <c r="A7" s="13" t="s">
        <v>148</v>
      </c>
      <c r="B7" s="13">
        <v>115</v>
      </c>
      <c r="C7" s="13">
        <v>77</v>
      </c>
      <c r="D7" s="13">
        <v>1109</v>
      </c>
      <c r="E7" s="13" t="s">
        <v>149</v>
      </c>
      <c r="F7" s="13">
        <v>2022</v>
      </c>
      <c r="G7" s="13" t="s">
        <v>16</v>
      </c>
      <c r="H7" s="13" t="s">
        <v>210</v>
      </c>
      <c r="I7" s="13" t="s">
        <v>221</v>
      </c>
      <c r="J7" s="13" t="s">
        <v>222</v>
      </c>
      <c r="K7" s="21" t="s">
        <v>223</v>
      </c>
      <c r="L7" s="13" t="s">
        <v>224</v>
      </c>
      <c r="M7" s="21" t="s">
        <v>225</v>
      </c>
      <c r="N7" s="21" t="s">
        <v>226</v>
      </c>
      <c r="O7" s="21" t="s">
        <v>227</v>
      </c>
      <c r="P7" s="21" t="s">
        <v>228</v>
      </c>
      <c r="Q7" s="21" t="s">
        <v>229</v>
      </c>
      <c r="R7" s="21" t="s">
        <v>230</v>
      </c>
      <c r="S7" s="13" t="s">
        <v>231</v>
      </c>
    </row>
    <row r="8" spans="1:23" ht="126" customHeight="1">
      <c r="A8" s="13" t="s">
        <v>150</v>
      </c>
      <c r="B8" s="13">
        <v>88</v>
      </c>
      <c r="C8" s="13">
        <v>69</v>
      </c>
      <c r="D8" s="13">
        <v>1000</v>
      </c>
      <c r="E8" s="13" t="s">
        <v>386</v>
      </c>
      <c r="F8" s="13">
        <v>2021</v>
      </c>
      <c r="G8" s="13" t="s">
        <v>232</v>
      </c>
      <c r="H8" s="13" t="s">
        <v>210</v>
      </c>
      <c r="I8" s="13" t="s">
        <v>233</v>
      </c>
      <c r="J8" s="21" t="s">
        <v>189</v>
      </c>
      <c r="K8" s="21" t="s">
        <v>234</v>
      </c>
      <c r="L8" s="13" t="s">
        <v>117</v>
      </c>
      <c r="M8" s="21" t="s">
        <v>235</v>
      </c>
      <c r="N8" s="21" t="s">
        <v>236</v>
      </c>
      <c r="O8" s="21" t="s">
        <v>237</v>
      </c>
      <c r="P8" s="21" t="s">
        <v>238</v>
      </c>
      <c r="Q8" s="21" t="s">
        <v>239</v>
      </c>
      <c r="R8" s="21" t="s">
        <v>240</v>
      </c>
      <c r="S8" s="13" t="s">
        <v>241</v>
      </c>
    </row>
    <row r="9" spans="1:23" ht="126" customHeight="1">
      <c r="A9" s="21" t="s">
        <v>161</v>
      </c>
      <c r="B9" s="21">
        <v>172</v>
      </c>
      <c r="C9" s="21">
        <v>122</v>
      </c>
      <c r="D9" s="21">
        <v>500</v>
      </c>
      <c r="E9" s="21" t="s">
        <v>274</v>
      </c>
      <c r="F9" s="21">
        <v>2022</v>
      </c>
      <c r="G9" s="21" t="s">
        <v>20</v>
      </c>
      <c r="H9" s="21" t="s">
        <v>275</v>
      </c>
      <c r="I9" s="21" t="s">
        <v>276</v>
      </c>
      <c r="J9" s="21" t="s">
        <v>157</v>
      </c>
      <c r="K9" s="21" t="s">
        <v>277</v>
      </c>
      <c r="L9" s="21" t="s">
        <v>278</v>
      </c>
      <c r="M9" s="21" t="s">
        <v>279</v>
      </c>
      <c r="N9" s="21" t="s">
        <v>280</v>
      </c>
      <c r="O9" s="21" t="s">
        <v>281</v>
      </c>
      <c r="P9" s="21" t="s">
        <v>282</v>
      </c>
      <c r="Q9" s="21" t="s">
        <v>283</v>
      </c>
      <c r="R9" s="21" t="s">
        <v>284</v>
      </c>
      <c r="S9" s="21" t="s">
        <v>285</v>
      </c>
    </row>
    <row r="10" spans="1:23" ht="126" customHeight="1">
      <c r="A10" s="21" t="s">
        <v>162</v>
      </c>
      <c r="B10" s="21">
        <v>172</v>
      </c>
      <c r="C10" s="21">
        <v>122</v>
      </c>
      <c r="D10" s="21">
        <v>1002</v>
      </c>
      <c r="E10" s="21" t="s">
        <v>160</v>
      </c>
      <c r="F10" s="21">
        <v>2022</v>
      </c>
      <c r="G10" s="21">
        <v>2022</v>
      </c>
      <c r="H10" s="21" t="s">
        <v>275</v>
      </c>
      <c r="I10" s="21" t="s">
        <v>286</v>
      </c>
      <c r="J10" s="21" t="s">
        <v>287</v>
      </c>
      <c r="K10" s="21" t="s">
        <v>288</v>
      </c>
      <c r="L10" s="21" t="s">
        <v>117</v>
      </c>
      <c r="M10" s="21" t="s">
        <v>289</v>
      </c>
      <c r="N10" s="21" t="s">
        <v>290</v>
      </c>
      <c r="O10" s="21" t="s">
        <v>291</v>
      </c>
      <c r="P10" s="21" t="s">
        <v>292</v>
      </c>
      <c r="Q10" s="21" t="s">
        <v>293</v>
      </c>
      <c r="R10" s="21" t="s">
        <v>294</v>
      </c>
      <c r="S10" s="21" t="s">
        <v>295</v>
      </c>
    </row>
    <row r="11" spans="1:23" ht="126" customHeight="1">
      <c r="A11" s="21" t="s">
        <v>163</v>
      </c>
      <c r="B11" s="21">
        <v>172</v>
      </c>
      <c r="C11" s="21">
        <v>122</v>
      </c>
      <c r="D11" s="21">
        <v>500</v>
      </c>
      <c r="E11" s="21" t="s">
        <v>15</v>
      </c>
      <c r="F11" s="21">
        <v>2022</v>
      </c>
      <c r="G11" s="21" t="s">
        <v>296</v>
      </c>
      <c r="H11" s="21" t="s">
        <v>275</v>
      </c>
      <c r="I11" s="21" t="s">
        <v>297</v>
      </c>
      <c r="J11" s="21" t="s">
        <v>212</v>
      </c>
      <c r="K11" s="21" t="s">
        <v>298</v>
      </c>
      <c r="L11" s="21" t="s">
        <v>278</v>
      </c>
      <c r="M11" s="21" t="s">
        <v>299</v>
      </c>
      <c r="N11" s="21" t="s">
        <v>300</v>
      </c>
      <c r="O11" s="21" t="s">
        <v>301</v>
      </c>
      <c r="P11" s="21" t="s">
        <v>302</v>
      </c>
      <c r="Q11" s="21" t="s">
        <v>303</v>
      </c>
      <c r="R11" s="21" t="s">
        <v>304</v>
      </c>
      <c r="S11" s="21" t="s">
        <v>305</v>
      </c>
    </row>
    <row r="12" spans="1:23" ht="126" customHeight="1">
      <c r="A12" s="21" t="s">
        <v>164</v>
      </c>
      <c r="B12" s="21">
        <v>172</v>
      </c>
      <c r="C12" s="21">
        <v>122</v>
      </c>
      <c r="D12" s="21">
        <v>507</v>
      </c>
      <c r="E12" s="21" t="s">
        <v>160</v>
      </c>
      <c r="F12" s="21">
        <v>2022</v>
      </c>
      <c r="G12" s="21">
        <v>2022</v>
      </c>
      <c r="H12" s="21" t="s">
        <v>275</v>
      </c>
      <c r="I12" s="21" t="s">
        <v>306</v>
      </c>
      <c r="J12" s="21" t="s">
        <v>287</v>
      </c>
      <c r="K12" s="21" t="s">
        <v>307</v>
      </c>
      <c r="L12" s="21" t="s">
        <v>308</v>
      </c>
      <c r="M12" s="21" t="s">
        <v>309</v>
      </c>
      <c r="N12" s="21" t="s">
        <v>310</v>
      </c>
      <c r="O12" s="21" t="s">
        <v>311</v>
      </c>
      <c r="P12" s="21" t="s">
        <v>312</v>
      </c>
      <c r="Q12" s="21" t="s">
        <v>313</v>
      </c>
      <c r="R12" s="21" t="s">
        <v>314</v>
      </c>
      <c r="S12" s="21" t="s">
        <v>315</v>
      </c>
    </row>
    <row r="13" spans="1:23" ht="126" customHeight="1">
      <c r="A13" s="21" t="s">
        <v>165</v>
      </c>
      <c r="B13" s="21">
        <v>172</v>
      </c>
      <c r="C13" s="21">
        <v>122</v>
      </c>
      <c r="D13" s="21">
        <v>531</v>
      </c>
      <c r="E13" s="21" t="s">
        <v>15</v>
      </c>
      <c r="F13" s="21">
        <v>2022</v>
      </c>
      <c r="G13" s="21">
        <v>2022</v>
      </c>
      <c r="H13" s="21" t="s">
        <v>275</v>
      </c>
      <c r="I13" s="21" t="s">
        <v>316</v>
      </c>
      <c r="J13" s="21" t="s">
        <v>212</v>
      </c>
      <c r="K13" s="21" t="s">
        <v>317</v>
      </c>
      <c r="L13" s="21" t="s">
        <v>278</v>
      </c>
      <c r="M13" s="21" t="s">
        <v>318</v>
      </c>
      <c r="N13" s="21" t="s">
        <v>319</v>
      </c>
      <c r="O13" s="21" t="s">
        <v>320</v>
      </c>
      <c r="P13" s="21" t="s">
        <v>321</v>
      </c>
      <c r="Q13" s="21" t="s">
        <v>322</v>
      </c>
      <c r="R13" s="21" t="s">
        <v>323</v>
      </c>
      <c r="S13" s="21" t="s">
        <v>324</v>
      </c>
    </row>
    <row r="14" spans="1:23" ht="126" customHeight="1">
      <c r="A14" s="21" t="s">
        <v>166</v>
      </c>
      <c r="B14" s="21">
        <v>172</v>
      </c>
      <c r="C14" s="21">
        <v>122</v>
      </c>
      <c r="D14" s="21">
        <v>502</v>
      </c>
      <c r="E14" s="21" t="s">
        <v>167</v>
      </c>
      <c r="F14" s="21">
        <v>2022</v>
      </c>
      <c r="G14" s="21">
        <v>2022</v>
      </c>
      <c r="H14" s="21" t="s">
        <v>275</v>
      </c>
      <c r="I14" s="21" t="s">
        <v>325</v>
      </c>
      <c r="J14" s="21" t="s">
        <v>326</v>
      </c>
      <c r="K14" s="21" t="s">
        <v>327</v>
      </c>
      <c r="L14" s="21" t="s">
        <v>328</v>
      </c>
      <c r="M14" s="21" t="s">
        <v>329</v>
      </c>
      <c r="N14" s="21" t="s">
        <v>330</v>
      </c>
      <c r="O14" s="21" t="s">
        <v>331</v>
      </c>
      <c r="P14" s="21" t="s">
        <v>332</v>
      </c>
      <c r="Q14" s="21" t="s">
        <v>333</v>
      </c>
      <c r="R14" s="21" t="s">
        <v>334</v>
      </c>
      <c r="S14" s="21" t="s">
        <v>335</v>
      </c>
    </row>
  </sheetData>
  <conditionalFormatting sqref="C3">
    <cfRule type="expression" priority="7">
      <formula>MOD(ROW(),2)=0</formula>
    </cfRule>
  </conditionalFormatting>
  <conditionalFormatting sqref="A1:K5 A6:XFD1048576 R1:XFD5">
    <cfRule type="expression" dxfId="1" priority="5">
      <formula>MOD(ROW(),2)=0</formula>
    </cfRule>
    <cfRule type="expression" priority="6">
      <formula>MOD(ROW(),2)=0</formula>
    </cfRule>
  </conditionalFormatting>
  <conditionalFormatting sqref="L1:Q5">
    <cfRule type="expression" dxfId="0" priority="3">
      <formula>MOD(ROW(),2)=0</formula>
    </cfRule>
    <cfRule type="expression" priority="4">
      <formula>MOD(ROW(),2)=0</formula>
    </cfRule>
  </conditionalFormatting>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D0801-F392-8E43-BE7F-67B3A843B1CB}">
  <dimension ref="A1:E27"/>
  <sheetViews>
    <sheetView workbookViewId="0">
      <selection activeCell="A24" sqref="A24:E25"/>
    </sheetView>
  </sheetViews>
  <sheetFormatPr baseColWidth="10" defaultColWidth="10.83203125" defaultRowHeight="15"/>
  <cols>
    <col min="1" max="1" width="16.6640625" style="13" bestFit="1" customWidth="1"/>
    <col min="2" max="2" width="21.5" style="13" customWidth="1"/>
    <col min="3" max="3" width="19.1640625" style="13" customWidth="1"/>
    <col min="4" max="4" width="10.83203125" style="13"/>
    <col min="5" max="5" width="18.83203125" style="13" customWidth="1"/>
    <col min="6" max="16384" width="10.83203125" style="13"/>
  </cols>
  <sheetData>
    <row r="1" spans="1:5">
      <c r="A1" s="10" t="s">
        <v>23</v>
      </c>
      <c r="B1" s="10" t="s">
        <v>24</v>
      </c>
      <c r="C1" s="10" t="s">
        <v>25</v>
      </c>
      <c r="D1" s="10" t="s">
        <v>26</v>
      </c>
      <c r="E1" s="10" t="s">
        <v>27</v>
      </c>
    </row>
    <row r="2" spans="1:5">
      <c r="A2" s="13" t="s">
        <v>9</v>
      </c>
      <c r="B2" s="13" t="s">
        <v>107</v>
      </c>
      <c r="C2" s="13" t="s">
        <v>29</v>
      </c>
      <c r="D2" s="31" t="s">
        <v>199</v>
      </c>
    </row>
    <row r="3" spans="1:5">
      <c r="A3" s="13" t="s">
        <v>9</v>
      </c>
      <c r="B3" s="13" t="s">
        <v>101</v>
      </c>
      <c r="C3" s="13" t="s">
        <v>29</v>
      </c>
      <c r="D3" s="31" t="s">
        <v>200</v>
      </c>
    </row>
    <row r="4" spans="1:5">
      <c r="A4" s="11" t="s">
        <v>13</v>
      </c>
      <c r="B4" s="11" t="s">
        <v>107</v>
      </c>
      <c r="C4" s="11" t="s">
        <v>32</v>
      </c>
      <c r="D4" s="23" t="s">
        <v>201</v>
      </c>
      <c r="E4" s="11"/>
    </row>
    <row r="5" spans="1:5">
      <c r="A5" s="11" t="s">
        <v>13</v>
      </c>
      <c r="B5" s="11" t="s">
        <v>101</v>
      </c>
      <c r="C5" s="11" t="s">
        <v>106</v>
      </c>
      <c r="D5" s="23">
        <v>18</v>
      </c>
      <c r="E5" s="11"/>
    </row>
    <row r="6" spans="1:5">
      <c r="A6" s="13" t="s">
        <v>17</v>
      </c>
      <c r="B6" s="13" t="s">
        <v>107</v>
      </c>
      <c r="C6" s="13" t="s">
        <v>32</v>
      </c>
      <c r="D6" s="31" t="s">
        <v>202</v>
      </c>
    </row>
    <row r="7" spans="1:5">
      <c r="A7" s="13" t="s">
        <v>17</v>
      </c>
      <c r="B7" s="13" t="s">
        <v>28</v>
      </c>
      <c r="C7" s="13" t="s">
        <v>203</v>
      </c>
      <c r="D7" s="31" t="s">
        <v>204</v>
      </c>
    </row>
    <row r="8" spans="1:5">
      <c r="A8" s="11" t="s">
        <v>21</v>
      </c>
      <c r="B8" s="11" t="s">
        <v>107</v>
      </c>
      <c r="C8" s="11" t="s">
        <v>36</v>
      </c>
      <c r="D8" s="23" t="s">
        <v>205</v>
      </c>
      <c r="E8" s="11"/>
    </row>
    <row r="9" spans="1:5">
      <c r="A9" s="11" t="s">
        <v>21</v>
      </c>
      <c r="B9" s="11" t="s">
        <v>101</v>
      </c>
      <c r="C9" s="11" t="s">
        <v>32</v>
      </c>
      <c r="D9" s="23">
        <v>15</v>
      </c>
      <c r="E9" s="11"/>
    </row>
    <row r="10" spans="1:5">
      <c r="A10" s="13" t="s">
        <v>147</v>
      </c>
      <c r="B10" s="13" t="s">
        <v>107</v>
      </c>
      <c r="C10" s="13" t="s">
        <v>32</v>
      </c>
      <c r="D10" s="13" t="s">
        <v>204</v>
      </c>
    </row>
    <row r="11" spans="1:5">
      <c r="A11" s="13" t="s">
        <v>147</v>
      </c>
      <c r="B11" s="13" t="s">
        <v>101</v>
      </c>
      <c r="C11" s="13" t="s">
        <v>32</v>
      </c>
      <c r="D11" s="13" t="s">
        <v>204</v>
      </c>
    </row>
    <row r="12" spans="1:5">
      <c r="A12" s="11" t="s">
        <v>148</v>
      </c>
      <c r="B12" s="11" t="s">
        <v>107</v>
      </c>
      <c r="C12" s="11" t="s">
        <v>32</v>
      </c>
      <c r="D12" s="11" t="s">
        <v>205</v>
      </c>
      <c r="E12" s="11"/>
    </row>
    <row r="13" spans="1:5">
      <c r="A13" s="11" t="s">
        <v>148</v>
      </c>
      <c r="B13" s="11" t="s">
        <v>101</v>
      </c>
      <c r="C13" s="11" t="s">
        <v>242</v>
      </c>
      <c r="D13" s="11" t="s">
        <v>243</v>
      </c>
      <c r="E13" s="11"/>
    </row>
    <row r="14" spans="1:5">
      <c r="A14" s="13" t="s">
        <v>150</v>
      </c>
      <c r="B14" s="13" t="s">
        <v>107</v>
      </c>
      <c r="C14" s="13" t="s">
        <v>244</v>
      </c>
    </row>
    <row r="15" spans="1:5">
      <c r="A15" s="13" t="s">
        <v>150</v>
      </c>
      <c r="B15" s="13" t="s">
        <v>101</v>
      </c>
      <c r="C15" s="13" t="s">
        <v>245</v>
      </c>
      <c r="D15" s="13">
        <v>17</v>
      </c>
    </row>
    <row r="16" spans="1:5">
      <c r="A16" s="11" t="s">
        <v>336</v>
      </c>
      <c r="B16" s="11" t="s">
        <v>107</v>
      </c>
      <c r="C16" s="11" t="s">
        <v>32</v>
      </c>
      <c r="D16" s="11" t="s">
        <v>201</v>
      </c>
      <c r="E16" s="11"/>
    </row>
    <row r="17" spans="1:5">
      <c r="A17" s="11" t="s">
        <v>336</v>
      </c>
      <c r="B17" s="11" t="s">
        <v>101</v>
      </c>
      <c r="C17" s="11" t="s">
        <v>32</v>
      </c>
      <c r="D17" s="11" t="s">
        <v>201</v>
      </c>
      <c r="E17" s="11"/>
    </row>
    <row r="18" spans="1:5">
      <c r="A18" s="13" t="s">
        <v>162</v>
      </c>
      <c r="B18" s="13" t="s">
        <v>107</v>
      </c>
      <c r="C18" s="13" t="s">
        <v>32</v>
      </c>
      <c r="D18" s="13">
        <v>10</v>
      </c>
    </row>
    <row r="19" spans="1:5">
      <c r="A19" s="13" t="s">
        <v>162</v>
      </c>
      <c r="B19" s="13" t="s">
        <v>101</v>
      </c>
      <c r="C19" s="13" t="s">
        <v>337</v>
      </c>
      <c r="D19" s="13">
        <v>31</v>
      </c>
    </row>
    <row r="20" spans="1:5">
      <c r="A20" s="11" t="s">
        <v>163</v>
      </c>
      <c r="B20" s="11" t="s">
        <v>107</v>
      </c>
      <c r="C20" s="11" t="s">
        <v>32</v>
      </c>
      <c r="D20" s="11" t="s">
        <v>201</v>
      </c>
      <c r="E20" s="11"/>
    </row>
    <row r="21" spans="1:5">
      <c r="A21" s="11" t="s">
        <v>163</v>
      </c>
      <c r="B21" s="11" t="s">
        <v>28</v>
      </c>
      <c r="C21" s="11" t="s">
        <v>337</v>
      </c>
      <c r="D21" s="11">
        <v>26</v>
      </c>
      <c r="E21" s="11"/>
    </row>
    <row r="22" spans="1:5">
      <c r="A22" s="13" t="s">
        <v>164</v>
      </c>
      <c r="B22" s="13" t="s">
        <v>107</v>
      </c>
      <c r="C22" s="13" t="s">
        <v>32</v>
      </c>
      <c r="D22" s="13" t="s">
        <v>338</v>
      </c>
    </row>
    <row r="23" spans="1:5">
      <c r="A23" s="13" t="s">
        <v>164</v>
      </c>
      <c r="B23" s="13" t="s">
        <v>101</v>
      </c>
      <c r="C23" s="13" t="s">
        <v>337</v>
      </c>
      <c r="D23" s="13">
        <v>10</v>
      </c>
    </row>
    <row r="24" spans="1:5">
      <c r="A24" s="11" t="s">
        <v>165</v>
      </c>
      <c r="B24" s="11" t="s">
        <v>107</v>
      </c>
      <c r="C24" s="11" t="s">
        <v>32</v>
      </c>
      <c r="D24" s="11" t="s">
        <v>201</v>
      </c>
      <c r="E24" s="11"/>
    </row>
    <row r="25" spans="1:5">
      <c r="A25" s="11" t="s">
        <v>165</v>
      </c>
      <c r="B25" s="11" t="s">
        <v>101</v>
      </c>
      <c r="C25" s="11" t="s">
        <v>337</v>
      </c>
      <c r="D25" s="11">
        <v>15</v>
      </c>
      <c r="E25" s="11"/>
    </row>
    <row r="26" spans="1:5">
      <c r="A26" s="13" t="s">
        <v>166</v>
      </c>
      <c r="B26" s="13" t="s">
        <v>107</v>
      </c>
      <c r="C26" s="13" t="s">
        <v>32</v>
      </c>
      <c r="D26" s="13" t="s">
        <v>199</v>
      </c>
    </row>
    <row r="27" spans="1:5">
      <c r="A27" s="13" t="s">
        <v>166</v>
      </c>
      <c r="B27" s="13" t="s">
        <v>101</v>
      </c>
      <c r="C27" s="13" t="s">
        <v>337</v>
      </c>
      <c r="D27" s="13">
        <v>28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7FB5B-1ADA-344B-BEC0-179A66FAE9C7}">
  <dimension ref="A1:H262"/>
  <sheetViews>
    <sheetView workbookViewId="0">
      <selection activeCell="F229" sqref="F229"/>
    </sheetView>
  </sheetViews>
  <sheetFormatPr baseColWidth="10" defaultColWidth="10.83203125" defaultRowHeight="15"/>
  <cols>
    <col min="1" max="1" width="16.6640625" style="13" bestFit="1" customWidth="1"/>
    <col min="2" max="2" width="10.83203125" style="13"/>
    <col min="3" max="3" width="38.6640625" style="13" bestFit="1" customWidth="1"/>
    <col min="4" max="16384" width="10.83203125" style="13"/>
  </cols>
  <sheetData>
    <row r="1" spans="1:8">
      <c r="A1" s="14" t="s">
        <v>23</v>
      </c>
      <c r="B1" s="14" t="s">
        <v>39</v>
      </c>
      <c r="C1" s="14" t="s">
        <v>40</v>
      </c>
      <c r="D1" s="14" t="s">
        <v>41</v>
      </c>
    </row>
    <row r="2" spans="1:8">
      <c r="A2" s="13" t="s">
        <v>9</v>
      </c>
      <c r="B2" s="13" t="s">
        <v>96</v>
      </c>
      <c r="C2" s="13" t="s">
        <v>42</v>
      </c>
      <c r="D2" s="16">
        <f>285/1000</f>
        <v>0.28499999999999998</v>
      </c>
    </row>
    <row r="3" spans="1:8">
      <c r="A3" s="13" t="s">
        <v>9</v>
      </c>
      <c r="B3" s="13" t="s">
        <v>98</v>
      </c>
      <c r="C3" s="13" t="s">
        <v>43</v>
      </c>
      <c r="D3" s="16">
        <f>254/1000</f>
        <v>0.254</v>
      </c>
      <c r="E3" s="19"/>
      <c r="F3" s="19"/>
      <c r="H3" s="20"/>
    </row>
    <row r="4" spans="1:8">
      <c r="A4" s="13" t="s">
        <v>9</v>
      </c>
      <c r="B4" s="13" t="s">
        <v>97</v>
      </c>
      <c r="C4" s="13" t="s">
        <v>44</v>
      </c>
      <c r="D4" s="16">
        <f>176/1000</f>
        <v>0.17599999999999999</v>
      </c>
    </row>
    <row r="5" spans="1:8">
      <c r="A5" s="13" t="s">
        <v>9</v>
      </c>
      <c r="B5" s="13" t="s">
        <v>99</v>
      </c>
      <c r="C5" s="13" t="s">
        <v>45</v>
      </c>
      <c r="D5" s="16">
        <f>55/1000</f>
        <v>5.5E-2</v>
      </c>
    </row>
    <row r="6" spans="1:8">
      <c r="A6" s="13" t="s">
        <v>9</v>
      </c>
      <c r="B6" s="13" t="s">
        <v>100</v>
      </c>
      <c r="C6" s="13" t="s">
        <v>46</v>
      </c>
      <c r="D6" s="16">
        <f>50/1000</f>
        <v>0.05</v>
      </c>
    </row>
    <row r="7" spans="1:8">
      <c r="A7" s="13" t="s">
        <v>9</v>
      </c>
      <c r="B7" s="13" t="s">
        <v>102</v>
      </c>
      <c r="C7" s="13" t="s">
        <v>47</v>
      </c>
      <c r="D7" s="16">
        <f>76/1000</f>
        <v>7.5999999999999998E-2</v>
      </c>
    </row>
    <row r="8" spans="1:8">
      <c r="A8" s="13" t="s">
        <v>9</v>
      </c>
      <c r="B8" s="13" t="s">
        <v>103</v>
      </c>
      <c r="C8" s="13" t="s">
        <v>48</v>
      </c>
      <c r="D8" s="16">
        <f>46/1000</f>
        <v>4.5999999999999999E-2</v>
      </c>
    </row>
    <row r="9" spans="1:8">
      <c r="A9" s="13" t="s">
        <v>9</v>
      </c>
      <c r="B9" s="13" t="s">
        <v>104</v>
      </c>
      <c r="C9" s="13" t="s">
        <v>49</v>
      </c>
      <c r="D9" s="16">
        <f>43/1000</f>
        <v>4.2999999999999997E-2</v>
      </c>
      <c r="G9" s="13" t="s">
        <v>50</v>
      </c>
    </row>
    <row r="10" spans="1:8">
      <c r="A10" s="13" t="s">
        <v>9</v>
      </c>
      <c r="B10" s="13" t="s">
        <v>105</v>
      </c>
      <c r="C10" s="13" t="s">
        <v>51</v>
      </c>
      <c r="D10" s="16">
        <f>15/1000</f>
        <v>1.4999999999999999E-2</v>
      </c>
      <c r="G10" s="37"/>
    </row>
    <row r="11" spans="1:8" ht="64">
      <c r="A11" s="32" t="s">
        <v>9</v>
      </c>
      <c r="B11" s="32" t="s">
        <v>142</v>
      </c>
      <c r="C11" s="33" t="s">
        <v>206</v>
      </c>
      <c r="D11" s="16"/>
      <c r="G11" s="37"/>
    </row>
    <row r="12" spans="1:8">
      <c r="A12" s="13" t="s">
        <v>9</v>
      </c>
      <c r="B12" s="13" t="s">
        <v>52</v>
      </c>
      <c r="C12" s="13" t="s">
        <v>53</v>
      </c>
      <c r="D12" s="16">
        <v>0.53</v>
      </c>
    </row>
    <row r="13" spans="1:8">
      <c r="A13" s="13" t="s">
        <v>9</v>
      </c>
      <c r="B13" s="13" t="s">
        <v>52</v>
      </c>
      <c r="C13" s="13" t="s">
        <v>54</v>
      </c>
      <c r="D13" s="16">
        <v>0.47</v>
      </c>
    </row>
    <row r="14" spans="1:8">
      <c r="A14" s="13" t="s">
        <v>9</v>
      </c>
      <c r="B14" s="13" t="s">
        <v>55</v>
      </c>
      <c r="C14" s="13" t="s">
        <v>56</v>
      </c>
      <c r="D14" s="16">
        <v>0.5</v>
      </c>
    </row>
    <row r="15" spans="1:8">
      <c r="A15" s="13" t="s">
        <v>9</v>
      </c>
      <c r="B15" s="13" t="s">
        <v>55</v>
      </c>
      <c r="C15" s="13" t="s">
        <v>57</v>
      </c>
      <c r="D15" s="16">
        <v>0.5</v>
      </c>
    </row>
    <row r="16" spans="1:8">
      <c r="A16" s="13" t="s">
        <v>9</v>
      </c>
      <c r="B16" s="13" t="s">
        <v>58</v>
      </c>
      <c r="C16" s="13" t="s">
        <v>59</v>
      </c>
      <c r="D16" s="16">
        <v>3.0000000000000001E-3</v>
      </c>
    </row>
    <row r="17" spans="1:6">
      <c r="A17" s="13" t="s">
        <v>9</v>
      </c>
      <c r="B17" s="13" t="s">
        <v>58</v>
      </c>
      <c r="C17" s="13" t="s">
        <v>60</v>
      </c>
      <c r="D17" s="16">
        <v>7.5999999999999998E-2</v>
      </c>
    </row>
    <row r="18" spans="1:6">
      <c r="A18" s="13" t="s">
        <v>9</v>
      </c>
      <c r="B18" s="13" t="s">
        <v>58</v>
      </c>
      <c r="C18" s="13" t="s">
        <v>61</v>
      </c>
      <c r="D18" s="16">
        <v>0.105</v>
      </c>
    </row>
    <row r="19" spans="1:6">
      <c r="A19" s="13" t="s">
        <v>9</v>
      </c>
      <c r="B19" s="13" t="s">
        <v>58</v>
      </c>
      <c r="C19" s="13" t="s">
        <v>62</v>
      </c>
      <c r="D19" s="16">
        <v>0.38100000000000001</v>
      </c>
      <c r="E19" s="19"/>
    </row>
    <row r="20" spans="1:6">
      <c r="A20" s="13" t="s">
        <v>9</v>
      </c>
      <c r="B20" s="13" t="s">
        <v>58</v>
      </c>
      <c r="C20" s="13" t="s">
        <v>63</v>
      </c>
      <c r="D20" s="16">
        <v>0.26500000000000001</v>
      </c>
    </row>
    <row r="21" spans="1:6">
      <c r="A21" s="13" t="s">
        <v>9</v>
      </c>
      <c r="B21" s="13" t="s">
        <v>58</v>
      </c>
      <c r="C21" s="13" t="s">
        <v>64</v>
      </c>
      <c r="D21" s="16">
        <v>4.2000000000000003E-2</v>
      </c>
      <c r="E21" s="19"/>
    </row>
    <row r="22" spans="1:6">
      <c r="A22" s="13" t="s">
        <v>9</v>
      </c>
      <c r="B22" s="13" t="s">
        <v>58</v>
      </c>
      <c r="C22" s="13" t="s">
        <v>65</v>
      </c>
      <c r="D22" s="16">
        <v>0.127</v>
      </c>
    </row>
    <row r="23" spans="1:6">
      <c r="A23" s="13" t="s">
        <v>9</v>
      </c>
      <c r="B23" s="13" t="s">
        <v>58</v>
      </c>
      <c r="C23" s="13" t="s">
        <v>66</v>
      </c>
      <c r="D23" s="15">
        <v>0.184</v>
      </c>
      <c r="F23" s="19"/>
    </row>
    <row r="24" spans="1:6">
      <c r="A24" s="13" t="s">
        <v>9</v>
      </c>
      <c r="B24" s="13" t="s">
        <v>58</v>
      </c>
      <c r="C24" s="13" t="s">
        <v>67</v>
      </c>
      <c r="D24" s="16">
        <v>0.81499999999999995</v>
      </c>
    </row>
    <row r="25" spans="1:6">
      <c r="A25" s="11" t="s">
        <v>13</v>
      </c>
      <c r="B25" s="11" t="s">
        <v>96</v>
      </c>
      <c r="C25" s="11" t="s">
        <v>68</v>
      </c>
      <c r="D25" s="12">
        <f>412/1000</f>
        <v>0.41199999999999998</v>
      </c>
    </row>
    <row r="26" spans="1:6">
      <c r="A26" s="11" t="s">
        <v>13</v>
      </c>
      <c r="B26" s="11" t="s">
        <v>98</v>
      </c>
      <c r="C26" s="11" t="s">
        <v>69</v>
      </c>
      <c r="D26" s="12">
        <f>350/1000</f>
        <v>0.35</v>
      </c>
    </row>
    <row r="27" spans="1:6">
      <c r="A27" s="11" t="s">
        <v>13</v>
      </c>
      <c r="B27" s="11" t="s">
        <v>97</v>
      </c>
      <c r="C27" s="11" t="s">
        <v>70</v>
      </c>
      <c r="D27" s="12">
        <f>238/1000</f>
        <v>0.23799999999999999</v>
      </c>
    </row>
    <row r="28" spans="1:6" ht="64">
      <c r="A28" s="34" t="s">
        <v>13</v>
      </c>
      <c r="B28" s="34" t="s">
        <v>142</v>
      </c>
      <c r="C28" s="35" t="s">
        <v>207</v>
      </c>
      <c r="D28" s="12"/>
    </row>
    <row r="29" spans="1:6">
      <c r="A29" s="11" t="s">
        <v>13</v>
      </c>
      <c r="B29" s="11" t="s">
        <v>52</v>
      </c>
      <c r="C29" s="11" t="s">
        <v>53</v>
      </c>
      <c r="D29" s="12">
        <v>0.76300000000000001</v>
      </c>
    </row>
    <row r="30" spans="1:6">
      <c r="A30" s="11" t="s">
        <v>13</v>
      </c>
      <c r="B30" s="11" t="s">
        <v>52</v>
      </c>
      <c r="C30" s="11" t="s">
        <v>54</v>
      </c>
      <c r="D30" s="12">
        <v>0.23699999999999999</v>
      </c>
    </row>
    <row r="31" spans="1:6">
      <c r="A31" s="11" t="s">
        <v>13</v>
      </c>
      <c r="B31" s="11" t="s">
        <v>55</v>
      </c>
      <c r="C31" s="11" t="s">
        <v>56</v>
      </c>
      <c r="D31" s="12">
        <v>0.48699999999999999</v>
      </c>
    </row>
    <row r="32" spans="1:6">
      <c r="A32" s="11" t="s">
        <v>13</v>
      </c>
      <c r="B32" s="11" t="s">
        <v>55</v>
      </c>
      <c r="C32" s="11" t="s">
        <v>57</v>
      </c>
      <c r="D32" s="12">
        <v>0.51300000000000001</v>
      </c>
    </row>
    <row r="33" spans="1:5">
      <c r="A33" s="11" t="s">
        <v>13</v>
      </c>
      <c r="B33" s="11" t="s">
        <v>58</v>
      </c>
      <c r="C33" s="11" t="s">
        <v>59</v>
      </c>
      <c r="D33" s="12">
        <v>7.0000000000000001E-3</v>
      </c>
    </row>
    <row r="34" spans="1:5">
      <c r="A34" s="11" t="s">
        <v>13</v>
      </c>
      <c r="B34" s="11" t="s">
        <v>58</v>
      </c>
      <c r="C34" s="11" t="s">
        <v>60</v>
      </c>
      <c r="D34" s="12">
        <v>8.5000000000000006E-2</v>
      </c>
    </row>
    <row r="35" spans="1:5">
      <c r="A35" s="11" t="s">
        <v>13</v>
      </c>
      <c r="B35" s="11" t="s">
        <v>58</v>
      </c>
      <c r="C35" s="11" t="s">
        <v>61</v>
      </c>
      <c r="D35" s="12">
        <v>0.12</v>
      </c>
    </row>
    <row r="36" spans="1:5">
      <c r="A36" s="11" t="s">
        <v>13</v>
      </c>
      <c r="B36" s="11" t="s">
        <v>58</v>
      </c>
      <c r="C36" s="11" t="s">
        <v>62</v>
      </c>
      <c r="D36" s="12">
        <v>0.38</v>
      </c>
    </row>
    <row r="37" spans="1:5">
      <c r="A37" s="11" t="s">
        <v>13</v>
      </c>
      <c r="B37" s="11" t="s">
        <v>58</v>
      </c>
      <c r="C37" s="11" t="s">
        <v>63</v>
      </c>
      <c r="D37" s="12">
        <v>0.21199999999999999</v>
      </c>
    </row>
    <row r="38" spans="1:5">
      <c r="A38" s="11" t="s">
        <v>13</v>
      </c>
      <c r="B38" s="11" t="s">
        <v>58</v>
      </c>
      <c r="C38" s="11" t="s">
        <v>64</v>
      </c>
      <c r="D38" s="12">
        <v>7.1999999999999995E-2</v>
      </c>
    </row>
    <row r="39" spans="1:5">
      <c r="A39" s="11" t="s">
        <v>13</v>
      </c>
      <c r="B39" s="11" t="s">
        <v>58</v>
      </c>
      <c r="C39" s="11" t="s">
        <v>65</v>
      </c>
      <c r="D39" s="12">
        <v>0.12</v>
      </c>
    </row>
    <row r="40" spans="1:5">
      <c r="A40" s="11" t="s">
        <v>13</v>
      </c>
      <c r="B40" s="11" t="s">
        <v>58</v>
      </c>
      <c r="C40" s="11" t="s">
        <v>66</v>
      </c>
      <c r="D40" s="12">
        <v>0.21200000000000002</v>
      </c>
    </row>
    <row r="41" spans="1:5">
      <c r="A41" s="11" t="s">
        <v>13</v>
      </c>
      <c r="B41" s="11" t="s">
        <v>58</v>
      </c>
      <c r="C41" s="11" t="s">
        <v>67</v>
      </c>
      <c r="D41" s="12">
        <v>0.79</v>
      </c>
      <c r="E41" s="19"/>
    </row>
    <row r="42" spans="1:5">
      <c r="A42" s="13" t="s">
        <v>17</v>
      </c>
      <c r="B42" s="13" t="s">
        <v>96</v>
      </c>
      <c r="C42" s="13" t="s">
        <v>71</v>
      </c>
      <c r="D42" s="16">
        <v>0.54</v>
      </c>
    </row>
    <row r="43" spans="1:5">
      <c r="A43" s="13" t="s">
        <v>17</v>
      </c>
      <c r="B43" s="13" t="s">
        <v>98</v>
      </c>
      <c r="C43" s="13" t="s">
        <v>72</v>
      </c>
      <c r="D43" s="16">
        <v>0.46</v>
      </c>
    </row>
    <row r="44" spans="1:5" ht="48">
      <c r="A44" s="32" t="s">
        <v>17</v>
      </c>
      <c r="B44" s="32" t="s">
        <v>142</v>
      </c>
      <c r="C44" s="33" t="s">
        <v>208</v>
      </c>
      <c r="D44" s="16"/>
    </row>
    <row r="45" spans="1:5">
      <c r="A45" s="13" t="s">
        <v>17</v>
      </c>
      <c r="B45" s="13" t="s">
        <v>52</v>
      </c>
      <c r="C45" s="13" t="s">
        <v>53</v>
      </c>
      <c r="D45" s="16">
        <v>0.64</v>
      </c>
    </row>
    <row r="46" spans="1:5">
      <c r="A46" s="13" t="s">
        <v>17</v>
      </c>
      <c r="B46" s="13" t="s">
        <v>52</v>
      </c>
      <c r="C46" s="13" t="s">
        <v>54</v>
      </c>
      <c r="D46" s="16">
        <v>0.36</v>
      </c>
    </row>
    <row r="47" spans="1:5">
      <c r="A47" s="13" t="s">
        <v>17</v>
      </c>
      <c r="B47" s="13" t="s">
        <v>55</v>
      </c>
      <c r="C47" s="13" t="s">
        <v>56</v>
      </c>
      <c r="D47" s="16">
        <v>0.49399999999999999</v>
      </c>
    </row>
    <row r="48" spans="1:5">
      <c r="A48" s="13" t="s">
        <v>17</v>
      </c>
      <c r="B48" s="13" t="s">
        <v>55</v>
      </c>
      <c r="C48" s="13" t="s">
        <v>57</v>
      </c>
      <c r="D48" s="16">
        <v>0.50600000000000001</v>
      </c>
    </row>
    <row r="49" spans="1:5">
      <c r="A49" s="13" t="s">
        <v>17</v>
      </c>
      <c r="B49" s="13" t="s">
        <v>58</v>
      </c>
      <c r="C49" s="13" t="s">
        <v>59</v>
      </c>
      <c r="D49" s="16">
        <v>3.0000000000000001E-3</v>
      </c>
    </row>
    <row r="50" spans="1:5">
      <c r="A50" s="13" t="s">
        <v>17</v>
      </c>
      <c r="B50" s="13" t="s">
        <v>58</v>
      </c>
      <c r="C50" s="13" t="s">
        <v>60</v>
      </c>
      <c r="D50" s="16">
        <v>0.14000000000000001</v>
      </c>
    </row>
    <row r="51" spans="1:5">
      <c r="A51" s="13" t="s">
        <v>17</v>
      </c>
      <c r="B51" s="13" t="s">
        <v>58</v>
      </c>
      <c r="C51" s="13" t="s">
        <v>61</v>
      </c>
      <c r="D51" s="16">
        <v>0.15</v>
      </c>
    </row>
    <row r="52" spans="1:5">
      <c r="A52" s="13" t="s">
        <v>17</v>
      </c>
      <c r="B52" s="13" t="s">
        <v>58</v>
      </c>
      <c r="C52" s="13" t="s">
        <v>62</v>
      </c>
      <c r="D52" s="16">
        <v>0.39</v>
      </c>
    </row>
    <row r="53" spans="1:5">
      <c r="A53" s="13" t="s">
        <v>17</v>
      </c>
      <c r="B53" s="13" t="s">
        <v>58</v>
      </c>
      <c r="C53" s="13" t="s">
        <v>63</v>
      </c>
      <c r="D53" s="16">
        <v>0.25800000000000001</v>
      </c>
    </row>
    <row r="54" spans="1:5">
      <c r="A54" s="13" t="s">
        <v>17</v>
      </c>
      <c r="B54" s="13" t="s">
        <v>58</v>
      </c>
      <c r="C54" s="13" t="s">
        <v>64</v>
      </c>
      <c r="D54" s="16">
        <v>0.05</v>
      </c>
    </row>
    <row r="55" spans="1:5">
      <c r="A55" s="13" t="s">
        <v>17</v>
      </c>
      <c r="B55" s="13" t="s">
        <v>58</v>
      </c>
      <c r="C55" s="13" t="s">
        <v>65</v>
      </c>
      <c r="D55" s="16">
        <v>3.0000000000000001E-3</v>
      </c>
    </row>
    <row r="56" spans="1:5">
      <c r="A56" s="13" t="s">
        <v>17</v>
      </c>
      <c r="B56" s="13" t="s">
        <v>58</v>
      </c>
      <c r="C56" s="13" t="s">
        <v>66</v>
      </c>
      <c r="D56" s="16">
        <v>0.29299999999999998</v>
      </c>
      <c r="E56" s="19"/>
    </row>
    <row r="57" spans="1:5">
      <c r="A57" s="13" t="s">
        <v>17</v>
      </c>
      <c r="B57" s="13" t="s">
        <v>58</v>
      </c>
      <c r="C57" s="13" t="s">
        <v>67</v>
      </c>
      <c r="D57" s="16">
        <v>0.70099999999999996</v>
      </c>
    </row>
    <row r="58" spans="1:5">
      <c r="A58" s="11" t="s">
        <v>21</v>
      </c>
      <c r="B58" s="11" t="s">
        <v>96</v>
      </c>
      <c r="C58" s="17" t="s">
        <v>76</v>
      </c>
      <c r="D58" s="12">
        <v>0.38669999999999999</v>
      </c>
    </row>
    <row r="59" spans="1:5">
      <c r="A59" s="11" t="s">
        <v>21</v>
      </c>
      <c r="B59" s="11" t="s">
        <v>98</v>
      </c>
      <c r="C59" s="17" t="s">
        <v>75</v>
      </c>
      <c r="D59" s="12">
        <v>0.24390000000000001</v>
      </c>
    </row>
    <row r="60" spans="1:5">
      <c r="A60" s="11" t="s">
        <v>21</v>
      </c>
      <c r="B60" s="11" t="s">
        <v>97</v>
      </c>
      <c r="C60" s="17" t="s">
        <v>74</v>
      </c>
      <c r="D60" s="12">
        <v>0.17</v>
      </c>
    </row>
    <row r="61" spans="1:5">
      <c r="A61" s="11" t="s">
        <v>21</v>
      </c>
      <c r="B61" s="11" t="s">
        <v>99</v>
      </c>
      <c r="C61" s="17" t="s">
        <v>73</v>
      </c>
      <c r="D61" s="18">
        <v>8.4500000000000006E-2</v>
      </c>
    </row>
    <row r="62" spans="1:5">
      <c r="A62" s="11" t="s">
        <v>21</v>
      </c>
      <c r="B62" s="11" t="s">
        <v>100</v>
      </c>
      <c r="C62" s="17" t="s">
        <v>68</v>
      </c>
      <c r="D62" s="12">
        <v>0.11459999999999999</v>
      </c>
    </row>
    <row r="63" spans="1:5" ht="80">
      <c r="A63" s="34" t="s">
        <v>21</v>
      </c>
      <c r="B63" s="34" t="s">
        <v>142</v>
      </c>
      <c r="C63" s="36" t="s">
        <v>209</v>
      </c>
      <c r="D63" s="12"/>
    </row>
    <row r="64" spans="1:5">
      <c r="A64" s="11" t="s">
        <v>21</v>
      </c>
      <c r="B64" s="11" t="s">
        <v>52</v>
      </c>
      <c r="C64" s="11" t="s">
        <v>53</v>
      </c>
      <c r="D64" s="12">
        <v>0.77</v>
      </c>
    </row>
    <row r="65" spans="1:5">
      <c r="A65" s="11" t="s">
        <v>21</v>
      </c>
      <c r="B65" s="11" t="s">
        <v>52</v>
      </c>
      <c r="C65" s="11" t="s">
        <v>54</v>
      </c>
      <c r="D65" s="12">
        <v>0.23</v>
      </c>
    </row>
    <row r="66" spans="1:5">
      <c r="A66" s="11" t="s">
        <v>21</v>
      </c>
      <c r="B66" s="11" t="s">
        <v>55</v>
      </c>
      <c r="C66" s="11" t="s">
        <v>56</v>
      </c>
      <c r="D66" s="12">
        <v>0.49</v>
      </c>
    </row>
    <row r="67" spans="1:5">
      <c r="A67" s="11" t="s">
        <v>21</v>
      </c>
      <c r="B67" s="11" t="s">
        <v>55</v>
      </c>
      <c r="C67" s="11" t="s">
        <v>57</v>
      </c>
      <c r="D67" s="12">
        <v>0.51</v>
      </c>
      <c r="E67" s="15"/>
    </row>
    <row r="68" spans="1:5">
      <c r="A68" s="11" t="s">
        <v>21</v>
      </c>
      <c r="B68" s="11" t="s">
        <v>58</v>
      </c>
      <c r="C68" s="11" t="s">
        <v>59</v>
      </c>
      <c r="D68" s="12">
        <v>8.0000000000000002E-3</v>
      </c>
    </row>
    <row r="69" spans="1:5">
      <c r="A69" s="11" t="s">
        <v>21</v>
      </c>
      <c r="B69" s="11" t="s">
        <v>58</v>
      </c>
      <c r="C69" s="11" t="s">
        <v>60</v>
      </c>
      <c r="D69" s="12">
        <v>9.7000000000000003E-2</v>
      </c>
    </row>
    <row r="70" spans="1:5">
      <c r="A70" s="11" t="s">
        <v>21</v>
      </c>
      <c r="B70" s="11" t="s">
        <v>58</v>
      </c>
      <c r="C70" s="11" t="s">
        <v>61</v>
      </c>
      <c r="D70" s="12">
        <v>0.497</v>
      </c>
    </row>
    <row r="71" spans="1:5">
      <c r="A71" s="11" t="s">
        <v>21</v>
      </c>
      <c r="B71" s="11" t="s">
        <v>58</v>
      </c>
      <c r="C71" s="11" t="s">
        <v>62</v>
      </c>
      <c r="D71" s="12">
        <v>0.155</v>
      </c>
      <c r="E71" s="19"/>
    </row>
    <row r="72" spans="1:5">
      <c r="A72" s="11" t="s">
        <v>21</v>
      </c>
      <c r="B72" s="11" t="s">
        <v>58</v>
      </c>
      <c r="C72" s="11" t="s">
        <v>63</v>
      </c>
      <c r="D72" s="12">
        <v>0.126</v>
      </c>
    </row>
    <row r="73" spans="1:5">
      <c r="A73" s="11" t="s">
        <v>21</v>
      </c>
      <c r="B73" s="11" t="s">
        <v>58</v>
      </c>
      <c r="C73" s="11" t="s">
        <v>64</v>
      </c>
      <c r="D73" s="12">
        <v>5.1999999999999998E-2</v>
      </c>
    </row>
    <row r="74" spans="1:5">
      <c r="A74" s="11" t="s">
        <v>21</v>
      </c>
      <c r="B74" s="11" t="s">
        <v>58</v>
      </c>
      <c r="C74" s="11" t="s">
        <v>65</v>
      </c>
      <c r="D74" s="12">
        <v>6.2E-2</v>
      </c>
    </row>
    <row r="75" spans="1:5">
      <c r="A75" s="11" t="s">
        <v>21</v>
      </c>
      <c r="B75" s="11" t="s">
        <v>58</v>
      </c>
      <c r="C75" s="11" t="s">
        <v>66</v>
      </c>
      <c r="D75" s="12">
        <v>0.60199999999999998</v>
      </c>
    </row>
    <row r="76" spans="1:5">
      <c r="A76" s="11" t="s">
        <v>21</v>
      </c>
      <c r="B76" s="11" t="s">
        <v>58</v>
      </c>
      <c r="C76" s="11" t="s">
        <v>67</v>
      </c>
      <c r="D76" s="12">
        <v>0.39500000000000002</v>
      </c>
      <c r="E76" s="19"/>
    </row>
    <row r="77" spans="1:5">
      <c r="A77" s="13" t="s">
        <v>147</v>
      </c>
      <c r="B77" s="13" t="s">
        <v>3</v>
      </c>
      <c r="C77" s="13" t="s">
        <v>246</v>
      </c>
      <c r="D77" s="13">
        <v>0.39500000000000002</v>
      </c>
    </row>
    <row r="78" spans="1:5">
      <c r="A78" s="13" t="s">
        <v>147</v>
      </c>
      <c r="B78" s="13" t="s">
        <v>3</v>
      </c>
      <c r="C78" s="13" t="s">
        <v>247</v>
      </c>
      <c r="D78" s="13">
        <v>0.1</v>
      </c>
    </row>
    <row r="79" spans="1:5">
      <c r="A79" s="13" t="s">
        <v>147</v>
      </c>
      <c r="B79" s="13" t="s">
        <v>3</v>
      </c>
      <c r="C79" s="13" t="s">
        <v>248</v>
      </c>
      <c r="D79" s="13">
        <v>0.107</v>
      </c>
    </row>
    <row r="80" spans="1:5">
      <c r="A80" s="13" t="s">
        <v>147</v>
      </c>
      <c r="B80" s="13" t="s">
        <v>3</v>
      </c>
      <c r="C80" s="13" t="s">
        <v>249</v>
      </c>
      <c r="D80" s="13">
        <v>0.2</v>
      </c>
    </row>
    <row r="81" spans="1:4">
      <c r="A81" s="13" t="s">
        <v>147</v>
      </c>
      <c r="B81" s="13" t="s">
        <v>3</v>
      </c>
      <c r="C81" s="13" t="s">
        <v>250</v>
      </c>
      <c r="D81" s="13">
        <v>0.11</v>
      </c>
    </row>
    <row r="82" spans="1:4">
      <c r="A82" s="13" t="s">
        <v>147</v>
      </c>
      <c r="B82" s="13" t="s">
        <v>3</v>
      </c>
      <c r="C82" s="13" t="s">
        <v>251</v>
      </c>
      <c r="D82" s="13">
        <v>9.1999999999999998E-2</v>
      </c>
    </row>
    <row r="83" spans="1:4" ht="64">
      <c r="A83" s="13" t="s">
        <v>147</v>
      </c>
      <c r="B83" s="13" t="s">
        <v>142</v>
      </c>
      <c r="C83" s="21" t="s">
        <v>252</v>
      </c>
    </row>
    <row r="84" spans="1:4">
      <c r="A84" s="13" t="s">
        <v>147</v>
      </c>
      <c r="B84" s="13" t="s">
        <v>52</v>
      </c>
      <c r="C84" s="13" t="s">
        <v>53</v>
      </c>
      <c r="D84" s="13">
        <v>0.92</v>
      </c>
    </row>
    <row r="85" spans="1:4">
      <c r="A85" s="13" t="s">
        <v>147</v>
      </c>
      <c r="B85" s="13" t="s">
        <v>52</v>
      </c>
      <c r="C85" s="13" t="s">
        <v>54</v>
      </c>
      <c r="D85" s="13">
        <v>0.08</v>
      </c>
    </row>
    <row r="86" spans="1:4">
      <c r="A86" s="13" t="s">
        <v>147</v>
      </c>
      <c r="B86" s="13" t="s">
        <v>55</v>
      </c>
      <c r="C86" s="13" t="s">
        <v>56</v>
      </c>
      <c r="D86" s="13">
        <v>0.49099999999999999</v>
      </c>
    </row>
    <row r="87" spans="1:4">
      <c r="A87" s="13" t="s">
        <v>147</v>
      </c>
      <c r="B87" s="13" t="s">
        <v>55</v>
      </c>
      <c r="C87" s="13" t="s">
        <v>57</v>
      </c>
      <c r="D87" s="13">
        <v>0.50900000000000001</v>
      </c>
    </row>
    <row r="88" spans="1:4">
      <c r="A88" s="13" t="s">
        <v>147</v>
      </c>
      <c r="B88" s="13" t="s">
        <v>58</v>
      </c>
      <c r="C88" s="13" t="s">
        <v>59</v>
      </c>
      <c r="D88" s="13">
        <v>0</v>
      </c>
    </row>
    <row r="89" spans="1:4">
      <c r="A89" s="13" t="s">
        <v>147</v>
      </c>
      <c r="B89" s="13" t="s">
        <v>58</v>
      </c>
      <c r="C89" s="13" t="s">
        <v>60</v>
      </c>
      <c r="D89" s="13">
        <v>0.17499999999999999</v>
      </c>
    </row>
    <row r="90" spans="1:4">
      <c r="A90" s="13" t="s">
        <v>147</v>
      </c>
      <c r="B90" s="13" t="s">
        <v>58</v>
      </c>
      <c r="C90" s="13" t="s">
        <v>61</v>
      </c>
      <c r="D90" s="13">
        <v>0.50900000000000001</v>
      </c>
    </row>
    <row r="91" spans="1:4">
      <c r="A91" s="13" t="s">
        <v>147</v>
      </c>
      <c r="B91" s="13" t="s">
        <v>58</v>
      </c>
      <c r="C91" s="13" t="s">
        <v>62</v>
      </c>
      <c r="D91" s="13">
        <v>5.2999999999999999E-2</v>
      </c>
    </row>
    <row r="92" spans="1:4">
      <c r="A92" s="13" t="s">
        <v>147</v>
      </c>
      <c r="B92" s="13" t="s">
        <v>58</v>
      </c>
      <c r="C92" s="13" t="s">
        <v>63</v>
      </c>
      <c r="D92" s="13">
        <v>0.22500000000000001</v>
      </c>
    </row>
    <row r="93" spans="1:4">
      <c r="A93" s="13" t="s">
        <v>147</v>
      </c>
      <c r="B93" s="13" t="s">
        <v>58</v>
      </c>
      <c r="C93" s="13" t="s">
        <v>64</v>
      </c>
      <c r="D93" s="13">
        <v>3.3000000000000002E-2</v>
      </c>
    </row>
    <row r="94" spans="1:4">
      <c r="A94" s="13" t="s">
        <v>147</v>
      </c>
      <c r="B94" s="13" t="s">
        <v>58</v>
      </c>
      <c r="C94" s="13" t="s">
        <v>65</v>
      </c>
      <c r="D94" s="13">
        <v>5.0000000000000001E-3</v>
      </c>
    </row>
    <row r="95" spans="1:4">
      <c r="A95" s="13" t="s">
        <v>147</v>
      </c>
      <c r="B95" s="13" t="s">
        <v>58</v>
      </c>
      <c r="C95" s="13" t="s">
        <v>66</v>
      </c>
      <c r="D95" s="13">
        <v>0.68</v>
      </c>
    </row>
    <row r="96" spans="1:4">
      <c r="A96" s="13" t="s">
        <v>147</v>
      </c>
      <c r="B96" s="13" t="s">
        <v>58</v>
      </c>
      <c r="C96" s="13" t="s">
        <v>67</v>
      </c>
      <c r="D96" s="13">
        <v>0.316</v>
      </c>
    </row>
    <row r="97" spans="1:4">
      <c r="A97" s="11" t="s">
        <v>148</v>
      </c>
      <c r="B97" s="11" t="s">
        <v>3</v>
      </c>
      <c r="C97" s="11" t="s">
        <v>253</v>
      </c>
      <c r="D97" s="11">
        <v>0.54</v>
      </c>
    </row>
    <row r="98" spans="1:4">
      <c r="A98" s="11" t="s">
        <v>148</v>
      </c>
      <c r="B98" s="11" t="s">
        <v>3</v>
      </c>
      <c r="C98" s="11" t="s">
        <v>254</v>
      </c>
      <c r="D98" s="11">
        <v>0.21</v>
      </c>
    </row>
    <row r="99" spans="1:4">
      <c r="A99" s="11" t="s">
        <v>148</v>
      </c>
      <c r="B99" s="11" t="s">
        <v>3</v>
      </c>
      <c r="C99" s="11" t="s">
        <v>83</v>
      </c>
      <c r="D99" s="11">
        <v>0.15</v>
      </c>
    </row>
    <row r="100" spans="1:4">
      <c r="A100" s="11" t="s">
        <v>148</v>
      </c>
      <c r="B100" s="11" t="s">
        <v>3</v>
      </c>
      <c r="C100" s="11" t="s">
        <v>82</v>
      </c>
      <c r="D100" s="11">
        <v>7.0000000000000007E-2</v>
      </c>
    </row>
    <row r="101" spans="1:4">
      <c r="A101" s="11" t="s">
        <v>148</v>
      </c>
      <c r="B101" s="11" t="s">
        <v>3</v>
      </c>
      <c r="C101" s="11" t="s">
        <v>255</v>
      </c>
      <c r="D101" s="11">
        <v>0.03</v>
      </c>
    </row>
    <row r="102" spans="1:4" ht="64">
      <c r="A102" s="11" t="s">
        <v>148</v>
      </c>
      <c r="B102" s="11" t="s">
        <v>142</v>
      </c>
      <c r="C102" s="38" t="s">
        <v>256</v>
      </c>
      <c r="D102" s="11"/>
    </row>
    <row r="103" spans="1:4">
      <c r="A103" s="11" t="s">
        <v>148</v>
      </c>
      <c r="B103" s="11" t="s">
        <v>52</v>
      </c>
      <c r="C103" s="11" t="s">
        <v>53</v>
      </c>
      <c r="D103" s="11">
        <v>0.86099999999999999</v>
      </c>
    </row>
    <row r="104" spans="1:4">
      <c r="A104" s="11" t="s">
        <v>148</v>
      </c>
      <c r="B104" s="11" t="s">
        <v>52</v>
      </c>
      <c r="C104" s="11" t="s">
        <v>54</v>
      </c>
      <c r="D104" s="11">
        <v>0.13800000000000001</v>
      </c>
    </row>
    <row r="105" spans="1:4">
      <c r="A105" s="11" t="s">
        <v>148</v>
      </c>
      <c r="B105" s="11" t="s">
        <v>55</v>
      </c>
      <c r="C105" s="11" t="s">
        <v>56</v>
      </c>
      <c r="D105" s="11">
        <v>0.47</v>
      </c>
    </row>
    <row r="106" spans="1:4">
      <c r="A106" s="11" t="s">
        <v>148</v>
      </c>
      <c r="B106" s="11" t="s">
        <v>55</v>
      </c>
      <c r="C106" s="11" t="s">
        <v>57</v>
      </c>
      <c r="D106" s="11">
        <v>0.53</v>
      </c>
    </row>
    <row r="107" spans="1:4">
      <c r="A107" s="11" t="s">
        <v>148</v>
      </c>
      <c r="B107" s="11" t="s">
        <v>58</v>
      </c>
      <c r="C107" s="11" t="s">
        <v>59</v>
      </c>
      <c r="D107" s="11">
        <v>5.4495912806539508E-3</v>
      </c>
    </row>
    <row r="108" spans="1:4">
      <c r="A108" s="11" t="s">
        <v>148</v>
      </c>
      <c r="B108" s="11" t="s">
        <v>58</v>
      </c>
      <c r="C108" s="11" t="s">
        <v>60</v>
      </c>
      <c r="D108" s="11">
        <v>9.5367847411444148E-2</v>
      </c>
    </row>
    <row r="109" spans="1:4">
      <c r="A109" s="11" t="s">
        <v>148</v>
      </c>
      <c r="B109" s="11" t="s">
        <v>58</v>
      </c>
      <c r="C109" s="11" t="s">
        <v>61</v>
      </c>
      <c r="D109" s="11">
        <v>0.13805631244323344</v>
      </c>
    </row>
    <row r="110" spans="1:4">
      <c r="A110" s="11" t="s">
        <v>148</v>
      </c>
      <c r="B110" s="11" t="s">
        <v>58</v>
      </c>
      <c r="C110" s="11" t="s">
        <v>62</v>
      </c>
      <c r="D110" s="11">
        <v>0.48228882833787468</v>
      </c>
    </row>
    <row r="111" spans="1:4">
      <c r="A111" s="11" t="s">
        <v>148</v>
      </c>
      <c r="B111" s="11" t="s">
        <v>58</v>
      </c>
      <c r="C111" s="11" t="s">
        <v>63</v>
      </c>
      <c r="D111" s="11">
        <v>0.21616712079927339</v>
      </c>
    </row>
    <row r="112" spans="1:4">
      <c r="A112" s="11" t="s">
        <v>148</v>
      </c>
      <c r="B112" s="11" t="s">
        <v>58</v>
      </c>
      <c r="C112" s="11" t="s">
        <v>64</v>
      </c>
      <c r="D112" s="11">
        <v>5.8128973660308808E-2</v>
      </c>
    </row>
    <row r="113" spans="1:4">
      <c r="A113" s="11" t="s">
        <v>148</v>
      </c>
      <c r="B113" s="11" t="s">
        <v>58</v>
      </c>
      <c r="C113" s="11" t="s">
        <v>65</v>
      </c>
      <c r="D113" s="11">
        <v>4.5413260672116261E-3</v>
      </c>
    </row>
    <row r="114" spans="1:4">
      <c r="A114" s="11" t="s">
        <v>148</v>
      </c>
      <c r="B114" s="11" t="s">
        <v>58</v>
      </c>
      <c r="C114" s="11" t="s">
        <v>66</v>
      </c>
      <c r="D114" s="11">
        <v>0.23887375113533152</v>
      </c>
    </row>
    <row r="115" spans="1:4">
      <c r="A115" s="11" t="s">
        <v>148</v>
      </c>
      <c r="B115" s="11" t="s">
        <v>58</v>
      </c>
      <c r="C115" s="11" t="s">
        <v>67</v>
      </c>
      <c r="D115" s="11">
        <v>0.76112624886466851</v>
      </c>
    </row>
    <row r="116" spans="1:4">
      <c r="A116" s="13" t="s">
        <v>150</v>
      </c>
      <c r="B116" s="13" t="s">
        <v>3</v>
      </c>
      <c r="C116" s="13" t="s">
        <v>257</v>
      </c>
      <c r="D116" s="13">
        <v>0.115</v>
      </c>
    </row>
    <row r="117" spans="1:4">
      <c r="A117" s="13" t="s">
        <v>150</v>
      </c>
      <c r="B117" s="13" t="s">
        <v>3</v>
      </c>
      <c r="C117" s="13" t="s">
        <v>258</v>
      </c>
      <c r="D117" s="13">
        <v>2.4E-2</v>
      </c>
    </row>
    <row r="118" spans="1:4">
      <c r="A118" s="13" t="s">
        <v>150</v>
      </c>
      <c r="B118" s="13" t="s">
        <v>3</v>
      </c>
      <c r="C118" s="13" t="s">
        <v>259</v>
      </c>
      <c r="D118" s="13">
        <v>7.0999999999999994E-2</v>
      </c>
    </row>
    <row r="119" spans="1:4">
      <c r="A119" s="13" t="s">
        <v>150</v>
      </c>
      <c r="B119" s="13" t="s">
        <v>3</v>
      </c>
      <c r="C119" s="13" t="s">
        <v>260</v>
      </c>
      <c r="D119" s="13">
        <v>1.2E-2</v>
      </c>
    </row>
    <row r="120" spans="1:4">
      <c r="A120" s="13" t="s">
        <v>150</v>
      </c>
      <c r="B120" s="13" t="s">
        <v>3</v>
      </c>
      <c r="C120" s="13" t="s">
        <v>261</v>
      </c>
      <c r="D120" s="13">
        <v>7.8E-2</v>
      </c>
    </row>
    <row r="121" spans="1:4">
      <c r="A121" s="13" t="s">
        <v>150</v>
      </c>
      <c r="B121" s="13" t="s">
        <v>3</v>
      </c>
      <c r="C121" s="13" t="s">
        <v>262</v>
      </c>
      <c r="D121" s="13">
        <v>2.6000000000000002E-2</v>
      </c>
    </row>
    <row r="122" spans="1:4">
      <c r="A122" s="13" t="s">
        <v>150</v>
      </c>
      <c r="B122" s="13" t="s">
        <v>3</v>
      </c>
      <c r="C122" s="13" t="s">
        <v>263</v>
      </c>
      <c r="D122" s="13">
        <v>3.2000000000000001E-2</v>
      </c>
    </row>
    <row r="123" spans="1:4">
      <c r="A123" s="13" t="s">
        <v>150</v>
      </c>
      <c r="B123" s="13" t="s">
        <v>3</v>
      </c>
      <c r="C123" s="13" t="s">
        <v>68</v>
      </c>
      <c r="D123" s="13">
        <v>0.30299999999999999</v>
      </c>
    </row>
    <row r="124" spans="1:4">
      <c r="A124" s="13" t="s">
        <v>150</v>
      </c>
      <c r="B124" s="13" t="s">
        <v>3</v>
      </c>
      <c r="C124" s="13" t="s">
        <v>264</v>
      </c>
      <c r="D124" s="13">
        <v>3.5000000000000003E-2</v>
      </c>
    </row>
    <row r="125" spans="1:4">
      <c r="A125" s="13" t="s">
        <v>150</v>
      </c>
      <c r="B125" s="13" t="s">
        <v>3</v>
      </c>
      <c r="C125" s="13" t="s">
        <v>265</v>
      </c>
      <c r="D125" s="13">
        <v>4.2999999999999997E-2</v>
      </c>
    </row>
    <row r="126" spans="1:4">
      <c r="A126" s="13" t="s">
        <v>150</v>
      </c>
      <c r="B126" s="13" t="s">
        <v>3</v>
      </c>
      <c r="C126" s="13" t="s">
        <v>266</v>
      </c>
      <c r="D126" s="13">
        <v>3.1E-2</v>
      </c>
    </row>
    <row r="127" spans="1:4">
      <c r="A127" s="13" t="s">
        <v>150</v>
      </c>
      <c r="B127" s="13" t="s">
        <v>3</v>
      </c>
      <c r="C127" s="13" t="s">
        <v>267</v>
      </c>
      <c r="D127" s="13">
        <v>8.5000000000000006E-2</v>
      </c>
    </row>
    <row r="128" spans="1:4">
      <c r="A128" s="13" t="s">
        <v>150</v>
      </c>
      <c r="B128" s="13" t="s">
        <v>3</v>
      </c>
      <c r="C128" s="13" t="s">
        <v>268</v>
      </c>
      <c r="D128" s="13">
        <v>1.7999999999999999E-2</v>
      </c>
    </row>
    <row r="129" spans="1:4">
      <c r="A129" s="13" t="s">
        <v>150</v>
      </c>
      <c r="B129" s="13" t="s">
        <v>3</v>
      </c>
      <c r="C129" s="13" t="s">
        <v>269</v>
      </c>
      <c r="D129" s="13">
        <v>1.2E-2</v>
      </c>
    </row>
    <row r="130" spans="1:4">
      <c r="A130" s="13" t="s">
        <v>150</v>
      </c>
      <c r="B130" s="13" t="s">
        <v>3</v>
      </c>
      <c r="C130" s="13" t="s">
        <v>270</v>
      </c>
      <c r="D130" s="13">
        <v>3.5999999999999997E-2</v>
      </c>
    </row>
    <row r="131" spans="1:4">
      <c r="A131" s="13" t="s">
        <v>150</v>
      </c>
      <c r="B131" s="13" t="s">
        <v>3</v>
      </c>
      <c r="C131" s="13" t="s">
        <v>271</v>
      </c>
      <c r="D131" s="13">
        <v>1.7999999999999999E-2</v>
      </c>
    </row>
    <row r="132" spans="1:4">
      <c r="A132" s="13" t="s">
        <v>150</v>
      </c>
      <c r="B132" s="13" t="s">
        <v>3</v>
      </c>
      <c r="C132" s="13" t="s">
        <v>272</v>
      </c>
      <c r="D132" s="13">
        <v>6.0999999999999999E-2</v>
      </c>
    </row>
    <row r="133" spans="1:4" ht="64">
      <c r="A133" s="13" t="s">
        <v>150</v>
      </c>
      <c r="B133" s="13" t="s">
        <v>142</v>
      </c>
      <c r="C133" s="21" t="s">
        <v>273</v>
      </c>
    </row>
    <row r="134" spans="1:4">
      <c r="A134" s="13" t="s">
        <v>150</v>
      </c>
      <c r="B134" s="13" t="s">
        <v>52</v>
      </c>
      <c r="C134" s="13" t="s">
        <v>53</v>
      </c>
      <c r="D134" s="13">
        <v>0.70099999999999996</v>
      </c>
    </row>
    <row r="135" spans="1:4">
      <c r="A135" s="13" t="s">
        <v>150</v>
      </c>
      <c r="B135" s="13" t="s">
        <v>52</v>
      </c>
      <c r="C135" s="13" t="s">
        <v>54</v>
      </c>
      <c r="D135" s="13">
        <v>0.29899999999999999</v>
      </c>
    </row>
    <row r="136" spans="1:4">
      <c r="A136" s="13" t="s">
        <v>150</v>
      </c>
      <c r="B136" s="13" t="s">
        <v>55</v>
      </c>
      <c r="C136" s="13" t="s">
        <v>56</v>
      </c>
      <c r="D136" s="13">
        <v>0.51</v>
      </c>
    </row>
    <row r="137" spans="1:4">
      <c r="A137" s="13" t="s">
        <v>150</v>
      </c>
      <c r="B137" s="13" t="s">
        <v>55</v>
      </c>
      <c r="C137" s="13" t="s">
        <v>57</v>
      </c>
      <c r="D137" s="13">
        <v>0.49</v>
      </c>
    </row>
    <row r="138" spans="1:4">
      <c r="A138" s="13" t="s">
        <v>150</v>
      </c>
      <c r="B138" s="13" t="s">
        <v>58</v>
      </c>
      <c r="C138" s="13" t="s">
        <v>59</v>
      </c>
      <c r="D138" s="13">
        <v>1.6E-2</v>
      </c>
    </row>
    <row r="139" spans="1:4">
      <c r="A139" s="13" t="s">
        <v>150</v>
      </c>
      <c r="B139" s="13" t="s">
        <v>58</v>
      </c>
      <c r="C139" s="13" t="s">
        <v>60</v>
      </c>
      <c r="D139" s="13">
        <v>0.14199999999999999</v>
      </c>
    </row>
    <row r="140" spans="1:4">
      <c r="A140" s="13" t="s">
        <v>150</v>
      </c>
      <c r="B140" s="13" t="s">
        <v>58</v>
      </c>
      <c r="C140" s="13" t="s">
        <v>61</v>
      </c>
      <c r="D140" s="13">
        <v>0.29299999999999998</v>
      </c>
    </row>
    <row r="141" spans="1:4">
      <c r="A141" s="13" t="s">
        <v>150</v>
      </c>
      <c r="B141" s="13" t="s">
        <v>58</v>
      </c>
      <c r="C141" s="13" t="s">
        <v>62</v>
      </c>
      <c r="D141" s="13">
        <v>0.27100000000000002</v>
      </c>
    </row>
    <row r="142" spans="1:4">
      <c r="A142" s="13" t="s">
        <v>150</v>
      </c>
      <c r="B142" s="13" t="s">
        <v>58</v>
      </c>
      <c r="C142" s="13" t="s">
        <v>63</v>
      </c>
      <c r="D142" s="13">
        <v>0.20100000000000001</v>
      </c>
    </row>
    <row r="143" spans="1:4">
      <c r="A143" s="13" t="s">
        <v>150</v>
      </c>
      <c r="B143" s="13" t="s">
        <v>58</v>
      </c>
      <c r="C143" s="13" t="s">
        <v>64</v>
      </c>
      <c r="D143" s="13">
        <v>5.2999999999999999E-2</v>
      </c>
    </row>
    <row r="144" spans="1:4">
      <c r="A144" s="13" t="s">
        <v>150</v>
      </c>
      <c r="B144" s="13" t="s">
        <v>58</v>
      </c>
      <c r="C144" s="13" t="s">
        <v>65</v>
      </c>
      <c r="D144" s="13">
        <v>2.3E-2</v>
      </c>
    </row>
    <row r="145" spans="1:4">
      <c r="A145" s="13" t="s">
        <v>150</v>
      </c>
      <c r="B145" s="13" t="s">
        <v>58</v>
      </c>
      <c r="C145" s="13" t="s">
        <v>66</v>
      </c>
      <c r="D145" s="13">
        <v>0.45100000000000001</v>
      </c>
    </row>
    <row r="146" spans="1:4">
      <c r="A146" s="13" t="s">
        <v>150</v>
      </c>
      <c r="B146" s="13" t="s">
        <v>58</v>
      </c>
      <c r="C146" s="13" t="s">
        <v>67</v>
      </c>
      <c r="D146" s="13">
        <v>0.54800000000000004</v>
      </c>
    </row>
    <row r="147" spans="1:4">
      <c r="A147" s="11" t="s">
        <v>336</v>
      </c>
      <c r="B147" s="11" t="s">
        <v>96</v>
      </c>
      <c r="C147" s="11" t="s">
        <v>339</v>
      </c>
      <c r="D147" s="11">
        <v>0.78</v>
      </c>
    </row>
    <row r="148" spans="1:4">
      <c r="A148" s="11" t="s">
        <v>336</v>
      </c>
      <c r="B148" s="11" t="s">
        <v>98</v>
      </c>
      <c r="C148" s="11" t="s">
        <v>340</v>
      </c>
      <c r="D148" s="11">
        <v>0.16</v>
      </c>
    </row>
    <row r="149" spans="1:4">
      <c r="A149" s="11" t="s">
        <v>336</v>
      </c>
      <c r="B149" s="11" t="s">
        <v>97</v>
      </c>
      <c r="C149" s="11" t="s">
        <v>341</v>
      </c>
      <c r="D149" s="11">
        <v>0.06</v>
      </c>
    </row>
    <row r="150" spans="1:4" ht="48">
      <c r="A150" s="11" t="s">
        <v>336</v>
      </c>
      <c r="B150" s="11" t="s">
        <v>142</v>
      </c>
      <c r="C150" s="38" t="s">
        <v>342</v>
      </c>
      <c r="D150" s="11"/>
    </row>
    <row r="151" spans="1:4">
      <c r="A151" s="11" t="s">
        <v>336</v>
      </c>
      <c r="B151" s="11" t="s">
        <v>52</v>
      </c>
      <c r="C151" s="11" t="s">
        <v>53</v>
      </c>
      <c r="D151" s="11">
        <v>0.82</v>
      </c>
    </row>
    <row r="152" spans="1:4">
      <c r="A152" s="11" t="s">
        <v>336</v>
      </c>
      <c r="B152" s="11" t="s">
        <v>52</v>
      </c>
      <c r="C152" s="11" t="s">
        <v>54</v>
      </c>
      <c r="D152" s="11">
        <v>0.18</v>
      </c>
    </row>
    <row r="153" spans="1:4">
      <c r="A153" s="11" t="s">
        <v>336</v>
      </c>
      <c r="B153" s="11" t="s">
        <v>55</v>
      </c>
      <c r="C153" s="11" t="s">
        <v>56</v>
      </c>
      <c r="D153" s="11">
        <v>0.49</v>
      </c>
    </row>
    <row r="154" spans="1:4">
      <c r="A154" s="11" t="s">
        <v>336</v>
      </c>
      <c r="B154" s="11" t="s">
        <v>55</v>
      </c>
      <c r="C154" s="11" t="s">
        <v>57</v>
      </c>
      <c r="D154" s="11">
        <v>0.51</v>
      </c>
    </row>
    <row r="155" spans="1:4">
      <c r="A155" s="11" t="s">
        <v>336</v>
      </c>
      <c r="B155" s="11" t="s">
        <v>58</v>
      </c>
      <c r="C155" s="11" t="s">
        <v>59</v>
      </c>
      <c r="D155" s="11">
        <v>3.0000000000000001E-3</v>
      </c>
    </row>
    <row r="156" spans="1:4">
      <c r="A156" s="11" t="s">
        <v>336</v>
      </c>
      <c r="B156" s="11" t="s">
        <v>58</v>
      </c>
      <c r="C156" s="11" t="s">
        <v>60</v>
      </c>
      <c r="D156" s="11">
        <v>0</v>
      </c>
    </row>
    <row r="157" spans="1:4">
      <c r="A157" s="11" t="s">
        <v>336</v>
      </c>
      <c r="B157" s="11" t="s">
        <v>58</v>
      </c>
      <c r="C157" s="11" t="s">
        <v>61</v>
      </c>
      <c r="D157" s="11">
        <v>0.03</v>
      </c>
    </row>
    <row r="158" spans="1:4">
      <c r="A158" s="11" t="s">
        <v>336</v>
      </c>
      <c r="B158" s="11" t="s">
        <v>58</v>
      </c>
      <c r="C158" s="11" t="s">
        <v>62</v>
      </c>
      <c r="D158" s="11">
        <v>0.67</v>
      </c>
    </row>
    <row r="159" spans="1:4">
      <c r="A159" s="11" t="s">
        <v>336</v>
      </c>
      <c r="B159" s="11" t="s">
        <v>58</v>
      </c>
      <c r="C159" s="11" t="s">
        <v>63</v>
      </c>
      <c r="D159" s="11">
        <v>0.17</v>
      </c>
    </row>
    <row r="160" spans="1:4">
      <c r="A160" s="11" t="s">
        <v>336</v>
      </c>
      <c r="B160" s="11" t="s">
        <v>58</v>
      </c>
      <c r="C160" s="11" t="s">
        <v>64</v>
      </c>
      <c r="D160" s="11">
        <v>0.04</v>
      </c>
    </row>
    <row r="161" spans="1:4">
      <c r="A161" s="11" t="s">
        <v>336</v>
      </c>
      <c r="B161" s="11" t="s">
        <v>58</v>
      </c>
      <c r="C161" s="11" t="s">
        <v>65</v>
      </c>
      <c r="D161" s="11">
        <v>0.08</v>
      </c>
    </row>
    <row r="162" spans="1:4">
      <c r="A162" s="11" t="s">
        <v>336</v>
      </c>
      <c r="B162" s="11" t="s">
        <v>58</v>
      </c>
      <c r="C162" s="11" t="s">
        <v>66</v>
      </c>
      <c r="D162" s="11">
        <v>0.03</v>
      </c>
    </row>
    <row r="163" spans="1:4">
      <c r="A163" s="11" t="s">
        <v>336</v>
      </c>
      <c r="B163" s="11" t="s">
        <v>58</v>
      </c>
      <c r="C163" s="11" t="s">
        <v>67</v>
      </c>
      <c r="D163" s="11">
        <v>0.96</v>
      </c>
    </row>
    <row r="164" spans="1:4">
      <c r="A164" s="13" t="s">
        <v>162</v>
      </c>
      <c r="B164" s="13" t="s">
        <v>343</v>
      </c>
      <c r="C164" s="13" t="s">
        <v>344</v>
      </c>
      <c r="D164" s="13">
        <v>0.37</v>
      </c>
    </row>
    <row r="165" spans="1:4">
      <c r="A165" s="13" t="s">
        <v>162</v>
      </c>
      <c r="B165" s="13" t="s">
        <v>345</v>
      </c>
      <c r="C165" s="13" t="s">
        <v>346</v>
      </c>
      <c r="D165" s="13">
        <v>0.16</v>
      </c>
    </row>
    <row r="166" spans="1:4">
      <c r="A166" s="13" t="s">
        <v>162</v>
      </c>
      <c r="B166" s="13" t="s">
        <v>347</v>
      </c>
      <c r="C166" s="13" t="s">
        <v>348</v>
      </c>
      <c r="D166" s="13">
        <v>0.1</v>
      </c>
    </row>
    <row r="167" spans="1:4">
      <c r="A167" s="13" t="s">
        <v>162</v>
      </c>
      <c r="B167" s="13" t="s">
        <v>349</v>
      </c>
      <c r="C167" s="13" t="s">
        <v>350</v>
      </c>
      <c r="D167" s="13">
        <v>0.08</v>
      </c>
    </row>
    <row r="168" spans="1:4">
      <c r="A168" s="13" t="s">
        <v>162</v>
      </c>
      <c r="B168" s="13" t="s">
        <v>351</v>
      </c>
      <c r="C168" s="13" t="s">
        <v>352</v>
      </c>
      <c r="D168" s="13">
        <v>0.06</v>
      </c>
    </row>
    <row r="169" spans="1:4">
      <c r="A169" s="13" t="s">
        <v>162</v>
      </c>
      <c r="B169" s="13" t="s">
        <v>353</v>
      </c>
      <c r="C169" s="13" t="s">
        <v>354</v>
      </c>
      <c r="D169" s="13">
        <v>0.06</v>
      </c>
    </row>
    <row r="170" spans="1:4">
      <c r="A170" s="13" t="s">
        <v>162</v>
      </c>
      <c r="B170" s="13" t="s">
        <v>355</v>
      </c>
      <c r="C170" s="13" t="s">
        <v>356</v>
      </c>
      <c r="D170" s="13">
        <v>0.06</v>
      </c>
    </row>
    <row r="171" spans="1:4">
      <c r="A171" s="13" t="s">
        <v>162</v>
      </c>
      <c r="B171" s="13" t="s">
        <v>357</v>
      </c>
      <c r="C171" s="13" t="s">
        <v>358</v>
      </c>
      <c r="D171" s="13">
        <v>0.04</v>
      </c>
    </row>
    <row r="172" spans="1:4">
      <c r="A172" s="13" t="s">
        <v>162</v>
      </c>
      <c r="B172" s="13" t="s">
        <v>359</v>
      </c>
      <c r="C172" s="13" t="s">
        <v>360</v>
      </c>
      <c r="D172" s="13">
        <v>0.04</v>
      </c>
    </row>
    <row r="173" spans="1:4">
      <c r="A173" s="13" t="s">
        <v>162</v>
      </c>
      <c r="B173" s="13" t="s">
        <v>361</v>
      </c>
      <c r="C173" s="13" t="s">
        <v>362</v>
      </c>
      <c r="D173" s="13">
        <v>3.1E-2</v>
      </c>
    </row>
    <row r="174" spans="1:4" ht="64">
      <c r="A174" s="13" t="s">
        <v>162</v>
      </c>
      <c r="B174" s="13" t="s">
        <v>142</v>
      </c>
      <c r="C174" s="21" t="s">
        <v>363</v>
      </c>
    </row>
    <row r="175" spans="1:4">
      <c r="A175" s="13" t="s">
        <v>162</v>
      </c>
      <c r="B175" s="13" t="s">
        <v>52</v>
      </c>
      <c r="C175" s="13" t="s">
        <v>53</v>
      </c>
      <c r="D175" s="13">
        <v>0.80900000000000005</v>
      </c>
    </row>
    <row r="176" spans="1:4">
      <c r="A176" s="13" t="s">
        <v>162</v>
      </c>
      <c r="B176" s="13" t="s">
        <v>52</v>
      </c>
      <c r="C176" s="13" t="s">
        <v>54</v>
      </c>
      <c r="D176" s="13">
        <v>0.191</v>
      </c>
    </row>
    <row r="177" spans="1:4">
      <c r="A177" s="13" t="s">
        <v>162</v>
      </c>
      <c r="B177" s="13" t="s">
        <v>55</v>
      </c>
      <c r="C177" s="13" t="s">
        <v>56</v>
      </c>
      <c r="D177" s="13">
        <v>0.49</v>
      </c>
    </row>
    <row r="178" spans="1:4">
      <c r="A178" s="13" t="s">
        <v>162</v>
      </c>
      <c r="B178" s="13" t="s">
        <v>55</v>
      </c>
      <c r="C178" s="13" t="s">
        <v>57</v>
      </c>
      <c r="D178" s="13">
        <v>0.51</v>
      </c>
    </row>
    <row r="179" spans="1:4">
      <c r="A179" s="13" t="s">
        <v>162</v>
      </c>
      <c r="B179" s="13" t="s">
        <v>58</v>
      </c>
      <c r="C179" s="13" t="s">
        <v>59</v>
      </c>
      <c r="D179" s="13">
        <v>2.8000000000000001E-2</v>
      </c>
    </row>
    <row r="180" spans="1:4">
      <c r="A180" s="13" t="s">
        <v>162</v>
      </c>
      <c r="B180" s="13" t="s">
        <v>58</v>
      </c>
      <c r="C180" s="13" t="s">
        <v>60</v>
      </c>
      <c r="D180" s="13">
        <v>0.28599999999999998</v>
      </c>
    </row>
    <row r="181" spans="1:4">
      <c r="A181" s="13" t="s">
        <v>162</v>
      </c>
      <c r="B181" s="13" t="s">
        <v>58</v>
      </c>
      <c r="C181" s="13" t="s">
        <v>61</v>
      </c>
      <c r="D181" s="13">
        <v>0.20699999999999999</v>
      </c>
    </row>
    <row r="182" spans="1:4">
      <c r="A182" s="13" t="s">
        <v>162</v>
      </c>
      <c r="B182" s="13" t="s">
        <v>58</v>
      </c>
      <c r="C182" s="13" t="s">
        <v>62</v>
      </c>
      <c r="D182" s="13">
        <v>0.2</v>
      </c>
    </row>
    <row r="183" spans="1:4">
      <c r="A183" s="13" t="s">
        <v>162</v>
      </c>
      <c r="B183" s="13" t="s">
        <v>58</v>
      </c>
      <c r="C183" s="13" t="s">
        <v>63</v>
      </c>
      <c r="D183" s="13">
        <v>0.25800000000000001</v>
      </c>
    </row>
    <row r="184" spans="1:4">
      <c r="A184" s="13" t="s">
        <v>162</v>
      </c>
      <c r="B184" s="13" t="s">
        <v>58</v>
      </c>
      <c r="C184" s="13" t="s">
        <v>64</v>
      </c>
      <c r="D184" s="13">
        <v>1.4E-2</v>
      </c>
    </row>
    <row r="185" spans="1:4">
      <c r="A185" s="13" t="s">
        <v>162</v>
      </c>
      <c r="B185" s="13" t="s">
        <v>58</v>
      </c>
      <c r="C185" s="13" t="s">
        <v>65</v>
      </c>
      <c r="D185" s="13">
        <v>6.0000000000000001E-3</v>
      </c>
    </row>
    <row r="186" spans="1:4">
      <c r="A186" s="13" t="s">
        <v>162</v>
      </c>
      <c r="B186" s="13" t="s">
        <v>58</v>
      </c>
      <c r="C186" s="13" t="s">
        <v>66</v>
      </c>
      <c r="D186" s="13">
        <v>0.52</v>
      </c>
    </row>
    <row r="187" spans="1:4">
      <c r="A187" s="13" t="s">
        <v>162</v>
      </c>
      <c r="B187" s="13" t="s">
        <v>58</v>
      </c>
      <c r="C187" s="13" t="s">
        <v>67</v>
      </c>
      <c r="D187" s="13">
        <v>0.48</v>
      </c>
    </row>
    <row r="188" spans="1:4">
      <c r="A188" s="11" t="s">
        <v>163</v>
      </c>
      <c r="B188" s="11" t="s">
        <v>96</v>
      </c>
      <c r="C188" s="11" t="s">
        <v>364</v>
      </c>
      <c r="D188" s="11">
        <v>0.73</v>
      </c>
    </row>
    <row r="189" spans="1:4">
      <c r="A189" s="11" t="s">
        <v>163</v>
      </c>
      <c r="B189" s="11" t="s">
        <v>98</v>
      </c>
      <c r="C189" s="11" t="s">
        <v>365</v>
      </c>
      <c r="D189" s="11">
        <v>0.14199999999999999</v>
      </c>
    </row>
    <row r="190" spans="1:4">
      <c r="A190" s="11" t="s">
        <v>163</v>
      </c>
      <c r="B190" s="11" t="s">
        <v>347</v>
      </c>
      <c r="C190" s="11" t="s">
        <v>366</v>
      </c>
      <c r="D190" s="11">
        <v>0.128</v>
      </c>
    </row>
    <row r="191" spans="1:4" ht="48">
      <c r="A191" s="11" t="s">
        <v>163</v>
      </c>
      <c r="B191" s="11" t="s">
        <v>142</v>
      </c>
      <c r="C191" s="38" t="s">
        <v>367</v>
      </c>
      <c r="D191" s="11"/>
    </row>
    <row r="192" spans="1:4">
      <c r="A192" s="11" t="s">
        <v>163</v>
      </c>
      <c r="B192" s="11" t="s">
        <v>52</v>
      </c>
      <c r="C192" s="11" t="s">
        <v>53</v>
      </c>
      <c r="D192" s="11">
        <v>0.73199999999999998</v>
      </c>
    </row>
    <row r="193" spans="1:4">
      <c r="A193" s="11" t="s">
        <v>163</v>
      </c>
      <c r="B193" s="11" t="s">
        <v>52</v>
      </c>
      <c r="C193" s="11" t="s">
        <v>54</v>
      </c>
      <c r="D193" s="11">
        <v>0.26800000000000002</v>
      </c>
    </row>
    <row r="194" spans="1:4">
      <c r="A194" s="11" t="s">
        <v>163</v>
      </c>
      <c r="B194" s="11" t="s">
        <v>55</v>
      </c>
      <c r="C194" s="11" t="s">
        <v>56</v>
      </c>
      <c r="D194" s="11">
        <v>0.496</v>
      </c>
    </row>
    <row r="195" spans="1:4">
      <c r="A195" s="11" t="s">
        <v>163</v>
      </c>
      <c r="B195" s="11" t="s">
        <v>55</v>
      </c>
      <c r="C195" s="11" t="s">
        <v>57</v>
      </c>
      <c r="D195" s="11">
        <v>0.504</v>
      </c>
    </row>
    <row r="196" spans="1:4">
      <c r="A196" s="11" t="s">
        <v>163</v>
      </c>
      <c r="B196" s="11" t="s">
        <v>58</v>
      </c>
      <c r="C196" s="11" t="s">
        <v>59</v>
      </c>
      <c r="D196" s="11">
        <v>0.17</v>
      </c>
    </row>
    <row r="197" spans="1:4">
      <c r="A197" s="11" t="s">
        <v>163</v>
      </c>
      <c r="B197" s="11" t="s">
        <v>58</v>
      </c>
      <c r="C197" s="11" t="s">
        <v>60</v>
      </c>
      <c r="D197" s="11">
        <v>0.122</v>
      </c>
    </row>
    <row r="198" spans="1:4">
      <c r="A198" s="11" t="s">
        <v>163</v>
      </c>
      <c r="B198" s="11" t="s">
        <v>58</v>
      </c>
      <c r="C198" s="11" t="s">
        <v>61</v>
      </c>
      <c r="D198" s="11">
        <v>0.124</v>
      </c>
    </row>
    <row r="199" spans="1:4">
      <c r="A199" s="11" t="s">
        <v>163</v>
      </c>
      <c r="B199" s="11" t="s">
        <v>58</v>
      </c>
      <c r="C199" s="11" t="s">
        <v>62</v>
      </c>
      <c r="D199" s="11">
        <v>0.41799999999999998</v>
      </c>
    </row>
    <row r="200" spans="1:4">
      <c r="A200" s="11" t="s">
        <v>163</v>
      </c>
      <c r="B200" s="11" t="s">
        <v>58</v>
      </c>
      <c r="C200" s="11" t="s">
        <v>63</v>
      </c>
      <c r="D200" s="11">
        <v>9.6000000000000002E-2</v>
      </c>
    </row>
    <row r="201" spans="1:4">
      <c r="A201" s="11" t="s">
        <v>163</v>
      </c>
      <c r="B201" s="11" t="s">
        <v>58</v>
      </c>
      <c r="C201" s="11" t="s">
        <v>64</v>
      </c>
      <c r="D201" s="11">
        <v>3.4000000000000002E-2</v>
      </c>
    </row>
    <row r="202" spans="1:4">
      <c r="A202" s="11" t="s">
        <v>163</v>
      </c>
      <c r="B202" s="11" t="s">
        <v>58</v>
      </c>
      <c r="C202" s="11" t="s">
        <v>65</v>
      </c>
      <c r="D202" s="11">
        <v>0</v>
      </c>
    </row>
    <row r="203" spans="1:4">
      <c r="A203" s="11" t="s">
        <v>163</v>
      </c>
      <c r="B203" s="11" t="s">
        <v>58</v>
      </c>
      <c r="C203" s="11" t="s">
        <v>66</v>
      </c>
      <c r="D203" s="11">
        <v>0.41600000000000004</v>
      </c>
    </row>
    <row r="204" spans="1:4">
      <c r="A204" s="11" t="s">
        <v>163</v>
      </c>
      <c r="B204" s="11" t="s">
        <v>58</v>
      </c>
      <c r="C204" s="11" t="s">
        <v>67</v>
      </c>
      <c r="D204" s="11">
        <v>0.54800000000000004</v>
      </c>
    </row>
    <row r="205" spans="1:4">
      <c r="A205" s="13" t="s">
        <v>164</v>
      </c>
      <c r="B205" s="13" t="s">
        <v>96</v>
      </c>
      <c r="C205" s="13" t="s">
        <v>368</v>
      </c>
      <c r="D205" s="13">
        <v>0.36899999999999999</v>
      </c>
    </row>
    <row r="206" spans="1:4">
      <c r="A206" s="13" t="s">
        <v>164</v>
      </c>
      <c r="B206" s="13" t="s">
        <v>98</v>
      </c>
      <c r="C206" s="13" t="s">
        <v>68</v>
      </c>
      <c r="D206" s="13">
        <v>0.217</v>
      </c>
    </row>
    <row r="207" spans="1:4">
      <c r="A207" s="13" t="s">
        <v>164</v>
      </c>
      <c r="B207" s="13" t="s">
        <v>97</v>
      </c>
      <c r="C207" s="13" t="s">
        <v>82</v>
      </c>
      <c r="D207" s="13">
        <v>0.217</v>
      </c>
    </row>
    <row r="208" spans="1:4">
      <c r="A208" s="13" t="s">
        <v>164</v>
      </c>
      <c r="B208" s="13" t="s">
        <v>99</v>
      </c>
      <c r="C208" s="13" t="s">
        <v>83</v>
      </c>
      <c r="D208" s="13">
        <v>0.19700000000000001</v>
      </c>
    </row>
    <row r="209" spans="1:4" ht="64">
      <c r="A209" s="13" t="s">
        <v>164</v>
      </c>
      <c r="B209" s="13" t="s">
        <v>142</v>
      </c>
      <c r="C209" s="21" t="s">
        <v>369</v>
      </c>
    </row>
    <row r="210" spans="1:4">
      <c r="A210" s="13" t="s">
        <v>164</v>
      </c>
      <c r="B210" s="13" t="s">
        <v>52</v>
      </c>
      <c r="C210" s="13" t="s">
        <v>53</v>
      </c>
      <c r="D210" s="13">
        <v>0.56200000000000006</v>
      </c>
    </row>
    <row r="211" spans="1:4">
      <c r="A211" s="13" t="s">
        <v>164</v>
      </c>
      <c r="B211" s="13" t="s">
        <v>52</v>
      </c>
      <c r="C211" s="13" t="s">
        <v>54</v>
      </c>
      <c r="D211" s="13">
        <v>0.438</v>
      </c>
    </row>
    <row r="212" spans="1:4">
      <c r="A212" s="13" t="s">
        <v>164</v>
      </c>
      <c r="B212" s="13" t="s">
        <v>55</v>
      </c>
      <c r="C212" s="13" t="s">
        <v>56</v>
      </c>
      <c r="D212" s="13">
        <v>0.48699999999999999</v>
      </c>
    </row>
    <row r="213" spans="1:4">
      <c r="A213" s="13" t="s">
        <v>164</v>
      </c>
      <c r="B213" s="13" t="s">
        <v>55</v>
      </c>
      <c r="C213" s="13" t="s">
        <v>57</v>
      </c>
      <c r="D213" s="13">
        <v>0.51300000000000001</v>
      </c>
    </row>
    <row r="214" spans="1:4">
      <c r="A214" s="13" t="s">
        <v>164</v>
      </c>
      <c r="B214" s="13" t="s">
        <v>58</v>
      </c>
      <c r="C214" s="13" t="s">
        <v>59</v>
      </c>
      <c r="D214" s="13">
        <v>8.1000000000000003E-2</v>
      </c>
    </row>
    <row r="215" spans="1:4">
      <c r="A215" s="13" t="s">
        <v>164</v>
      </c>
      <c r="B215" s="13" t="s">
        <v>58</v>
      </c>
      <c r="C215" s="13" t="s">
        <v>60</v>
      </c>
      <c r="D215" s="13">
        <v>0.28199999999999997</v>
      </c>
    </row>
    <row r="216" spans="1:4">
      <c r="A216" s="13" t="s">
        <v>164</v>
      </c>
      <c r="B216" s="13" t="s">
        <v>58</v>
      </c>
      <c r="C216" s="13" t="s">
        <v>61</v>
      </c>
      <c r="D216" s="13">
        <v>0.36899999999999999</v>
      </c>
    </row>
    <row r="217" spans="1:4">
      <c r="A217" s="13" t="s">
        <v>164</v>
      </c>
      <c r="B217" s="13" t="s">
        <v>58</v>
      </c>
      <c r="C217" s="13" t="s">
        <v>62</v>
      </c>
      <c r="D217" s="13">
        <v>0.15</v>
      </c>
    </row>
    <row r="218" spans="1:4">
      <c r="A218" s="13" t="s">
        <v>164</v>
      </c>
      <c r="B218" s="13" t="s">
        <v>58</v>
      </c>
      <c r="C218" s="13" t="s">
        <v>63</v>
      </c>
      <c r="D218" s="13">
        <v>3.9E-2</v>
      </c>
    </row>
    <row r="219" spans="1:4">
      <c r="A219" s="13" t="s">
        <v>164</v>
      </c>
      <c r="B219" s="13" t="s">
        <v>58</v>
      </c>
      <c r="C219" s="13" t="s">
        <v>64</v>
      </c>
      <c r="D219" s="13">
        <v>2E-3</v>
      </c>
    </row>
    <row r="220" spans="1:4">
      <c r="A220" s="13" t="s">
        <v>164</v>
      </c>
      <c r="B220" s="13" t="s">
        <v>58</v>
      </c>
      <c r="C220" s="13" t="s">
        <v>65</v>
      </c>
      <c r="D220" s="13">
        <v>6.7000000000000004E-2</v>
      </c>
    </row>
    <row r="221" spans="1:4">
      <c r="A221" s="13" t="s">
        <v>164</v>
      </c>
      <c r="B221" s="13" t="s">
        <v>58</v>
      </c>
      <c r="C221" s="13" t="s">
        <v>66</v>
      </c>
      <c r="D221" s="13">
        <v>0.73199999999999998</v>
      </c>
    </row>
    <row r="222" spans="1:4">
      <c r="A222" s="13" t="s">
        <v>164</v>
      </c>
      <c r="B222" s="13" t="s">
        <v>58</v>
      </c>
      <c r="C222" s="13" t="s">
        <v>67</v>
      </c>
      <c r="D222" s="13">
        <v>0.25800000000000001</v>
      </c>
    </row>
    <row r="223" spans="1:4">
      <c r="A223" s="11" t="s">
        <v>165</v>
      </c>
      <c r="B223" s="11" t="s">
        <v>343</v>
      </c>
      <c r="C223" s="11" t="s">
        <v>370</v>
      </c>
      <c r="D223" s="11">
        <v>0.45800000000000002</v>
      </c>
    </row>
    <row r="224" spans="1:4">
      <c r="A224" s="11" t="s">
        <v>165</v>
      </c>
      <c r="B224" s="11" t="s">
        <v>345</v>
      </c>
      <c r="C224" s="11" t="s">
        <v>371</v>
      </c>
      <c r="D224" s="11">
        <v>0.31</v>
      </c>
    </row>
    <row r="225" spans="1:4">
      <c r="A225" s="11" t="s">
        <v>165</v>
      </c>
      <c r="B225" s="11" t="s">
        <v>347</v>
      </c>
      <c r="C225" s="11" t="s">
        <v>372</v>
      </c>
      <c r="D225" s="11">
        <v>0.23</v>
      </c>
    </row>
    <row r="226" spans="1:4" ht="48">
      <c r="A226" s="11" t="s">
        <v>165</v>
      </c>
      <c r="B226" s="11" t="s">
        <v>142</v>
      </c>
      <c r="C226" s="38" t="s">
        <v>373</v>
      </c>
      <c r="D226" s="11"/>
    </row>
    <row r="227" spans="1:4">
      <c r="A227" s="11" t="s">
        <v>165</v>
      </c>
      <c r="B227" s="11" t="s">
        <v>52</v>
      </c>
      <c r="C227" s="11" t="s">
        <v>53</v>
      </c>
      <c r="D227" s="11">
        <v>0.53800000000000003</v>
      </c>
    </row>
    <row r="228" spans="1:4">
      <c r="A228" s="11" t="s">
        <v>165</v>
      </c>
      <c r="B228" s="11" t="s">
        <v>52</v>
      </c>
      <c r="C228" s="11" t="s">
        <v>54</v>
      </c>
      <c r="D228" s="11">
        <v>0.46200000000000002</v>
      </c>
    </row>
    <row r="229" spans="1:4">
      <c r="A229" s="11" t="s">
        <v>165</v>
      </c>
      <c r="B229" s="11" t="s">
        <v>55</v>
      </c>
      <c r="C229" s="11" t="s">
        <v>56</v>
      </c>
      <c r="D229" s="11">
        <v>0.495</v>
      </c>
    </row>
    <row r="230" spans="1:4">
      <c r="A230" s="11" t="s">
        <v>165</v>
      </c>
      <c r="B230" s="11" t="s">
        <v>55</v>
      </c>
      <c r="C230" s="11" t="s">
        <v>57</v>
      </c>
      <c r="D230" s="11">
        <v>0.5</v>
      </c>
    </row>
    <row r="231" spans="1:4">
      <c r="A231" s="11" t="s">
        <v>165</v>
      </c>
      <c r="B231" s="11" t="s">
        <v>58</v>
      </c>
      <c r="C231" s="11" t="s">
        <v>59</v>
      </c>
      <c r="D231" s="11">
        <v>6.5000000000000002E-2</v>
      </c>
    </row>
    <row r="232" spans="1:4">
      <c r="A232" s="11" t="s">
        <v>165</v>
      </c>
      <c r="B232" s="11" t="s">
        <v>58</v>
      </c>
      <c r="C232" s="11" t="s">
        <v>60</v>
      </c>
      <c r="D232" s="11">
        <v>5.0999999999999997E-2</v>
      </c>
    </row>
    <row r="233" spans="1:4">
      <c r="A233" s="11" t="s">
        <v>165</v>
      </c>
      <c r="B233" s="11" t="s">
        <v>58</v>
      </c>
      <c r="C233" s="11" t="s">
        <v>61</v>
      </c>
      <c r="D233" s="11">
        <v>7.2999999999999995E-2</v>
      </c>
    </row>
    <row r="234" spans="1:4">
      <c r="A234" s="11" t="s">
        <v>165</v>
      </c>
      <c r="B234" s="11" t="s">
        <v>58</v>
      </c>
      <c r="C234" s="11" t="s">
        <v>62</v>
      </c>
      <c r="D234" s="11">
        <v>0.47899999999999998</v>
      </c>
    </row>
    <row r="235" spans="1:4">
      <c r="A235" s="11" t="s">
        <v>165</v>
      </c>
      <c r="B235" s="11" t="s">
        <v>58</v>
      </c>
      <c r="C235" s="11" t="s">
        <v>63</v>
      </c>
      <c r="D235" s="11">
        <v>0.23699999999999999</v>
      </c>
    </row>
    <row r="236" spans="1:4">
      <c r="A236" s="11" t="s">
        <v>165</v>
      </c>
      <c r="B236" s="11" t="s">
        <v>58</v>
      </c>
      <c r="C236" s="11" t="s">
        <v>64</v>
      </c>
      <c r="D236" s="11">
        <v>5.7000000000000002E-2</v>
      </c>
    </row>
    <row r="237" spans="1:4">
      <c r="A237" s="11" t="s">
        <v>165</v>
      </c>
      <c r="B237" s="11" t="s">
        <v>58</v>
      </c>
      <c r="C237" s="11" t="s">
        <v>65</v>
      </c>
      <c r="D237" s="11">
        <v>0</v>
      </c>
    </row>
    <row r="238" spans="1:4">
      <c r="A238" s="11" t="s">
        <v>165</v>
      </c>
      <c r="B238" s="11" t="s">
        <v>58</v>
      </c>
      <c r="C238" s="11" t="s">
        <v>66</v>
      </c>
      <c r="D238" s="11">
        <v>0.189</v>
      </c>
    </row>
    <row r="239" spans="1:4">
      <c r="A239" s="11" t="s">
        <v>165</v>
      </c>
      <c r="B239" s="11" t="s">
        <v>58</v>
      </c>
      <c r="C239" s="11" t="s">
        <v>67</v>
      </c>
      <c r="D239" s="11">
        <v>0.77300000000000002</v>
      </c>
    </row>
    <row r="240" spans="1:4">
      <c r="A240" s="13" t="s">
        <v>166</v>
      </c>
      <c r="B240" s="13" t="s">
        <v>96</v>
      </c>
      <c r="C240" s="13" t="s">
        <v>374</v>
      </c>
      <c r="D240" s="13">
        <v>0.38</v>
      </c>
    </row>
    <row r="241" spans="1:4">
      <c r="A241" s="13" t="s">
        <v>166</v>
      </c>
      <c r="B241" s="13" t="s">
        <v>98</v>
      </c>
      <c r="C241" s="13" t="s">
        <v>375</v>
      </c>
      <c r="D241" s="13">
        <v>0.33</v>
      </c>
    </row>
    <row r="242" spans="1:4">
      <c r="A242" s="13" t="s">
        <v>166</v>
      </c>
      <c r="B242" s="13" t="s">
        <v>97</v>
      </c>
      <c r="C242" s="13" t="s">
        <v>376</v>
      </c>
      <c r="D242" s="13">
        <v>7.0000000000000007E-2</v>
      </c>
    </row>
    <row r="243" spans="1:4">
      <c r="A243" s="13" t="s">
        <v>166</v>
      </c>
      <c r="B243" s="13" t="s">
        <v>99</v>
      </c>
      <c r="C243" s="13" t="s">
        <v>377</v>
      </c>
      <c r="D243" s="13">
        <v>0.06</v>
      </c>
    </row>
    <row r="244" spans="1:4">
      <c r="A244" s="13" t="s">
        <v>166</v>
      </c>
      <c r="B244" s="13" t="s">
        <v>100</v>
      </c>
      <c r="C244" s="13" t="s">
        <v>374</v>
      </c>
      <c r="D244" s="13">
        <v>0.05</v>
      </c>
    </row>
    <row r="245" spans="1:4">
      <c r="A245" s="13" t="s">
        <v>166</v>
      </c>
      <c r="B245" s="13" t="s">
        <v>102</v>
      </c>
      <c r="C245" s="13" t="s">
        <v>378</v>
      </c>
      <c r="D245" s="13">
        <v>0.04</v>
      </c>
    </row>
    <row r="246" spans="1:4">
      <c r="A246" s="13" t="s">
        <v>166</v>
      </c>
      <c r="B246" s="13" t="s">
        <v>103</v>
      </c>
      <c r="C246" s="13" t="s">
        <v>379</v>
      </c>
      <c r="D246" s="13">
        <v>0.04</v>
      </c>
    </row>
    <row r="247" spans="1:4">
      <c r="A247" s="13" t="s">
        <v>166</v>
      </c>
      <c r="B247" s="13" t="s">
        <v>104</v>
      </c>
      <c r="C247" s="13" t="s">
        <v>380</v>
      </c>
      <c r="D247" s="13">
        <v>0.03</v>
      </c>
    </row>
    <row r="248" spans="1:4">
      <c r="A248" s="13" t="s">
        <v>166</v>
      </c>
      <c r="B248" s="13" t="s">
        <v>105</v>
      </c>
      <c r="C248" s="13" t="s">
        <v>381</v>
      </c>
      <c r="D248" s="13">
        <v>0.01</v>
      </c>
    </row>
    <row r="249" spans="1:4" ht="64">
      <c r="A249" s="13" t="s">
        <v>166</v>
      </c>
      <c r="B249" s="13" t="s">
        <v>142</v>
      </c>
      <c r="C249" s="21" t="s">
        <v>382</v>
      </c>
    </row>
    <row r="250" spans="1:4">
      <c r="A250" s="13" t="s">
        <v>166</v>
      </c>
      <c r="B250" s="13" t="s">
        <v>52</v>
      </c>
      <c r="C250" s="13" t="s">
        <v>53</v>
      </c>
      <c r="D250" s="13">
        <v>0.66</v>
      </c>
    </row>
    <row r="251" spans="1:4">
      <c r="A251" s="13" t="s">
        <v>166</v>
      </c>
      <c r="B251" s="13" t="s">
        <v>52</v>
      </c>
      <c r="C251" s="13" t="s">
        <v>54</v>
      </c>
      <c r="D251" s="13">
        <v>0.34</v>
      </c>
    </row>
    <row r="252" spans="1:4">
      <c r="A252" s="13" t="s">
        <v>166</v>
      </c>
      <c r="B252" s="13" t="s">
        <v>55</v>
      </c>
      <c r="C252" s="13" t="s">
        <v>56</v>
      </c>
      <c r="D252" s="13">
        <v>0.5</v>
      </c>
    </row>
    <row r="253" spans="1:4">
      <c r="A253" s="13" t="s">
        <v>166</v>
      </c>
      <c r="B253" s="13" t="s">
        <v>55</v>
      </c>
      <c r="C253" s="13" t="s">
        <v>57</v>
      </c>
      <c r="D253" s="13">
        <v>0.5</v>
      </c>
    </row>
    <row r="254" spans="1:4">
      <c r="A254" s="13" t="s">
        <v>166</v>
      </c>
      <c r="B254" s="13" t="s">
        <v>58</v>
      </c>
      <c r="C254" s="13" t="s">
        <v>59</v>
      </c>
      <c r="D254" s="13">
        <v>6.9000000000000006E-2</v>
      </c>
    </row>
    <row r="255" spans="1:4">
      <c r="A255" s="13" t="s">
        <v>166</v>
      </c>
      <c r="B255" s="13" t="s">
        <v>58</v>
      </c>
      <c r="C255" s="13" t="s">
        <v>60</v>
      </c>
      <c r="D255" s="13">
        <v>0.224</v>
      </c>
    </row>
    <row r="256" spans="1:4">
      <c r="A256" s="13" t="s">
        <v>166</v>
      </c>
      <c r="B256" s="13" t="s">
        <v>58</v>
      </c>
      <c r="C256" s="13" t="s">
        <v>61</v>
      </c>
      <c r="D256" s="13">
        <v>0.38100000000000001</v>
      </c>
    </row>
    <row r="257" spans="1:4">
      <c r="A257" s="13" t="s">
        <v>166</v>
      </c>
      <c r="B257" s="13" t="s">
        <v>58</v>
      </c>
      <c r="C257" s="13" t="s">
        <v>62</v>
      </c>
      <c r="D257" s="13">
        <v>0.28000000000000003</v>
      </c>
    </row>
    <row r="258" spans="1:4">
      <c r="A258" s="13" t="s">
        <v>166</v>
      </c>
      <c r="B258" s="13" t="s">
        <v>58</v>
      </c>
      <c r="C258" s="13" t="s">
        <v>63</v>
      </c>
      <c r="D258" s="13">
        <v>3.5999999999999997E-2</v>
      </c>
    </row>
    <row r="259" spans="1:4">
      <c r="A259" s="13" t="s">
        <v>166</v>
      </c>
      <c r="B259" s="13" t="s">
        <v>58</v>
      </c>
      <c r="C259" s="13" t="s">
        <v>64</v>
      </c>
      <c r="D259" s="13">
        <v>7.0000000000000001E-3</v>
      </c>
    </row>
    <row r="260" spans="1:4">
      <c r="A260" s="13" t="s">
        <v>166</v>
      </c>
      <c r="B260" s="13" t="s">
        <v>58</v>
      </c>
      <c r="C260" s="13" t="s">
        <v>65</v>
      </c>
      <c r="D260" s="13">
        <v>3.0000000000000001E-3</v>
      </c>
    </row>
    <row r="261" spans="1:4">
      <c r="A261" s="13" t="s">
        <v>166</v>
      </c>
      <c r="B261" s="13" t="s">
        <v>58</v>
      </c>
      <c r="C261" s="13" t="s">
        <v>66</v>
      </c>
      <c r="D261" s="13">
        <v>0.67400000000000004</v>
      </c>
    </row>
    <row r="262" spans="1:4">
      <c r="A262" s="13" t="s">
        <v>166</v>
      </c>
      <c r="B262" s="13" t="s">
        <v>58</v>
      </c>
      <c r="C262" s="13" t="s">
        <v>67</v>
      </c>
      <c r="D262" s="13">
        <v>0.32600000000000001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8BEAD-D473-7B4F-A0F1-FD90B83F8C12}">
  <dimension ref="A1:H22"/>
  <sheetViews>
    <sheetView tabSelected="1" workbookViewId="0">
      <selection activeCell="A23" sqref="A23"/>
    </sheetView>
  </sheetViews>
  <sheetFormatPr baseColWidth="10" defaultRowHeight="15"/>
  <sheetData>
    <row r="1" spans="1:8">
      <c r="A1" t="s">
        <v>23</v>
      </c>
      <c r="B1" t="s">
        <v>135</v>
      </c>
      <c r="C1" t="s">
        <v>136</v>
      </c>
      <c r="D1" t="s">
        <v>137</v>
      </c>
      <c r="E1" t="s">
        <v>138</v>
      </c>
      <c r="F1" t="s">
        <v>139</v>
      </c>
      <c r="G1" t="s">
        <v>140</v>
      </c>
      <c r="H1" t="s">
        <v>141</v>
      </c>
    </row>
    <row r="2" spans="1:8">
      <c r="A2" t="s">
        <v>9</v>
      </c>
      <c r="B2">
        <v>6204</v>
      </c>
      <c r="C2">
        <v>6000</v>
      </c>
      <c r="D2" s="24">
        <v>200</v>
      </c>
      <c r="E2">
        <v>4</v>
      </c>
    </row>
    <row r="3" spans="1:8">
      <c r="A3" t="s">
        <v>13</v>
      </c>
      <c r="B3">
        <v>1553</v>
      </c>
      <c r="C3">
        <v>896</v>
      </c>
      <c r="D3">
        <v>451</v>
      </c>
      <c r="E3">
        <v>206</v>
      </c>
      <c r="F3">
        <v>1028</v>
      </c>
      <c r="G3">
        <v>355</v>
      </c>
      <c r="H3">
        <v>673</v>
      </c>
    </row>
    <row r="4" spans="1:8">
      <c r="A4" t="s">
        <v>21</v>
      </c>
      <c r="B4">
        <v>3233</v>
      </c>
      <c r="C4">
        <v>1161</v>
      </c>
      <c r="D4">
        <v>47</v>
      </c>
      <c r="E4">
        <v>2205</v>
      </c>
    </row>
    <row r="5" spans="1:8">
      <c r="A5" t="s">
        <v>17</v>
      </c>
      <c r="B5">
        <v>2810</v>
      </c>
      <c r="C5">
        <v>1157</v>
      </c>
      <c r="D5">
        <v>74</v>
      </c>
      <c r="E5">
        <v>1579</v>
      </c>
      <c r="F5">
        <v>104</v>
      </c>
      <c r="G5">
        <v>90</v>
      </c>
      <c r="H5">
        <v>14</v>
      </c>
    </row>
    <row r="6" spans="1:8">
      <c r="A6" t="s">
        <v>147</v>
      </c>
      <c r="B6">
        <v>3252</v>
      </c>
      <c r="C6" s="39">
        <v>1321</v>
      </c>
      <c r="D6">
        <v>50</v>
      </c>
      <c r="E6">
        <v>1881</v>
      </c>
      <c r="F6">
        <v>211</v>
      </c>
      <c r="G6">
        <v>31</v>
      </c>
      <c r="H6">
        <v>180</v>
      </c>
    </row>
    <row r="7" spans="1:8">
      <c r="A7" t="s">
        <v>148</v>
      </c>
      <c r="B7">
        <v>393</v>
      </c>
      <c r="C7">
        <v>58</v>
      </c>
      <c r="D7">
        <v>133</v>
      </c>
      <c r="E7">
        <v>202</v>
      </c>
    </row>
    <row r="8" spans="1:8">
      <c r="A8" t="s">
        <v>150</v>
      </c>
      <c r="B8">
        <v>3500</v>
      </c>
      <c r="C8">
        <v>3500</v>
      </c>
    </row>
    <row r="9" spans="1:8">
      <c r="A9" t="s">
        <v>336</v>
      </c>
      <c r="B9">
        <v>445</v>
      </c>
      <c r="C9">
        <v>284</v>
      </c>
      <c r="D9">
        <v>73</v>
      </c>
      <c r="E9">
        <v>88</v>
      </c>
    </row>
    <row r="10" spans="1:8">
      <c r="A10" t="s">
        <v>162</v>
      </c>
      <c r="B10">
        <v>793</v>
      </c>
      <c r="C10">
        <v>516</v>
      </c>
      <c r="D10">
        <v>91</v>
      </c>
      <c r="E10">
        <v>186</v>
      </c>
      <c r="F10">
        <v>143</v>
      </c>
      <c r="G10">
        <v>52</v>
      </c>
      <c r="H10">
        <v>91</v>
      </c>
    </row>
    <row r="11" spans="1:8">
      <c r="A11" t="s">
        <v>163</v>
      </c>
      <c r="B11">
        <v>1761</v>
      </c>
      <c r="C11">
        <v>1745</v>
      </c>
      <c r="D11">
        <v>13</v>
      </c>
      <c r="E11">
        <v>3</v>
      </c>
      <c r="F11">
        <v>12</v>
      </c>
      <c r="G11">
        <v>10</v>
      </c>
      <c r="H11">
        <v>2</v>
      </c>
    </row>
    <row r="12" spans="1:8">
      <c r="A12" t="s">
        <v>164</v>
      </c>
      <c r="B12">
        <v>285</v>
      </c>
      <c r="C12">
        <v>168</v>
      </c>
      <c r="D12">
        <v>34</v>
      </c>
      <c r="E12">
        <v>83</v>
      </c>
      <c r="F12">
        <v>73</v>
      </c>
      <c r="G12">
        <v>31</v>
      </c>
      <c r="H12">
        <v>42</v>
      </c>
    </row>
    <row r="13" spans="1:8">
      <c r="A13" t="s">
        <v>165</v>
      </c>
      <c r="B13">
        <v>3287</v>
      </c>
      <c r="C13">
        <v>3224</v>
      </c>
      <c r="D13">
        <v>29</v>
      </c>
      <c r="E13">
        <v>34</v>
      </c>
      <c r="F13">
        <v>3</v>
      </c>
      <c r="G13">
        <v>3</v>
      </c>
      <c r="H13">
        <v>0</v>
      </c>
    </row>
    <row r="14" spans="1:8">
      <c r="A14" t="s">
        <v>166</v>
      </c>
      <c r="B14">
        <v>24</v>
      </c>
      <c r="C14">
        <v>19</v>
      </c>
      <c r="D14">
        <v>3</v>
      </c>
      <c r="E14">
        <v>2</v>
      </c>
      <c r="F14">
        <v>25</v>
      </c>
      <c r="G14">
        <v>25</v>
      </c>
      <c r="H14" t="s">
        <v>388</v>
      </c>
    </row>
    <row r="15" spans="1:8">
      <c r="A15" t="s">
        <v>151</v>
      </c>
      <c r="B15">
        <v>471</v>
      </c>
      <c r="C15">
        <v>293</v>
      </c>
      <c r="D15">
        <v>87</v>
      </c>
      <c r="E15">
        <v>91</v>
      </c>
    </row>
    <row r="16" spans="1:8">
      <c r="A16" t="s">
        <v>153</v>
      </c>
      <c r="B16">
        <v>447</v>
      </c>
      <c r="C16">
        <v>268</v>
      </c>
      <c r="D16">
        <v>82</v>
      </c>
      <c r="E16">
        <v>97</v>
      </c>
    </row>
    <row r="17" spans="1:8">
      <c r="A17" t="s">
        <v>154</v>
      </c>
      <c r="B17">
        <v>393</v>
      </c>
      <c r="C17">
        <v>266</v>
      </c>
      <c r="D17">
        <v>64</v>
      </c>
      <c r="E17">
        <v>63</v>
      </c>
    </row>
    <row r="18" spans="1:8">
      <c r="A18" t="s">
        <v>155</v>
      </c>
      <c r="B18">
        <v>405</v>
      </c>
      <c r="C18">
        <v>248</v>
      </c>
      <c r="D18">
        <v>76</v>
      </c>
      <c r="E18">
        <v>81</v>
      </c>
    </row>
    <row r="19" spans="1:8">
      <c r="A19" t="s">
        <v>156</v>
      </c>
      <c r="B19">
        <v>379</v>
      </c>
      <c r="C19">
        <v>243</v>
      </c>
      <c r="D19">
        <v>62</v>
      </c>
      <c r="E19">
        <v>74</v>
      </c>
    </row>
    <row r="20" spans="1:8">
      <c r="A20" t="s">
        <v>157</v>
      </c>
      <c r="B20">
        <v>382</v>
      </c>
      <c r="C20">
        <v>243</v>
      </c>
      <c r="D20">
        <v>68</v>
      </c>
      <c r="E20">
        <v>71</v>
      </c>
    </row>
    <row r="21" spans="1:8">
      <c r="A21" t="s">
        <v>158</v>
      </c>
      <c r="B21">
        <v>381</v>
      </c>
      <c r="C21">
        <v>253</v>
      </c>
      <c r="D21">
        <v>61</v>
      </c>
      <c r="E21">
        <v>67</v>
      </c>
    </row>
    <row r="22" spans="1:8">
      <c r="A22" t="s">
        <v>159</v>
      </c>
      <c r="B22">
        <v>706</v>
      </c>
      <c r="C22">
        <v>468</v>
      </c>
      <c r="D22">
        <v>65</v>
      </c>
      <c r="E22">
        <v>173</v>
      </c>
      <c r="F22">
        <v>150</v>
      </c>
      <c r="G22">
        <v>69</v>
      </c>
      <c r="H22">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972DF-9C94-C142-B548-E13B733338FE}">
  <dimension ref="A1:E29"/>
  <sheetViews>
    <sheetView workbookViewId="0">
      <selection activeCell="E29" sqref="E29"/>
    </sheetView>
  </sheetViews>
  <sheetFormatPr baseColWidth="10" defaultRowHeight="15"/>
  <cols>
    <col min="1" max="5" width="20.83203125" customWidth="1"/>
  </cols>
  <sheetData>
    <row r="1" spans="1:5" ht="30" customHeight="1" thickBot="1">
      <c r="A1" s="25" t="s">
        <v>4</v>
      </c>
      <c r="B1" s="26" t="s">
        <v>142</v>
      </c>
      <c r="C1" s="26" t="s">
        <v>1</v>
      </c>
      <c r="D1" s="26" t="s">
        <v>143</v>
      </c>
      <c r="E1" s="26" t="s">
        <v>144</v>
      </c>
    </row>
    <row r="2" spans="1:5" ht="30" customHeight="1" thickBot="1">
      <c r="A2" s="27" t="s">
        <v>9</v>
      </c>
      <c r="B2" s="28" t="s">
        <v>145</v>
      </c>
      <c r="C2" s="28" t="s">
        <v>6</v>
      </c>
      <c r="D2" s="28" t="s">
        <v>195</v>
      </c>
      <c r="E2" s="29">
        <v>1000</v>
      </c>
    </row>
    <row r="3" spans="1:5" ht="30" customHeight="1" thickBot="1">
      <c r="A3" s="27" t="s">
        <v>13</v>
      </c>
      <c r="B3" s="28" t="s">
        <v>145</v>
      </c>
      <c r="C3" s="28" t="s">
        <v>11</v>
      </c>
      <c r="D3" s="28" t="s">
        <v>195</v>
      </c>
      <c r="E3" s="29">
        <v>1000</v>
      </c>
    </row>
    <row r="4" spans="1:5" ht="30" customHeight="1" thickBot="1">
      <c r="A4" s="27" t="s">
        <v>17</v>
      </c>
      <c r="B4" s="28" t="s">
        <v>145</v>
      </c>
      <c r="C4" s="28" t="s">
        <v>15</v>
      </c>
      <c r="D4" s="28" t="s">
        <v>195</v>
      </c>
      <c r="E4" s="29">
        <v>1005</v>
      </c>
    </row>
    <row r="5" spans="1:5" ht="30" customHeight="1" thickBot="1">
      <c r="A5" s="27" t="s">
        <v>21</v>
      </c>
      <c r="B5" s="28" t="s">
        <v>145</v>
      </c>
      <c r="C5" s="28" t="s">
        <v>146</v>
      </c>
      <c r="D5" s="28" t="s">
        <v>195</v>
      </c>
      <c r="E5" s="29">
        <v>1029</v>
      </c>
    </row>
    <row r="6" spans="1:5" ht="30" customHeight="1" thickBot="1">
      <c r="A6" s="27" t="s">
        <v>147</v>
      </c>
      <c r="B6" s="28" t="s">
        <v>145</v>
      </c>
      <c r="C6" s="28" t="s">
        <v>15</v>
      </c>
      <c r="D6" s="28" t="s">
        <v>195</v>
      </c>
      <c r="E6" s="28">
        <v>759</v>
      </c>
    </row>
    <row r="7" spans="1:5" ht="30" customHeight="1" thickBot="1">
      <c r="A7" s="27" t="s">
        <v>148</v>
      </c>
      <c r="B7" s="28" t="s">
        <v>145</v>
      </c>
      <c r="C7" s="28" t="s">
        <v>149</v>
      </c>
      <c r="D7" s="28" t="s">
        <v>195</v>
      </c>
      <c r="E7" s="29">
        <v>1109</v>
      </c>
    </row>
    <row r="8" spans="1:5" ht="30" customHeight="1" thickBot="1">
      <c r="A8" s="27" t="s">
        <v>150</v>
      </c>
      <c r="B8" s="28" t="s">
        <v>145</v>
      </c>
      <c r="C8" s="28" t="s">
        <v>198</v>
      </c>
      <c r="D8" s="28" t="s">
        <v>195</v>
      </c>
      <c r="E8" s="29">
        <v>1000</v>
      </c>
    </row>
    <row r="9" spans="1:5" ht="30" customHeight="1" thickBot="1">
      <c r="A9" s="27" t="s">
        <v>151</v>
      </c>
      <c r="B9" s="28" t="s">
        <v>145</v>
      </c>
      <c r="C9" s="28" t="s">
        <v>152</v>
      </c>
      <c r="D9" s="28" t="s">
        <v>195</v>
      </c>
      <c r="E9" s="28">
        <v>500</v>
      </c>
    </row>
    <row r="10" spans="1:5" ht="30" customHeight="1" thickBot="1">
      <c r="A10" s="27" t="s">
        <v>153</v>
      </c>
      <c r="B10" s="28" t="s">
        <v>145</v>
      </c>
      <c r="C10" s="28" t="s">
        <v>152</v>
      </c>
      <c r="D10" s="28" t="s">
        <v>195</v>
      </c>
      <c r="E10" s="28">
        <v>500</v>
      </c>
    </row>
    <row r="11" spans="1:5" ht="30" customHeight="1" thickBot="1">
      <c r="A11" s="27" t="s">
        <v>154</v>
      </c>
      <c r="B11" s="28" t="s">
        <v>145</v>
      </c>
      <c r="C11" s="28" t="s">
        <v>152</v>
      </c>
      <c r="D11" s="28" t="s">
        <v>195</v>
      </c>
      <c r="E11" s="28">
        <v>500</v>
      </c>
    </row>
    <row r="12" spans="1:5" ht="30" customHeight="1" thickBot="1">
      <c r="A12" s="27" t="s">
        <v>155</v>
      </c>
      <c r="B12" s="28" t="s">
        <v>145</v>
      </c>
      <c r="C12" s="28" t="s">
        <v>152</v>
      </c>
      <c r="D12" s="28" t="s">
        <v>195</v>
      </c>
      <c r="E12" s="28">
        <v>500</v>
      </c>
    </row>
    <row r="13" spans="1:5" ht="30" customHeight="1" thickBot="1">
      <c r="A13" s="27" t="s">
        <v>156</v>
      </c>
      <c r="B13" s="28" t="s">
        <v>145</v>
      </c>
      <c r="C13" s="28" t="s">
        <v>152</v>
      </c>
      <c r="D13" s="28" t="s">
        <v>195</v>
      </c>
      <c r="E13" s="28">
        <v>499</v>
      </c>
    </row>
    <row r="14" spans="1:5" ht="30" customHeight="1" thickBot="1">
      <c r="A14" s="27" t="s">
        <v>157</v>
      </c>
      <c r="B14" s="28" t="s">
        <v>145</v>
      </c>
      <c r="C14" s="28" t="s">
        <v>152</v>
      </c>
      <c r="D14" s="28" t="s">
        <v>195</v>
      </c>
      <c r="E14" s="28">
        <v>500</v>
      </c>
    </row>
    <row r="15" spans="1:5" ht="30" customHeight="1" thickBot="1">
      <c r="A15" s="27" t="s">
        <v>158</v>
      </c>
      <c r="B15" s="28" t="s">
        <v>145</v>
      </c>
      <c r="C15" s="28" t="s">
        <v>152</v>
      </c>
      <c r="D15" s="28" t="s">
        <v>195</v>
      </c>
      <c r="E15" s="28">
        <v>500</v>
      </c>
    </row>
    <row r="16" spans="1:5" ht="30" customHeight="1" thickBot="1">
      <c r="A16" s="27" t="s">
        <v>159</v>
      </c>
      <c r="B16" s="28" t="s">
        <v>145</v>
      </c>
      <c r="C16" s="28" t="s">
        <v>160</v>
      </c>
      <c r="D16" s="28" t="s">
        <v>195</v>
      </c>
      <c r="E16" s="29">
        <v>1001</v>
      </c>
    </row>
    <row r="17" spans="1:5" ht="30" customHeight="1" thickBot="1">
      <c r="A17" s="27" t="s">
        <v>161</v>
      </c>
      <c r="B17" s="28" t="s">
        <v>145</v>
      </c>
      <c r="C17" s="28" t="s">
        <v>152</v>
      </c>
      <c r="D17" s="28" t="s">
        <v>195</v>
      </c>
      <c r="E17" s="28">
        <v>500</v>
      </c>
    </row>
    <row r="18" spans="1:5" ht="30" customHeight="1" thickBot="1">
      <c r="A18" s="27" t="s">
        <v>162</v>
      </c>
      <c r="B18" s="28" t="s">
        <v>145</v>
      </c>
      <c r="C18" s="28" t="s">
        <v>160</v>
      </c>
      <c r="D18" s="28" t="s">
        <v>195</v>
      </c>
      <c r="E18" s="29">
        <v>1002</v>
      </c>
    </row>
    <row r="19" spans="1:5" ht="30" customHeight="1" thickBot="1">
      <c r="A19" s="27" t="s">
        <v>163</v>
      </c>
      <c r="B19" s="28" t="s">
        <v>145</v>
      </c>
      <c r="C19" s="28" t="s">
        <v>15</v>
      </c>
      <c r="D19" s="28" t="s">
        <v>195</v>
      </c>
      <c r="E19" s="28">
        <v>500</v>
      </c>
    </row>
    <row r="20" spans="1:5" ht="30" customHeight="1" thickBot="1">
      <c r="A20" s="27" t="s">
        <v>164</v>
      </c>
      <c r="B20" s="28" t="s">
        <v>145</v>
      </c>
      <c r="C20" s="28" t="s">
        <v>160</v>
      </c>
      <c r="D20" s="28" t="s">
        <v>195</v>
      </c>
      <c r="E20" s="28">
        <v>507</v>
      </c>
    </row>
    <row r="21" spans="1:5" ht="30" customHeight="1" thickBot="1">
      <c r="A21" s="27" t="s">
        <v>165</v>
      </c>
      <c r="B21" s="28" t="s">
        <v>145</v>
      </c>
      <c r="C21" s="28" t="s">
        <v>15</v>
      </c>
      <c r="D21" s="28" t="s">
        <v>195</v>
      </c>
      <c r="E21" s="28">
        <v>531</v>
      </c>
    </row>
    <row r="22" spans="1:5" ht="30" customHeight="1" thickBot="1">
      <c r="A22" s="27" t="s">
        <v>166</v>
      </c>
      <c r="B22" s="28" t="s">
        <v>145</v>
      </c>
      <c r="C22" s="28" t="s">
        <v>167</v>
      </c>
      <c r="D22" s="28" t="s">
        <v>195</v>
      </c>
      <c r="E22" s="28">
        <v>522</v>
      </c>
    </row>
    <row r="23" spans="1:5" ht="30" customHeight="1" thickBot="1">
      <c r="A23" s="27" t="s">
        <v>168</v>
      </c>
      <c r="B23" s="28" t="s">
        <v>145</v>
      </c>
      <c r="C23" s="28" t="s">
        <v>160</v>
      </c>
      <c r="D23" s="28" t="s">
        <v>195</v>
      </c>
      <c r="E23" s="29">
        <v>1500</v>
      </c>
    </row>
    <row r="24" spans="1:5" ht="30" customHeight="1" thickBot="1">
      <c r="A24" s="27" t="s">
        <v>169</v>
      </c>
      <c r="B24" s="28" t="s">
        <v>145</v>
      </c>
      <c r="C24" s="28" t="s">
        <v>160</v>
      </c>
      <c r="D24" s="28" t="s">
        <v>195</v>
      </c>
      <c r="E24" s="29">
        <v>1002</v>
      </c>
    </row>
    <row r="25" spans="1:5" ht="30" customHeight="1" thickBot="1">
      <c r="A25" s="27" t="s">
        <v>170</v>
      </c>
      <c r="B25" s="28" t="s">
        <v>145</v>
      </c>
      <c r="C25" s="28" t="s">
        <v>160</v>
      </c>
      <c r="D25" s="28" t="s">
        <v>195</v>
      </c>
      <c r="E25" s="29">
        <v>2010</v>
      </c>
    </row>
    <row r="26" spans="1:5" ht="30" customHeight="1" thickBot="1">
      <c r="A26" s="27" t="s">
        <v>171</v>
      </c>
      <c r="B26" s="28" t="s">
        <v>145</v>
      </c>
      <c r="C26" s="28" t="s">
        <v>172</v>
      </c>
      <c r="D26" s="28" t="s">
        <v>195</v>
      </c>
      <c r="E26" s="29">
        <v>2002</v>
      </c>
    </row>
    <row r="27" spans="1:5" ht="30" customHeight="1" thickBot="1">
      <c r="A27" s="27" t="s">
        <v>173</v>
      </c>
      <c r="B27" s="28" t="s">
        <v>145</v>
      </c>
      <c r="C27" s="28" t="s">
        <v>172</v>
      </c>
      <c r="D27" s="28" t="s">
        <v>195</v>
      </c>
      <c r="E27" s="29">
        <v>2000</v>
      </c>
    </row>
    <row r="28" spans="1:5" ht="30" customHeight="1" thickBot="1">
      <c r="A28" s="27" t="s">
        <v>196</v>
      </c>
      <c r="B28" s="28" t="s">
        <v>145</v>
      </c>
      <c r="C28" s="28" t="s">
        <v>160</v>
      </c>
      <c r="D28" s="28" t="s">
        <v>197</v>
      </c>
      <c r="E28" s="29">
        <v>1014</v>
      </c>
    </row>
    <row r="29" spans="1:5" ht="30" customHeight="1" thickBot="1">
      <c r="A29" s="27" t="s">
        <v>174</v>
      </c>
      <c r="B29" s="28" t="s">
        <v>145</v>
      </c>
      <c r="C29" s="28" t="s">
        <v>160</v>
      </c>
      <c r="D29" s="28" t="s">
        <v>195</v>
      </c>
      <c r="E29" s="29">
        <v>2023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24A71-BA49-4EF2-A583-E5C119517806}">
  <dimension ref="A1:D46"/>
  <sheetViews>
    <sheetView topLeftCell="A3" workbookViewId="0">
      <selection activeCell="B5" sqref="B5"/>
    </sheetView>
  </sheetViews>
  <sheetFormatPr baseColWidth="10" defaultColWidth="8.83203125" defaultRowHeight="15"/>
  <cols>
    <col min="1" max="1" width="23.83203125" customWidth="1"/>
    <col min="2" max="2" width="17" customWidth="1"/>
    <col min="4" max="4" width="47.33203125" bestFit="1" customWidth="1"/>
  </cols>
  <sheetData>
    <row r="1" spans="1:4" ht="21">
      <c r="A1" s="1" t="s">
        <v>9</v>
      </c>
    </row>
    <row r="3" spans="1:4">
      <c r="A3" s="3" t="s">
        <v>77</v>
      </c>
    </row>
    <row r="4" spans="1:4">
      <c r="A4" t="s">
        <v>0</v>
      </c>
      <c r="B4" s="2">
        <v>1000</v>
      </c>
    </row>
    <row r="5" spans="1:4">
      <c r="A5" t="s">
        <v>1</v>
      </c>
      <c r="B5" s="9" t="s">
        <v>6</v>
      </c>
    </row>
    <row r="6" spans="1:4">
      <c r="A6" t="s">
        <v>2</v>
      </c>
      <c r="B6" s="2">
        <v>2022</v>
      </c>
    </row>
    <row r="7" spans="1:4">
      <c r="A7" t="s">
        <v>3</v>
      </c>
      <c r="B7" s="2" t="s">
        <v>8</v>
      </c>
    </row>
    <row r="8" spans="1:4">
      <c r="A8" t="s">
        <v>4</v>
      </c>
      <c r="B8" s="2" t="s">
        <v>9</v>
      </c>
    </row>
    <row r="9" spans="1:4">
      <c r="A9" t="s">
        <v>5</v>
      </c>
      <c r="B9" s="2" t="s">
        <v>10</v>
      </c>
    </row>
    <row r="10" spans="1:4">
      <c r="A10" s="4" t="s">
        <v>24</v>
      </c>
      <c r="B10" s="4" t="s">
        <v>25</v>
      </c>
      <c r="C10" s="4" t="s">
        <v>26</v>
      </c>
      <c r="D10" s="4" t="s">
        <v>27</v>
      </c>
    </row>
    <row r="11" spans="1:4">
      <c r="A11" t="s">
        <v>28</v>
      </c>
      <c r="B11" t="s">
        <v>3</v>
      </c>
    </row>
    <row r="12" spans="1:4">
      <c r="A12" t="s">
        <v>30</v>
      </c>
      <c r="B12" t="s">
        <v>38</v>
      </c>
    </row>
    <row r="13" spans="1:4">
      <c r="A13" t="s">
        <v>31</v>
      </c>
      <c r="B13" t="s">
        <v>78</v>
      </c>
    </row>
    <row r="16" spans="1:4">
      <c r="A16" s="3" t="s">
        <v>79</v>
      </c>
    </row>
    <row r="17" spans="1:1">
      <c r="A17" s="4" t="s">
        <v>80</v>
      </c>
    </row>
    <row r="18" spans="1:1">
      <c r="A18" t="s">
        <v>81</v>
      </c>
    </row>
    <row r="19" spans="1:1">
      <c r="A19" t="s">
        <v>82</v>
      </c>
    </row>
    <row r="20" spans="1:1">
      <c r="A20" t="s">
        <v>83</v>
      </c>
    </row>
    <row r="21" spans="1:1">
      <c r="A21" s="4" t="s">
        <v>52</v>
      </c>
    </row>
    <row r="22" spans="1:1">
      <c r="A22" t="s">
        <v>53</v>
      </c>
    </row>
    <row r="23" spans="1:1">
      <c r="A23" t="s">
        <v>54</v>
      </c>
    </row>
    <row r="24" spans="1:1">
      <c r="A24" s="4" t="s">
        <v>84</v>
      </c>
    </row>
    <row r="34" spans="1:2">
      <c r="A34" s="4" t="s">
        <v>55</v>
      </c>
    </row>
    <row r="35" spans="1:2">
      <c r="A35" t="s">
        <v>56</v>
      </c>
      <c r="B35">
        <v>500</v>
      </c>
    </row>
    <row r="36" spans="1:2">
      <c r="A36" t="s">
        <v>57</v>
      </c>
      <c r="B36">
        <v>500</v>
      </c>
    </row>
    <row r="37" spans="1:2">
      <c r="A37" s="4" t="s">
        <v>85</v>
      </c>
    </row>
    <row r="38" spans="1:2">
      <c r="A38" t="s">
        <v>59</v>
      </c>
      <c r="B38">
        <v>3</v>
      </c>
    </row>
    <row r="39" spans="1:2">
      <c r="A39" t="s">
        <v>60</v>
      </c>
      <c r="B39">
        <v>76</v>
      </c>
    </row>
    <row r="40" spans="1:2">
      <c r="A40" t="s">
        <v>61</v>
      </c>
      <c r="B40">
        <v>105</v>
      </c>
    </row>
    <row r="41" spans="1:2">
      <c r="A41" t="s">
        <v>62</v>
      </c>
      <c r="B41">
        <v>381</v>
      </c>
    </row>
    <row r="42" spans="1:2">
      <c r="A42" t="s">
        <v>63</v>
      </c>
      <c r="B42">
        <v>265</v>
      </c>
    </row>
    <row r="43" spans="1:2">
      <c r="A43" t="s">
        <v>64</v>
      </c>
      <c r="B43">
        <v>42</v>
      </c>
    </row>
    <row r="44" spans="1:2">
      <c r="A44" t="s">
        <v>65</v>
      </c>
      <c r="B44">
        <v>127</v>
      </c>
    </row>
    <row r="46" spans="1:2">
      <c r="A46" t="s">
        <v>86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094D6-FCFF-4B3F-8157-EE7DA482D702}">
  <dimension ref="A1:E46"/>
  <sheetViews>
    <sheetView workbookViewId="0">
      <selection activeCell="C35" sqref="C35"/>
    </sheetView>
  </sheetViews>
  <sheetFormatPr baseColWidth="10" defaultColWidth="8.83203125" defaultRowHeight="15"/>
  <cols>
    <col min="1" max="1" width="23.83203125" customWidth="1"/>
    <col min="2" max="2" width="17" customWidth="1"/>
    <col min="4" max="4" width="47.33203125" bestFit="1" customWidth="1"/>
  </cols>
  <sheetData>
    <row r="1" spans="1:4" ht="21">
      <c r="A1" s="1" t="s">
        <v>13</v>
      </c>
    </row>
    <row r="3" spans="1:4">
      <c r="A3" s="3" t="s">
        <v>77</v>
      </c>
    </row>
    <row r="4" spans="1:4">
      <c r="A4" t="s">
        <v>0</v>
      </c>
      <c r="B4">
        <v>1000</v>
      </c>
      <c r="C4">
        <v>1000</v>
      </c>
    </row>
    <row r="5" spans="1:4">
      <c r="A5" t="s">
        <v>1</v>
      </c>
      <c r="B5" s="2" t="s">
        <v>11</v>
      </c>
    </row>
    <row r="6" spans="1:4">
      <c r="A6" t="s">
        <v>2</v>
      </c>
      <c r="B6" s="2">
        <v>2022</v>
      </c>
    </row>
    <row r="7" spans="1:4">
      <c r="A7" t="s">
        <v>3</v>
      </c>
      <c r="B7" s="2" t="s">
        <v>8</v>
      </c>
    </row>
    <row r="8" spans="1:4">
      <c r="A8" t="s">
        <v>4</v>
      </c>
      <c r="B8" s="2" t="s">
        <v>13</v>
      </c>
    </row>
    <row r="9" spans="1:4">
      <c r="A9" t="s">
        <v>5</v>
      </c>
      <c r="B9" s="2" t="s">
        <v>14</v>
      </c>
    </row>
    <row r="10" spans="1:4">
      <c r="A10" s="4" t="s">
        <v>24</v>
      </c>
      <c r="B10" s="4" t="s">
        <v>25</v>
      </c>
      <c r="C10" s="4" t="s">
        <v>26</v>
      </c>
      <c r="D10" s="4" t="s">
        <v>27</v>
      </c>
    </row>
    <row r="11" spans="1:4">
      <c r="A11" t="s">
        <v>28</v>
      </c>
      <c r="B11" t="s">
        <v>80</v>
      </c>
    </row>
    <row r="12" spans="1:4">
      <c r="A12" t="s">
        <v>30</v>
      </c>
      <c r="B12" t="s">
        <v>38</v>
      </c>
    </row>
    <row r="13" spans="1:4">
      <c r="A13" t="s">
        <v>31</v>
      </c>
      <c r="B13" t="s">
        <v>78</v>
      </c>
    </row>
    <row r="16" spans="1:4">
      <c r="A16" s="3" t="s">
        <v>79</v>
      </c>
    </row>
    <row r="17" spans="1:3">
      <c r="A17" s="4" t="s">
        <v>80</v>
      </c>
    </row>
    <row r="18" spans="1:3">
      <c r="A18" t="s">
        <v>87</v>
      </c>
      <c r="C18" s="5">
        <f>412/1000</f>
        <v>0.41199999999999998</v>
      </c>
    </row>
    <row r="19" spans="1:3">
      <c r="A19" t="s">
        <v>88</v>
      </c>
      <c r="C19" s="5">
        <f>350/1000</f>
        <v>0.35</v>
      </c>
    </row>
    <row r="20" spans="1:3">
      <c r="A20" t="s">
        <v>89</v>
      </c>
      <c r="C20" s="5">
        <f>238/1000</f>
        <v>0.23799999999999999</v>
      </c>
    </row>
    <row r="21" spans="1:3">
      <c r="A21" s="4" t="s">
        <v>52</v>
      </c>
    </row>
    <row r="22" spans="1:3">
      <c r="A22" t="s">
        <v>53</v>
      </c>
      <c r="C22" s="5">
        <v>0.76300000000000001</v>
      </c>
    </row>
    <row r="23" spans="1:3">
      <c r="A23" t="s">
        <v>54</v>
      </c>
      <c r="C23" s="5">
        <v>0.23699999999999999</v>
      </c>
    </row>
    <row r="24" spans="1:3">
      <c r="A24" s="4" t="s">
        <v>84</v>
      </c>
    </row>
    <row r="34" spans="1:5">
      <c r="A34" s="4" t="s">
        <v>55</v>
      </c>
    </row>
    <row r="35" spans="1:5">
      <c r="A35" t="s">
        <v>56</v>
      </c>
      <c r="C35" s="5">
        <v>0.48699999999999999</v>
      </c>
    </row>
    <row r="36" spans="1:5">
      <c r="A36" t="s">
        <v>57</v>
      </c>
      <c r="C36" s="5">
        <v>0.51300000000000001</v>
      </c>
    </row>
    <row r="37" spans="1:5">
      <c r="A37" s="4" t="s">
        <v>85</v>
      </c>
      <c r="C37" s="5"/>
    </row>
    <row r="38" spans="1:5">
      <c r="A38" t="s">
        <v>59</v>
      </c>
      <c r="C38" s="5">
        <v>7.0000000000000001E-3</v>
      </c>
    </row>
    <row r="39" spans="1:5">
      <c r="A39" t="s">
        <v>60</v>
      </c>
      <c r="C39" s="5">
        <v>8.5000000000000006E-2</v>
      </c>
      <c r="D39" s="8" t="s">
        <v>66</v>
      </c>
      <c r="E39" s="7">
        <f>SUM(C38:C40)</f>
        <v>0.21200000000000002</v>
      </c>
    </row>
    <row r="40" spans="1:5">
      <c r="A40" t="s">
        <v>61</v>
      </c>
      <c r="C40" s="5">
        <v>0.12</v>
      </c>
      <c r="D40" s="8" t="s">
        <v>67</v>
      </c>
      <c r="E40" s="7">
        <f>SUM(C41:C44)</f>
        <v>0.78399999999999992</v>
      </c>
    </row>
    <row r="41" spans="1:5">
      <c r="A41" t="s">
        <v>62</v>
      </c>
      <c r="C41" s="5">
        <v>0.38</v>
      </c>
    </row>
    <row r="42" spans="1:5">
      <c r="A42" t="s">
        <v>63</v>
      </c>
      <c r="C42" s="5">
        <v>0.21199999999999999</v>
      </c>
    </row>
    <row r="43" spans="1:5">
      <c r="A43" t="s">
        <v>64</v>
      </c>
      <c r="C43" s="5">
        <v>7.1999999999999995E-2</v>
      </c>
    </row>
    <row r="44" spans="1:5">
      <c r="A44" t="s">
        <v>65</v>
      </c>
      <c r="C44" s="5">
        <v>0.12</v>
      </c>
    </row>
    <row r="46" spans="1:5">
      <c r="A46" t="s">
        <v>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6A9CD-758C-42C5-B58A-1B2FEF976F16}">
  <dimension ref="A1:D45"/>
  <sheetViews>
    <sheetView workbookViewId="0">
      <selection activeCell="D19" sqref="D19"/>
    </sheetView>
  </sheetViews>
  <sheetFormatPr baseColWidth="10" defaultColWidth="8.83203125" defaultRowHeight="15"/>
  <cols>
    <col min="1" max="1" width="23.83203125" customWidth="1"/>
    <col min="2" max="2" width="19.33203125" customWidth="1"/>
    <col min="4" max="4" width="47.33203125" bestFit="1" customWidth="1"/>
  </cols>
  <sheetData>
    <row r="1" spans="1:4" ht="21">
      <c r="A1" s="1" t="s">
        <v>17</v>
      </c>
    </row>
    <row r="3" spans="1:4">
      <c r="A3" s="3" t="s">
        <v>77</v>
      </c>
    </row>
    <row r="4" spans="1:4">
      <c r="A4" t="s">
        <v>0</v>
      </c>
      <c r="B4" s="2">
        <v>1005</v>
      </c>
    </row>
    <row r="5" spans="1:4">
      <c r="A5" t="s">
        <v>1</v>
      </c>
      <c r="B5" s="2" t="s">
        <v>90</v>
      </c>
    </row>
    <row r="6" spans="1:4">
      <c r="A6" t="s">
        <v>2</v>
      </c>
      <c r="B6" s="2" t="s">
        <v>16</v>
      </c>
    </row>
    <row r="7" spans="1:4">
      <c r="A7" t="s">
        <v>3</v>
      </c>
      <c r="B7" s="2" t="s">
        <v>8</v>
      </c>
    </row>
    <row r="8" spans="1:4">
      <c r="A8" t="s">
        <v>4</v>
      </c>
      <c r="B8" s="2" t="s">
        <v>17</v>
      </c>
    </row>
    <row r="9" spans="1:4">
      <c r="A9" t="s">
        <v>5</v>
      </c>
      <c r="B9" s="2" t="s">
        <v>18</v>
      </c>
    </row>
    <row r="10" spans="1:4">
      <c r="A10" s="4" t="s">
        <v>24</v>
      </c>
      <c r="B10" s="4" t="s">
        <v>25</v>
      </c>
      <c r="C10" s="4" t="s">
        <v>26</v>
      </c>
      <c r="D10" s="4" t="s">
        <v>27</v>
      </c>
    </row>
    <row r="11" spans="1:4">
      <c r="A11" t="s">
        <v>28</v>
      </c>
      <c r="B11" t="s">
        <v>80</v>
      </c>
      <c r="C11">
        <v>2</v>
      </c>
    </row>
    <row r="12" spans="1:4">
      <c r="A12" t="s">
        <v>30</v>
      </c>
      <c r="B12" t="s">
        <v>37</v>
      </c>
      <c r="C12">
        <v>6</v>
      </c>
    </row>
    <row r="13" spans="1:4">
      <c r="A13" t="s">
        <v>31</v>
      </c>
      <c r="B13" t="s">
        <v>34</v>
      </c>
    </row>
    <row r="14" spans="1:4">
      <c r="A14" t="s">
        <v>33</v>
      </c>
      <c r="B14" t="s">
        <v>35</v>
      </c>
    </row>
    <row r="16" spans="1:4">
      <c r="A16" s="3" t="s">
        <v>79</v>
      </c>
    </row>
    <row r="17" spans="1:2">
      <c r="A17" s="4" t="s">
        <v>80</v>
      </c>
    </row>
    <row r="18" spans="1:2">
      <c r="A18" t="s">
        <v>71</v>
      </c>
      <c r="B18" s="5">
        <f>543/1005</f>
        <v>0.54029850746268659</v>
      </c>
    </row>
    <row r="19" spans="1:2">
      <c r="A19" t="s">
        <v>72</v>
      </c>
      <c r="B19" s="5">
        <f>462/1005</f>
        <v>0.45970149253731341</v>
      </c>
    </row>
    <row r="20" spans="1:2">
      <c r="A20" s="4" t="s">
        <v>52</v>
      </c>
    </row>
    <row r="21" spans="1:2">
      <c r="A21" t="s">
        <v>53</v>
      </c>
      <c r="B21" s="5">
        <f>643/1005</f>
        <v>0.63980099502487564</v>
      </c>
    </row>
    <row r="22" spans="1:2">
      <c r="A22" t="s">
        <v>54</v>
      </c>
      <c r="B22" s="5">
        <f>362/1005</f>
        <v>0.36019900497512436</v>
      </c>
    </row>
    <row r="23" spans="1:2">
      <c r="A23" s="4" t="s">
        <v>84</v>
      </c>
    </row>
    <row r="33" spans="1:4">
      <c r="A33" s="4" t="s">
        <v>55</v>
      </c>
    </row>
    <row r="34" spans="1:4">
      <c r="A34" t="s">
        <v>56</v>
      </c>
      <c r="B34" s="5">
        <f>496/1005</f>
        <v>0.49353233830845772</v>
      </c>
    </row>
    <row r="35" spans="1:4">
      <c r="A35" t="s">
        <v>57</v>
      </c>
      <c r="B35" s="5">
        <f>509/1005</f>
        <v>0.50646766169154234</v>
      </c>
    </row>
    <row r="36" spans="1:4">
      <c r="A36" s="4" t="s">
        <v>85</v>
      </c>
    </row>
    <row r="37" spans="1:4">
      <c r="A37" t="s">
        <v>59</v>
      </c>
      <c r="B37" s="5">
        <v>3.003003003003003E-3</v>
      </c>
    </row>
    <row r="38" spans="1:4">
      <c r="A38" t="s">
        <v>60</v>
      </c>
      <c r="B38" s="5">
        <v>0.14114114114114115</v>
      </c>
    </row>
    <row r="39" spans="1:4">
      <c r="A39" t="s">
        <v>61</v>
      </c>
      <c r="B39" s="5">
        <v>0.15115115115115116</v>
      </c>
      <c r="C39" s="7">
        <f>SUM(B37:B39)</f>
        <v>0.2952952952952953</v>
      </c>
      <c r="D39" s="8" t="s">
        <v>66</v>
      </c>
    </row>
    <row r="40" spans="1:4">
      <c r="A40" t="s">
        <v>62</v>
      </c>
      <c r="B40" s="5">
        <v>0.39239239239239238</v>
      </c>
      <c r="C40" s="7">
        <f>SUM(B40:B43)</f>
        <v>0.7047047047047047</v>
      </c>
      <c r="D40" s="8" t="s">
        <v>67</v>
      </c>
    </row>
    <row r="41" spans="1:4">
      <c r="A41" t="s">
        <v>63</v>
      </c>
      <c r="B41" s="5">
        <v>0.25925925925925924</v>
      </c>
    </row>
    <row r="42" spans="1:4">
      <c r="A42" t="s">
        <v>64</v>
      </c>
      <c r="B42" s="5">
        <v>5.0050050050050053E-2</v>
      </c>
    </row>
    <row r="43" spans="1:4">
      <c r="A43" t="s">
        <v>65</v>
      </c>
      <c r="B43" s="5">
        <v>3.003003003003003E-3</v>
      </c>
    </row>
    <row r="45" spans="1:4">
      <c r="A45" t="s">
        <v>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D3E6B-CCDA-4A25-9566-3D28FC062E70}">
  <dimension ref="A1:G48"/>
  <sheetViews>
    <sheetView workbookViewId="0">
      <selection activeCell="B6" sqref="B6"/>
    </sheetView>
  </sheetViews>
  <sheetFormatPr baseColWidth="10" defaultColWidth="8.83203125" defaultRowHeight="15"/>
  <cols>
    <col min="1" max="1" width="28.33203125" customWidth="1"/>
    <col min="2" max="2" width="20.83203125" customWidth="1"/>
    <col min="4" max="4" width="47.33203125" bestFit="1" customWidth="1"/>
  </cols>
  <sheetData>
    <row r="1" spans="1:4" ht="21">
      <c r="A1" s="1" t="s">
        <v>21</v>
      </c>
    </row>
    <row r="3" spans="1:4">
      <c r="A3" s="3" t="s">
        <v>77</v>
      </c>
    </row>
    <row r="4" spans="1:4">
      <c r="A4" t="s">
        <v>0</v>
      </c>
      <c r="B4" s="2">
        <v>1029</v>
      </c>
    </row>
    <row r="5" spans="1:4">
      <c r="A5" t="s">
        <v>1</v>
      </c>
      <c r="B5" t="s">
        <v>19</v>
      </c>
    </row>
    <row r="6" spans="1:4">
      <c r="A6" t="s">
        <v>2</v>
      </c>
      <c r="B6" s="2" t="s">
        <v>20</v>
      </c>
    </row>
    <row r="7" spans="1:4">
      <c r="A7" t="s">
        <v>3</v>
      </c>
      <c r="B7" s="2" t="s">
        <v>8</v>
      </c>
    </row>
    <row r="8" spans="1:4">
      <c r="A8" t="s">
        <v>4</v>
      </c>
      <c r="B8" s="2" t="s">
        <v>21</v>
      </c>
    </row>
    <row r="9" spans="1:4">
      <c r="A9" t="s">
        <v>5</v>
      </c>
      <c r="B9" s="2" t="s">
        <v>22</v>
      </c>
    </row>
    <row r="10" spans="1:4">
      <c r="A10" s="4" t="s">
        <v>24</v>
      </c>
      <c r="B10" s="4" t="s">
        <v>25</v>
      </c>
      <c r="C10" s="4" t="s">
        <v>26</v>
      </c>
      <c r="D10" s="4" t="s">
        <v>27</v>
      </c>
    </row>
    <row r="11" spans="1:4">
      <c r="A11" t="s">
        <v>28</v>
      </c>
      <c r="B11" t="s">
        <v>91</v>
      </c>
      <c r="C11">
        <v>6</v>
      </c>
    </row>
    <row r="12" spans="1:4">
      <c r="A12" t="s">
        <v>30</v>
      </c>
      <c r="B12" t="s">
        <v>3</v>
      </c>
      <c r="C12">
        <v>17</v>
      </c>
    </row>
    <row r="13" spans="1:4">
      <c r="A13" t="s">
        <v>31</v>
      </c>
      <c r="B13" t="s">
        <v>37</v>
      </c>
    </row>
    <row r="14" spans="1:4">
      <c r="A14" t="s">
        <v>33</v>
      </c>
      <c r="B14" t="s">
        <v>92</v>
      </c>
    </row>
    <row r="16" spans="1:4">
      <c r="A16" s="3" t="s">
        <v>79</v>
      </c>
    </row>
    <row r="17" spans="1:3">
      <c r="A17" s="4" t="s">
        <v>91</v>
      </c>
    </row>
    <row r="18" spans="1:3">
      <c r="A18" t="s">
        <v>93</v>
      </c>
      <c r="B18" s="5">
        <f>8/1029</f>
        <v>7.7745383867832843E-3</v>
      </c>
      <c r="C18" s="5"/>
    </row>
    <row r="19" spans="1:3">
      <c r="A19" t="s">
        <v>83</v>
      </c>
      <c r="B19" s="5">
        <f>175/1029</f>
        <v>0.17006802721088435</v>
      </c>
    </row>
    <row r="20" spans="1:3">
      <c r="A20" t="s">
        <v>94</v>
      </c>
      <c r="B20" s="5">
        <f>118/1029</f>
        <v>0.11467444120505345</v>
      </c>
    </row>
    <row r="21" spans="1:3">
      <c r="A21" t="s">
        <v>82</v>
      </c>
      <c r="B21" s="5">
        <f>251/1029</f>
        <v>0.24392614188532555</v>
      </c>
    </row>
    <row r="22" spans="1:3">
      <c r="A22" t="s">
        <v>95</v>
      </c>
      <c r="B22" s="5">
        <f>398/1029</f>
        <v>0.38678328474246843</v>
      </c>
    </row>
    <row r="23" spans="1:3">
      <c r="A23" s="4" t="s">
        <v>52</v>
      </c>
    </row>
    <row r="24" spans="1:3">
      <c r="A24" t="s">
        <v>53</v>
      </c>
      <c r="B24" s="7">
        <v>0.77</v>
      </c>
    </row>
    <row r="25" spans="1:3">
      <c r="A25" t="s">
        <v>54</v>
      </c>
      <c r="B25" s="7">
        <v>0.23</v>
      </c>
    </row>
    <row r="26" spans="1:3">
      <c r="A26" s="4" t="s">
        <v>84</v>
      </c>
    </row>
    <row r="36" spans="1:7">
      <c r="A36" s="4" t="s">
        <v>55</v>
      </c>
    </row>
    <row r="37" spans="1:7">
      <c r="A37" t="s">
        <v>56</v>
      </c>
      <c r="B37" s="5">
        <f>500/1029</f>
        <v>0.48590864917395532</v>
      </c>
    </row>
    <row r="38" spans="1:7">
      <c r="A38" t="s">
        <v>57</v>
      </c>
      <c r="B38" s="5">
        <f>529/1029</f>
        <v>0.51409135082604474</v>
      </c>
    </row>
    <row r="39" spans="1:7">
      <c r="A39" s="4" t="s">
        <v>85</v>
      </c>
    </row>
    <row r="40" spans="1:7">
      <c r="A40" t="s">
        <v>59</v>
      </c>
      <c r="B40" s="5">
        <v>8.0312195121951205E-3</v>
      </c>
      <c r="E40">
        <v>0.8</v>
      </c>
      <c r="F40" s="6">
        <f>0.008*1029</f>
        <v>8.2319999999999993</v>
      </c>
      <c r="G40" s="5">
        <f>F40/1025</f>
        <v>8.0312195121951205E-3</v>
      </c>
    </row>
    <row r="41" spans="1:7">
      <c r="A41" t="s">
        <v>60</v>
      </c>
      <c r="B41" s="5">
        <v>9.7378536585365855E-2</v>
      </c>
      <c r="E41">
        <v>9.6999999999999993</v>
      </c>
      <c r="F41" s="6">
        <f>0.097*1029</f>
        <v>99.813000000000002</v>
      </c>
      <c r="G41" s="5">
        <f t="shared" ref="G41:G46" si="0">F41/1025</f>
        <v>9.7378536585365855E-2</v>
      </c>
    </row>
    <row r="42" spans="1:7">
      <c r="A42" t="s">
        <v>61</v>
      </c>
      <c r="B42" s="5">
        <v>0.49893951219512195</v>
      </c>
      <c r="C42" s="7">
        <f>SUM(B40:B42)</f>
        <v>0.60434926829268298</v>
      </c>
      <c r="D42" s="8" t="s">
        <v>66</v>
      </c>
      <c r="E42">
        <v>49.7</v>
      </c>
      <c r="F42" s="6">
        <f>0.497*1029</f>
        <v>511.41300000000001</v>
      </c>
      <c r="G42" s="5">
        <f t="shared" si="0"/>
        <v>0.49893951219512195</v>
      </c>
    </row>
    <row r="43" spans="1:7">
      <c r="A43" t="s">
        <v>62</v>
      </c>
      <c r="B43" s="5">
        <v>0.15560487804878048</v>
      </c>
      <c r="C43" s="7">
        <f>SUM(B43:B46)</f>
        <v>0.39654146341463414</v>
      </c>
      <c r="D43" s="8" t="s">
        <v>67</v>
      </c>
      <c r="E43">
        <v>15.5</v>
      </c>
      <c r="F43" s="6">
        <f>0.155*1029</f>
        <v>159.495</v>
      </c>
      <c r="G43" s="5">
        <f t="shared" si="0"/>
        <v>0.15560487804878048</v>
      </c>
    </row>
    <row r="44" spans="1:7">
      <c r="A44" t="s">
        <v>63</v>
      </c>
      <c r="B44" s="5">
        <v>0.12649170731707315</v>
      </c>
      <c r="E44">
        <v>12.6</v>
      </c>
      <c r="F44" s="6">
        <f>0.126*1029</f>
        <v>129.654</v>
      </c>
      <c r="G44" s="5">
        <f t="shared" si="0"/>
        <v>0.12649170731707315</v>
      </c>
    </row>
    <row r="45" spans="1:7">
      <c r="A45" t="s">
        <v>64</v>
      </c>
      <c r="B45" s="5">
        <v>5.220292682926829E-2</v>
      </c>
      <c r="E45">
        <v>5.2</v>
      </c>
      <c r="F45" s="6">
        <f>0.052*1029</f>
        <v>53.507999999999996</v>
      </c>
      <c r="G45" s="5">
        <f t="shared" si="0"/>
        <v>5.220292682926829E-2</v>
      </c>
    </row>
    <row r="46" spans="1:7">
      <c r="A46" t="s">
        <v>65</v>
      </c>
      <c r="B46" s="5">
        <v>6.2241951219512197E-2</v>
      </c>
      <c r="E46">
        <v>6.2</v>
      </c>
      <c r="F46" s="6">
        <f>0.062*1029</f>
        <v>63.798000000000002</v>
      </c>
      <c r="G46" s="5">
        <f t="shared" si="0"/>
        <v>6.2241951219512197E-2</v>
      </c>
    </row>
    <row r="47" spans="1:7">
      <c r="E47">
        <v>0.4</v>
      </c>
      <c r="F47" s="6">
        <f>0.004*1029</f>
        <v>4.1159999999999997</v>
      </c>
      <c r="G47">
        <f>1029-4</f>
        <v>1025</v>
      </c>
    </row>
    <row r="48" spans="1:7">
      <c r="A48" t="s">
        <v>86</v>
      </c>
    </row>
  </sheetData>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6BF094976B1C6245BAB5BCECAC284645" ma:contentTypeVersion="16" ma:contentTypeDescription="Crear nuevo documento." ma:contentTypeScope="" ma:versionID="b17f52af6646b5583120346a68295973">
  <xsd:schema xmlns:xsd="http://www.w3.org/2001/XMLSchema" xmlns:xs="http://www.w3.org/2001/XMLSchema" xmlns:p="http://schemas.microsoft.com/office/2006/metadata/properties" xmlns:ns2="69276225-f05c-44c5-92dc-c999460a4149" xmlns:ns3="46f3a809-46a3-44ee-a0f1-42a271529c86" targetNamespace="http://schemas.microsoft.com/office/2006/metadata/properties" ma:root="true" ma:fieldsID="95a1201d1da507c70fe2596948b34472" ns2:_="" ns3:_="">
    <xsd:import namespace="69276225-f05c-44c5-92dc-c999460a4149"/>
    <xsd:import namespace="46f3a809-46a3-44ee-a0f1-42a271529c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AutoKeyPoints" minOccurs="0"/>
                <xsd:element ref="ns3:MediaServiceKeyPoints" minOccurs="0"/>
                <xsd:element ref="ns3:MediaServiceOCR" minOccurs="0"/>
                <xsd:element ref="ns3:MediaServiceLocatio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TaxCatchAll" ma:index="14"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f3a809-46a3-44ee-a0f1-42a271529c8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6f3a809-46a3-44ee-a0f1-42a271529c86">
      <Terms xmlns="http://schemas.microsoft.com/office/infopath/2007/PartnerControls"/>
    </lcf76f155ced4ddcb4097134ff3c332f>
    <TaxCatchAll xmlns="69276225-f05c-44c5-92dc-c999460a4149" xsi:nil="true"/>
  </documentManagement>
</p:properties>
</file>

<file path=customXml/itemProps1.xml><?xml version="1.0" encoding="utf-8"?>
<ds:datastoreItem xmlns:ds="http://schemas.openxmlformats.org/officeDocument/2006/customXml" ds:itemID="{7423736F-E14C-4FBF-A48B-0B9C870C6645}">
  <ds:schemaRefs>
    <ds:schemaRef ds:uri="http://schemas.microsoft.com/sharepoint/v3/contenttype/forms"/>
  </ds:schemaRefs>
</ds:datastoreItem>
</file>

<file path=customXml/itemProps2.xml><?xml version="1.0" encoding="utf-8"?>
<ds:datastoreItem xmlns:ds="http://schemas.openxmlformats.org/officeDocument/2006/customXml" ds:itemID="{39BE83E1-4A56-468A-AE3B-AA02AC75EB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276225-f05c-44c5-92dc-c999460a4149"/>
    <ds:schemaRef ds:uri="46f3a809-46a3-44ee-a0f1-42a271529c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173B992-D409-46D4-A356-39CAA5E52A01}">
  <ds:schemaRefs>
    <ds:schemaRef ds:uri="http://purl.org/dc/elements/1.1/"/>
    <ds:schemaRef ds:uri="http://schemas.microsoft.com/office/2006/metadata/properties"/>
    <ds:schemaRef ds:uri="http://purl.org/dc/terms/"/>
    <ds:schemaRef ds:uri="http://www.w3.org/XML/1998/namespace"/>
    <ds:schemaRef ds:uri="http://schemas.microsoft.com/office/2006/documentManagement/types"/>
    <ds:schemaRef ds:uri="46f3a809-46a3-44ee-a0f1-42a271529c86"/>
    <ds:schemaRef ds:uri="http://purl.org/dc/dcmitype/"/>
    <ds:schemaRef ds:uri="http://schemas.microsoft.com/office/infopath/2007/PartnerControls"/>
    <ds:schemaRef ds:uri="http://schemas.openxmlformats.org/package/2006/metadata/core-properties"/>
    <ds:schemaRef ds:uri="69276225-f05c-44c5-92dc-c999460a4149"/>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9</vt:i4>
      </vt:variant>
    </vt:vector>
  </HeadingPairs>
  <TitlesOfParts>
    <vt:vector size="9" baseType="lpstr">
      <vt:lpstr>Sampling_Frame</vt:lpstr>
      <vt:lpstr>AdminDivs</vt:lpstr>
      <vt:lpstr>SampleDesc</vt:lpstr>
      <vt:lpstr>Table_A</vt:lpstr>
      <vt:lpstr>Table_B</vt:lpstr>
      <vt:lpstr>Bolivia</vt:lpstr>
      <vt:lpstr>Colombia</vt:lpstr>
      <vt:lpstr>Ecuador</vt:lpstr>
      <vt:lpstr>Peru</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Victoria Thomaides</dc:creator>
  <cp:keywords/>
  <dc:description/>
  <cp:lastModifiedBy>Microsoft Office User</cp:lastModifiedBy>
  <cp:revision/>
  <dcterms:created xsi:type="dcterms:W3CDTF">2022-08-31T18:53:01Z</dcterms:created>
  <dcterms:modified xsi:type="dcterms:W3CDTF">2023-02-22T19:54:46Z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0x0101006BF094976B1C6245BAB5BCECAC284645</vt:lpwstr>
  </property>
  <property fmtid="{D5CDD505-2E9C-101B-9397-08002B2CF9AE}" pid="3" name="MediaServiceImageTags">
    <vt:lpwstr/>
  </property>
</Properties>
</file>