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https://wjproject.sharepoint.com/research/Programmatic/Data Analytics/6. Country Reports/LAC-Reports/Data/"/>
    </mc:Choice>
  </mc:AlternateContent>
  <xr:revisionPtr revIDLastSave="35" documentId="13_ncr:1_{FD81F136-49F8-9C4A-962C-98BCEAD89FA1}" xr6:coauthVersionLast="47" xr6:coauthVersionMax="47" xr10:uidLastSave="{E074EB27-0BC1-D84C-9A51-8ADB1261F559}"/>
  <bookViews>
    <workbookView xWindow="-3800" yWindow="-21100" windowWidth="38400" windowHeight="2110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62" i="7" l="1"/>
  <c r="D261" i="7"/>
  <c r="D239" i="7"/>
  <c r="D238" i="7"/>
  <c r="D222" i="7"/>
  <c r="D221" i="7"/>
  <c r="D204" i="7"/>
  <c r="D203" i="7"/>
  <c r="B14" i="5"/>
  <c r="D27" i="7" l="1"/>
  <c r="D26" i="7"/>
  <c r="D25" i="7"/>
  <c r="D10" i="7"/>
  <c r="D9" i="7"/>
  <c r="D8" i="7"/>
  <c r="D7" i="7"/>
  <c r="D6" i="7"/>
  <c r="D5" i="7"/>
  <c r="D4" i="7"/>
  <c r="D3" i="7"/>
  <c r="D2" i="7"/>
  <c r="E40" i="2" l="1"/>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<sst xmlns="http://schemas.openxmlformats.org/spreadsheetml/2006/main" count="1435" uniqueCount="392">
  <si>
    <t>Sample Size</t>
  </si>
  <si>
    <t>Polling Company</t>
  </si>
  <si>
    <t>Fieldwork Dates</t>
  </si>
  <si>
    <t>Region</t>
  </si>
  <si>
    <t>Country</t>
  </si>
  <si>
    <t>Nationality</t>
  </si>
  <si>
    <t>Capture Consulting</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</si>
  <si>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</si>
  <si>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</si>
  <si>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</si>
  <si>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</si>
  <si>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</si>
  <si>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</si>
  <si>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</si>
  <si>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</si>
  <si>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</si>
  <si>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</si>
  <si>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</si>
  <si>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</si>
  <si>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</si>
  <si>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</si>
  <si>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</si>
  <si>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</si>
  <si>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</si>
  <si>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</si>
  <si>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</si>
  <si>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</si>
  <si>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</si>
  <si>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</si>
  <si>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</si>
  <si>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</si>
  <si>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</si>
  <si>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</si>
  <si>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</si>
  <si>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</si>
  <si>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</si>
  <si>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</si>
  <si>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</si>
  <si>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</si>
  <si>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</si>
  <si>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</si>
  <si>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</si>
  <si>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</si>
  <si>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</si>
  <si>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</si>
  <si>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</si>
  <si>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</si>
  <si>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</si>
  <si>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</si>
  <si>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</si>
  <si>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</si>
  <si>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</si>
  <si>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</si>
  <si>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</si>
  <si>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</si>
  <si>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</si>
  <si>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</si>
  <si>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</si>
  <si>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</si>
  <si>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</si>
  <si>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</si>
  <si>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</si>
  <si>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</si>
  <si>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</si>
  <si>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</si>
  <si>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</si>
  <si>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</si>
  <si>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</si>
  <si>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</si>
  <si>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</si>
  <si>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</si>
  <si>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</si>
  <si>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</si>
  <si>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</si>
  <si>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</si>
  <si>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</si>
  <si>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</si>
  <si>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</si>
  <si>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</si>
  <si>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</si>
  <si>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</si>
  <si>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</si>
  <si>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</si>
  <si>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</si>
  <si>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</si>
  <si>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</si>
  <si>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</si>
  <si>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</si>
  <si>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</si>
  <si>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</si>
  <si>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</si>
  <si>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</si>
  <si>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</si>
  <si>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</si>
  <si>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</si>
  <si>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</si>
  <si>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</si>
  <si>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</si>
  <si>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</si>
  <si>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</si>
  <si>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</si>
  <si>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</si>
  <si>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</si>
  <si>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</si>
  <si>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</si>
  <si>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</si>
  <si>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</si>
  <si>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</si>
  <si>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</si>
  <si>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</si>
  <si>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</si>
  <si>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</si>
  <si>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</si>
  <si>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</si>
  <si>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</si>
  <si>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</si>
  <si>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</si>
  <si>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</si>
  <si>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</si>
  <si>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</si>
  <si>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</si>
  <si>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</si>
  <si>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</si>
  <si>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</si>
  <si>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</si>
  <si>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</si>
  <si>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</si>
  <si>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</si>
  <si>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</si>
  <si>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</si>
  <si>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</si>
  <si>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</si>
  <si>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</si>
  <si>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</si>
  <si>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</si>
  <si>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</si>
  <si>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</si>
  <si>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</si>
  <si>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</si>
  <si>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</si>
  <si>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</si>
  <si>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</si>
  <si>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</si>
  <si>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</si>
  <si>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</si>
  <si>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</si>
  <si>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</si>
  <si>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</si>
  <si>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</si>
  <si>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</si>
  <si>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</si>
  <si>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</si>
  <si>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</si>
  <si>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</si>
  <si>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</si>
  <si>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</si>
  <si>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</si>
  <si>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</si>
  <si>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</si>
  <si>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</si>
  <si>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</si>
  <si>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</si>
  <si>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</si>
  <si>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</si>
  <si>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</si>
  <si>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</si>
  <si>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</si>
  <si>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</si>
  <si>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</si>
  <si>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</si>
  <si>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</si>
  <si>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In total, 42 interviewers worked on this project, including 28 female interviewers. Enumerators worked in ten groups of four to five interviewers with one supervisor per group. Interviews were conducted in Spanish.</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</si>
  <si>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</si>
  <si>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</si>
  <si>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</si>
  <si>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Most respondents (78%) identified themselves as Mestizo, followed by White (13%) and Indigenous (5%).</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</si>
  <si>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</si>
  <si>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</si>
  <si>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</si>
  <si>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</si>
  <si>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</si>
  <si>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</si>
  <si>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</si>
  <si>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</si>
  <si>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</si>
  <si>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</si>
  <si>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</si>
  <si>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</si>
  <si>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</si>
  <si>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Argentinian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</si>
  <si>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</si>
  <si>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</si>
  <si>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</si>
  <si>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</si>
  <si>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</si>
  <si>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</si>
  <si>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</si>
  <si>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</si>
  <si>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</si>
  <si>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</si>
  <si>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</si>
  <si>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</si>
  <si>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</si>
  <si>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</si>
  <si>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</si>
  <si>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</si>
  <si>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</si>
  <si>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</si>
  <si>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</si>
  <si>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</si>
  <si>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</si>
  <si>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</si>
  <si>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</si>
  <si>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</si>
  <si>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</si>
  <si>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</si>
  <si>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</si>
  <si>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</si>
  <si>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</si>
  <si>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Southeast</t>
  </si>
  <si>
    <t>Northeast</t>
  </si>
  <si>
    <t>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</si>
  <si>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</si>
  <si>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</si>
  <si>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</si>
  <si>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</si>
  <si>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</si>
  <si>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</si>
  <si>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</si>
  <si>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</si>
  <si>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</si>
  <si>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</si>
  <si>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</si>
  <si>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</si>
  <si>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</si>
  <si>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</si>
  <si>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</si>
  <si>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</si>
  <si>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 xml:space="preserve">DMR Insights Ltd. </t>
  </si>
  <si>
    <t>Greater Antilles, The Bahamas, and the Guianas</t>
  </si>
  <si>
    <t>Bahamian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</si>
  <si>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</si>
  <si>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</si>
  <si>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</si>
  <si>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</si>
  <si>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</si>
  <si>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</si>
  <si>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</si>
  <si>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</si>
  <si>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</si>
  <si>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</si>
  <si>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</si>
  <si>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</si>
  <si>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</si>
  <si>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</si>
  <si>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</si>
  <si>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</si>
  <si>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</si>
  <si>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</si>
  <si>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</si>
  <si>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</si>
  <si>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 xml:space="preserve">Most respondents (82%) identified themselves as Afro-Jamaican, followed by Mixed Race (14%).   </t>
  </si>
  <si>
    <t>The Bahamas, the Dominican Republic, Guyana, Haiti, and Suriname</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</si>
  <si>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</si>
  <si>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</si>
  <si>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</si>
  <si>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</si>
  <si>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four</t>
  </si>
  <si>
    <t>Nassau</t>
  </si>
  <si>
    <t>Grand Bahama Island</t>
  </si>
  <si>
    <t>Abaco</t>
  </si>
  <si>
    <t>Region 1</t>
  </si>
  <si>
    <t>Ozama</t>
  </si>
  <si>
    <t>Region 2</t>
  </si>
  <si>
    <t>Region 3</t>
  </si>
  <si>
    <t>Valdesia</t>
  </si>
  <si>
    <t>Region 4</t>
  </si>
  <si>
    <t>Region 5</t>
  </si>
  <si>
    <t>Region 6</t>
  </si>
  <si>
    <t>Yuma</t>
  </si>
  <si>
    <t>Region 7</t>
  </si>
  <si>
    <t>Higuamo</t>
  </si>
  <si>
    <t>Region 8</t>
  </si>
  <si>
    <t>Region 9</t>
  </si>
  <si>
    <t>Enriquillo</t>
  </si>
  <si>
    <t>Region 10</t>
  </si>
  <si>
    <t>El Valle</t>
  </si>
  <si>
    <t>Georgetown</t>
  </si>
  <si>
    <t>New Amsterdam</t>
  </si>
  <si>
    <t>Linden</t>
  </si>
  <si>
    <t>Capital</t>
  </si>
  <si>
    <t>Middlesex</t>
  </si>
  <si>
    <t>Surrey</t>
  </si>
  <si>
    <t>Cornwall</t>
  </si>
  <si>
    <t>Paramaribo</t>
  </si>
  <si>
    <t>Wanica</t>
  </si>
  <si>
    <t>Nickerie</t>
  </si>
  <si>
    <t>Commewijne</t>
  </si>
  <si>
    <t>Saramacca</t>
  </si>
  <si>
    <t>Marowijne</t>
  </si>
  <si>
    <t>Brokopondo</t>
  </si>
  <si>
    <t>Coronie</t>
  </si>
  <si>
    <t>Captura Consulting</t>
  </si>
  <si>
    <t>Tempo Group SA</t>
  </si>
  <si>
    <t>between July and August 2022</t>
  </si>
  <si>
    <t>Most respondents (97%) reported that they had received at least a high school diploma or  vocational degree and the remaining 3% of respondents received up to a middle school diploma.</t>
  </si>
  <si>
    <t>between June and July 2022</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</si>
  <si>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</si>
  <si>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</si>
  <si>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</si>
  <si>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More than half of all respondents (57%) reported that they received at least a high school diploma or vocational degree and the remaining 43% of respondents received up to a middle school diploma.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</si>
  <si>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</si>
  <si>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</si>
  <si>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</si>
  <si>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</si>
  <si>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</si>
  <si>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In total, 39 interviewers worked on this project, including 28 female interviewers. Enumerators worked in groups of five interviewers each. Interviews were conducted in English.</t>
  </si>
  <si>
    <t>between May and June 2022</t>
  </si>
  <si>
    <t>Surinamese respondent</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</si>
  <si>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</si>
  <si>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</si>
  <si>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</si>
  <si>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</si>
  <si>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</si>
  <si>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</si>
  <si>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</si>
  <si>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</si>
  <si>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</si>
  <si>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Datum Internacional S.A.</t>
  </si>
  <si>
    <t xml:space="preserve">Most respondents (60%) reported that they had received up to a middle school diploma, and the remaining 40% of respondents received at least a high school diploma or vocational degree. </t>
  </si>
  <si>
    <t>Most respondents (68%) reported that they had received up to a middle school diploma, and the remaining 32% of respondents received at least a high school diploma or vocational degree.</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</si>
  <si>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</si>
  <si>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</si>
  <si>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</si>
  <si>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</si>
  <si>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 xml:space="preserve">More than half (55%) of all respondents reported that they had received at least a high school diploma or vocational degree, and the remaining 45% of respondents received a middle school diploma or less. </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</si>
  <si>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</si>
  <si>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</si>
  <si>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</si>
  <si>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</si>
  <si>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Florida, USA</t>
  </si>
  <si>
    <t xml:space="preserve">Most respondents (81%) identified themselves as Mestizo, followed by White (5%) and Afro-Ecuadorian (4%). </t>
  </si>
  <si>
    <t>The majority of interviews took place in Santa Cruz (29%), La Paz (25%), and Cochabamba (18%).</t>
  </si>
  <si>
    <t>Forty-one percent (41%) of the interviews took place in the Central region, followed by 35% in the Western region and 24% in the Caribbean region.</t>
  </si>
  <si>
    <t>Sierra region</t>
  </si>
  <si>
    <t>Costa region</t>
  </si>
  <si>
    <t>Fifty-four percent (54%) of the interviews took place in the Sierra region and the remaining 46% took place in the Costa region.</t>
  </si>
  <si>
    <t>Thirty-nine percent (39%) of the interviews took place in Lima, followed by 24% in the Northern zone, 17% in the Southern zone, 11% in the Central zone, and the remaining 8% in the Eastern zone.</t>
  </si>
  <si>
    <t>Captura Consulting based the sampling frame on the 2020 projected population figures from the National Statistics Institute, acquiring a proportionally stratified sample by department, age, gender, socioeconomic status, and level of urbanization.</t>
  </si>
  <si>
    <t>Tempo Group SA based the sampling frame on the 2022 projected population figures from the National Administrative Department of Statistics (DANE), acquiring a proportionally stratified sample by region, age, gender, socioeconomic status, and level of urbanization.</t>
  </si>
  <si>
    <t>Datum Internacional S.A. based the sampling frame on 2017 census figures from the National Institute of Statistics and Information (INEI) and 2020 voter statistics from the National Office of Electoral Processes (ONPE), acquiring a proportionally stratified sample by zone, age, gender, socioeconomic status, and level of urbanization.</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</si>
  <si>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</si>
  <si>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Data for Argentina was collected in 2016, 2018, and 2022. Data for Brazil was collected in 2014, 2017, and 2022. Data for Paraguay was collected in 2021.</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</si>
  <si>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</si>
  <si>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Datum Internacional S.A./BM Business Partners based the sampling frame on the most recent census figures from the National Institute of Statistics (INE), acquiring a proportionally stratified sample by region, age, gender, socioeconomic status, and level of urbanization.</t>
  </si>
  <si>
    <t>Forty percent (40%) of the interviews took place in the Centro region, followed by 20% in the Argentine Northwest, 11% in Litoral, 11% in Pampeana, 10% in Cuyo, and 9% in Patagonia.</t>
  </si>
  <si>
    <t>The majority of interviews (54%) took place in the Southeast region, followed by 21% in the Northeast, 15% in the South, 7% in the North, and 3% in the Midwest.</t>
  </si>
  <si>
    <t>The majority of interviews took place in the Central Department (30%), Alto Paraná (12%), Itapúa (9%), Caaguazú (8%), and the Capital District of Asunción (7%).</t>
  </si>
  <si>
    <t>Southern Cone</t>
  </si>
  <si>
    <t>The supervisory team directly oversaw 20% of all interviews in the field. During data processing, 200 interviews (approximately 20% of the sample) were selected for audio review by the central office and 300 interviews (30% of the sample) were backchecked via telephone.  Additional quality control measures included GPS validation of all sampling segment interviews, checks for abnormal answer patterns, and photo verification. After quality control, two interviews were rejected from the final sample. Interviews averaged 44 minutes in length and ranged from 26 to 81 minutes.</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</si>
  <si>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</si>
  <si>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DMR Insights Ltd. based the sampling frame on the 2010 census figures from the Bahamas National Statistical Institute, acquiring a proportionally stratified sample by region, age, gender, socioeconomic status, and level of urbanization.</t>
  </si>
  <si>
    <t xml:space="preserve">Forty-nine percent (49%) of respondents identified themselves as Afro-Bahamian or “Other,” followed by Indigenous (39%) and Mixed Race (12%). </t>
  </si>
  <si>
    <t>Data for The Bahamas, the Dominican Republic, Guyana, and Suriname was collected in 2016, 2018, and 2022. Data for Haiti was collected in 2021 and 2022. Data for Jamaica was collected in 2014, 2017, 2019, and 2022.</t>
  </si>
  <si>
    <t>the Dominican Republic</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</si>
  <si>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</si>
  <si>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(27%) of all respondents identified themselves as Mestizo, followed by Afro-Dominican (24%) and White (20%). </t>
  </si>
  <si>
    <t>StatMark Group based the sampling frame on 2012 population figures from the Bureau of Statistics of Guyana, acquiring a proportionally stratified sample by region, age, gender, socioeconomic status, and level of urbanization.</t>
  </si>
  <si>
    <t xml:space="preserve">Thirty-nine percent (39%) of respondents identified themselves as Afro-Guyanese, followed by Mixed Race (26%) and Indo-Guyanese (23%).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</si>
  <si>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Survey administrators used a Kish grid to select respondents. If the selected respondent declined to be interviewed or otherwise did not meet the characteristics of the target quota, the interviewer moved on to the next household.  </t>
  </si>
  <si>
    <t>StatMark Group based the sampling frame on 2018 census figures from the Statistical Institute of Jamaica (STATIN), acquiring a proportionally stratified sample by region, age, gender, socioeconomic status, and level of urbanization.</t>
  </si>
  <si>
    <t xml:space="preserve">Regions and parishes were selected to achieve a nationally representative sample of the country based on population density and geographic coverage. Within parishes, cities and towns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</si>
  <si>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</si>
  <si>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Virginia, USA</t>
  </si>
  <si>
    <t>D3: Designs, Data, Decisions based the sampling frame on 2012 population figures from the General Statistics Bureau of Suriname, acquiring a proportionally stratified sample by district, age, gender, socioeconomic status, and level of urbanization.</t>
  </si>
  <si>
    <t>provinces</t>
  </si>
  <si>
    <t>major metropolitan areas</t>
  </si>
  <si>
    <t>parishes</t>
  </si>
  <si>
    <t>all 14</t>
  </si>
  <si>
    <t>districts</t>
  </si>
  <si>
    <t>cities and towns</t>
  </si>
  <si>
    <t>The majority of interviews (78%) took place in Nassau, followed by 17% in Grand Bahama Island and 5% in Abaco.</t>
  </si>
  <si>
    <t>North Cibao</t>
  </si>
  <si>
    <t>South Ciabo</t>
  </si>
  <si>
    <t>Northeast Ciabo</t>
  </si>
  <si>
    <t>Northwest Ciabo</t>
  </si>
  <si>
    <t>The majority of interviews took place in Ozama (37%), North Ciabo (16%), and Valdesia (10%).</t>
  </si>
  <si>
    <t>The majority of interviews (73%) took place in Georgetown, followed by 14% in New Amsterdam and 13% in Linden.</t>
  </si>
  <si>
    <t>Thirty-seven percent (37%) of the interviews took place in the Capital region, followed by 22% in the North region, 22% in the South region, and 20% in the Central region.</t>
  </si>
  <si>
    <t>Forty-six percent (46%) of the interviews took place in Middlesex, followed by 31% in Surrey and 23% in Cornwall.</t>
  </si>
  <si>
    <t xml:space="preserve">Para </t>
  </si>
  <si>
    <t>The majority of interviews took place in Paramaribo (42%), Wanica (22%), and Nickerie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</si>
</sst>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
      <patternFill patternType="solid">
        <fgColor them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2">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0" fontId="0" fillId="8" borderId="0" xfId="0" applyFill="1"/>
    <xf numFmtId="9" fontId="0" fillId="6" borderId="0" xfId="1" applyFont="1" applyFill="1" applyAlignment="1">
      <alignment vertical="center"/>
    </xf>
    <xf numFmtId="9" fontId="0" fillId="0" borderId="0" xfId="1" applyFont="1" applyFill="1" applyAlignment="1">
      <alignment vertical="center"/>
    </xf>
    <xf numFmtId="9" fontId="0" fillId="5" borderId="0" xfId="1" applyFont="1" applyFill="1" applyAlignment="1">
      <alignment vertical="center"/>
    </xf>
    <xf numFmtId="0" fontId="6" fillId="5" borderId="0" xfId="0" applyFont="1" applyFill="1" applyAlignment="1">
      <alignment vertical="center"/>
    </xf>
    <xf numFmtId="9" fontId="3" fillId="5" borderId="0" xfId="1" applyFont="1" applyFill="1" applyAlignment="1">
      <alignment vertical="center"/>
    </xf>
    <xf numFmtId="0" fontId="0" fillId="6" borderId="0" xfId="0" applyFill="1" applyAlignment="1">
      <alignment horizontal="right"/>
    </xf>
    <xf numFmtId="0" fontId="0" fillId="5" borderId="0" xfId="0" applyFill="1" applyAlignment="1">
      <alignment horizontal="right"/>
    </xf>
    <xf numFmtId="0" fontId="6" fillId="5" borderId="0" xfId="0" applyFont="1" applyFill="1" applyAlignment="1">
      <alignment wrapText="1"/>
    </xf>
    <xf numFmtId="9" fontId="3" fillId="5" borderId="0" xfId="1" applyFont="1" applyFill="1"/>
  </cellXfs>
  <cellStyles count="2">
    <cellStyle name="Normal" xfId="0" builtinId="0"/>
    <cellStyle name="Porcentaje" xfId="1" builtinId="5"/>
  </cellStyles>
  <dxfs count="24">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2"/>
  <sheetViews>
    <sheetView tabSelected="1" zoomScale="90" zoomScaleNormal="90" workbookViewId="0">
      <pane xSplit="1" ySplit="1" topLeftCell="B11" activePane="bottomRight" state="frozen"/>
      <selection pane="topRight" activeCell="B1" sqref="B1"/>
      <selection pane="bottomLeft" activeCell="A2" sqref="A2"/>
      <selection pane="bottomRight" activeCell="G26" sqref="G26"/>
    </sheetView>
  </sheetViews>
  <sheetFormatPr baseColWidth="10" defaultColWidth="10.83203125" defaultRowHeight="15"/>
  <cols>
    <col min="1" max="19" width="35.83203125" style="13" customWidth="1"/>
    <col min="20" max="16384" width="10.83203125" style="13"/>
  </cols>
  <sheetData>
    <row r="1" spans="1:23">
      <c r="A1" s="10" t="s">
        <v>4</v>
      </c>
      <c r="B1" s="10" t="s">
        <v>110</v>
      </c>
      <c r="C1" s="10" t="s">
        <v>111</v>
      </c>
      <c r="D1" s="10" t="s">
        <v>0</v>
      </c>
      <c r="E1" s="10" t="s">
        <v>1</v>
      </c>
      <c r="F1" s="10" t="s">
        <v>109</v>
      </c>
      <c r="G1" s="10" t="s">
        <v>112</v>
      </c>
      <c r="H1" s="10" t="s">
        <v>3</v>
      </c>
      <c r="I1" s="10" t="s">
        <v>5</v>
      </c>
      <c r="J1" s="10" t="s">
        <v>106</v>
      </c>
      <c r="K1" s="10" t="s">
        <v>113</v>
      </c>
      <c r="L1" s="10" t="s">
        <v>114</v>
      </c>
      <c r="M1" s="10" t="s">
        <v>122</v>
      </c>
      <c r="N1" s="10" t="s">
        <v>56</v>
      </c>
      <c r="O1" s="10" t="s">
        <v>125</v>
      </c>
      <c r="P1" s="10" t="s">
        <v>167</v>
      </c>
      <c r="Q1" s="10" t="s">
        <v>124</v>
      </c>
      <c r="R1" s="10" t="s">
        <v>108</v>
      </c>
      <c r="S1" s="10" t="s">
        <v>120</v>
      </c>
      <c r="T1" s="10"/>
      <c r="U1" s="10"/>
      <c r="V1" s="10"/>
      <c r="W1" s="10"/>
    </row>
    <row r="2" spans="1:23" ht="125" customHeight="1">
      <c r="A2" s="13" t="s">
        <v>8</v>
      </c>
      <c r="B2" s="13">
        <v>115</v>
      </c>
      <c r="C2" s="13">
        <v>77</v>
      </c>
      <c r="D2" s="41">
        <v>1000</v>
      </c>
      <c r="E2" s="13" t="s">
        <v>302</v>
      </c>
      <c r="F2" s="13">
        <v>2022</v>
      </c>
      <c r="G2" s="13" t="s">
        <v>306</v>
      </c>
      <c r="H2" s="13" t="s">
        <v>7</v>
      </c>
      <c r="I2" s="13" t="s">
        <v>9</v>
      </c>
      <c r="J2" s="13" t="s">
        <v>107</v>
      </c>
      <c r="K2" s="19" t="s">
        <v>348</v>
      </c>
      <c r="L2" s="13" t="s">
        <v>115</v>
      </c>
      <c r="M2" s="19" t="s">
        <v>323</v>
      </c>
      <c r="N2" s="19" t="s">
        <v>324</v>
      </c>
      <c r="O2" s="42" t="s">
        <v>336</v>
      </c>
      <c r="P2" s="19" t="s">
        <v>168</v>
      </c>
      <c r="Q2" s="19" t="s">
        <v>169</v>
      </c>
      <c r="R2" s="19" t="s">
        <v>325</v>
      </c>
      <c r="S2" s="19" t="s">
        <v>117</v>
      </c>
    </row>
    <row r="3" spans="1:23" ht="125" customHeight="1">
      <c r="A3" s="2" t="s">
        <v>11</v>
      </c>
      <c r="B3" s="13">
        <v>115</v>
      </c>
      <c r="C3" s="13">
        <v>77</v>
      </c>
      <c r="D3" s="2">
        <v>1000</v>
      </c>
      <c r="E3" s="2" t="s">
        <v>303</v>
      </c>
      <c r="F3" s="13">
        <v>2022</v>
      </c>
      <c r="G3" s="6" t="s">
        <v>317</v>
      </c>
      <c r="H3" s="2" t="s">
        <v>7</v>
      </c>
      <c r="I3" s="2" t="s">
        <v>12</v>
      </c>
      <c r="J3" s="13" t="s">
        <v>170</v>
      </c>
      <c r="K3" s="36" t="s">
        <v>349</v>
      </c>
      <c r="L3" s="13" t="s">
        <v>115</v>
      </c>
      <c r="M3" s="19" t="s">
        <v>121</v>
      </c>
      <c r="N3" s="19" t="s">
        <v>326</v>
      </c>
      <c r="O3" s="19" t="s">
        <v>327</v>
      </c>
      <c r="P3" s="36" t="s">
        <v>171</v>
      </c>
      <c r="Q3" s="19" t="s">
        <v>359</v>
      </c>
      <c r="R3" s="19" t="s">
        <v>325</v>
      </c>
      <c r="S3" s="19" t="s">
        <v>116</v>
      </c>
    </row>
    <row r="4" spans="1:23" ht="125" customHeight="1">
      <c r="A4" s="41" t="s">
        <v>15</v>
      </c>
      <c r="B4" s="13">
        <v>115</v>
      </c>
      <c r="C4" s="13">
        <v>77</v>
      </c>
      <c r="D4" s="41">
        <v>1005</v>
      </c>
      <c r="E4" s="41" t="s">
        <v>13</v>
      </c>
      <c r="F4" s="13">
        <v>2022</v>
      </c>
      <c r="G4" s="13" t="s">
        <v>314</v>
      </c>
      <c r="H4" s="41" t="s">
        <v>7</v>
      </c>
      <c r="I4" s="41" t="s">
        <v>166</v>
      </c>
      <c r="J4" s="13" t="s">
        <v>340</v>
      </c>
      <c r="K4" s="20" t="s">
        <v>172</v>
      </c>
      <c r="L4" s="13" t="s">
        <v>115</v>
      </c>
      <c r="M4" s="19" t="s">
        <v>341</v>
      </c>
      <c r="N4" s="19" t="s">
        <v>337</v>
      </c>
      <c r="O4" s="19" t="s">
        <v>173</v>
      </c>
      <c r="P4" s="20" t="s">
        <v>338</v>
      </c>
      <c r="Q4" s="19" t="s">
        <v>123</v>
      </c>
      <c r="R4" s="19" t="s">
        <v>325</v>
      </c>
      <c r="S4" s="19" t="s">
        <v>118</v>
      </c>
    </row>
    <row r="5" spans="1:23" ht="125" customHeight="1">
      <c r="A5" s="13" t="s">
        <v>19</v>
      </c>
      <c r="B5" s="13">
        <v>115</v>
      </c>
      <c r="C5" s="13">
        <v>77</v>
      </c>
      <c r="D5" s="2">
        <v>1029</v>
      </c>
      <c r="E5" t="s">
        <v>328</v>
      </c>
      <c r="F5" s="13">
        <v>2022</v>
      </c>
      <c r="G5" s="13" t="s">
        <v>304</v>
      </c>
      <c r="H5" s="13" t="s">
        <v>7</v>
      </c>
      <c r="I5" s="13" t="s">
        <v>20</v>
      </c>
      <c r="J5" s="13" t="s">
        <v>174</v>
      </c>
      <c r="K5" s="40" t="s">
        <v>350</v>
      </c>
      <c r="L5" s="13" t="s">
        <v>115</v>
      </c>
      <c r="M5" s="40" t="s">
        <v>175</v>
      </c>
      <c r="N5" s="19" t="s">
        <v>329</v>
      </c>
      <c r="O5" s="19" t="s">
        <v>360</v>
      </c>
      <c r="P5" s="40" t="s">
        <v>176</v>
      </c>
      <c r="Q5" s="40" t="s">
        <v>177</v>
      </c>
      <c r="R5" s="19" t="s">
        <v>325</v>
      </c>
      <c r="S5" s="19" t="s">
        <v>119</v>
      </c>
    </row>
    <row r="6" spans="1:23" ht="126" customHeight="1">
      <c r="A6" s="43" t="s">
        <v>138</v>
      </c>
      <c r="B6" s="43">
        <v>115</v>
      </c>
      <c r="C6" s="43">
        <v>77</v>
      </c>
      <c r="D6" s="44">
        <v>759</v>
      </c>
      <c r="E6" s="45" t="s">
        <v>13</v>
      </c>
      <c r="F6" s="44">
        <v>2022</v>
      </c>
      <c r="G6" s="43" t="s">
        <v>314</v>
      </c>
      <c r="H6" s="43" t="s">
        <v>358</v>
      </c>
      <c r="I6" s="43" t="s">
        <v>189</v>
      </c>
      <c r="J6" s="13" t="s">
        <v>340</v>
      </c>
      <c r="K6" s="35" t="s">
        <v>351</v>
      </c>
      <c r="L6" s="35" t="s">
        <v>115</v>
      </c>
      <c r="M6" s="35" t="s">
        <v>190</v>
      </c>
      <c r="N6" s="35" t="s">
        <v>330</v>
      </c>
      <c r="O6" s="35" t="s">
        <v>191</v>
      </c>
      <c r="P6" s="35" t="s">
        <v>192</v>
      </c>
      <c r="Q6" s="35" t="s">
        <v>193</v>
      </c>
      <c r="R6" s="35" t="s">
        <v>352</v>
      </c>
      <c r="S6" s="43" t="s">
        <v>194</v>
      </c>
    </row>
    <row r="7" spans="1:23" ht="126" customHeight="1">
      <c r="A7" s="46" t="s">
        <v>139</v>
      </c>
      <c r="B7" s="43">
        <v>115</v>
      </c>
      <c r="C7" s="43">
        <v>77</v>
      </c>
      <c r="D7" s="47">
        <v>1109</v>
      </c>
      <c r="E7" s="47" t="s">
        <v>140</v>
      </c>
      <c r="F7" s="48">
        <v>2022</v>
      </c>
      <c r="G7" s="43" t="s">
        <v>314</v>
      </c>
      <c r="H7" s="43" t="s">
        <v>358</v>
      </c>
      <c r="I7" s="46" t="s">
        <v>195</v>
      </c>
      <c r="J7" s="43" t="s">
        <v>196</v>
      </c>
      <c r="K7" s="35" t="s">
        <v>353</v>
      </c>
      <c r="L7" s="35" t="s">
        <v>197</v>
      </c>
      <c r="M7" s="35" t="s">
        <v>198</v>
      </c>
      <c r="N7" s="35" t="s">
        <v>331</v>
      </c>
      <c r="O7" s="35" t="s">
        <v>199</v>
      </c>
      <c r="P7" s="35" t="s">
        <v>200</v>
      </c>
      <c r="Q7" s="35" t="s">
        <v>201</v>
      </c>
      <c r="R7" s="35" t="s">
        <v>352</v>
      </c>
      <c r="S7" s="43" t="s">
        <v>202</v>
      </c>
    </row>
    <row r="8" spans="1:23" ht="126" customHeight="1">
      <c r="A8" s="49" t="s">
        <v>141</v>
      </c>
      <c r="B8" s="43">
        <v>88</v>
      </c>
      <c r="C8" s="43">
        <v>69</v>
      </c>
      <c r="D8" s="45">
        <v>1000</v>
      </c>
      <c r="E8" s="45" t="s">
        <v>332</v>
      </c>
      <c r="F8" s="44">
        <v>2021</v>
      </c>
      <c r="G8" s="43" t="s">
        <v>333</v>
      </c>
      <c r="H8" s="43" t="s">
        <v>358</v>
      </c>
      <c r="I8" s="49" t="s">
        <v>203</v>
      </c>
      <c r="J8" s="35" t="s">
        <v>334</v>
      </c>
      <c r="K8" s="35" t="s">
        <v>354</v>
      </c>
      <c r="L8" s="35" t="s">
        <v>115</v>
      </c>
      <c r="M8" s="35" t="s">
        <v>204</v>
      </c>
      <c r="N8" s="35" t="s">
        <v>335</v>
      </c>
      <c r="O8" s="35" t="s">
        <v>205</v>
      </c>
      <c r="P8" s="35" t="s">
        <v>206</v>
      </c>
      <c r="Q8" s="35" t="s">
        <v>207</v>
      </c>
      <c r="R8" s="35" t="s">
        <v>352</v>
      </c>
      <c r="S8" s="43" t="s">
        <v>208</v>
      </c>
    </row>
    <row r="9" spans="1:23" ht="126" customHeight="1">
      <c r="A9" s="19" t="s">
        <v>152</v>
      </c>
      <c r="B9" s="19">
        <v>172</v>
      </c>
      <c r="C9" s="19">
        <v>122</v>
      </c>
      <c r="D9" s="20">
        <v>500</v>
      </c>
      <c r="E9" s="19" t="s">
        <v>238</v>
      </c>
      <c r="F9" s="19">
        <v>2022</v>
      </c>
      <c r="G9" s="19" t="s">
        <v>304</v>
      </c>
      <c r="H9" s="19" t="s">
        <v>239</v>
      </c>
      <c r="I9" s="19" t="s">
        <v>240</v>
      </c>
      <c r="J9" s="19" t="s">
        <v>148</v>
      </c>
      <c r="K9" s="19" t="s">
        <v>361</v>
      </c>
      <c r="L9" s="19" t="s">
        <v>241</v>
      </c>
      <c r="M9" s="19" t="s">
        <v>362</v>
      </c>
      <c r="N9" s="35" t="s">
        <v>305</v>
      </c>
      <c r="O9" s="19" t="s">
        <v>242</v>
      </c>
      <c r="P9" s="19" t="s">
        <v>243</v>
      </c>
      <c r="Q9" s="19" t="s">
        <v>244</v>
      </c>
      <c r="R9" s="19" t="s">
        <v>363</v>
      </c>
      <c r="S9" s="19" t="s">
        <v>245</v>
      </c>
    </row>
    <row r="10" spans="1:23" ht="126" customHeight="1">
      <c r="A10" s="36" t="s">
        <v>364</v>
      </c>
      <c r="B10" s="19">
        <v>172</v>
      </c>
      <c r="C10" s="19">
        <v>122</v>
      </c>
      <c r="D10" s="36">
        <v>1002</v>
      </c>
      <c r="E10" s="36" t="s">
        <v>151</v>
      </c>
      <c r="F10" s="19">
        <v>2022</v>
      </c>
      <c r="G10" s="19" t="s">
        <v>306</v>
      </c>
      <c r="H10" s="19" t="s">
        <v>239</v>
      </c>
      <c r="I10" s="36" t="s">
        <v>246</v>
      </c>
      <c r="J10" s="36" t="s">
        <v>247</v>
      </c>
      <c r="K10" s="19" t="s">
        <v>365</v>
      </c>
      <c r="L10" s="19" t="s">
        <v>115</v>
      </c>
      <c r="M10" s="19" t="s">
        <v>366</v>
      </c>
      <c r="N10" s="35" t="s">
        <v>307</v>
      </c>
      <c r="O10" s="19" t="s">
        <v>308</v>
      </c>
      <c r="P10" s="19" t="s">
        <v>248</v>
      </c>
      <c r="Q10" s="19" t="s">
        <v>249</v>
      </c>
      <c r="R10" s="19" t="s">
        <v>363</v>
      </c>
      <c r="S10" s="19" t="s">
        <v>250</v>
      </c>
    </row>
    <row r="11" spans="1:23" ht="126" customHeight="1">
      <c r="A11" s="20" t="s">
        <v>154</v>
      </c>
      <c r="B11" s="19">
        <v>172</v>
      </c>
      <c r="C11" s="19">
        <v>122</v>
      </c>
      <c r="D11" s="37">
        <v>500</v>
      </c>
      <c r="E11" s="20" t="s">
        <v>13</v>
      </c>
      <c r="F11" s="19">
        <v>2022</v>
      </c>
      <c r="G11" s="38" t="s">
        <v>304</v>
      </c>
      <c r="H11" s="19" t="s">
        <v>239</v>
      </c>
      <c r="I11" s="20" t="s">
        <v>309</v>
      </c>
      <c r="J11" s="19" t="s">
        <v>340</v>
      </c>
      <c r="K11" s="19" t="s">
        <v>367</v>
      </c>
      <c r="L11" s="19" t="s">
        <v>241</v>
      </c>
      <c r="M11" s="19" t="s">
        <v>368</v>
      </c>
      <c r="N11" s="35" t="s">
        <v>310</v>
      </c>
      <c r="O11" s="19" t="s">
        <v>369</v>
      </c>
      <c r="P11" s="19" t="s">
        <v>251</v>
      </c>
      <c r="Q11" s="19" t="s">
        <v>311</v>
      </c>
      <c r="R11" s="19" t="s">
        <v>363</v>
      </c>
      <c r="S11" s="19" t="s">
        <v>252</v>
      </c>
    </row>
    <row r="12" spans="1:23" ht="126" customHeight="1">
      <c r="A12" s="19" t="s">
        <v>155</v>
      </c>
      <c r="B12" s="19">
        <v>172</v>
      </c>
      <c r="C12" s="19">
        <v>122</v>
      </c>
      <c r="D12" s="36">
        <v>507</v>
      </c>
      <c r="E12" s="36" t="s">
        <v>151</v>
      </c>
      <c r="F12" s="19">
        <v>2022</v>
      </c>
      <c r="G12" s="39" t="s">
        <v>312</v>
      </c>
      <c r="H12" s="19" t="s">
        <v>239</v>
      </c>
      <c r="I12" s="19" t="s">
        <v>253</v>
      </c>
      <c r="J12" s="36" t="s">
        <v>247</v>
      </c>
      <c r="K12" s="19" t="s">
        <v>339</v>
      </c>
      <c r="L12" s="19" t="s">
        <v>254</v>
      </c>
      <c r="M12" s="19" t="s">
        <v>255</v>
      </c>
      <c r="N12" s="35" t="s">
        <v>256</v>
      </c>
      <c r="O12" s="19" t="s">
        <v>313</v>
      </c>
      <c r="P12" s="19" t="s">
        <v>257</v>
      </c>
      <c r="Q12" s="19" t="s">
        <v>258</v>
      </c>
      <c r="R12" s="19" t="s">
        <v>363</v>
      </c>
      <c r="S12" s="19" t="s">
        <v>259</v>
      </c>
    </row>
    <row r="13" spans="1:23" ht="126" customHeight="1">
      <c r="A13" s="19" t="s">
        <v>156</v>
      </c>
      <c r="B13" s="19">
        <v>172</v>
      </c>
      <c r="C13" s="19">
        <v>122</v>
      </c>
      <c r="D13" s="20">
        <v>1001</v>
      </c>
      <c r="E13" s="20" t="s">
        <v>13</v>
      </c>
      <c r="F13" s="19">
        <v>2022</v>
      </c>
      <c r="G13" s="19" t="s">
        <v>314</v>
      </c>
      <c r="H13" s="19" t="s">
        <v>239</v>
      </c>
      <c r="I13" s="19" t="s">
        <v>260</v>
      </c>
      <c r="J13" s="19" t="s">
        <v>340</v>
      </c>
      <c r="K13" s="19" t="s">
        <v>370</v>
      </c>
      <c r="L13" s="19" t="s">
        <v>241</v>
      </c>
      <c r="M13" s="19" t="s">
        <v>261</v>
      </c>
      <c r="N13" s="35" t="s">
        <v>315</v>
      </c>
      <c r="O13" s="19" t="s">
        <v>371</v>
      </c>
      <c r="P13" s="19" t="s">
        <v>316</v>
      </c>
      <c r="Q13" s="19" t="s">
        <v>372</v>
      </c>
      <c r="R13" s="19" t="s">
        <v>363</v>
      </c>
      <c r="S13" s="19" t="s">
        <v>262</v>
      </c>
    </row>
    <row r="14" spans="1:23" ht="126" customHeight="1">
      <c r="A14" s="19" t="s">
        <v>157</v>
      </c>
      <c r="B14" s="40">
        <f>172-5</f>
        <v>167</v>
      </c>
      <c r="C14" s="40">
        <v>122</v>
      </c>
      <c r="D14" s="19">
        <v>502</v>
      </c>
      <c r="E14" s="19" t="s">
        <v>158</v>
      </c>
      <c r="F14" s="19">
        <v>2022</v>
      </c>
      <c r="G14" s="19" t="s">
        <v>317</v>
      </c>
      <c r="H14" s="19" t="s">
        <v>239</v>
      </c>
      <c r="I14" s="19" t="s">
        <v>318</v>
      </c>
      <c r="J14" s="19" t="s">
        <v>373</v>
      </c>
      <c r="K14" s="19" t="s">
        <v>374</v>
      </c>
      <c r="L14" s="19" t="s">
        <v>263</v>
      </c>
      <c r="M14" s="19" t="s">
        <v>319</v>
      </c>
      <c r="N14" s="35" t="s">
        <v>320</v>
      </c>
      <c r="O14" s="19" t="s">
        <v>321</v>
      </c>
      <c r="P14" s="19" t="s">
        <v>264</v>
      </c>
      <c r="Q14" s="19" t="s">
        <v>322</v>
      </c>
      <c r="R14" s="19" t="s">
        <v>363</v>
      </c>
      <c r="S14" s="19" t="s">
        <v>265</v>
      </c>
    </row>
    <row r="15" spans="1:23">
      <c r="B15" s="19"/>
      <c r="C15" s="19"/>
      <c r="D15" s="41"/>
      <c r="J15" s="19"/>
      <c r="K15" s="19"/>
      <c r="M15" s="19"/>
      <c r="N15" s="19"/>
      <c r="O15" s="19"/>
      <c r="P15" s="19"/>
      <c r="Q15" s="19"/>
      <c r="R15" s="19"/>
      <c r="S15" s="19"/>
    </row>
    <row r="16" spans="1:23">
      <c r="A16" s="2"/>
      <c r="B16" s="19"/>
      <c r="C16" s="19"/>
      <c r="D16" s="2"/>
      <c r="I16" s="2"/>
      <c r="J16" s="19"/>
      <c r="K16" s="19"/>
      <c r="M16" s="19"/>
      <c r="N16" s="19"/>
      <c r="O16" s="19"/>
      <c r="P16" s="19"/>
      <c r="Q16" s="19"/>
      <c r="R16" s="19"/>
      <c r="S16" s="19"/>
    </row>
    <row r="17" spans="1:19">
      <c r="A17" s="41"/>
      <c r="B17" s="19"/>
      <c r="C17" s="19"/>
      <c r="D17" s="50"/>
      <c r="I17" s="41"/>
      <c r="J17" s="19"/>
      <c r="K17" s="19"/>
      <c r="M17" s="19"/>
      <c r="N17" s="19"/>
      <c r="O17" s="19"/>
      <c r="P17" s="19"/>
      <c r="Q17" s="19"/>
      <c r="R17" s="19"/>
      <c r="S17" s="19"/>
    </row>
    <row r="18" spans="1:19">
      <c r="B18" s="19"/>
      <c r="C18" s="19"/>
      <c r="D18" s="50"/>
      <c r="J18" s="19"/>
      <c r="K18" s="19"/>
      <c r="M18" s="19"/>
      <c r="N18" s="19"/>
      <c r="O18" s="19"/>
      <c r="P18" s="19"/>
      <c r="Q18" s="19"/>
      <c r="R18" s="19"/>
      <c r="S18" s="19"/>
    </row>
    <row r="19" spans="1:19">
      <c r="B19" s="19"/>
      <c r="C19" s="19"/>
      <c r="J19" s="19"/>
      <c r="K19" s="19"/>
      <c r="M19" s="19"/>
      <c r="N19" s="19"/>
      <c r="O19" s="19"/>
      <c r="P19" s="19"/>
      <c r="Q19" s="19"/>
      <c r="R19" s="19"/>
      <c r="S19" s="19"/>
    </row>
    <row r="20" spans="1:19">
      <c r="B20" s="19"/>
      <c r="C20" s="19"/>
      <c r="J20" s="19"/>
      <c r="K20" s="19"/>
      <c r="M20" s="19"/>
      <c r="N20" s="19"/>
      <c r="O20" s="19"/>
      <c r="P20" s="19"/>
      <c r="Q20" s="19"/>
      <c r="R20" s="19"/>
      <c r="S20" s="19"/>
    </row>
    <row r="21" spans="1:19">
      <c r="B21" s="19"/>
      <c r="C21" s="19"/>
      <c r="J21" s="19"/>
      <c r="K21" s="19"/>
      <c r="M21" s="19"/>
      <c r="N21" s="19"/>
      <c r="O21" s="19"/>
      <c r="P21" s="19"/>
      <c r="Q21" s="19"/>
      <c r="R21" s="19"/>
      <c r="S21" s="19"/>
    </row>
    <row r="22" spans="1:19">
      <c r="B22" s="19"/>
      <c r="C22" s="19"/>
      <c r="I22" s="51"/>
      <c r="J22" s="36"/>
      <c r="K22" s="19"/>
      <c r="M22" s="19"/>
      <c r="N22" s="19"/>
      <c r="O22" s="19"/>
      <c r="P22" s="19"/>
      <c r="Q22" s="19"/>
      <c r="R22" s="19"/>
      <c r="S22" s="19"/>
    </row>
  </sheetData>
  <conditionalFormatting sqref="A1:K1 R1:XFD1 A23:XFD1048576 T2:XFD22">
    <cfRule type="expression" dxfId="23" priority="211">
      <formula>MOD(ROW(),2)=0</formula>
    </cfRule>
    <cfRule type="expression" priority="212">
      <formula>MOD(ROW(),2)=0</formula>
    </cfRule>
  </conditionalFormatting>
  <conditionalFormatting sqref="L1:Q1">
    <cfRule type="expression" dxfId="22" priority="209">
      <formula>MOD(ROW(),2)=0</formula>
    </cfRule>
    <cfRule type="expression" priority="210">
      <formula>MOD(ROW(),2)=0</formula>
    </cfRule>
  </conditionalFormatting>
  <conditionalFormatting sqref="D16">
    <cfRule type="expression" priority="86">
      <formula>MOD(ROW(),2)=0</formula>
    </cfRule>
  </conditionalFormatting>
  <conditionalFormatting sqref="A15:A22 K16:Q16 I15:I21 K15:M15 O15:S15 K17:M17 O17:Q17 K18:Q18 K19:M19 O19:Q19 K20:Q20 K21:M21 O21:Q21 K22:Q22 D15:H22 R16:S22">
    <cfRule type="expression" dxfId="21" priority="84">
      <formula>MOD(ROW(),2)=0</formula>
    </cfRule>
    <cfRule type="expression" priority="85">
      <formula>MOD(ROW(),2)=0</formula>
    </cfRule>
  </conditionalFormatting>
  <conditionalFormatting sqref="B15:C22">
    <cfRule type="expression" dxfId="20" priority="82">
      <formula>MOD(ROW(),2)=0</formula>
    </cfRule>
    <cfRule type="expression" priority="83">
      <formula>MOD(ROW(),2)=0</formula>
    </cfRule>
  </conditionalFormatting>
  <conditionalFormatting sqref="J15">
    <cfRule type="expression" dxfId="19" priority="80">
      <formula>MOD(ROW(),2)=0</formula>
    </cfRule>
    <cfRule type="expression" priority="81">
      <formula>MOD(ROW(),2)=0</formula>
    </cfRule>
  </conditionalFormatting>
  <conditionalFormatting sqref="J16">
    <cfRule type="expression" dxfId="18" priority="78">
      <formula>MOD(ROW(),2)=0</formula>
    </cfRule>
    <cfRule type="expression" priority="79">
      <formula>MOD(ROW(),2)=0</formula>
    </cfRule>
  </conditionalFormatting>
  <conditionalFormatting sqref="J17">
    <cfRule type="expression" dxfId="17" priority="76">
      <formula>MOD(ROW(),2)=0</formula>
    </cfRule>
    <cfRule type="expression" priority="77">
      <formula>MOD(ROW(),2)=0</formula>
    </cfRule>
  </conditionalFormatting>
  <conditionalFormatting sqref="J18">
    <cfRule type="expression" dxfId="16" priority="74">
      <formula>MOD(ROW(),2)=0</formula>
    </cfRule>
    <cfRule type="expression" priority="75">
      <formula>MOD(ROW(),2)=0</formula>
    </cfRule>
  </conditionalFormatting>
  <conditionalFormatting sqref="J19">
    <cfRule type="expression" dxfId="15" priority="72">
      <formula>MOD(ROW(),2)=0</formula>
    </cfRule>
    <cfRule type="expression" priority="73">
      <formula>MOD(ROW(),2)=0</formula>
    </cfRule>
  </conditionalFormatting>
  <conditionalFormatting sqref="J20">
    <cfRule type="expression" dxfId="14" priority="70">
      <formula>MOD(ROW(),2)=0</formula>
    </cfRule>
    <cfRule type="expression" priority="71">
      <formula>MOD(ROW(),2)=0</formula>
    </cfRule>
  </conditionalFormatting>
  <conditionalFormatting sqref="J21">
    <cfRule type="expression" dxfId="13" priority="68">
      <formula>MOD(ROW(),2)=0</formula>
    </cfRule>
    <cfRule type="expression" priority="69">
      <formula>MOD(ROW(),2)=0</formula>
    </cfRule>
  </conditionalFormatting>
  <conditionalFormatting sqref="J22">
    <cfRule type="expression" dxfId="12" priority="66">
      <formula>MOD(ROW(),2)=0</formula>
    </cfRule>
    <cfRule type="expression" priority="67">
      <formula>MOD(ROW(),2)=0</formula>
    </cfRule>
  </conditionalFormatting>
  <conditionalFormatting sqref="N15">
    <cfRule type="expression" dxfId="11" priority="64">
      <formula>MOD(ROW(),2)=0</formula>
    </cfRule>
    <cfRule type="expression" priority="65">
      <formula>MOD(ROW(),2)=0</formula>
    </cfRule>
  </conditionalFormatting>
  <conditionalFormatting sqref="N17">
    <cfRule type="expression" dxfId="10" priority="62">
      <formula>MOD(ROW(),2)=0</formula>
    </cfRule>
    <cfRule type="expression" priority="63">
      <formula>MOD(ROW(),2)=0</formula>
    </cfRule>
  </conditionalFormatting>
  <conditionalFormatting sqref="N19">
    <cfRule type="expression" dxfId="9" priority="60">
      <formula>MOD(ROW(),2)=0</formula>
    </cfRule>
    <cfRule type="expression" priority="61">
      <formula>MOD(ROW(),2)=0</formula>
    </cfRule>
  </conditionalFormatting>
  <conditionalFormatting sqref="N21">
    <cfRule type="expression" dxfId="8" priority="58">
      <formula>MOD(ROW(),2)=0</formula>
    </cfRule>
    <cfRule type="expression" priority="59">
      <formula>MOD(ROW(),2)=0</formula>
    </cfRule>
  </conditionalFormatting>
  <conditionalFormatting sqref="D3">
    <cfRule type="expression" priority="19">
      <formula>MOD(ROW(),2)=0</formula>
    </cfRule>
  </conditionalFormatting>
  <conditionalFormatting sqref="A2:S5">
    <cfRule type="expression" dxfId="7" priority="17">
      <formula>MOD(ROW(),2)=0</formula>
    </cfRule>
    <cfRule type="expression" priority="18">
      <formula>MOD(ROW(),2)=0</formula>
    </cfRule>
  </conditionalFormatting>
  <conditionalFormatting sqref="D7">
    <cfRule type="expression" priority="16">
      <formula>MOD(ROW(),2)=0</formula>
    </cfRule>
  </conditionalFormatting>
  <conditionalFormatting sqref="A6:I6 K6:S6 A7:S8">
    <cfRule type="expression" dxfId="6" priority="14">
      <formula>MOD(ROW(),2)=0</formula>
    </cfRule>
    <cfRule type="expression" priority="15">
      <formula>MOD(ROW(),2)=0</formula>
    </cfRule>
  </conditionalFormatting>
  <conditionalFormatting sqref="J6">
    <cfRule type="expression" dxfId="5" priority="12">
      <formula>MOD(ROW(),2)=0</formula>
    </cfRule>
    <cfRule type="expression" priority="13">
      <formula>MOD(ROW(),2)=0</formula>
    </cfRule>
  </conditionalFormatting>
  <conditionalFormatting sqref="D10">
    <cfRule type="expression" priority="11">
      <formula>MOD(ROW(),2)=0</formula>
    </cfRule>
  </conditionalFormatting>
  <conditionalFormatting sqref="K9:M14 A9:I14 O9:S14">
    <cfRule type="expression" dxfId="4" priority="9">
      <formula>MOD(ROW(),2)=0</formula>
    </cfRule>
    <cfRule type="expression" priority="10">
      <formula>MOD(ROW(),2)=0</formula>
    </cfRule>
  </conditionalFormatting>
  <conditionalFormatting sqref="J9:J10 J14 J12">
    <cfRule type="expression" dxfId="3" priority="7">
      <formula>MOD(ROW(),2)=0</formula>
    </cfRule>
    <cfRule type="expression" priority="8">
      <formula>MOD(ROW(),2)=0</formula>
    </cfRule>
  </conditionalFormatting>
  <conditionalFormatting sqref="J11">
    <cfRule type="expression" dxfId="2" priority="5">
      <formula>MOD(ROW(),2)=0</formula>
    </cfRule>
    <cfRule type="expression" priority="6">
      <formula>MOD(ROW(),2)=0</formula>
    </cfRule>
  </conditionalFormatting>
  <conditionalFormatting sqref="N9:N14">
    <cfRule type="expression" dxfId="1" priority="3">
      <formula>MOD(ROW(),2)=0</formula>
    </cfRule>
    <cfRule type="expression" priority="4">
      <formula>MOD(ROW(),2)=0</formula>
    </cfRule>
  </conditionalFormatting>
  <conditionalFormatting sqref="J13">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C32" sqref="C32"/>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21</v>
      </c>
      <c r="B1" s="10" t="s">
        <v>22</v>
      </c>
      <c r="C1" s="10" t="s">
        <v>23</v>
      </c>
      <c r="D1" s="10" t="s">
        <v>24</v>
      </c>
      <c r="E1" s="10" t="s">
        <v>25</v>
      </c>
    </row>
    <row r="2" spans="1:5">
      <c r="A2" s="13" t="s">
        <v>8</v>
      </c>
      <c r="B2" s="13" t="s">
        <v>105</v>
      </c>
      <c r="C2" s="13" t="s">
        <v>27</v>
      </c>
      <c r="D2" s="13" t="s">
        <v>182</v>
      </c>
    </row>
    <row r="3" spans="1:5">
      <c r="A3" s="13" t="s">
        <v>8</v>
      </c>
      <c r="B3" s="13" t="s">
        <v>99</v>
      </c>
      <c r="C3" s="13" t="s">
        <v>27</v>
      </c>
      <c r="D3" s="13" t="s">
        <v>183</v>
      </c>
    </row>
    <row r="4" spans="1:5">
      <c r="A4" s="11" t="s">
        <v>11</v>
      </c>
      <c r="B4" s="11" t="s">
        <v>105</v>
      </c>
      <c r="C4" s="11" t="s">
        <v>30</v>
      </c>
      <c r="D4" s="11" t="s">
        <v>184</v>
      </c>
      <c r="E4" s="11"/>
    </row>
    <row r="5" spans="1:5">
      <c r="A5" s="11" t="s">
        <v>11</v>
      </c>
      <c r="B5" s="11" t="s">
        <v>99</v>
      </c>
      <c r="C5" s="11" t="s">
        <v>104</v>
      </c>
      <c r="D5" s="11">
        <v>18</v>
      </c>
      <c r="E5" s="11"/>
    </row>
    <row r="6" spans="1:5">
      <c r="A6" s="13" t="s">
        <v>15</v>
      </c>
      <c r="B6" s="13" t="s">
        <v>105</v>
      </c>
      <c r="C6" s="13" t="s">
        <v>30</v>
      </c>
      <c r="D6" s="13" t="s">
        <v>185</v>
      </c>
    </row>
    <row r="7" spans="1:5">
      <c r="A7" s="13" t="s">
        <v>15</v>
      </c>
      <c r="B7" s="13" t="s">
        <v>26</v>
      </c>
      <c r="C7" s="13" t="s">
        <v>186</v>
      </c>
      <c r="D7" s="13" t="s">
        <v>187</v>
      </c>
    </row>
    <row r="8" spans="1:5">
      <c r="A8" s="11" t="s">
        <v>19</v>
      </c>
      <c r="B8" s="11" t="s">
        <v>105</v>
      </c>
      <c r="C8" s="11" t="s">
        <v>34</v>
      </c>
      <c r="D8" s="11" t="s">
        <v>188</v>
      </c>
      <c r="E8" s="11"/>
    </row>
    <row r="9" spans="1:5">
      <c r="A9" s="11" t="s">
        <v>19</v>
      </c>
      <c r="B9" s="11" t="s">
        <v>99</v>
      </c>
      <c r="C9" s="11" t="s">
        <v>30</v>
      </c>
      <c r="D9" s="11">
        <v>17</v>
      </c>
      <c r="E9" s="11"/>
    </row>
    <row r="10" spans="1:5">
      <c r="A10" s="13" t="s">
        <v>138</v>
      </c>
      <c r="B10" s="13" t="s">
        <v>105</v>
      </c>
      <c r="C10" s="13" t="s">
        <v>30</v>
      </c>
      <c r="D10" s="13" t="s">
        <v>187</v>
      </c>
    </row>
    <row r="11" spans="1:5">
      <c r="A11" s="13" t="s">
        <v>138</v>
      </c>
      <c r="B11" s="13" t="s">
        <v>99</v>
      </c>
      <c r="C11" s="13" t="s">
        <v>30</v>
      </c>
      <c r="D11" s="13" t="s">
        <v>187</v>
      </c>
    </row>
    <row r="12" spans="1:5">
      <c r="A12" s="52" t="s">
        <v>139</v>
      </c>
      <c r="B12" s="52" t="s">
        <v>105</v>
      </c>
      <c r="C12" s="52" t="s">
        <v>30</v>
      </c>
      <c r="D12" s="52" t="s">
        <v>188</v>
      </c>
      <c r="E12" s="52"/>
    </row>
    <row r="13" spans="1:5">
      <c r="A13" s="52" t="s">
        <v>139</v>
      </c>
      <c r="B13" s="52" t="s">
        <v>99</v>
      </c>
      <c r="C13" s="52" t="s">
        <v>209</v>
      </c>
      <c r="D13" s="52" t="s">
        <v>210</v>
      </c>
      <c r="E13" s="52"/>
    </row>
    <row r="14" spans="1:5">
      <c r="A14" s="13" t="s">
        <v>141</v>
      </c>
      <c r="B14" s="13" t="s">
        <v>105</v>
      </c>
      <c r="C14" s="13" t="s">
        <v>211</v>
      </c>
    </row>
    <row r="15" spans="1:5">
      <c r="A15" s="13" t="s">
        <v>141</v>
      </c>
      <c r="B15" s="13" t="s">
        <v>99</v>
      </c>
      <c r="C15" s="13" t="s">
        <v>212</v>
      </c>
      <c r="D15" s="13">
        <v>17</v>
      </c>
    </row>
    <row r="16" spans="1:5">
      <c r="A16" s="13" t="s">
        <v>152</v>
      </c>
      <c r="B16" s="13" t="s">
        <v>105</v>
      </c>
      <c r="C16" s="13" t="s">
        <v>30</v>
      </c>
      <c r="D16" s="58" t="s">
        <v>184</v>
      </c>
    </row>
    <row r="17" spans="1:5">
      <c r="A17" s="13" t="s">
        <v>152</v>
      </c>
      <c r="B17" s="13" t="s">
        <v>99</v>
      </c>
      <c r="C17" s="13" t="s">
        <v>30</v>
      </c>
      <c r="D17" s="58" t="s">
        <v>184</v>
      </c>
    </row>
    <row r="18" spans="1:5">
      <c r="A18" s="11" t="s">
        <v>153</v>
      </c>
      <c r="B18" s="11" t="s">
        <v>105</v>
      </c>
      <c r="C18" s="11" t="s">
        <v>30</v>
      </c>
      <c r="D18" s="59">
        <v>10</v>
      </c>
      <c r="E18" s="11"/>
    </row>
    <row r="19" spans="1:5">
      <c r="A19" s="11" t="s">
        <v>153</v>
      </c>
      <c r="B19" s="11" t="s">
        <v>99</v>
      </c>
      <c r="C19" s="11" t="s">
        <v>375</v>
      </c>
      <c r="D19" s="59">
        <v>31</v>
      </c>
      <c r="E19" s="11"/>
    </row>
    <row r="20" spans="1:5">
      <c r="A20" s="13" t="s">
        <v>154</v>
      </c>
      <c r="B20" s="13" t="s">
        <v>105</v>
      </c>
      <c r="C20" s="13" t="s">
        <v>30</v>
      </c>
      <c r="D20" s="58" t="s">
        <v>184</v>
      </c>
    </row>
    <row r="21" spans="1:5">
      <c r="A21" s="13" t="s">
        <v>154</v>
      </c>
      <c r="B21" s="13" t="s">
        <v>26</v>
      </c>
      <c r="C21" s="13" t="s">
        <v>376</v>
      </c>
      <c r="D21" s="58" t="s">
        <v>184</v>
      </c>
    </row>
    <row r="22" spans="1:5">
      <c r="A22" s="11" t="s">
        <v>155</v>
      </c>
      <c r="B22" s="11" t="s">
        <v>105</v>
      </c>
      <c r="C22" s="11" t="s">
        <v>30</v>
      </c>
      <c r="D22" s="59" t="s">
        <v>267</v>
      </c>
      <c r="E22" s="11"/>
    </row>
    <row r="23" spans="1:5">
      <c r="A23" s="11" t="s">
        <v>155</v>
      </c>
      <c r="B23" s="11" t="s">
        <v>99</v>
      </c>
      <c r="C23" s="11" t="s">
        <v>30</v>
      </c>
      <c r="D23" s="59" t="s">
        <v>267</v>
      </c>
      <c r="E23" s="11"/>
    </row>
    <row r="24" spans="1:5">
      <c r="A24" s="13" t="s">
        <v>156</v>
      </c>
      <c r="B24" s="13" t="s">
        <v>105</v>
      </c>
      <c r="C24" s="13" t="s">
        <v>30</v>
      </c>
      <c r="D24" s="58" t="s">
        <v>184</v>
      </c>
    </row>
    <row r="25" spans="1:5">
      <c r="A25" s="13" t="s">
        <v>156</v>
      </c>
      <c r="B25" s="13" t="s">
        <v>99</v>
      </c>
      <c r="C25" s="13" t="s">
        <v>377</v>
      </c>
      <c r="D25" s="58" t="s">
        <v>378</v>
      </c>
    </row>
    <row r="26" spans="1:5">
      <c r="A26" s="11" t="s">
        <v>157</v>
      </c>
      <c r="B26" s="11" t="s">
        <v>105</v>
      </c>
      <c r="C26" s="11" t="s">
        <v>379</v>
      </c>
      <c r="D26" s="59" t="s">
        <v>182</v>
      </c>
      <c r="E26" s="11"/>
    </row>
    <row r="27" spans="1:5">
      <c r="A27" s="11" t="s">
        <v>157</v>
      </c>
      <c r="B27" s="11" t="s">
        <v>99</v>
      </c>
      <c r="C27" s="11" t="s">
        <v>380</v>
      </c>
      <c r="D27" s="59">
        <v>28</v>
      </c>
      <c r="E27"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topLeftCell="A236" workbookViewId="0">
      <selection activeCell="I151" sqref="I151"/>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21</v>
      </c>
      <c r="B1" s="14" t="s">
        <v>37</v>
      </c>
      <c r="C1" s="14" t="s">
        <v>38</v>
      </c>
      <c r="D1" s="14" t="s">
        <v>39</v>
      </c>
    </row>
    <row r="2" spans="1:8">
      <c r="A2" s="27" t="s">
        <v>8</v>
      </c>
      <c r="B2" s="27" t="s">
        <v>94</v>
      </c>
      <c r="C2" s="27" t="s">
        <v>40</v>
      </c>
      <c r="D2" s="53">
        <f>285/1000</f>
        <v>0.28499999999999998</v>
      </c>
    </row>
    <row r="3" spans="1:8">
      <c r="A3" s="27" t="s">
        <v>8</v>
      </c>
      <c r="B3" s="27" t="s">
        <v>96</v>
      </c>
      <c r="C3" s="27" t="s">
        <v>41</v>
      </c>
      <c r="D3" s="53">
        <f>254/1000</f>
        <v>0.254</v>
      </c>
      <c r="E3" s="17"/>
      <c r="F3" s="17"/>
      <c r="H3" s="18"/>
    </row>
    <row r="4" spans="1:8">
      <c r="A4" s="27" t="s">
        <v>8</v>
      </c>
      <c r="B4" s="27" t="s">
        <v>95</v>
      </c>
      <c r="C4" s="27" t="s">
        <v>42</v>
      </c>
      <c r="D4" s="53">
        <f>176/1000</f>
        <v>0.17599999999999999</v>
      </c>
    </row>
    <row r="5" spans="1:8">
      <c r="A5" s="27" t="s">
        <v>8</v>
      </c>
      <c r="B5" s="27" t="s">
        <v>97</v>
      </c>
      <c r="C5" s="27" t="s">
        <v>43</v>
      </c>
      <c r="D5" s="53">
        <f>55/1000</f>
        <v>5.5E-2</v>
      </c>
    </row>
    <row r="6" spans="1:8">
      <c r="A6" s="27" t="s">
        <v>8</v>
      </c>
      <c r="B6" s="27" t="s">
        <v>98</v>
      </c>
      <c r="C6" s="27" t="s">
        <v>44</v>
      </c>
      <c r="D6" s="53">
        <f>50/1000</f>
        <v>0.05</v>
      </c>
    </row>
    <row r="7" spans="1:8">
      <c r="A7" s="27" t="s">
        <v>8</v>
      </c>
      <c r="B7" s="27" t="s">
        <v>100</v>
      </c>
      <c r="C7" s="27" t="s">
        <v>45</v>
      </c>
      <c r="D7" s="53">
        <f>76/1000</f>
        <v>7.5999999999999998E-2</v>
      </c>
    </row>
    <row r="8" spans="1:8">
      <c r="A8" s="27" t="s">
        <v>8</v>
      </c>
      <c r="B8" s="27" t="s">
        <v>101</v>
      </c>
      <c r="C8" s="27" t="s">
        <v>46</v>
      </c>
      <c r="D8" s="53">
        <f>46/1000</f>
        <v>4.5999999999999999E-2</v>
      </c>
    </row>
    <row r="9" spans="1:8">
      <c r="A9" s="27" t="s">
        <v>8</v>
      </c>
      <c r="B9" s="27" t="s">
        <v>102</v>
      </c>
      <c r="C9" s="27" t="s">
        <v>47</v>
      </c>
      <c r="D9" s="53">
        <f>43/1000</f>
        <v>4.2999999999999997E-2</v>
      </c>
      <c r="G9" s="13" t="s">
        <v>48</v>
      </c>
    </row>
    <row r="10" spans="1:8">
      <c r="A10" s="27" t="s">
        <v>8</v>
      </c>
      <c r="B10" s="27" t="s">
        <v>103</v>
      </c>
      <c r="C10" s="27" t="s">
        <v>49</v>
      </c>
      <c r="D10" s="53">
        <f>15/1000</f>
        <v>1.4999999999999999E-2</v>
      </c>
      <c r="G10" s="32"/>
    </row>
    <row r="11" spans="1:8" ht="48">
      <c r="A11" s="27" t="s">
        <v>8</v>
      </c>
      <c r="B11" s="27" t="s">
        <v>133</v>
      </c>
      <c r="C11" s="28" t="s">
        <v>342</v>
      </c>
      <c r="D11" s="53"/>
      <c r="G11" s="32"/>
    </row>
    <row r="12" spans="1:8">
      <c r="A12" s="27" t="s">
        <v>8</v>
      </c>
      <c r="B12" s="27" t="s">
        <v>50</v>
      </c>
      <c r="C12" s="27" t="s">
        <v>51</v>
      </c>
      <c r="D12" s="53">
        <v>0.54</v>
      </c>
    </row>
    <row r="13" spans="1:8">
      <c r="A13" s="27" t="s">
        <v>8</v>
      </c>
      <c r="B13" s="27" t="s">
        <v>50</v>
      </c>
      <c r="C13" s="27" t="s">
        <v>52</v>
      </c>
      <c r="D13" s="53">
        <v>0.46</v>
      </c>
    </row>
    <row r="14" spans="1:8">
      <c r="A14" s="27" t="s">
        <v>8</v>
      </c>
      <c r="B14" s="27" t="s">
        <v>53</v>
      </c>
      <c r="C14" s="27" t="s">
        <v>54</v>
      </c>
      <c r="D14" s="53">
        <v>0.5</v>
      </c>
    </row>
    <row r="15" spans="1:8">
      <c r="A15" s="27" t="s">
        <v>8</v>
      </c>
      <c r="B15" s="27" t="s">
        <v>53</v>
      </c>
      <c r="C15" s="27" t="s">
        <v>55</v>
      </c>
      <c r="D15" s="53">
        <v>0.5</v>
      </c>
    </row>
    <row r="16" spans="1:8">
      <c r="A16" s="27" t="s">
        <v>8</v>
      </c>
      <c r="B16" s="27" t="s">
        <v>56</v>
      </c>
      <c r="C16" s="27" t="s">
        <v>57</v>
      </c>
      <c r="D16" s="53">
        <v>3.0000000000000001E-3</v>
      </c>
    </row>
    <row r="17" spans="1:6">
      <c r="A17" s="27" t="s">
        <v>8</v>
      </c>
      <c r="B17" s="27" t="s">
        <v>56</v>
      </c>
      <c r="C17" s="27" t="s">
        <v>58</v>
      </c>
      <c r="D17" s="53">
        <v>7.5999999999999998E-2</v>
      </c>
    </row>
    <row r="18" spans="1:6">
      <c r="A18" s="27" t="s">
        <v>8</v>
      </c>
      <c r="B18" s="27" t="s">
        <v>56</v>
      </c>
      <c r="C18" s="27" t="s">
        <v>59</v>
      </c>
      <c r="D18" s="53">
        <v>0.105</v>
      </c>
    </row>
    <row r="19" spans="1:6">
      <c r="A19" s="27" t="s">
        <v>8</v>
      </c>
      <c r="B19" s="27" t="s">
        <v>56</v>
      </c>
      <c r="C19" s="27" t="s">
        <v>60</v>
      </c>
      <c r="D19" s="53">
        <v>0.38100000000000001</v>
      </c>
      <c r="E19" s="17"/>
    </row>
    <row r="20" spans="1:6">
      <c r="A20" s="27" t="s">
        <v>8</v>
      </c>
      <c r="B20" s="27" t="s">
        <v>56</v>
      </c>
      <c r="C20" s="27" t="s">
        <v>61</v>
      </c>
      <c r="D20" s="53">
        <v>0.26500000000000001</v>
      </c>
    </row>
    <row r="21" spans="1:6">
      <c r="A21" s="27" t="s">
        <v>8</v>
      </c>
      <c r="B21" s="27" t="s">
        <v>56</v>
      </c>
      <c r="C21" s="27" t="s">
        <v>62</v>
      </c>
      <c r="D21" s="53">
        <v>4.2000000000000003E-2</v>
      </c>
      <c r="E21" s="17"/>
    </row>
    <row r="22" spans="1:6">
      <c r="A22" s="27" t="s">
        <v>8</v>
      </c>
      <c r="B22" s="27" t="s">
        <v>56</v>
      </c>
      <c r="C22" s="27" t="s">
        <v>63</v>
      </c>
      <c r="D22" s="53">
        <v>0.127</v>
      </c>
    </row>
    <row r="23" spans="1:6">
      <c r="A23" s="27" t="s">
        <v>8</v>
      </c>
      <c r="B23" s="27" t="s">
        <v>56</v>
      </c>
      <c r="C23" s="27" t="s">
        <v>64</v>
      </c>
      <c r="D23" s="54">
        <v>0.184</v>
      </c>
      <c r="F23" s="17"/>
    </row>
    <row r="24" spans="1:6">
      <c r="A24" s="27" t="s">
        <v>8</v>
      </c>
      <c r="B24" s="27" t="s">
        <v>56</v>
      </c>
      <c r="C24" s="27" t="s">
        <v>65</v>
      </c>
      <c r="D24" s="53">
        <v>0.81499999999999995</v>
      </c>
    </row>
    <row r="25" spans="1:6">
      <c r="A25" s="29" t="s">
        <v>11</v>
      </c>
      <c r="B25" s="29" t="s">
        <v>94</v>
      </c>
      <c r="C25" s="29" t="s">
        <v>66</v>
      </c>
      <c r="D25" s="55">
        <f>412/1000</f>
        <v>0.41199999999999998</v>
      </c>
    </row>
    <row r="26" spans="1:6">
      <c r="A26" s="29" t="s">
        <v>11</v>
      </c>
      <c r="B26" s="29" t="s">
        <v>96</v>
      </c>
      <c r="C26" s="29" t="s">
        <v>67</v>
      </c>
      <c r="D26" s="55">
        <f>350/1000</f>
        <v>0.35</v>
      </c>
    </row>
    <row r="27" spans="1:6">
      <c r="A27" s="29" t="s">
        <v>11</v>
      </c>
      <c r="B27" s="29" t="s">
        <v>95</v>
      </c>
      <c r="C27" s="29" t="s">
        <v>68</v>
      </c>
      <c r="D27" s="55">
        <f>238/1000</f>
        <v>0.23799999999999999</v>
      </c>
    </row>
    <row r="28" spans="1:6" ht="64">
      <c r="A28" s="29" t="s">
        <v>11</v>
      </c>
      <c r="B28" s="29" t="s">
        <v>133</v>
      </c>
      <c r="C28" s="30" t="s">
        <v>343</v>
      </c>
      <c r="D28" s="55"/>
    </row>
    <row r="29" spans="1:6">
      <c r="A29" s="29" t="s">
        <v>11</v>
      </c>
      <c r="B29" s="29" t="s">
        <v>50</v>
      </c>
      <c r="C29" s="29" t="s">
        <v>51</v>
      </c>
      <c r="D29" s="55">
        <v>0.76300000000000001</v>
      </c>
    </row>
    <row r="30" spans="1:6">
      <c r="A30" s="29" t="s">
        <v>11</v>
      </c>
      <c r="B30" s="29" t="s">
        <v>50</v>
      </c>
      <c r="C30" s="29" t="s">
        <v>52</v>
      </c>
      <c r="D30" s="55">
        <v>0.23699999999999999</v>
      </c>
    </row>
    <row r="31" spans="1:6">
      <c r="A31" s="29" t="s">
        <v>11</v>
      </c>
      <c r="B31" s="29" t="s">
        <v>53</v>
      </c>
      <c r="C31" s="29" t="s">
        <v>54</v>
      </c>
      <c r="D31" s="55">
        <v>0.48699999999999999</v>
      </c>
    </row>
    <row r="32" spans="1:6">
      <c r="A32" s="29" t="s">
        <v>11</v>
      </c>
      <c r="B32" s="29" t="s">
        <v>53</v>
      </c>
      <c r="C32" s="29" t="s">
        <v>55</v>
      </c>
      <c r="D32" s="55">
        <v>0.51300000000000001</v>
      </c>
    </row>
    <row r="33" spans="1:5">
      <c r="A33" s="29" t="s">
        <v>11</v>
      </c>
      <c r="B33" s="29" t="s">
        <v>56</v>
      </c>
      <c r="C33" s="29" t="s">
        <v>57</v>
      </c>
      <c r="D33" s="55">
        <v>7.0000000000000001E-3</v>
      </c>
    </row>
    <row r="34" spans="1:5">
      <c r="A34" s="29" t="s">
        <v>11</v>
      </c>
      <c r="B34" s="29" t="s">
        <v>56</v>
      </c>
      <c r="C34" s="29" t="s">
        <v>58</v>
      </c>
      <c r="D34" s="55">
        <v>8.5000000000000006E-2</v>
      </c>
    </row>
    <row r="35" spans="1:5">
      <c r="A35" s="29" t="s">
        <v>11</v>
      </c>
      <c r="B35" s="29" t="s">
        <v>56</v>
      </c>
      <c r="C35" s="29" t="s">
        <v>59</v>
      </c>
      <c r="D35" s="55">
        <v>0.12</v>
      </c>
    </row>
    <row r="36" spans="1:5">
      <c r="A36" s="29" t="s">
        <v>11</v>
      </c>
      <c r="B36" s="29" t="s">
        <v>56</v>
      </c>
      <c r="C36" s="29" t="s">
        <v>60</v>
      </c>
      <c r="D36" s="55">
        <v>0.38</v>
      </c>
    </row>
    <row r="37" spans="1:5">
      <c r="A37" s="29" t="s">
        <v>11</v>
      </c>
      <c r="B37" s="29" t="s">
        <v>56</v>
      </c>
      <c r="C37" s="29" t="s">
        <v>61</v>
      </c>
      <c r="D37" s="55">
        <v>0.21199999999999999</v>
      </c>
    </row>
    <row r="38" spans="1:5">
      <c r="A38" s="29" t="s">
        <v>11</v>
      </c>
      <c r="B38" s="29" t="s">
        <v>56</v>
      </c>
      <c r="C38" s="29" t="s">
        <v>62</v>
      </c>
      <c r="D38" s="55">
        <v>7.1999999999999995E-2</v>
      </c>
    </row>
    <row r="39" spans="1:5">
      <c r="A39" s="29" t="s">
        <v>11</v>
      </c>
      <c r="B39" s="29" t="s">
        <v>56</v>
      </c>
      <c r="C39" s="29" t="s">
        <v>63</v>
      </c>
      <c r="D39" s="55">
        <v>0.12</v>
      </c>
    </row>
    <row r="40" spans="1:5">
      <c r="A40" s="29" t="s">
        <v>11</v>
      </c>
      <c r="B40" s="29" t="s">
        <v>56</v>
      </c>
      <c r="C40" s="29" t="s">
        <v>64</v>
      </c>
      <c r="D40" s="55">
        <v>0.21200000000000002</v>
      </c>
    </row>
    <row r="41" spans="1:5">
      <c r="A41" s="29" t="s">
        <v>11</v>
      </c>
      <c r="B41" s="29" t="s">
        <v>56</v>
      </c>
      <c r="C41" s="29" t="s">
        <v>65</v>
      </c>
      <c r="D41" s="55">
        <v>0.79</v>
      </c>
      <c r="E41" s="17"/>
    </row>
    <row r="42" spans="1:5">
      <c r="A42" s="27" t="s">
        <v>15</v>
      </c>
      <c r="B42" s="27" t="s">
        <v>94</v>
      </c>
      <c r="C42" s="27" t="s">
        <v>344</v>
      </c>
      <c r="D42" s="53">
        <v>0.54</v>
      </c>
    </row>
    <row r="43" spans="1:5">
      <c r="A43" s="27" t="s">
        <v>15</v>
      </c>
      <c r="B43" s="27" t="s">
        <v>96</v>
      </c>
      <c r="C43" s="27" t="s">
        <v>345</v>
      </c>
      <c r="D43" s="53">
        <v>0.46</v>
      </c>
    </row>
    <row r="44" spans="1:5" ht="48">
      <c r="A44" s="27" t="s">
        <v>15</v>
      </c>
      <c r="B44" s="27" t="s">
        <v>133</v>
      </c>
      <c r="C44" s="28" t="s">
        <v>346</v>
      </c>
      <c r="D44" s="53"/>
    </row>
    <row r="45" spans="1:5">
      <c r="A45" s="27" t="s">
        <v>15</v>
      </c>
      <c r="B45" s="27" t="s">
        <v>50</v>
      </c>
      <c r="C45" s="27" t="s">
        <v>51</v>
      </c>
      <c r="D45" s="53">
        <v>0.64</v>
      </c>
    </row>
    <row r="46" spans="1:5">
      <c r="A46" s="27" t="s">
        <v>15</v>
      </c>
      <c r="B46" s="27" t="s">
        <v>50</v>
      </c>
      <c r="C46" s="27" t="s">
        <v>52</v>
      </c>
      <c r="D46" s="53">
        <v>0.36</v>
      </c>
    </row>
    <row r="47" spans="1:5">
      <c r="A47" s="27" t="s">
        <v>15</v>
      </c>
      <c r="B47" s="27" t="s">
        <v>53</v>
      </c>
      <c r="C47" s="27" t="s">
        <v>54</v>
      </c>
      <c r="D47" s="53">
        <v>0.49399999999999999</v>
      </c>
    </row>
    <row r="48" spans="1:5">
      <c r="A48" s="27" t="s">
        <v>15</v>
      </c>
      <c r="B48" s="27" t="s">
        <v>53</v>
      </c>
      <c r="C48" s="27" t="s">
        <v>55</v>
      </c>
      <c r="D48" s="53">
        <v>0.50600000000000001</v>
      </c>
    </row>
    <row r="49" spans="1:5">
      <c r="A49" s="27" t="s">
        <v>15</v>
      </c>
      <c r="B49" s="27" t="s">
        <v>56</v>
      </c>
      <c r="C49" s="27" t="s">
        <v>57</v>
      </c>
      <c r="D49" s="53">
        <v>3.0000000000000001E-3</v>
      </c>
    </row>
    <row r="50" spans="1:5">
      <c r="A50" s="27" t="s">
        <v>15</v>
      </c>
      <c r="B50" s="27" t="s">
        <v>56</v>
      </c>
      <c r="C50" s="27" t="s">
        <v>58</v>
      </c>
      <c r="D50" s="53">
        <v>0.14000000000000001</v>
      </c>
    </row>
    <row r="51" spans="1:5">
      <c r="A51" s="27" t="s">
        <v>15</v>
      </c>
      <c r="B51" s="27" t="s">
        <v>56</v>
      </c>
      <c r="C51" s="27" t="s">
        <v>59</v>
      </c>
      <c r="D51" s="53">
        <v>0.15</v>
      </c>
    </row>
    <row r="52" spans="1:5">
      <c r="A52" s="27" t="s">
        <v>15</v>
      </c>
      <c r="B52" s="27" t="s">
        <v>56</v>
      </c>
      <c r="C52" s="27" t="s">
        <v>60</v>
      </c>
      <c r="D52" s="53">
        <v>0.39</v>
      </c>
    </row>
    <row r="53" spans="1:5">
      <c r="A53" s="27" t="s">
        <v>15</v>
      </c>
      <c r="B53" s="27" t="s">
        <v>56</v>
      </c>
      <c r="C53" s="27" t="s">
        <v>61</v>
      </c>
      <c r="D53" s="53">
        <v>0.25800000000000001</v>
      </c>
    </row>
    <row r="54" spans="1:5">
      <c r="A54" s="27" t="s">
        <v>15</v>
      </c>
      <c r="B54" s="27" t="s">
        <v>56</v>
      </c>
      <c r="C54" s="27" t="s">
        <v>62</v>
      </c>
      <c r="D54" s="53">
        <v>0.05</v>
      </c>
    </row>
    <row r="55" spans="1:5">
      <c r="A55" s="27" t="s">
        <v>15</v>
      </c>
      <c r="B55" s="27" t="s">
        <v>56</v>
      </c>
      <c r="C55" s="27" t="s">
        <v>63</v>
      </c>
      <c r="D55" s="53">
        <v>3.0000000000000001E-3</v>
      </c>
    </row>
    <row r="56" spans="1:5">
      <c r="A56" s="27" t="s">
        <v>15</v>
      </c>
      <c r="B56" s="27" t="s">
        <v>56</v>
      </c>
      <c r="C56" s="27" t="s">
        <v>64</v>
      </c>
      <c r="D56" s="53">
        <v>0.29299999999999998</v>
      </c>
      <c r="E56" s="17"/>
    </row>
    <row r="57" spans="1:5">
      <c r="A57" s="27" t="s">
        <v>15</v>
      </c>
      <c r="B57" s="27" t="s">
        <v>56</v>
      </c>
      <c r="C57" s="27" t="s">
        <v>65</v>
      </c>
      <c r="D57" s="53">
        <v>0.71</v>
      </c>
    </row>
    <row r="58" spans="1:5">
      <c r="A58" s="29" t="s">
        <v>19</v>
      </c>
      <c r="B58" s="29" t="s">
        <v>94</v>
      </c>
      <c r="C58" s="56" t="s">
        <v>74</v>
      </c>
      <c r="D58" s="55">
        <v>0.38669999999999999</v>
      </c>
    </row>
    <row r="59" spans="1:5">
      <c r="A59" s="29" t="s">
        <v>19</v>
      </c>
      <c r="B59" s="29" t="s">
        <v>96</v>
      </c>
      <c r="C59" s="56" t="s">
        <v>73</v>
      </c>
      <c r="D59" s="55">
        <v>0.24390000000000001</v>
      </c>
    </row>
    <row r="60" spans="1:5">
      <c r="A60" s="29" t="s">
        <v>19</v>
      </c>
      <c r="B60" s="29" t="s">
        <v>95</v>
      </c>
      <c r="C60" s="56" t="s">
        <v>72</v>
      </c>
      <c r="D60" s="55">
        <v>0.17</v>
      </c>
    </row>
    <row r="61" spans="1:5">
      <c r="A61" s="29" t="s">
        <v>19</v>
      </c>
      <c r="B61" s="29" t="s">
        <v>97</v>
      </c>
      <c r="C61" s="56" t="s">
        <v>71</v>
      </c>
      <c r="D61" s="57">
        <v>8.4500000000000006E-2</v>
      </c>
    </row>
    <row r="62" spans="1:5">
      <c r="A62" s="29" t="s">
        <v>19</v>
      </c>
      <c r="B62" s="29" t="s">
        <v>98</v>
      </c>
      <c r="C62" s="56" t="s">
        <v>66</v>
      </c>
      <c r="D62" s="55">
        <v>0.11459999999999999</v>
      </c>
    </row>
    <row r="63" spans="1:5" ht="80">
      <c r="A63" s="29" t="s">
        <v>19</v>
      </c>
      <c r="B63" s="29" t="s">
        <v>133</v>
      </c>
      <c r="C63" s="31" t="s">
        <v>347</v>
      </c>
      <c r="D63" s="55"/>
    </row>
    <row r="64" spans="1:5">
      <c r="A64" s="29" t="s">
        <v>19</v>
      </c>
      <c r="B64" s="29" t="s">
        <v>50</v>
      </c>
      <c r="C64" s="29" t="s">
        <v>51</v>
      </c>
      <c r="D64" s="55">
        <v>0.77</v>
      </c>
    </row>
    <row r="65" spans="1:5">
      <c r="A65" s="29" t="s">
        <v>19</v>
      </c>
      <c r="B65" s="29" t="s">
        <v>50</v>
      </c>
      <c r="C65" s="29" t="s">
        <v>52</v>
      </c>
      <c r="D65" s="55">
        <v>0.23</v>
      </c>
    </row>
    <row r="66" spans="1:5">
      <c r="A66" s="29" t="s">
        <v>19</v>
      </c>
      <c r="B66" s="29" t="s">
        <v>53</v>
      </c>
      <c r="C66" s="29" t="s">
        <v>54</v>
      </c>
      <c r="D66" s="55">
        <v>0.49</v>
      </c>
    </row>
    <row r="67" spans="1:5">
      <c r="A67" s="29" t="s">
        <v>19</v>
      </c>
      <c r="B67" s="29" t="s">
        <v>53</v>
      </c>
      <c r="C67" s="29" t="s">
        <v>55</v>
      </c>
      <c r="D67" s="55">
        <v>0.51</v>
      </c>
      <c r="E67" s="15"/>
    </row>
    <row r="68" spans="1:5">
      <c r="A68" s="29" t="s">
        <v>19</v>
      </c>
      <c r="B68" s="29" t="s">
        <v>56</v>
      </c>
      <c r="C68" s="29" t="s">
        <v>57</v>
      </c>
      <c r="D68" s="55">
        <v>8.0000000000000002E-3</v>
      </c>
    </row>
    <row r="69" spans="1:5">
      <c r="A69" s="29" t="s">
        <v>19</v>
      </c>
      <c r="B69" s="29" t="s">
        <v>56</v>
      </c>
      <c r="C69" s="29" t="s">
        <v>58</v>
      </c>
      <c r="D69" s="55">
        <v>9.7000000000000003E-2</v>
      </c>
    </row>
    <row r="70" spans="1:5">
      <c r="A70" s="29" t="s">
        <v>19</v>
      </c>
      <c r="B70" s="29" t="s">
        <v>56</v>
      </c>
      <c r="C70" s="29" t="s">
        <v>59</v>
      </c>
      <c r="D70" s="55">
        <v>0.497</v>
      </c>
    </row>
    <row r="71" spans="1:5">
      <c r="A71" s="29" t="s">
        <v>19</v>
      </c>
      <c r="B71" s="29" t="s">
        <v>56</v>
      </c>
      <c r="C71" s="29" t="s">
        <v>60</v>
      </c>
      <c r="D71" s="55">
        <v>0.155</v>
      </c>
      <c r="E71" s="17"/>
    </row>
    <row r="72" spans="1:5">
      <c r="A72" s="29" t="s">
        <v>19</v>
      </c>
      <c r="B72" s="29" t="s">
        <v>56</v>
      </c>
      <c r="C72" s="29" t="s">
        <v>61</v>
      </c>
      <c r="D72" s="55">
        <v>0.126</v>
      </c>
    </row>
    <row r="73" spans="1:5">
      <c r="A73" s="29" t="s">
        <v>19</v>
      </c>
      <c r="B73" s="29" t="s">
        <v>56</v>
      </c>
      <c r="C73" s="29" t="s">
        <v>62</v>
      </c>
      <c r="D73" s="55">
        <v>5.1999999999999998E-2</v>
      </c>
    </row>
    <row r="74" spans="1:5">
      <c r="A74" s="29" t="s">
        <v>19</v>
      </c>
      <c r="B74" s="29" t="s">
        <v>56</v>
      </c>
      <c r="C74" s="29" t="s">
        <v>63</v>
      </c>
      <c r="D74" s="55">
        <v>6.2E-2</v>
      </c>
    </row>
    <row r="75" spans="1:5">
      <c r="A75" s="29" t="s">
        <v>19</v>
      </c>
      <c r="B75" s="29" t="s">
        <v>56</v>
      </c>
      <c r="C75" s="29" t="s">
        <v>64</v>
      </c>
      <c r="D75" s="55">
        <v>0.60199999999999998</v>
      </c>
    </row>
    <row r="76" spans="1:5">
      <c r="A76" s="29" t="s">
        <v>19</v>
      </c>
      <c r="B76" s="29" t="s">
        <v>56</v>
      </c>
      <c r="C76" s="29" t="s">
        <v>65</v>
      </c>
      <c r="D76" s="55">
        <v>0.39500000000000002</v>
      </c>
      <c r="E76" s="17"/>
    </row>
    <row r="77" spans="1:5">
      <c r="A77" s="13" t="s">
        <v>138</v>
      </c>
      <c r="B77" s="13" t="s">
        <v>3</v>
      </c>
      <c r="C77" s="13" t="s">
        <v>213</v>
      </c>
      <c r="D77" s="16">
        <v>0.39500000000000002</v>
      </c>
    </row>
    <row r="78" spans="1:5">
      <c r="A78" s="13" t="s">
        <v>138</v>
      </c>
      <c r="B78" s="13" t="s">
        <v>3</v>
      </c>
      <c r="C78" s="13" t="s">
        <v>214</v>
      </c>
      <c r="D78" s="16">
        <v>0.1</v>
      </c>
    </row>
    <row r="79" spans="1:5">
      <c r="A79" s="13" t="s">
        <v>138</v>
      </c>
      <c r="B79" s="13" t="s">
        <v>3</v>
      </c>
      <c r="C79" s="13" t="s">
        <v>215</v>
      </c>
      <c r="D79" s="16">
        <v>0.107</v>
      </c>
    </row>
    <row r="80" spans="1:5">
      <c r="A80" s="13" t="s">
        <v>138</v>
      </c>
      <c r="B80" s="13" t="s">
        <v>3</v>
      </c>
      <c r="C80" s="13" t="s">
        <v>216</v>
      </c>
      <c r="D80" s="16">
        <v>0.2</v>
      </c>
    </row>
    <row r="81" spans="1:4">
      <c r="A81" s="13" t="s">
        <v>138</v>
      </c>
      <c r="B81" s="13" t="s">
        <v>3</v>
      </c>
      <c r="C81" s="13" t="s">
        <v>217</v>
      </c>
      <c r="D81" s="16">
        <v>0.11</v>
      </c>
    </row>
    <row r="82" spans="1:4">
      <c r="A82" s="13" t="s">
        <v>138</v>
      </c>
      <c r="B82" s="13" t="s">
        <v>3</v>
      </c>
      <c r="C82" s="13" t="s">
        <v>218</v>
      </c>
      <c r="D82" s="16">
        <v>9.1999999999999998E-2</v>
      </c>
    </row>
    <row r="83" spans="1:4" ht="64">
      <c r="A83" s="13" t="s">
        <v>138</v>
      </c>
      <c r="B83" s="27" t="s">
        <v>133</v>
      </c>
      <c r="C83" s="19" t="s">
        <v>355</v>
      </c>
      <c r="D83" s="16"/>
    </row>
    <row r="84" spans="1:4">
      <c r="A84" s="13" t="s">
        <v>138</v>
      </c>
      <c r="B84" s="13" t="s">
        <v>50</v>
      </c>
      <c r="C84" s="13" t="s">
        <v>51</v>
      </c>
      <c r="D84" s="16">
        <v>0.92</v>
      </c>
    </row>
    <row r="85" spans="1:4">
      <c r="A85" s="13" t="s">
        <v>138</v>
      </c>
      <c r="B85" s="13" t="s">
        <v>50</v>
      </c>
      <c r="C85" s="13" t="s">
        <v>52</v>
      </c>
      <c r="D85" s="16">
        <v>0.08</v>
      </c>
    </row>
    <row r="86" spans="1:4">
      <c r="A86" s="13" t="s">
        <v>138</v>
      </c>
      <c r="B86" s="13" t="s">
        <v>53</v>
      </c>
      <c r="C86" s="13" t="s">
        <v>54</v>
      </c>
      <c r="D86" s="16">
        <v>0.49099999999999999</v>
      </c>
    </row>
    <row r="87" spans="1:4">
      <c r="A87" s="13" t="s">
        <v>138</v>
      </c>
      <c r="B87" s="13" t="s">
        <v>53</v>
      </c>
      <c r="C87" s="13" t="s">
        <v>55</v>
      </c>
      <c r="D87" s="16">
        <v>0.50900000000000001</v>
      </c>
    </row>
    <row r="88" spans="1:4">
      <c r="A88" s="13" t="s">
        <v>138</v>
      </c>
      <c r="B88" s="13" t="s">
        <v>56</v>
      </c>
      <c r="C88" s="13" t="s">
        <v>57</v>
      </c>
      <c r="D88" s="16">
        <v>0</v>
      </c>
    </row>
    <row r="89" spans="1:4">
      <c r="A89" s="13" t="s">
        <v>138</v>
      </c>
      <c r="B89" s="13" t="s">
        <v>56</v>
      </c>
      <c r="C89" s="13" t="s">
        <v>58</v>
      </c>
      <c r="D89" s="16">
        <v>0.17499999999999999</v>
      </c>
    </row>
    <row r="90" spans="1:4">
      <c r="A90" s="13" t="s">
        <v>138</v>
      </c>
      <c r="B90" s="13" t="s">
        <v>56</v>
      </c>
      <c r="C90" s="13" t="s">
        <v>59</v>
      </c>
      <c r="D90" s="16">
        <v>0.50900000000000001</v>
      </c>
    </row>
    <row r="91" spans="1:4">
      <c r="A91" s="13" t="s">
        <v>138</v>
      </c>
      <c r="B91" s="13" t="s">
        <v>56</v>
      </c>
      <c r="C91" s="13" t="s">
        <v>60</v>
      </c>
      <c r="D91" s="16">
        <v>5.2999999999999999E-2</v>
      </c>
    </row>
    <row r="92" spans="1:4">
      <c r="A92" s="13" t="s">
        <v>138</v>
      </c>
      <c r="B92" s="13" t="s">
        <v>56</v>
      </c>
      <c r="C92" s="13" t="s">
        <v>61</v>
      </c>
      <c r="D92" s="16">
        <v>0.22500000000000001</v>
      </c>
    </row>
    <row r="93" spans="1:4">
      <c r="A93" s="13" t="s">
        <v>138</v>
      </c>
      <c r="B93" s="13" t="s">
        <v>56</v>
      </c>
      <c r="C93" s="13" t="s">
        <v>62</v>
      </c>
      <c r="D93" s="16">
        <v>3.3000000000000002E-2</v>
      </c>
    </row>
    <row r="94" spans="1:4">
      <c r="A94" s="13" t="s">
        <v>138</v>
      </c>
      <c r="B94" s="13" t="s">
        <v>56</v>
      </c>
      <c r="C94" s="13" t="s">
        <v>63</v>
      </c>
      <c r="D94" s="16">
        <v>5.0000000000000001E-3</v>
      </c>
    </row>
    <row r="95" spans="1:4">
      <c r="A95" s="13" t="s">
        <v>138</v>
      </c>
      <c r="B95" t="s">
        <v>56</v>
      </c>
      <c r="C95" t="s">
        <v>64</v>
      </c>
      <c r="D95" s="15">
        <v>0.68</v>
      </c>
    </row>
    <row r="96" spans="1:4">
      <c r="A96" s="13" t="s">
        <v>138</v>
      </c>
      <c r="B96" t="s">
        <v>56</v>
      </c>
      <c r="C96" t="s">
        <v>65</v>
      </c>
      <c r="D96" s="15">
        <v>0.316</v>
      </c>
    </row>
    <row r="97" spans="1:4">
      <c r="A97" s="11" t="s">
        <v>139</v>
      </c>
      <c r="B97" s="11" t="s">
        <v>3</v>
      </c>
      <c r="C97" s="11" t="s">
        <v>219</v>
      </c>
      <c r="D97" s="12">
        <v>0.54</v>
      </c>
    </row>
    <row r="98" spans="1:4">
      <c r="A98" s="11" t="s">
        <v>139</v>
      </c>
      <c r="B98" s="11" t="s">
        <v>3</v>
      </c>
      <c r="C98" s="11" t="s">
        <v>220</v>
      </c>
      <c r="D98" s="12">
        <v>0.21</v>
      </c>
    </row>
    <row r="99" spans="1:4">
      <c r="A99" s="11" t="s">
        <v>139</v>
      </c>
      <c r="B99" s="11" t="s">
        <v>3</v>
      </c>
      <c r="C99" s="11" t="s">
        <v>81</v>
      </c>
      <c r="D99" s="12">
        <v>0.15</v>
      </c>
    </row>
    <row r="100" spans="1:4">
      <c r="A100" s="11" t="s">
        <v>139</v>
      </c>
      <c r="B100" s="11" t="s">
        <v>3</v>
      </c>
      <c r="C100" s="11" t="s">
        <v>80</v>
      </c>
      <c r="D100" s="12">
        <v>7.0000000000000007E-2</v>
      </c>
    </row>
    <row r="101" spans="1:4">
      <c r="A101" s="11" t="s">
        <v>139</v>
      </c>
      <c r="B101" s="11" t="s">
        <v>3</v>
      </c>
      <c r="C101" s="11" t="s">
        <v>221</v>
      </c>
      <c r="D101" s="12">
        <v>0.03</v>
      </c>
    </row>
    <row r="102" spans="1:4" ht="64">
      <c r="A102" s="11" t="s">
        <v>139</v>
      </c>
      <c r="B102" s="29" t="s">
        <v>133</v>
      </c>
      <c r="C102" s="33" t="s">
        <v>356</v>
      </c>
      <c r="D102" s="12"/>
    </row>
    <row r="103" spans="1:4">
      <c r="A103" s="11" t="s">
        <v>139</v>
      </c>
      <c r="B103" s="11" t="s">
        <v>50</v>
      </c>
      <c r="C103" s="11" t="s">
        <v>51</v>
      </c>
      <c r="D103" s="12">
        <v>0.86099999999999999</v>
      </c>
    </row>
    <row r="104" spans="1:4">
      <c r="A104" s="11" t="s">
        <v>139</v>
      </c>
      <c r="B104" s="11" t="s">
        <v>50</v>
      </c>
      <c r="C104" s="11" t="s">
        <v>52</v>
      </c>
      <c r="D104" s="12">
        <v>0.13800000000000001</v>
      </c>
    </row>
    <row r="105" spans="1:4">
      <c r="A105" s="11" t="s">
        <v>139</v>
      </c>
      <c r="B105" s="11" t="s">
        <v>53</v>
      </c>
      <c r="C105" s="11" t="s">
        <v>54</v>
      </c>
      <c r="D105" s="12">
        <v>0.47</v>
      </c>
    </row>
    <row r="106" spans="1:4">
      <c r="A106" s="11" t="s">
        <v>139</v>
      </c>
      <c r="B106" s="11" t="s">
        <v>53</v>
      </c>
      <c r="C106" s="11" t="s">
        <v>55</v>
      </c>
      <c r="D106" s="12">
        <v>0.53</v>
      </c>
    </row>
    <row r="107" spans="1:4">
      <c r="A107" s="11" t="s">
        <v>139</v>
      </c>
      <c r="B107" s="11" t="s">
        <v>56</v>
      </c>
      <c r="C107" s="11" t="s">
        <v>57</v>
      </c>
      <c r="D107" s="12">
        <v>5.4495912806539508E-3</v>
      </c>
    </row>
    <row r="108" spans="1:4">
      <c r="A108" s="11" t="s">
        <v>139</v>
      </c>
      <c r="B108" s="11" t="s">
        <v>56</v>
      </c>
      <c r="C108" s="11" t="s">
        <v>58</v>
      </c>
      <c r="D108" s="12">
        <v>9.5367847411444148E-2</v>
      </c>
    </row>
    <row r="109" spans="1:4">
      <c r="A109" s="11" t="s">
        <v>139</v>
      </c>
      <c r="B109" s="11" t="s">
        <v>56</v>
      </c>
      <c r="C109" s="11" t="s">
        <v>59</v>
      </c>
      <c r="D109" s="12">
        <v>0.13805631244323344</v>
      </c>
    </row>
    <row r="110" spans="1:4">
      <c r="A110" s="11" t="s">
        <v>139</v>
      </c>
      <c r="B110" s="11" t="s">
        <v>56</v>
      </c>
      <c r="C110" s="11" t="s">
        <v>60</v>
      </c>
      <c r="D110" s="12">
        <v>0.48228882833787468</v>
      </c>
    </row>
    <row r="111" spans="1:4">
      <c r="A111" s="11" t="s">
        <v>139</v>
      </c>
      <c r="B111" s="11" t="s">
        <v>56</v>
      </c>
      <c r="C111" s="11" t="s">
        <v>61</v>
      </c>
      <c r="D111" s="12">
        <v>0.21616712079927339</v>
      </c>
    </row>
    <row r="112" spans="1:4">
      <c r="A112" s="11" t="s">
        <v>139</v>
      </c>
      <c r="B112" s="11" t="s">
        <v>56</v>
      </c>
      <c r="C112" s="11" t="s">
        <v>62</v>
      </c>
      <c r="D112" s="12">
        <v>5.8128973660308808E-2</v>
      </c>
    </row>
    <row r="113" spans="1:4">
      <c r="A113" s="11" t="s">
        <v>139</v>
      </c>
      <c r="B113" s="11" t="s">
        <v>56</v>
      </c>
      <c r="C113" s="11" t="s">
        <v>63</v>
      </c>
      <c r="D113" s="12">
        <v>4.5413260672116261E-3</v>
      </c>
    </row>
    <row r="114" spans="1:4">
      <c r="A114" s="11" t="s">
        <v>139</v>
      </c>
      <c r="B114" s="11" t="s">
        <v>56</v>
      </c>
      <c r="C114" s="11" t="s">
        <v>64</v>
      </c>
      <c r="D114" s="12">
        <v>0.23887375113533152</v>
      </c>
    </row>
    <row r="115" spans="1:4">
      <c r="A115" s="11" t="s">
        <v>139</v>
      </c>
      <c r="B115" s="11" t="s">
        <v>56</v>
      </c>
      <c r="C115" s="11" t="s">
        <v>65</v>
      </c>
      <c r="D115" s="12">
        <v>0.76112624886466851</v>
      </c>
    </row>
    <row r="116" spans="1:4">
      <c r="A116" t="s">
        <v>141</v>
      </c>
      <c r="B116" t="s">
        <v>3</v>
      </c>
      <c r="C116" t="s">
        <v>222</v>
      </c>
      <c r="D116" s="5">
        <v>0.115</v>
      </c>
    </row>
    <row r="117" spans="1:4">
      <c r="A117" t="s">
        <v>141</v>
      </c>
      <c r="B117" t="s">
        <v>3</v>
      </c>
      <c r="C117" t="s">
        <v>223</v>
      </c>
      <c r="D117" s="5">
        <v>2.4E-2</v>
      </c>
    </row>
    <row r="118" spans="1:4">
      <c r="A118" t="s">
        <v>141</v>
      </c>
      <c r="B118" t="s">
        <v>3</v>
      </c>
      <c r="C118" t="s">
        <v>224</v>
      </c>
      <c r="D118" s="5">
        <v>7.0999999999999994E-2</v>
      </c>
    </row>
    <row r="119" spans="1:4">
      <c r="A119" t="s">
        <v>141</v>
      </c>
      <c r="B119" t="s">
        <v>3</v>
      </c>
      <c r="C119" t="s">
        <v>225</v>
      </c>
      <c r="D119" s="5">
        <v>1.2E-2</v>
      </c>
    </row>
    <row r="120" spans="1:4">
      <c r="A120" t="s">
        <v>141</v>
      </c>
      <c r="B120" t="s">
        <v>3</v>
      </c>
      <c r="C120" t="s">
        <v>226</v>
      </c>
      <c r="D120" s="5">
        <v>7.8E-2</v>
      </c>
    </row>
    <row r="121" spans="1:4">
      <c r="A121" t="s">
        <v>141</v>
      </c>
      <c r="B121" t="s">
        <v>3</v>
      </c>
      <c r="C121" t="s">
        <v>227</v>
      </c>
      <c r="D121" s="5">
        <v>2.6000000000000002E-2</v>
      </c>
    </row>
    <row r="122" spans="1:4">
      <c r="A122" t="s">
        <v>141</v>
      </c>
      <c r="B122" t="s">
        <v>3</v>
      </c>
      <c r="C122" t="s">
        <v>228</v>
      </c>
      <c r="D122" s="5">
        <v>3.2000000000000001E-2</v>
      </c>
    </row>
    <row r="123" spans="1:4">
      <c r="A123" t="s">
        <v>141</v>
      </c>
      <c r="B123" t="s">
        <v>3</v>
      </c>
      <c r="C123" t="s">
        <v>66</v>
      </c>
      <c r="D123" s="5">
        <v>0.30299999999999999</v>
      </c>
    </row>
    <row r="124" spans="1:4">
      <c r="A124" t="s">
        <v>141</v>
      </c>
      <c r="B124" t="s">
        <v>3</v>
      </c>
      <c r="C124" t="s">
        <v>229</v>
      </c>
      <c r="D124" s="5">
        <v>3.5000000000000003E-2</v>
      </c>
    </row>
    <row r="125" spans="1:4">
      <c r="A125" t="s">
        <v>141</v>
      </c>
      <c r="B125" t="s">
        <v>3</v>
      </c>
      <c r="C125" t="s">
        <v>230</v>
      </c>
      <c r="D125" s="5">
        <v>4.2999999999999997E-2</v>
      </c>
    </row>
    <row r="126" spans="1:4">
      <c r="A126" t="s">
        <v>141</v>
      </c>
      <c r="B126" t="s">
        <v>3</v>
      </c>
      <c r="C126" t="s">
        <v>231</v>
      </c>
      <c r="D126" s="5">
        <v>3.1E-2</v>
      </c>
    </row>
    <row r="127" spans="1:4">
      <c r="A127" t="s">
        <v>141</v>
      </c>
      <c r="B127" t="s">
        <v>3</v>
      </c>
      <c r="C127" t="s">
        <v>232</v>
      </c>
      <c r="D127" s="5">
        <v>8.5000000000000006E-2</v>
      </c>
    </row>
    <row r="128" spans="1:4">
      <c r="A128" t="s">
        <v>141</v>
      </c>
      <c r="B128" t="s">
        <v>3</v>
      </c>
      <c r="C128" t="s">
        <v>233</v>
      </c>
      <c r="D128" s="5">
        <v>1.7999999999999999E-2</v>
      </c>
    </row>
    <row r="129" spans="1:4">
      <c r="A129" t="s">
        <v>141</v>
      </c>
      <c r="B129" t="s">
        <v>3</v>
      </c>
      <c r="C129" t="s">
        <v>234</v>
      </c>
      <c r="D129" s="5">
        <v>1.2E-2</v>
      </c>
    </row>
    <row r="130" spans="1:4">
      <c r="A130" t="s">
        <v>141</v>
      </c>
      <c r="B130" t="s">
        <v>3</v>
      </c>
      <c r="C130" t="s">
        <v>235</v>
      </c>
      <c r="D130" s="5">
        <v>3.5999999999999997E-2</v>
      </c>
    </row>
    <row r="131" spans="1:4">
      <c r="A131" t="s">
        <v>141</v>
      </c>
      <c r="B131" t="s">
        <v>3</v>
      </c>
      <c r="C131" t="s">
        <v>236</v>
      </c>
      <c r="D131" s="5">
        <v>1.7999999999999999E-2</v>
      </c>
    </row>
    <row r="132" spans="1:4">
      <c r="A132" t="s">
        <v>141</v>
      </c>
      <c r="B132" t="s">
        <v>3</v>
      </c>
      <c r="C132" t="s">
        <v>237</v>
      </c>
      <c r="D132" s="5">
        <v>6.0999999999999999E-2</v>
      </c>
    </row>
    <row r="133" spans="1:4" ht="64">
      <c r="A133" t="s">
        <v>141</v>
      </c>
      <c r="B133" t="s">
        <v>133</v>
      </c>
      <c r="C133" s="40" t="s">
        <v>357</v>
      </c>
      <c r="D133" s="5"/>
    </row>
    <row r="134" spans="1:4">
      <c r="A134" t="s">
        <v>141</v>
      </c>
      <c r="B134" t="s">
        <v>50</v>
      </c>
      <c r="C134" t="s">
        <v>51</v>
      </c>
      <c r="D134" s="15">
        <v>0.70099999999999996</v>
      </c>
    </row>
    <row r="135" spans="1:4">
      <c r="A135" t="s">
        <v>141</v>
      </c>
      <c r="B135" t="s">
        <v>50</v>
      </c>
      <c r="C135" t="s">
        <v>52</v>
      </c>
      <c r="D135" s="15">
        <v>0.29899999999999999</v>
      </c>
    </row>
    <row r="136" spans="1:4">
      <c r="A136" t="s">
        <v>141</v>
      </c>
      <c r="B136" t="s">
        <v>53</v>
      </c>
      <c r="C136" t="s">
        <v>54</v>
      </c>
      <c r="D136" s="15">
        <v>0.51</v>
      </c>
    </row>
    <row r="137" spans="1:4">
      <c r="A137" t="s">
        <v>141</v>
      </c>
      <c r="B137" t="s">
        <v>53</v>
      </c>
      <c r="C137" t="s">
        <v>55</v>
      </c>
      <c r="D137" s="15">
        <v>0.49</v>
      </c>
    </row>
    <row r="138" spans="1:4">
      <c r="A138" t="s">
        <v>141</v>
      </c>
      <c r="B138" t="s">
        <v>56</v>
      </c>
      <c r="C138" t="s">
        <v>57</v>
      </c>
      <c r="D138" s="15">
        <v>1.6E-2</v>
      </c>
    </row>
    <row r="139" spans="1:4">
      <c r="A139" t="s">
        <v>141</v>
      </c>
      <c r="B139" t="s">
        <v>56</v>
      </c>
      <c r="C139" t="s">
        <v>58</v>
      </c>
      <c r="D139" s="15">
        <v>0.14199999999999999</v>
      </c>
    </row>
    <row r="140" spans="1:4">
      <c r="A140" t="s">
        <v>141</v>
      </c>
      <c r="B140" t="s">
        <v>56</v>
      </c>
      <c r="C140" t="s">
        <v>59</v>
      </c>
      <c r="D140" s="15">
        <v>0.29299999999999998</v>
      </c>
    </row>
    <row r="141" spans="1:4">
      <c r="A141" t="s">
        <v>141</v>
      </c>
      <c r="B141" t="s">
        <v>56</v>
      </c>
      <c r="C141" t="s">
        <v>60</v>
      </c>
      <c r="D141" s="15">
        <v>0.27100000000000002</v>
      </c>
    </row>
    <row r="142" spans="1:4">
      <c r="A142" t="s">
        <v>141</v>
      </c>
      <c r="B142" t="s">
        <v>56</v>
      </c>
      <c r="C142" t="s">
        <v>61</v>
      </c>
      <c r="D142" s="15">
        <v>0.20100000000000001</v>
      </c>
    </row>
    <row r="143" spans="1:4">
      <c r="A143" t="s">
        <v>141</v>
      </c>
      <c r="B143" t="s">
        <v>56</v>
      </c>
      <c r="C143" t="s">
        <v>62</v>
      </c>
      <c r="D143" s="15">
        <v>5.2999999999999999E-2</v>
      </c>
    </row>
    <row r="144" spans="1:4">
      <c r="A144" t="s">
        <v>141</v>
      </c>
      <c r="B144" t="s">
        <v>56</v>
      </c>
      <c r="C144" t="s">
        <v>63</v>
      </c>
      <c r="D144" s="15">
        <v>2.3E-2</v>
      </c>
    </row>
    <row r="145" spans="1:4">
      <c r="A145" t="s">
        <v>141</v>
      </c>
      <c r="B145" t="s">
        <v>56</v>
      </c>
      <c r="C145" t="s">
        <v>64</v>
      </c>
      <c r="D145" s="15">
        <v>0.45100000000000001</v>
      </c>
    </row>
    <row r="146" spans="1:4">
      <c r="A146" t="s">
        <v>141</v>
      </c>
      <c r="B146" t="s">
        <v>56</v>
      </c>
      <c r="C146" t="s">
        <v>65</v>
      </c>
      <c r="D146" s="15">
        <v>0.54800000000000004</v>
      </c>
    </row>
    <row r="147" spans="1:4" ht="16">
      <c r="A147" s="13" t="s">
        <v>266</v>
      </c>
      <c r="B147" s="13" t="s">
        <v>94</v>
      </c>
      <c r="C147" s="19" t="s">
        <v>268</v>
      </c>
      <c r="D147" s="16">
        <v>0.78</v>
      </c>
    </row>
    <row r="148" spans="1:4" ht="16">
      <c r="A148" s="13" t="s">
        <v>266</v>
      </c>
      <c r="B148" s="13" t="s">
        <v>96</v>
      </c>
      <c r="C148" s="19" t="s">
        <v>269</v>
      </c>
      <c r="D148" s="16">
        <v>0.17</v>
      </c>
    </row>
    <row r="149" spans="1:4" ht="16">
      <c r="A149" s="13" t="s">
        <v>266</v>
      </c>
      <c r="B149" s="13" t="s">
        <v>95</v>
      </c>
      <c r="C149" s="19" t="s">
        <v>270</v>
      </c>
      <c r="D149" s="16">
        <v>0.05</v>
      </c>
    </row>
    <row r="150" spans="1:4" ht="48">
      <c r="A150" s="27" t="s">
        <v>266</v>
      </c>
      <c r="B150" s="27" t="s">
        <v>133</v>
      </c>
      <c r="C150" s="19" t="s">
        <v>381</v>
      </c>
      <c r="D150" s="16"/>
    </row>
    <row r="151" spans="1:4" ht="16">
      <c r="A151" s="13" t="s">
        <v>266</v>
      </c>
      <c r="B151" s="13" t="s">
        <v>50</v>
      </c>
      <c r="C151" s="19" t="s">
        <v>51</v>
      </c>
      <c r="D151" s="16">
        <v>0.82</v>
      </c>
    </row>
    <row r="152" spans="1:4" ht="16">
      <c r="A152" s="13" t="s">
        <v>266</v>
      </c>
      <c r="B152" s="13" t="s">
        <v>50</v>
      </c>
      <c r="C152" s="19" t="s">
        <v>52</v>
      </c>
      <c r="D152" s="16">
        <v>0.18</v>
      </c>
    </row>
    <row r="153" spans="1:4" ht="16">
      <c r="A153" s="13" t="s">
        <v>266</v>
      </c>
      <c r="B153" s="13" t="s">
        <v>53</v>
      </c>
      <c r="C153" s="19" t="s">
        <v>54</v>
      </c>
      <c r="D153" s="16">
        <v>0.49</v>
      </c>
    </row>
    <row r="154" spans="1:4" ht="16">
      <c r="A154" s="13" t="s">
        <v>266</v>
      </c>
      <c r="B154" s="13" t="s">
        <v>53</v>
      </c>
      <c r="C154" s="19" t="s">
        <v>55</v>
      </c>
      <c r="D154" s="16">
        <v>0.51</v>
      </c>
    </row>
    <row r="155" spans="1:4" ht="16">
      <c r="A155" s="13" t="s">
        <v>266</v>
      </c>
      <c r="B155" s="13" t="s">
        <v>56</v>
      </c>
      <c r="C155" s="19" t="s">
        <v>57</v>
      </c>
      <c r="D155" s="16">
        <v>3.0000000000000001E-3</v>
      </c>
    </row>
    <row r="156" spans="1:4" ht="16">
      <c r="A156" s="13" t="s">
        <v>266</v>
      </c>
      <c r="B156" s="13" t="s">
        <v>56</v>
      </c>
      <c r="C156" s="19" t="s">
        <v>58</v>
      </c>
      <c r="D156" s="16">
        <v>0</v>
      </c>
    </row>
    <row r="157" spans="1:4" ht="16">
      <c r="A157" s="13" t="s">
        <v>266</v>
      </c>
      <c r="B157" s="13" t="s">
        <v>56</v>
      </c>
      <c r="C157" s="19" t="s">
        <v>59</v>
      </c>
      <c r="D157" s="16">
        <v>0.03</v>
      </c>
    </row>
    <row r="158" spans="1:4" ht="16">
      <c r="A158" s="13" t="s">
        <v>266</v>
      </c>
      <c r="B158" s="13" t="s">
        <v>56</v>
      </c>
      <c r="C158" s="19" t="s">
        <v>60</v>
      </c>
      <c r="D158" s="16">
        <v>0.68</v>
      </c>
    </row>
    <row r="159" spans="1:4" ht="16">
      <c r="A159" s="13" t="s">
        <v>266</v>
      </c>
      <c r="B159" s="13" t="s">
        <v>56</v>
      </c>
      <c r="C159" s="19" t="s">
        <v>61</v>
      </c>
      <c r="D159" s="16">
        <v>0.17</v>
      </c>
    </row>
    <row r="160" spans="1:4" ht="16">
      <c r="A160" s="13" t="s">
        <v>266</v>
      </c>
      <c r="B160" s="13" t="s">
        <v>56</v>
      </c>
      <c r="C160" s="19" t="s">
        <v>62</v>
      </c>
      <c r="D160" s="16">
        <v>0.04</v>
      </c>
    </row>
    <row r="161" spans="1:4" ht="16">
      <c r="A161" s="13" t="s">
        <v>266</v>
      </c>
      <c r="B161" s="13" t="s">
        <v>56</v>
      </c>
      <c r="C161" s="19" t="s">
        <v>63</v>
      </c>
      <c r="D161" s="16">
        <v>0.08</v>
      </c>
    </row>
    <row r="162" spans="1:4" ht="16">
      <c r="A162" s="13" t="s">
        <v>266</v>
      </c>
      <c r="B162" s="13" t="s">
        <v>56</v>
      </c>
      <c r="C162" s="19" t="s">
        <v>64</v>
      </c>
      <c r="D162" s="15">
        <v>0.03</v>
      </c>
    </row>
    <row r="163" spans="1:4" ht="16">
      <c r="A163" s="13" t="s">
        <v>266</v>
      </c>
      <c r="B163" s="13" t="s">
        <v>56</v>
      </c>
      <c r="C163" s="19" t="s">
        <v>65</v>
      </c>
      <c r="D163" s="16">
        <v>0.97</v>
      </c>
    </row>
    <row r="164" spans="1:4" ht="16">
      <c r="A164" s="11" t="s">
        <v>153</v>
      </c>
      <c r="B164" s="11" t="s">
        <v>271</v>
      </c>
      <c r="C164" s="33" t="s">
        <v>272</v>
      </c>
      <c r="D164" s="12">
        <v>0.37</v>
      </c>
    </row>
    <row r="165" spans="1:4" ht="16">
      <c r="A165" s="11" t="s">
        <v>153</v>
      </c>
      <c r="B165" s="11" t="s">
        <v>273</v>
      </c>
      <c r="C165" s="33" t="s">
        <v>382</v>
      </c>
      <c r="D165" s="12">
        <v>0.16</v>
      </c>
    </row>
    <row r="166" spans="1:4" ht="16">
      <c r="A166" s="11" t="s">
        <v>153</v>
      </c>
      <c r="B166" s="11" t="s">
        <v>274</v>
      </c>
      <c r="C166" s="33" t="s">
        <v>275</v>
      </c>
      <c r="D166" s="12">
        <v>0.1</v>
      </c>
    </row>
    <row r="167" spans="1:4" ht="16">
      <c r="A167" s="11" t="s">
        <v>153</v>
      </c>
      <c r="B167" s="11" t="s">
        <v>276</v>
      </c>
      <c r="C167" s="33" t="s">
        <v>383</v>
      </c>
      <c r="D167" s="12">
        <v>0.08</v>
      </c>
    </row>
    <row r="168" spans="1:4" ht="16">
      <c r="A168" s="11" t="s">
        <v>153</v>
      </c>
      <c r="B168" s="11" t="s">
        <v>277</v>
      </c>
      <c r="C168" s="33" t="s">
        <v>384</v>
      </c>
      <c r="D168" s="12">
        <v>0.06</v>
      </c>
    </row>
    <row r="169" spans="1:4" ht="16">
      <c r="A169" s="11" t="s">
        <v>153</v>
      </c>
      <c r="B169" s="11" t="s">
        <v>278</v>
      </c>
      <c r="C169" s="33" t="s">
        <v>279</v>
      </c>
      <c r="D169" s="12">
        <v>0.06</v>
      </c>
    </row>
    <row r="170" spans="1:4" ht="16">
      <c r="A170" s="11" t="s">
        <v>153</v>
      </c>
      <c r="B170" s="11" t="s">
        <v>280</v>
      </c>
      <c r="C170" s="33" t="s">
        <v>281</v>
      </c>
      <c r="D170" s="12">
        <v>0.06</v>
      </c>
    </row>
    <row r="171" spans="1:4" ht="16">
      <c r="A171" s="11" t="s">
        <v>153</v>
      </c>
      <c r="B171" s="11" t="s">
        <v>282</v>
      </c>
      <c r="C171" s="33" t="s">
        <v>385</v>
      </c>
      <c r="D171" s="12">
        <v>0.04</v>
      </c>
    </row>
    <row r="172" spans="1:4" ht="16">
      <c r="A172" s="11" t="s">
        <v>153</v>
      </c>
      <c r="B172" s="11" t="s">
        <v>283</v>
      </c>
      <c r="C172" s="33" t="s">
        <v>284</v>
      </c>
      <c r="D172" s="12">
        <v>0.04</v>
      </c>
    </row>
    <row r="173" spans="1:4" ht="16">
      <c r="A173" s="11" t="s">
        <v>153</v>
      </c>
      <c r="B173" s="11" t="s">
        <v>285</v>
      </c>
      <c r="C173" s="33" t="s">
        <v>286</v>
      </c>
      <c r="D173" s="12">
        <v>3.1E-2</v>
      </c>
    </row>
    <row r="174" spans="1:4" ht="32">
      <c r="A174" s="29" t="s">
        <v>153</v>
      </c>
      <c r="B174" s="29" t="s">
        <v>133</v>
      </c>
      <c r="C174" s="33" t="s">
        <v>386</v>
      </c>
      <c r="D174" s="12"/>
    </row>
    <row r="175" spans="1:4" ht="16">
      <c r="A175" s="11" t="s">
        <v>153</v>
      </c>
      <c r="B175" s="11" t="s">
        <v>50</v>
      </c>
      <c r="C175" s="33" t="s">
        <v>51</v>
      </c>
      <c r="D175" s="12">
        <v>0.80900000000000005</v>
      </c>
    </row>
    <row r="176" spans="1:4" ht="16">
      <c r="A176" s="11" t="s">
        <v>153</v>
      </c>
      <c r="B176" s="11" t="s">
        <v>50</v>
      </c>
      <c r="C176" s="33" t="s">
        <v>52</v>
      </c>
      <c r="D176" s="12">
        <v>0.191</v>
      </c>
    </row>
    <row r="177" spans="1:4" ht="16">
      <c r="A177" s="11" t="s">
        <v>153</v>
      </c>
      <c r="B177" s="11" t="s">
        <v>53</v>
      </c>
      <c r="C177" s="33" t="s">
        <v>54</v>
      </c>
      <c r="D177" s="12">
        <v>0.49</v>
      </c>
    </row>
    <row r="178" spans="1:4" ht="16">
      <c r="A178" s="11" t="s">
        <v>153</v>
      </c>
      <c r="B178" s="11" t="s">
        <v>53</v>
      </c>
      <c r="C178" s="33" t="s">
        <v>55</v>
      </c>
      <c r="D178" s="12">
        <v>0.51</v>
      </c>
    </row>
    <row r="179" spans="1:4" ht="16">
      <c r="A179" s="11" t="s">
        <v>153</v>
      </c>
      <c r="B179" s="11" t="s">
        <v>56</v>
      </c>
      <c r="C179" s="33" t="s">
        <v>57</v>
      </c>
      <c r="D179" s="12">
        <v>2.8000000000000001E-2</v>
      </c>
    </row>
    <row r="180" spans="1:4" ht="16">
      <c r="A180" s="11" t="s">
        <v>153</v>
      </c>
      <c r="B180" s="11" t="s">
        <v>56</v>
      </c>
      <c r="C180" s="33" t="s">
        <v>58</v>
      </c>
      <c r="D180" s="12">
        <v>0.28599999999999998</v>
      </c>
    </row>
    <row r="181" spans="1:4" ht="16">
      <c r="A181" s="11" t="s">
        <v>153</v>
      </c>
      <c r="B181" s="11" t="s">
        <v>56</v>
      </c>
      <c r="C181" s="33" t="s">
        <v>59</v>
      </c>
      <c r="D181" s="12">
        <v>0.20699999999999999</v>
      </c>
    </row>
    <row r="182" spans="1:4" ht="16">
      <c r="A182" s="11" t="s">
        <v>153</v>
      </c>
      <c r="B182" s="11" t="s">
        <v>56</v>
      </c>
      <c r="C182" s="33" t="s">
        <v>60</v>
      </c>
      <c r="D182" s="12">
        <v>0.2</v>
      </c>
    </row>
    <row r="183" spans="1:4" ht="16">
      <c r="A183" s="11" t="s">
        <v>153</v>
      </c>
      <c r="B183" s="11" t="s">
        <v>56</v>
      </c>
      <c r="C183" s="33" t="s">
        <v>61</v>
      </c>
      <c r="D183" s="12">
        <v>0.25800000000000001</v>
      </c>
    </row>
    <row r="184" spans="1:4" ht="16">
      <c r="A184" s="11" t="s">
        <v>153</v>
      </c>
      <c r="B184" s="11" t="s">
        <v>56</v>
      </c>
      <c r="C184" s="33" t="s">
        <v>62</v>
      </c>
      <c r="D184" s="12">
        <v>1.4E-2</v>
      </c>
    </row>
    <row r="185" spans="1:4" ht="16">
      <c r="A185" s="11" t="s">
        <v>153</v>
      </c>
      <c r="B185" s="11" t="s">
        <v>56</v>
      </c>
      <c r="C185" s="33" t="s">
        <v>63</v>
      </c>
      <c r="D185" s="12">
        <v>6.0000000000000001E-3</v>
      </c>
    </row>
    <row r="186" spans="1:4" ht="16">
      <c r="A186" s="11" t="s">
        <v>153</v>
      </c>
      <c r="B186" s="11" t="s">
        <v>56</v>
      </c>
      <c r="C186" s="33" t="s">
        <v>64</v>
      </c>
      <c r="D186" s="12">
        <v>0.52</v>
      </c>
    </row>
    <row r="187" spans="1:4" ht="16">
      <c r="A187" s="11" t="s">
        <v>153</v>
      </c>
      <c r="B187" s="11" t="s">
        <v>56</v>
      </c>
      <c r="C187" s="33" t="s">
        <v>65</v>
      </c>
      <c r="D187" s="12">
        <v>0.48</v>
      </c>
    </row>
    <row r="188" spans="1:4" ht="16">
      <c r="A188" s="13" t="s">
        <v>154</v>
      </c>
      <c r="B188" s="13" t="s">
        <v>94</v>
      </c>
      <c r="C188" s="19" t="s">
        <v>287</v>
      </c>
      <c r="D188" s="16">
        <v>0.73</v>
      </c>
    </row>
    <row r="189" spans="1:4" ht="16">
      <c r="A189" s="13" t="s">
        <v>154</v>
      </c>
      <c r="B189" s="13" t="s">
        <v>96</v>
      </c>
      <c r="C189" s="19" t="s">
        <v>288</v>
      </c>
      <c r="D189" s="16">
        <v>0.14199999999999999</v>
      </c>
    </row>
    <row r="190" spans="1:4" ht="16">
      <c r="A190" s="13" t="s">
        <v>154</v>
      </c>
      <c r="B190" s="13" t="s">
        <v>274</v>
      </c>
      <c r="C190" s="19" t="s">
        <v>289</v>
      </c>
      <c r="D190" s="16">
        <v>0.128</v>
      </c>
    </row>
    <row r="191" spans="1:4" ht="48">
      <c r="A191" s="13" t="s">
        <v>154</v>
      </c>
      <c r="B191" s="13" t="s">
        <v>133</v>
      </c>
      <c r="C191" s="19" t="s">
        <v>387</v>
      </c>
      <c r="D191" s="16"/>
    </row>
    <row r="192" spans="1:4" ht="16">
      <c r="A192" s="13" t="s">
        <v>154</v>
      </c>
      <c r="B192" s="13" t="s">
        <v>50</v>
      </c>
      <c r="C192" s="19" t="s">
        <v>51</v>
      </c>
      <c r="D192" s="16">
        <v>0.73199999999999998</v>
      </c>
    </row>
    <row r="193" spans="1:4" ht="16">
      <c r="A193" s="13" t="s">
        <v>154</v>
      </c>
      <c r="B193" s="13" t="s">
        <v>50</v>
      </c>
      <c r="C193" s="19" t="s">
        <v>52</v>
      </c>
      <c r="D193" s="16">
        <v>0.26800000000000002</v>
      </c>
    </row>
    <row r="194" spans="1:4" ht="16">
      <c r="A194" s="13" t="s">
        <v>154</v>
      </c>
      <c r="B194" s="13" t="s">
        <v>53</v>
      </c>
      <c r="C194" s="19" t="s">
        <v>54</v>
      </c>
      <c r="D194" s="16">
        <v>0.496</v>
      </c>
    </row>
    <row r="195" spans="1:4" ht="16">
      <c r="A195" s="13" t="s">
        <v>154</v>
      </c>
      <c r="B195" s="13" t="s">
        <v>53</v>
      </c>
      <c r="C195" s="19" t="s">
        <v>55</v>
      </c>
      <c r="D195" s="16">
        <v>0.504</v>
      </c>
    </row>
    <row r="196" spans="1:4" ht="16">
      <c r="A196" s="13" t="s">
        <v>154</v>
      </c>
      <c r="B196" s="13" t="s">
        <v>56</v>
      </c>
      <c r="C196" s="19" t="s">
        <v>57</v>
      </c>
      <c r="D196" s="16">
        <v>0.17634854771784234</v>
      </c>
    </row>
    <row r="197" spans="1:4" ht="16">
      <c r="A197" s="13" t="s">
        <v>154</v>
      </c>
      <c r="B197" s="13" t="s">
        <v>56</v>
      </c>
      <c r="C197" s="19" t="s">
        <v>58</v>
      </c>
      <c r="D197" s="16">
        <v>0.12655601659751037</v>
      </c>
    </row>
    <row r="198" spans="1:4" ht="16">
      <c r="A198" s="13" t="s">
        <v>154</v>
      </c>
      <c r="B198" s="13" t="s">
        <v>56</v>
      </c>
      <c r="C198" s="19" t="s">
        <v>59</v>
      </c>
      <c r="D198" s="16">
        <v>0.12863070539419086</v>
      </c>
    </row>
    <row r="199" spans="1:4" ht="16">
      <c r="A199" s="13" t="s">
        <v>154</v>
      </c>
      <c r="B199" s="13" t="s">
        <v>56</v>
      </c>
      <c r="C199" s="19" t="s">
        <v>60</v>
      </c>
      <c r="D199" s="16">
        <v>0.43360995850622408</v>
      </c>
    </row>
    <row r="200" spans="1:4" ht="16">
      <c r="A200" s="13" t="s">
        <v>154</v>
      </c>
      <c r="B200" s="13" t="s">
        <v>56</v>
      </c>
      <c r="C200" s="19" t="s">
        <v>61</v>
      </c>
      <c r="D200" s="16">
        <v>9.9585062240663894E-2</v>
      </c>
    </row>
    <row r="201" spans="1:4" ht="16">
      <c r="A201" s="13" t="s">
        <v>154</v>
      </c>
      <c r="B201" s="13" t="s">
        <v>56</v>
      </c>
      <c r="C201" s="19" t="s">
        <v>62</v>
      </c>
      <c r="D201" s="16">
        <v>3.5269709543568464E-2</v>
      </c>
    </row>
    <row r="202" spans="1:4" ht="16">
      <c r="A202" s="13" t="s">
        <v>154</v>
      </c>
      <c r="B202" s="13" t="s">
        <v>56</v>
      </c>
      <c r="C202" s="19" t="s">
        <v>63</v>
      </c>
      <c r="D202" s="16">
        <v>0</v>
      </c>
    </row>
    <row r="203" spans="1:4" ht="16">
      <c r="A203" s="13" t="s">
        <v>154</v>
      </c>
      <c r="B203" s="13" t="s">
        <v>56</v>
      </c>
      <c r="C203" s="19" t="s">
        <v>64</v>
      </c>
      <c r="D203" s="16">
        <f>SUM(D196:D198)</f>
        <v>0.43153526970954359</v>
      </c>
    </row>
    <row r="204" spans="1:4" ht="16">
      <c r="A204" s="13" t="s">
        <v>154</v>
      </c>
      <c r="B204" s="13" t="s">
        <v>56</v>
      </c>
      <c r="C204" s="19" t="s">
        <v>65</v>
      </c>
      <c r="D204" s="16">
        <f>SUM(D199:D202)</f>
        <v>0.56846473029045641</v>
      </c>
    </row>
    <row r="205" spans="1:4" ht="16">
      <c r="A205" s="11" t="s">
        <v>155</v>
      </c>
      <c r="B205" s="11" t="s">
        <v>94</v>
      </c>
      <c r="C205" s="60" t="s">
        <v>290</v>
      </c>
      <c r="D205" s="61">
        <v>0.36899999999999999</v>
      </c>
    </row>
    <row r="206" spans="1:4" ht="16">
      <c r="A206" s="11" t="s">
        <v>155</v>
      </c>
      <c r="B206" s="11" t="s">
        <v>96</v>
      </c>
      <c r="C206" s="60" t="s">
        <v>66</v>
      </c>
      <c r="D206" s="12">
        <v>0.2</v>
      </c>
    </row>
    <row r="207" spans="1:4" ht="16">
      <c r="A207" s="11" t="s">
        <v>155</v>
      </c>
      <c r="B207" s="11" t="s">
        <v>95</v>
      </c>
      <c r="C207" s="60" t="s">
        <v>80</v>
      </c>
      <c r="D207" s="12">
        <v>0.22</v>
      </c>
    </row>
    <row r="208" spans="1:4" ht="16">
      <c r="A208" s="11" t="s">
        <v>155</v>
      </c>
      <c r="B208" s="11" t="s">
        <v>97</v>
      </c>
      <c r="C208" s="60" t="s">
        <v>81</v>
      </c>
      <c r="D208" s="12">
        <v>0.22</v>
      </c>
    </row>
    <row r="209" spans="1:4" ht="64">
      <c r="A209" s="11" t="s">
        <v>155</v>
      </c>
      <c r="B209" s="11" t="s">
        <v>133</v>
      </c>
      <c r="C209" s="60" t="s">
        <v>388</v>
      </c>
      <c r="D209" s="12"/>
    </row>
    <row r="210" spans="1:4" ht="16">
      <c r="A210" s="11" t="s">
        <v>155</v>
      </c>
      <c r="B210" s="11" t="s">
        <v>50</v>
      </c>
      <c r="C210" s="33" t="s">
        <v>51</v>
      </c>
      <c r="D210" s="12">
        <v>0.56200000000000006</v>
      </c>
    </row>
    <row r="211" spans="1:4" ht="16">
      <c r="A211" s="11" t="s">
        <v>155</v>
      </c>
      <c r="B211" s="11" t="s">
        <v>50</v>
      </c>
      <c r="C211" s="33" t="s">
        <v>52</v>
      </c>
      <c r="D211" s="12">
        <v>0.438</v>
      </c>
    </row>
    <row r="212" spans="1:4" ht="16">
      <c r="A212" s="11" t="s">
        <v>155</v>
      </c>
      <c r="B212" s="11" t="s">
        <v>53</v>
      </c>
      <c r="C212" s="33" t="s">
        <v>54</v>
      </c>
      <c r="D212" s="12">
        <v>0.48699999999999999</v>
      </c>
    </row>
    <row r="213" spans="1:4" ht="16">
      <c r="A213" s="11" t="s">
        <v>155</v>
      </c>
      <c r="B213" s="11" t="s">
        <v>53</v>
      </c>
      <c r="C213" s="33" t="s">
        <v>55</v>
      </c>
      <c r="D213" s="12">
        <v>0.51300000000000001</v>
      </c>
    </row>
    <row r="214" spans="1:4" ht="16">
      <c r="A214" s="11" t="s">
        <v>155</v>
      </c>
      <c r="B214" s="11" t="s">
        <v>56</v>
      </c>
      <c r="C214" s="33" t="s">
        <v>57</v>
      </c>
      <c r="D214" s="12">
        <v>8.1000000000000003E-2</v>
      </c>
    </row>
    <row r="215" spans="1:4" ht="16">
      <c r="A215" s="11" t="s">
        <v>155</v>
      </c>
      <c r="B215" s="11" t="s">
        <v>56</v>
      </c>
      <c r="C215" s="33" t="s">
        <v>58</v>
      </c>
      <c r="D215" s="12">
        <v>0.28199999999999997</v>
      </c>
    </row>
    <row r="216" spans="1:4" ht="16">
      <c r="A216" s="11" t="s">
        <v>155</v>
      </c>
      <c r="B216" s="11" t="s">
        <v>56</v>
      </c>
      <c r="C216" s="33" t="s">
        <v>59</v>
      </c>
      <c r="D216" s="12">
        <v>0.36899999999999999</v>
      </c>
    </row>
    <row r="217" spans="1:4" ht="16">
      <c r="A217" s="11" t="s">
        <v>155</v>
      </c>
      <c r="B217" s="11" t="s">
        <v>56</v>
      </c>
      <c r="C217" s="33" t="s">
        <v>60</v>
      </c>
      <c r="D217" s="12">
        <v>0.15</v>
      </c>
    </row>
    <row r="218" spans="1:4" ht="16">
      <c r="A218" s="11" t="s">
        <v>155</v>
      </c>
      <c r="B218" s="11" t="s">
        <v>56</v>
      </c>
      <c r="C218" s="33" t="s">
        <v>61</v>
      </c>
      <c r="D218" s="12">
        <v>3.9E-2</v>
      </c>
    </row>
    <row r="219" spans="1:4" ht="16">
      <c r="A219" s="11" t="s">
        <v>155</v>
      </c>
      <c r="B219" s="11" t="s">
        <v>56</v>
      </c>
      <c r="C219" s="33" t="s">
        <v>62</v>
      </c>
      <c r="D219" s="12">
        <v>2E-3</v>
      </c>
    </row>
    <row r="220" spans="1:4" ht="16">
      <c r="A220" s="11" t="s">
        <v>155</v>
      </c>
      <c r="B220" s="11" t="s">
        <v>56</v>
      </c>
      <c r="C220" s="33" t="s">
        <v>63</v>
      </c>
      <c r="D220" s="12">
        <v>6.7000000000000004E-2</v>
      </c>
    </row>
    <row r="221" spans="1:4" ht="16">
      <c r="A221" s="11" t="s">
        <v>155</v>
      </c>
      <c r="B221" s="11" t="s">
        <v>56</v>
      </c>
      <c r="C221" s="33" t="s">
        <v>64</v>
      </c>
      <c r="D221" s="12">
        <f>SUM(D214:D216)</f>
        <v>0.73199999999999998</v>
      </c>
    </row>
    <row r="222" spans="1:4" ht="16">
      <c r="A222" s="11" t="s">
        <v>155</v>
      </c>
      <c r="B222" s="11" t="s">
        <v>56</v>
      </c>
      <c r="C222" s="33" t="s">
        <v>65</v>
      </c>
      <c r="D222" s="12">
        <f>SUM(D217:D220)</f>
        <v>0.25800000000000001</v>
      </c>
    </row>
    <row r="223" spans="1:4" ht="16">
      <c r="A223" s="13" t="s">
        <v>156</v>
      </c>
      <c r="B223" s="13" t="s">
        <v>271</v>
      </c>
      <c r="C223" s="19" t="s">
        <v>291</v>
      </c>
      <c r="D223" s="16">
        <v>0.45800000000000002</v>
      </c>
    </row>
    <row r="224" spans="1:4" ht="16">
      <c r="A224" s="13" t="s">
        <v>156</v>
      </c>
      <c r="B224" s="13" t="s">
        <v>273</v>
      </c>
      <c r="C224" s="19" t="s">
        <v>292</v>
      </c>
      <c r="D224" s="16">
        <v>0.31</v>
      </c>
    </row>
    <row r="225" spans="1:4" ht="16">
      <c r="A225" s="13" t="s">
        <v>156</v>
      </c>
      <c r="B225" s="13" t="s">
        <v>274</v>
      </c>
      <c r="C225" s="19" t="s">
        <v>293</v>
      </c>
      <c r="D225" s="16">
        <v>0.23</v>
      </c>
    </row>
    <row r="226" spans="1:4" ht="48">
      <c r="A226" s="13" t="s">
        <v>156</v>
      </c>
      <c r="B226" s="13" t="s">
        <v>133</v>
      </c>
      <c r="C226" s="19" t="s">
        <v>389</v>
      </c>
      <c r="D226" s="16"/>
    </row>
    <row r="227" spans="1:4" ht="16">
      <c r="A227" s="13" t="s">
        <v>156</v>
      </c>
      <c r="B227" s="13" t="s">
        <v>50</v>
      </c>
      <c r="C227" s="19" t="s">
        <v>51</v>
      </c>
      <c r="D227" s="16">
        <v>0.53800000000000003</v>
      </c>
    </row>
    <row r="228" spans="1:4" ht="16">
      <c r="A228" s="13" t="s">
        <v>156</v>
      </c>
      <c r="B228" s="13" t="s">
        <v>50</v>
      </c>
      <c r="C228" s="19" t="s">
        <v>52</v>
      </c>
      <c r="D228" s="16">
        <v>0.46200000000000002</v>
      </c>
    </row>
    <row r="229" spans="1:4" ht="16">
      <c r="A229" s="13" t="s">
        <v>156</v>
      </c>
      <c r="B229" s="13" t="s">
        <v>53</v>
      </c>
      <c r="C229" s="19" t="s">
        <v>54</v>
      </c>
      <c r="D229" s="16">
        <v>0.49</v>
      </c>
    </row>
    <row r="230" spans="1:4" ht="16">
      <c r="A230" s="13" t="s">
        <v>156</v>
      </c>
      <c r="B230" s="13" t="s">
        <v>53</v>
      </c>
      <c r="C230" s="19" t="s">
        <v>55</v>
      </c>
      <c r="D230" s="16">
        <v>0.51</v>
      </c>
    </row>
    <row r="231" spans="1:4" ht="16">
      <c r="A231" s="13" t="s">
        <v>156</v>
      </c>
      <c r="B231" s="13" t="s">
        <v>56</v>
      </c>
      <c r="C231" s="19" t="s">
        <v>57</v>
      </c>
      <c r="D231" s="16">
        <v>6.7567567567567571E-2</v>
      </c>
    </row>
    <row r="232" spans="1:4" ht="16">
      <c r="A232" s="13" t="s">
        <v>156</v>
      </c>
      <c r="B232" s="13" t="s">
        <v>56</v>
      </c>
      <c r="C232" s="19" t="s">
        <v>58</v>
      </c>
      <c r="D232" s="16">
        <v>5.3014553014553017E-2</v>
      </c>
    </row>
    <row r="233" spans="1:4" ht="16">
      <c r="A233" s="13" t="s">
        <v>156</v>
      </c>
      <c r="B233" s="13" t="s">
        <v>56</v>
      </c>
      <c r="C233" s="19" t="s">
        <v>59</v>
      </c>
      <c r="D233" s="16">
        <v>7.5883575883575888E-2</v>
      </c>
    </row>
    <row r="234" spans="1:4" ht="16">
      <c r="A234" s="13" t="s">
        <v>156</v>
      </c>
      <c r="B234" s="13" t="s">
        <v>56</v>
      </c>
      <c r="C234" s="19" t="s">
        <v>60</v>
      </c>
      <c r="D234" s="16">
        <v>0.49792099792099792</v>
      </c>
    </row>
    <row r="235" spans="1:4" ht="16">
      <c r="A235" s="13" t="s">
        <v>156</v>
      </c>
      <c r="B235" s="13" t="s">
        <v>56</v>
      </c>
      <c r="C235" s="19" t="s">
        <v>61</v>
      </c>
      <c r="D235" s="16">
        <v>0.24636174636174638</v>
      </c>
    </row>
    <row r="236" spans="1:4" ht="16">
      <c r="A236" s="13" t="s">
        <v>156</v>
      </c>
      <c r="B236" s="13" t="s">
        <v>56</v>
      </c>
      <c r="C236" s="19" t="s">
        <v>62</v>
      </c>
      <c r="D236" s="16">
        <v>5.9251559251559255E-2</v>
      </c>
    </row>
    <row r="237" spans="1:4" ht="16">
      <c r="A237" s="13" t="s">
        <v>156</v>
      </c>
      <c r="B237" s="13" t="s">
        <v>56</v>
      </c>
      <c r="C237" s="19" t="s">
        <v>63</v>
      </c>
      <c r="D237" s="16">
        <v>0</v>
      </c>
    </row>
    <row r="238" spans="1:4" ht="16">
      <c r="A238" s="13" t="s">
        <v>156</v>
      </c>
      <c r="B238" s="13" t="s">
        <v>56</v>
      </c>
      <c r="C238" s="19" t="s">
        <v>64</v>
      </c>
      <c r="D238" s="16">
        <f>SUM(D231:D233)</f>
        <v>0.19646569646569648</v>
      </c>
    </row>
    <row r="239" spans="1:4" ht="16">
      <c r="A239" s="13" t="s">
        <v>156</v>
      </c>
      <c r="B239" s="13" t="s">
        <v>56</v>
      </c>
      <c r="C239" s="19" t="s">
        <v>65</v>
      </c>
      <c r="D239" s="16">
        <f>SUM(D234:D237)</f>
        <v>0.80353430353430355</v>
      </c>
    </row>
    <row r="240" spans="1:4" ht="16">
      <c r="A240" s="11" t="s">
        <v>157</v>
      </c>
      <c r="B240" s="11" t="s">
        <v>94</v>
      </c>
      <c r="C240" s="60" t="s">
        <v>294</v>
      </c>
      <c r="D240" s="61">
        <v>0.38</v>
      </c>
    </row>
    <row r="241" spans="1:4" ht="16">
      <c r="A241" s="11" t="s">
        <v>157</v>
      </c>
      <c r="B241" s="11" t="s">
        <v>96</v>
      </c>
      <c r="C241" s="60" t="s">
        <v>295</v>
      </c>
      <c r="D241" s="12">
        <v>0.33</v>
      </c>
    </row>
    <row r="242" spans="1:4" ht="16">
      <c r="A242" s="11" t="s">
        <v>157</v>
      </c>
      <c r="B242" s="11" t="s">
        <v>95</v>
      </c>
      <c r="C242" s="60" t="s">
        <v>296</v>
      </c>
      <c r="D242" s="12">
        <v>7.0000000000000007E-2</v>
      </c>
    </row>
    <row r="243" spans="1:4" ht="16">
      <c r="A243" s="11" t="s">
        <v>157</v>
      </c>
      <c r="B243" s="11" t="s">
        <v>97</v>
      </c>
      <c r="C243" s="60" t="s">
        <v>297</v>
      </c>
      <c r="D243" s="12">
        <v>0.06</v>
      </c>
    </row>
    <row r="244" spans="1:4" ht="16">
      <c r="A244" s="11" t="s">
        <v>157</v>
      </c>
      <c r="B244" s="11" t="s">
        <v>98</v>
      </c>
      <c r="C244" s="60" t="s">
        <v>390</v>
      </c>
      <c r="D244" s="12">
        <v>0.05</v>
      </c>
    </row>
    <row r="245" spans="1:4" ht="16">
      <c r="A245" s="11" t="s">
        <v>157</v>
      </c>
      <c r="B245" s="11" t="s">
        <v>100</v>
      </c>
      <c r="C245" s="60" t="s">
        <v>298</v>
      </c>
      <c r="D245" s="12">
        <v>0.04</v>
      </c>
    </row>
    <row r="246" spans="1:4" ht="16">
      <c r="A246" s="11" t="s">
        <v>157</v>
      </c>
      <c r="B246" s="11" t="s">
        <v>101</v>
      </c>
      <c r="C246" s="60" t="s">
        <v>299</v>
      </c>
      <c r="D246" s="12">
        <v>0.04</v>
      </c>
    </row>
    <row r="247" spans="1:4" ht="16">
      <c r="A247" s="11" t="s">
        <v>157</v>
      </c>
      <c r="B247" s="11" t="s">
        <v>102</v>
      </c>
      <c r="C247" s="60" t="s">
        <v>300</v>
      </c>
      <c r="D247" s="12">
        <v>0.03</v>
      </c>
    </row>
    <row r="248" spans="1:4" ht="16">
      <c r="A248" s="11" t="s">
        <v>157</v>
      </c>
      <c r="B248" s="11" t="s">
        <v>103</v>
      </c>
      <c r="C248" s="60" t="s">
        <v>301</v>
      </c>
      <c r="D248" s="12">
        <v>0.01</v>
      </c>
    </row>
    <row r="249" spans="1:4" ht="48">
      <c r="A249" s="11" t="s">
        <v>157</v>
      </c>
      <c r="B249" s="11" t="s">
        <v>133</v>
      </c>
      <c r="C249" s="60" t="s">
        <v>391</v>
      </c>
      <c r="D249" s="12"/>
    </row>
    <row r="250" spans="1:4" ht="16">
      <c r="A250" s="11" t="s">
        <v>157</v>
      </c>
      <c r="B250" s="11" t="s">
        <v>50</v>
      </c>
      <c r="C250" s="33" t="s">
        <v>51</v>
      </c>
      <c r="D250" s="12">
        <v>0.66</v>
      </c>
    </row>
    <row r="251" spans="1:4" ht="16">
      <c r="A251" s="11" t="s">
        <v>157</v>
      </c>
      <c r="B251" s="11" t="s">
        <v>50</v>
      </c>
      <c r="C251" s="33" t="s">
        <v>52</v>
      </c>
      <c r="D251" s="12">
        <v>0.34</v>
      </c>
    </row>
    <row r="252" spans="1:4" ht="16">
      <c r="A252" s="11" t="s">
        <v>157</v>
      </c>
      <c r="B252" s="11" t="s">
        <v>53</v>
      </c>
      <c r="C252" s="33" t="s">
        <v>54</v>
      </c>
      <c r="D252" s="12">
        <v>0.5</v>
      </c>
    </row>
    <row r="253" spans="1:4" ht="16">
      <c r="A253" s="11" t="s">
        <v>157</v>
      </c>
      <c r="B253" s="11" t="s">
        <v>53</v>
      </c>
      <c r="C253" s="33" t="s">
        <v>55</v>
      </c>
      <c r="D253" s="12">
        <v>0.5</v>
      </c>
    </row>
    <row r="254" spans="1:4" ht="16">
      <c r="A254" s="11" t="s">
        <v>157</v>
      </c>
      <c r="B254" s="11" t="s">
        <v>56</v>
      </c>
      <c r="C254" s="33" t="s">
        <v>57</v>
      </c>
      <c r="D254" s="12">
        <v>6.9000000000000006E-2</v>
      </c>
    </row>
    <row r="255" spans="1:4" ht="16">
      <c r="A255" s="11" t="s">
        <v>157</v>
      </c>
      <c r="B255" s="11" t="s">
        <v>56</v>
      </c>
      <c r="C255" s="33" t="s">
        <v>58</v>
      </c>
      <c r="D255" s="12">
        <v>0.224</v>
      </c>
    </row>
    <row r="256" spans="1:4" ht="16">
      <c r="A256" s="11" t="s">
        <v>157</v>
      </c>
      <c r="B256" s="11" t="s">
        <v>56</v>
      </c>
      <c r="C256" s="33" t="s">
        <v>59</v>
      </c>
      <c r="D256" s="12">
        <v>0.38100000000000001</v>
      </c>
    </row>
    <row r="257" spans="1:4" ht="16">
      <c r="A257" s="11" t="s">
        <v>157</v>
      </c>
      <c r="B257" s="11" t="s">
        <v>56</v>
      </c>
      <c r="C257" s="33" t="s">
        <v>60</v>
      </c>
      <c r="D257" s="12">
        <v>0.28000000000000003</v>
      </c>
    </row>
    <row r="258" spans="1:4" ht="16">
      <c r="A258" s="11" t="s">
        <v>157</v>
      </c>
      <c r="B258" s="11" t="s">
        <v>56</v>
      </c>
      <c r="C258" s="33" t="s">
        <v>61</v>
      </c>
      <c r="D258" s="12">
        <v>3.5999999999999997E-2</v>
      </c>
    </row>
    <row r="259" spans="1:4" ht="16">
      <c r="A259" s="11" t="s">
        <v>157</v>
      </c>
      <c r="B259" s="11" t="s">
        <v>56</v>
      </c>
      <c r="C259" s="33" t="s">
        <v>62</v>
      </c>
      <c r="D259" s="12">
        <v>7.0000000000000001E-3</v>
      </c>
    </row>
    <row r="260" spans="1:4" ht="16">
      <c r="A260" s="11" t="s">
        <v>157</v>
      </c>
      <c r="B260" s="11" t="s">
        <v>56</v>
      </c>
      <c r="C260" s="33" t="s">
        <v>63</v>
      </c>
      <c r="D260" s="12">
        <v>3.0000000000000001E-3</v>
      </c>
    </row>
    <row r="261" spans="1:4" ht="16">
      <c r="A261" s="11" t="s">
        <v>157</v>
      </c>
      <c r="B261" s="11" t="s">
        <v>56</v>
      </c>
      <c r="C261" s="33" t="s">
        <v>64</v>
      </c>
      <c r="D261" s="12">
        <f>SUM(D254:D256)</f>
        <v>0.67400000000000004</v>
      </c>
    </row>
    <row r="262" spans="1:4" ht="16">
      <c r="A262" s="11" t="s">
        <v>157</v>
      </c>
      <c r="B262" s="11" t="s">
        <v>56</v>
      </c>
      <c r="C262" s="33" t="s">
        <v>65</v>
      </c>
      <c r="D262" s="12">
        <f>SUM(D257:D260)</f>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2"/>
  <sheetViews>
    <sheetView workbookViewId="0">
      <selection activeCell="F34" sqref="F34"/>
    </sheetView>
  </sheetViews>
  <sheetFormatPr baseColWidth="10" defaultRowHeight="15"/>
  <cols>
    <col min="1" max="1" width="24.5" bestFit="1" customWidth="1"/>
    <col min="6" max="6" width="10.83203125" customWidth="1"/>
  </cols>
  <sheetData>
    <row r="1" spans="1:8">
      <c r="A1" t="s">
        <v>21</v>
      </c>
      <c r="B1" t="s">
        <v>126</v>
      </c>
      <c r="C1" t="s">
        <v>127</v>
      </c>
      <c r="D1" t="s">
        <v>128</v>
      </c>
      <c r="E1" t="s">
        <v>129</v>
      </c>
      <c r="F1" t="s">
        <v>130</v>
      </c>
      <c r="G1" t="s">
        <v>131</v>
      </c>
      <c r="H1" t="s">
        <v>132</v>
      </c>
    </row>
    <row r="2" spans="1:8">
      <c r="A2" t="s">
        <v>8</v>
      </c>
      <c r="B2">
        <v>6204</v>
      </c>
      <c r="C2">
        <v>6000</v>
      </c>
      <c r="D2" s="21">
        <v>200</v>
      </c>
      <c r="E2">
        <v>4</v>
      </c>
    </row>
    <row r="3" spans="1:8">
      <c r="A3" t="s">
        <v>11</v>
      </c>
      <c r="B3">
        <v>1553</v>
      </c>
      <c r="C3">
        <v>896</v>
      </c>
      <c r="D3">
        <v>451</v>
      </c>
      <c r="E3">
        <v>206</v>
      </c>
      <c r="F3">
        <v>1028</v>
      </c>
      <c r="G3">
        <v>355</v>
      </c>
      <c r="H3">
        <v>673</v>
      </c>
    </row>
    <row r="4" spans="1:8">
      <c r="A4" t="s">
        <v>19</v>
      </c>
      <c r="B4">
        <v>3233</v>
      </c>
      <c r="C4">
        <v>1161</v>
      </c>
      <c r="D4">
        <v>47</v>
      </c>
      <c r="E4">
        <v>2205</v>
      </c>
    </row>
    <row r="5" spans="1:8">
      <c r="A5" t="s">
        <v>15</v>
      </c>
      <c r="B5">
        <v>2810</v>
      </c>
      <c r="C5">
        <v>1157</v>
      </c>
      <c r="D5">
        <v>74</v>
      </c>
      <c r="E5">
        <v>1579</v>
      </c>
      <c r="F5">
        <v>104</v>
      </c>
      <c r="G5">
        <v>90</v>
      </c>
      <c r="H5">
        <v>14</v>
      </c>
    </row>
    <row r="6" spans="1:8">
      <c r="A6" t="s">
        <v>138</v>
      </c>
      <c r="B6">
        <v>3252</v>
      </c>
      <c r="C6" s="34">
        <v>1321</v>
      </c>
      <c r="D6">
        <v>50</v>
      </c>
      <c r="E6">
        <v>1881</v>
      </c>
      <c r="F6">
        <v>211</v>
      </c>
      <c r="G6">
        <v>31</v>
      </c>
      <c r="H6">
        <v>180</v>
      </c>
    </row>
    <row r="7" spans="1:8">
      <c r="A7" t="s">
        <v>139</v>
      </c>
      <c r="B7">
        <v>393</v>
      </c>
      <c r="C7">
        <v>58</v>
      </c>
      <c r="D7">
        <v>133</v>
      </c>
      <c r="E7">
        <v>202</v>
      </c>
    </row>
    <row r="8" spans="1:8">
      <c r="A8" t="s">
        <v>141</v>
      </c>
      <c r="B8">
        <v>3500</v>
      </c>
      <c r="C8">
        <v>3500</v>
      </c>
    </row>
    <row r="9" spans="1:8">
      <c r="A9" t="s">
        <v>266</v>
      </c>
      <c r="B9">
        <v>445</v>
      </c>
      <c r="C9">
        <v>284</v>
      </c>
      <c r="D9">
        <v>73</v>
      </c>
      <c r="E9">
        <v>88</v>
      </c>
    </row>
    <row r="10" spans="1:8">
      <c r="A10" t="s">
        <v>153</v>
      </c>
      <c r="B10">
        <v>793</v>
      </c>
      <c r="C10">
        <v>516</v>
      </c>
      <c r="D10">
        <v>91</v>
      </c>
      <c r="E10">
        <v>186</v>
      </c>
      <c r="F10">
        <v>143</v>
      </c>
      <c r="G10">
        <v>52</v>
      </c>
      <c r="H10">
        <v>91</v>
      </c>
    </row>
    <row r="11" spans="1:8">
      <c r="A11" t="s">
        <v>154</v>
      </c>
      <c r="B11">
        <v>1761</v>
      </c>
      <c r="C11">
        <v>1745</v>
      </c>
      <c r="D11">
        <v>13</v>
      </c>
      <c r="E11">
        <v>3</v>
      </c>
      <c r="F11">
        <v>12</v>
      </c>
      <c r="G11">
        <v>10</v>
      </c>
      <c r="H11">
        <v>2</v>
      </c>
    </row>
    <row r="12" spans="1:8">
      <c r="A12" t="s">
        <v>155</v>
      </c>
      <c r="B12">
        <v>285</v>
      </c>
      <c r="C12">
        <v>168</v>
      </c>
      <c r="D12">
        <v>34</v>
      </c>
      <c r="E12">
        <v>83</v>
      </c>
      <c r="F12">
        <v>73</v>
      </c>
      <c r="G12">
        <v>31</v>
      </c>
      <c r="H12">
        <v>42</v>
      </c>
    </row>
    <row r="13" spans="1:8">
      <c r="A13" t="s">
        <v>156</v>
      </c>
      <c r="B13">
        <v>3287</v>
      </c>
      <c r="C13">
        <v>3224</v>
      </c>
      <c r="D13">
        <v>29</v>
      </c>
      <c r="E13">
        <v>34</v>
      </c>
      <c r="F13">
        <v>3</v>
      </c>
      <c r="G13">
        <v>3</v>
      </c>
      <c r="H13">
        <v>0</v>
      </c>
    </row>
    <row r="14" spans="1:8">
      <c r="A14" t="s">
        <v>157</v>
      </c>
      <c r="B14">
        <v>24</v>
      </c>
      <c r="C14">
        <v>19</v>
      </c>
      <c r="D14">
        <v>3</v>
      </c>
      <c r="E14">
        <v>2</v>
      </c>
      <c r="F14">
        <v>25</v>
      </c>
      <c r="G14">
        <v>25</v>
      </c>
    </row>
    <row r="15" spans="1:8">
      <c r="A15" t="s">
        <v>142</v>
      </c>
      <c r="B15">
        <v>471</v>
      </c>
      <c r="C15">
        <v>293</v>
      </c>
      <c r="D15">
        <v>87</v>
      </c>
      <c r="E15">
        <v>91</v>
      </c>
    </row>
    <row r="16" spans="1:8">
      <c r="A16" t="s">
        <v>144</v>
      </c>
      <c r="B16">
        <v>447</v>
      </c>
      <c r="C16">
        <v>268</v>
      </c>
      <c r="D16">
        <v>82</v>
      </c>
      <c r="E16">
        <v>97</v>
      </c>
    </row>
    <row r="17" spans="1:8">
      <c r="A17" t="s">
        <v>145</v>
      </c>
      <c r="B17">
        <v>393</v>
      </c>
      <c r="C17">
        <v>266</v>
      </c>
      <c r="D17">
        <v>64</v>
      </c>
      <c r="E17">
        <v>63</v>
      </c>
    </row>
    <row r="18" spans="1:8">
      <c r="A18" t="s">
        <v>146</v>
      </c>
      <c r="B18">
        <v>405</v>
      </c>
      <c r="C18">
        <v>248</v>
      </c>
      <c r="D18">
        <v>76</v>
      </c>
      <c r="E18">
        <v>81</v>
      </c>
    </row>
    <row r="19" spans="1:8">
      <c r="A19" t="s">
        <v>147</v>
      </c>
      <c r="B19">
        <v>379</v>
      </c>
      <c r="C19">
        <v>243</v>
      </c>
      <c r="D19">
        <v>62</v>
      </c>
      <c r="E19">
        <v>74</v>
      </c>
    </row>
    <row r="20" spans="1:8">
      <c r="A20" t="s">
        <v>148</v>
      </c>
      <c r="B20">
        <v>382</v>
      </c>
      <c r="C20">
        <v>243</v>
      </c>
      <c r="D20">
        <v>68</v>
      </c>
      <c r="E20">
        <v>71</v>
      </c>
    </row>
    <row r="21" spans="1:8">
      <c r="A21" t="s">
        <v>149</v>
      </c>
      <c r="B21">
        <v>381</v>
      </c>
      <c r="C21">
        <v>253</v>
      </c>
      <c r="D21">
        <v>61</v>
      </c>
      <c r="E21">
        <v>67</v>
      </c>
    </row>
    <row r="22" spans="1:8">
      <c r="A22" t="s">
        <v>150</v>
      </c>
      <c r="B22">
        <v>706</v>
      </c>
      <c r="C22">
        <v>468</v>
      </c>
      <c r="D22">
        <v>65</v>
      </c>
      <c r="E22">
        <v>173</v>
      </c>
      <c r="F22">
        <v>150</v>
      </c>
      <c r="G22">
        <v>69</v>
      </c>
      <c r="H22">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2" t="s">
        <v>4</v>
      </c>
      <c r="B1" s="23" t="s">
        <v>133</v>
      </c>
      <c r="C1" s="23" t="s">
        <v>1</v>
      </c>
      <c r="D1" s="23" t="s">
        <v>134</v>
      </c>
      <c r="E1" s="23" t="s">
        <v>135</v>
      </c>
    </row>
    <row r="2" spans="1:5" ht="30" customHeight="1" thickBot="1">
      <c r="A2" s="24" t="s">
        <v>8</v>
      </c>
      <c r="B2" s="25" t="s">
        <v>136</v>
      </c>
      <c r="C2" s="25" t="s">
        <v>6</v>
      </c>
      <c r="D2" s="25" t="s">
        <v>178</v>
      </c>
      <c r="E2" s="26">
        <v>1000</v>
      </c>
    </row>
    <row r="3" spans="1:5" ht="30" customHeight="1" thickBot="1">
      <c r="A3" s="24" t="s">
        <v>11</v>
      </c>
      <c r="B3" s="25" t="s">
        <v>136</v>
      </c>
      <c r="C3" s="25" t="s">
        <v>10</v>
      </c>
      <c r="D3" s="25" t="s">
        <v>178</v>
      </c>
      <c r="E3" s="26">
        <v>1000</v>
      </c>
    </row>
    <row r="4" spans="1:5" ht="30" customHeight="1" thickBot="1">
      <c r="A4" s="24" t="s">
        <v>15</v>
      </c>
      <c r="B4" s="25" t="s">
        <v>136</v>
      </c>
      <c r="C4" s="25" t="s">
        <v>13</v>
      </c>
      <c r="D4" s="25" t="s">
        <v>178</v>
      </c>
      <c r="E4" s="26">
        <v>1005</v>
      </c>
    </row>
    <row r="5" spans="1:5" ht="30" customHeight="1" thickBot="1">
      <c r="A5" s="24" t="s">
        <v>19</v>
      </c>
      <c r="B5" s="25" t="s">
        <v>136</v>
      </c>
      <c r="C5" s="25" t="s">
        <v>137</v>
      </c>
      <c r="D5" s="25" t="s">
        <v>178</v>
      </c>
      <c r="E5" s="26">
        <v>1029</v>
      </c>
    </row>
    <row r="6" spans="1:5" ht="30" customHeight="1" thickBot="1">
      <c r="A6" s="24" t="s">
        <v>138</v>
      </c>
      <c r="B6" s="25" t="s">
        <v>136</v>
      </c>
      <c r="C6" s="25" t="s">
        <v>13</v>
      </c>
      <c r="D6" s="25" t="s">
        <v>178</v>
      </c>
      <c r="E6" s="25">
        <v>759</v>
      </c>
    </row>
    <row r="7" spans="1:5" ht="30" customHeight="1" thickBot="1">
      <c r="A7" s="24" t="s">
        <v>139</v>
      </c>
      <c r="B7" s="25" t="s">
        <v>136</v>
      </c>
      <c r="C7" s="25" t="s">
        <v>140</v>
      </c>
      <c r="D7" s="25" t="s">
        <v>178</v>
      </c>
      <c r="E7" s="26">
        <v>1109</v>
      </c>
    </row>
    <row r="8" spans="1:5" ht="30" customHeight="1" thickBot="1">
      <c r="A8" s="24" t="s">
        <v>141</v>
      </c>
      <c r="B8" s="25" t="s">
        <v>136</v>
      </c>
      <c r="C8" s="25" t="s">
        <v>181</v>
      </c>
      <c r="D8" s="25" t="s">
        <v>178</v>
      </c>
      <c r="E8" s="26">
        <v>1000</v>
      </c>
    </row>
    <row r="9" spans="1:5" ht="30" customHeight="1" thickBot="1">
      <c r="A9" s="24" t="s">
        <v>142</v>
      </c>
      <c r="B9" s="25" t="s">
        <v>136</v>
      </c>
      <c r="C9" s="25" t="s">
        <v>143</v>
      </c>
      <c r="D9" s="25" t="s">
        <v>178</v>
      </c>
      <c r="E9" s="25">
        <v>500</v>
      </c>
    </row>
    <row r="10" spans="1:5" ht="30" customHeight="1" thickBot="1">
      <c r="A10" s="24" t="s">
        <v>144</v>
      </c>
      <c r="B10" s="25" t="s">
        <v>136</v>
      </c>
      <c r="C10" s="25" t="s">
        <v>143</v>
      </c>
      <c r="D10" s="25" t="s">
        <v>178</v>
      </c>
      <c r="E10" s="25">
        <v>500</v>
      </c>
    </row>
    <row r="11" spans="1:5" ht="30" customHeight="1" thickBot="1">
      <c r="A11" s="24" t="s">
        <v>145</v>
      </c>
      <c r="B11" s="25" t="s">
        <v>136</v>
      </c>
      <c r="C11" s="25" t="s">
        <v>143</v>
      </c>
      <c r="D11" s="25" t="s">
        <v>178</v>
      </c>
      <c r="E11" s="25">
        <v>500</v>
      </c>
    </row>
    <row r="12" spans="1:5" ht="30" customHeight="1" thickBot="1">
      <c r="A12" s="24" t="s">
        <v>146</v>
      </c>
      <c r="B12" s="25" t="s">
        <v>136</v>
      </c>
      <c r="C12" s="25" t="s">
        <v>143</v>
      </c>
      <c r="D12" s="25" t="s">
        <v>178</v>
      </c>
      <c r="E12" s="25">
        <v>500</v>
      </c>
    </row>
    <row r="13" spans="1:5" ht="30" customHeight="1" thickBot="1">
      <c r="A13" s="24" t="s">
        <v>147</v>
      </c>
      <c r="B13" s="25" t="s">
        <v>136</v>
      </c>
      <c r="C13" s="25" t="s">
        <v>143</v>
      </c>
      <c r="D13" s="25" t="s">
        <v>178</v>
      </c>
      <c r="E13" s="25">
        <v>499</v>
      </c>
    </row>
    <row r="14" spans="1:5" ht="30" customHeight="1" thickBot="1">
      <c r="A14" s="24" t="s">
        <v>148</v>
      </c>
      <c r="B14" s="25" t="s">
        <v>136</v>
      </c>
      <c r="C14" s="25" t="s">
        <v>143</v>
      </c>
      <c r="D14" s="25" t="s">
        <v>178</v>
      </c>
      <c r="E14" s="25">
        <v>500</v>
      </c>
    </row>
    <row r="15" spans="1:5" ht="30" customHeight="1" thickBot="1">
      <c r="A15" s="24" t="s">
        <v>149</v>
      </c>
      <c r="B15" s="25" t="s">
        <v>136</v>
      </c>
      <c r="C15" s="25" t="s">
        <v>143</v>
      </c>
      <c r="D15" s="25" t="s">
        <v>178</v>
      </c>
      <c r="E15" s="25">
        <v>500</v>
      </c>
    </row>
    <row r="16" spans="1:5" ht="30" customHeight="1" thickBot="1">
      <c r="A16" s="24" t="s">
        <v>150</v>
      </c>
      <c r="B16" s="25" t="s">
        <v>136</v>
      </c>
      <c r="C16" s="25" t="s">
        <v>151</v>
      </c>
      <c r="D16" s="25" t="s">
        <v>178</v>
      </c>
      <c r="E16" s="26">
        <v>1001</v>
      </c>
    </row>
    <row r="17" spans="1:5" ht="30" customHeight="1" thickBot="1">
      <c r="A17" s="24" t="s">
        <v>152</v>
      </c>
      <c r="B17" s="25" t="s">
        <v>136</v>
      </c>
      <c r="C17" s="25" t="s">
        <v>143</v>
      </c>
      <c r="D17" s="25" t="s">
        <v>178</v>
      </c>
      <c r="E17" s="25">
        <v>500</v>
      </c>
    </row>
    <row r="18" spans="1:5" ht="30" customHeight="1" thickBot="1">
      <c r="A18" s="24" t="s">
        <v>153</v>
      </c>
      <c r="B18" s="25" t="s">
        <v>136</v>
      </c>
      <c r="C18" s="25" t="s">
        <v>151</v>
      </c>
      <c r="D18" s="25" t="s">
        <v>178</v>
      </c>
      <c r="E18" s="26">
        <v>1002</v>
      </c>
    </row>
    <row r="19" spans="1:5" ht="30" customHeight="1" thickBot="1">
      <c r="A19" s="24" t="s">
        <v>154</v>
      </c>
      <c r="B19" s="25" t="s">
        <v>136</v>
      </c>
      <c r="C19" s="25" t="s">
        <v>13</v>
      </c>
      <c r="D19" s="25" t="s">
        <v>178</v>
      </c>
      <c r="E19" s="25">
        <v>500</v>
      </c>
    </row>
    <row r="20" spans="1:5" ht="30" customHeight="1" thickBot="1">
      <c r="A20" s="24" t="s">
        <v>155</v>
      </c>
      <c r="B20" s="25" t="s">
        <v>136</v>
      </c>
      <c r="C20" s="25" t="s">
        <v>151</v>
      </c>
      <c r="D20" s="25" t="s">
        <v>178</v>
      </c>
      <c r="E20" s="25">
        <v>507</v>
      </c>
    </row>
    <row r="21" spans="1:5" ht="30" customHeight="1" thickBot="1">
      <c r="A21" s="24" t="s">
        <v>156</v>
      </c>
      <c r="B21" s="25" t="s">
        <v>136</v>
      </c>
      <c r="C21" s="25" t="s">
        <v>13</v>
      </c>
      <c r="D21" s="25" t="s">
        <v>178</v>
      </c>
      <c r="E21" s="25">
        <v>531</v>
      </c>
    </row>
    <row r="22" spans="1:5" ht="30" customHeight="1" thickBot="1">
      <c r="A22" s="24" t="s">
        <v>157</v>
      </c>
      <c r="B22" s="25" t="s">
        <v>136</v>
      </c>
      <c r="C22" s="25" t="s">
        <v>158</v>
      </c>
      <c r="D22" s="25" t="s">
        <v>178</v>
      </c>
      <c r="E22" s="25">
        <v>522</v>
      </c>
    </row>
    <row r="23" spans="1:5" ht="30" customHeight="1" thickBot="1">
      <c r="A23" s="24" t="s">
        <v>159</v>
      </c>
      <c r="B23" s="25" t="s">
        <v>136</v>
      </c>
      <c r="C23" s="25" t="s">
        <v>151</v>
      </c>
      <c r="D23" s="25" t="s">
        <v>178</v>
      </c>
      <c r="E23" s="26">
        <v>1500</v>
      </c>
    </row>
    <row r="24" spans="1:5" ht="30" customHeight="1" thickBot="1">
      <c r="A24" s="24" t="s">
        <v>160</v>
      </c>
      <c r="B24" s="25" t="s">
        <v>136</v>
      </c>
      <c r="C24" s="25" t="s">
        <v>151</v>
      </c>
      <c r="D24" s="25" t="s">
        <v>178</v>
      </c>
      <c r="E24" s="26">
        <v>1002</v>
      </c>
    </row>
    <row r="25" spans="1:5" ht="30" customHeight="1" thickBot="1">
      <c r="A25" s="24" t="s">
        <v>161</v>
      </c>
      <c r="B25" s="25" t="s">
        <v>136</v>
      </c>
      <c r="C25" s="25" t="s">
        <v>151</v>
      </c>
      <c r="D25" s="25" t="s">
        <v>178</v>
      </c>
      <c r="E25" s="26">
        <v>2010</v>
      </c>
    </row>
    <row r="26" spans="1:5" ht="30" customHeight="1" thickBot="1">
      <c r="A26" s="24" t="s">
        <v>162</v>
      </c>
      <c r="B26" s="25" t="s">
        <v>136</v>
      </c>
      <c r="C26" s="25" t="s">
        <v>163</v>
      </c>
      <c r="D26" s="25" t="s">
        <v>178</v>
      </c>
      <c r="E26" s="26">
        <v>2002</v>
      </c>
    </row>
    <row r="27" spans="1:5" ht="30" customHeight="1" thickBot="1">
      <c r="A27" s="24" t="s">
        <v>164</v>
      </c>
      <c r="B27" s="25" t="s">
        <v>136</v>
      </c>
      <c r="C27" s="25" t="s">
        <v>163</v>
      </c>
      <c r="D27" s="25" t="s">
        <v>178</v>
      </c>
      <c r="E27" s="26">
        <v>2000</v>
      </c>
    </row>
    <row r="28" spans="1:5" ht="30" customHeight="1" thickBot="1">
      <c r="A28" s="24" t="s">
        <v>179</v>
      </c>
      <c r="B28" s="25" t="s">
        <v>136</v>
      </c>
      <c r="C28" s="25" t="s">
        <v>151</v>
      </c>
      <c r="D28" s="25" t="s">
        <v>180</v>
      </c>
      <c r="E28" s="26">
        <v>1014</v>
      </c>
    </row>
    <row r="29" spans="1:5" ht="30" customHeight="1" thickBot="1">
      <c r="A29" s="24" t="s">
        <v>165</v>
      </c>
      <c r="B29" s="25" t="s">
        <v>136</v>
      </c>
      <c r="C29" s="25" t="s">
        <v>151</v>
      </c>
      <c r="D29" s="25" t="s">
        <v>178</v>
      </c>
      <c r="E29" s="26">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8</v>
      </c>
    </row>
    <row r="3" spans="1:4">
      <c r="A3" s="3" t="s">
        <v>75</v>
      </c>
    </row>
    <row r="4" spans="1:4">
      <c r="A4" t="s">
        <v>0</v>
      </c>
      <c r="B4" s="2">
        <v>1000</v>
      </c>
    </row>
    <row r="5" spans="1:4">
      <c r="A5" t="s">
        <v>1</v>
      </c>
      <c r="B5" s="9" t="s">
        <v>6</v>
      </c>
    </row>
    <row r="6" spans="1:4">
      <c r="A6" t="s">
        <v>2</v>
      </c>
      <c r="B6" s="2">
        <v>2022</v>
      </c>
    </row>
    <row r="7" spans="1:4">
      <c r="A7" t="s">
        <v>3</v>
      </c>
      <c r="B7" s="2" t="s">
        <v>7</v>
      </c>
    </row>
    <row r="8" spans="1:4">
      <c r="A8" t="s">
        <v>4</v>
      </c>
      <c r="B8" s="2" t="s">
        <v>8</v>
      </c>
    </row>
    <row r="9" spans="1:4">
      <c r="A9" t="s">
        <v>5</v>
      </c>
      <c r="B9" s="2" t="s">
        <v>9</v>
      </c>
    </row>
    <row r="10" spans="1:4">
      <c r="A10" s="4" t="s">
        <v>22</v>
      </c>
      <c r="B10" s="4" t="s">
        <v>23</v>
      </c>
      <c r="C10" s="4" t="s">
        <v>24</v>
      </c>
      <c r="D10" s="4" t="s">
        <v>25</v>
      </c>
    </row>
    <row r="11" spans="1:4">
      <c r="A11" t="s">
        <v>26</v>
      </c>
      <c r="B11" t="s">
        <v>3</v>
      </c>
    </row>
    <row r="12" spans="1:4">
      <c r="A12" t="s">
        <v>28</v>
      </c>
      <c r="B12" t="s">
        <v>36</v>
      </c>
    </row>
    <row r="13" spans="1:4">
      <c r="A13" t="s">
        <v>29</v>
      </c>
      <c r="B13" t="s">
        <v>76</v>
      </c>
    </row>
    <row r="16" spans="1:4">
      <c r="A16" s="3" t="s">
        <v>77</v>
      </c>
    </row>
    <row r="17" spans="1:1">
      <c r="A17" s="4" t="s">
        <v>78</v>
      </c>
    </row>
    <row r="18" spans="1:1">
      <c r="A18" t="s">
        <v>79</v>
      </c>
    </row>
    <row r="19" spans="1:1">
      <c r="A19" t="s">
        <v>80</v>
      </c>
    </row>
    <row r="20" spans="1:1">
      <c r="A20" t="s">
        <v>81</v>
      </c>
    </row>
    <row r="21" spans="1:1">
      <c r="A21" s="4" t="s">
        <v>50</v>
      </c>
    </row>
    <row r="22" spans="1:1">
      <c r="A22" t="s">
        <v>51</v>
      </c>
    </row>
    <row r="23" spans="1:1">
      <c r="A23" t="s">
        <v>52</v>
      </c>
    </row>
    <row r="24" spans="1:1">
      <c r="A24" s="4" t="s">
        <v>82</v>
      </c>
    </row>
    <row r="34" spans="1:2">
      <c r="A34" s="4" t="s">
        <v>53</v>
      </c>
    </row>
    <row r="35" spans="1:2">
      <c r="A35" t="s">
        <v>54</v>
      </c>
      <c r="B35">
        <v>500</v>
      </c>
    </row>
    <row r="36" spans="1:2">
      <c r="A36" t="s">
        <v>55</v>
      </c>
      <c r="B36">
        <v>500</v>
      </c>
    </row>
    <row r="37" spans="1:2">
      <c r="A37" s="4" t="s">
        <v>83</v>
      </c>
    </row>
    <row r="38" spans="1:2">
      <c r="A38" t="s">
        <v>57</v>
      </c>
      <c r="B38">
        <v>3</v>
      </c>
    </row>
    <row r="39" spans="1:2">
      <c r="A39" t="s">
        <v>58</v>
      </c>
      <c r="B39">
        <v>76</v>
      </c>
    </row>
    <row r="40" spans="1:2">
      <c r="A40" t="s">
        <v>59</v>
      </c>
      <c r="B40">
        <v>105</v>
      </c>
    </row>
    <row r="41" spans="1:2">
      <c r="A41" t="s">
        <v>60</v>
      </c>
      <c r="B41">
        <v>381</v>
      </c>
    </row>
    <row r="42" spans="1:2">
      <c r="A42" t="s">
        <v>61</v>
      </c>
      <c r="B42">
        <v>265</v>
      </c>
    </row>
    <row r="43" spans="1:2">
      <c r="A43" t="s">
        <v>62</v>
      </c>
      <c r="B43">
        <v>42</v>
      </c>
    </row>
    <row r="44" spans="1:2">
      <c r="A44" t="s">
        <v>63</v>
      </c>
      <c r="B44">
        <v>127</v>
      </c>
    </row>
    <row r="46" spans="1:2">
      <c r="A46"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11</v>
      </c>
    </row>
    <row r="3" spans="1:4">
      <c r="A3" s="3" t="s">
        <v>75</v>
      </c>
    </row>
    <row r="4" spans="1:4">
      <c r="A4" t="s">
        <v>0</v>
      </c>
      <c r="B4">
        <v>1000</v>
      </c>
      <c r="C4">
        <v>1000</v>
      </c>
    </row>
    <row r="5" spans="1:4">
      <c r="A5" t="s">
        <v>1</v>
      </c>
      <c r="B5" s="2" t="s">
        <v>10</v>
      </c>
    </row>
    <row r="6" spans="1:4">
      <c r="A6" t="s">
        <v>2</v>
      </c>
      <c r="B6" s="2">
        <v>2022</v>
      </c>
    </row>
    <row r="7" spans="1:4">
      <c r="A7" t="s">
        <v>3</v>
      </c>
      <c r="B7" s="2" t="s">
        <v>7</v>
      </c>
    </row>
    <row r="8" spans="1:4">
      <c r="A8" t="s">
        <v>4</v>
      </c>
      <c r="B8" s="2" t="s">
        <v>11</v>
      </c>
    </row>
    <row r="9" spans="1:4">
      <c r="A9" t="s">
        <v>5</v>
      </c>
      <c r="B9" s="2" t="s">
        <v>12</v>
      </c>
    </row>
    <row r="10" spans="1:4">
      <c r="A10" s="4" t="s">
        <v>22</v>
      </c>
      <c r="B10" s="4" t="s">
        <v>23</v>
      </c>
      <c r="C10" s="4" t="s">
        <v>24</v>
      </c>
      <c r="D10" s="4" t="s">
        <v>25</v>
      </c>
    </row>
    <row r="11" spans="1:4">
      <c r="A11" t="s">
        <v>26</v>
      </c>
      <c r="B11" t="s">
        <v>78</v>
      </c>
    </row>
    <row r="12" spans="1:4">
      <c r="A12" t="s">
        <v>28</v>
      </c>
      <c r="B12" t="s">
        <v>36</v>
      </c>
    </row>
    <row r="13" spans="1:4">
      <c r="A13" t="s">
        <v>29</v>
      </c>
      <c r="B13" t="s">
        <v>76</v>
      </c>
    </row>
    <row r="16" spans="1:4">
      <c r="A16" s="3" t="s">
        <v>77</v>
      </c>
    </row>
    <row r="17" spans="1:3">
      <c r="A17" s="4" t="s">
        <v>78</v>
      </c>
    </row>
    <row r="18" spans="1:3">
      <c r="A18" t="s">
        <v>85</v>
      </c>
      <c r="C18" s="5">
        <f>412/1000</f>
        <v>0.41199999999999998</v>
      </c>
    </row>
    <row r="19" spans="1:3">
      <c r="A19" t="s">
        <v>86</v>
      </c>
      <c r="C19" s="5">
        <f>350/1000</f>
        <v>0.35</v>
      </c>
    </row>
    <row r="20" spans="1:3">
      <c r="A20" t="s">
        <v>87</v>
      </c>
      <c r="C20" s="5">
        <f>238/1000</f>
        <v>0.23799999999999999</v>
      </c>
    </row>
    <row r="21" spans="1:3">
      <c r="A21" s="4" t="s">
        <v>50</v>
      </c>
    </row>
    <row r="22" spans="1:3">
      <c r="A22" t="s">
        <v>51</v>
      </c>
      <c r="C22" s="5">
        <v>0.76300000000000001</v>
      </c>
    </row>
    <row r="23" spans="1:3">
      <c r="A23" t="s">
        <v>52</v>
      </c>
      <c r="C23" s="5">
        <v>0.23699999999999999</v>
      </c>
    </row>
    <row r="24" spans="1:3">
      <c r="A24" s="4" t="s">
        <v>82</v>
      </c>
    </row>
    <row r="34" spans="1:5">
      <c r="A34" s="4" t="s">
        <v>53</v>
      </c>
    </row>
    <row r="35" spans="1:5">
      <c r="A35" t="s">
        <v>54</v>
      </c>
      <c r="C35" s="5">
        <v>0.48699999999999999</v>
      </c>
    </row>
    <row r="36" spans="1:5">
      <c r="A36" t="s">
        <v>55</v>
      </c>
      <c r="C36" s="5">
        <v>0.51300000000000001</v>
      </c>
    </row>
    <row r="37" spans="1:5">
      <c r="A37" s="4" t="s">
        <v>83</v>
      </c>
      <c r="C37" s="5"/>
    </row>
    <row r="38" spans="1:5">
      <c r="A38" t="s">
        <v>57</v>
      </c>
      <c r="C38" s="5">
        <v>7.0000000000000001E-3</v>
      </c>
    </row>
    <row r="39" spans="1:5">
      <c r="A39" t="s">
        <v>58</v>
      </c>
      <c r="C39" s="5">
        <v>8.5000000000000006E-2</v>
      </c>
      <c r="D39" s="8" t="s">
        <v>64</v>
      </c>
      <c r="E39" s="7">
        <f>SUM(C38:C40)</f>
        <v>0.21200000000000002</v>
      </c>
    </row>
    <row r="40" spans="1:5">
      <c r="A40" t="s">
        <v>59</v>
      </c>
      <c r="C40" s="5">
        <v>0.12</v>
      </c>
      <c r="D40" s="8" t="s">
        <v>65</v>
      </c>
      <c r="E40" s="7">
        <f>SUM(C41:C44)</f>
        <v>0.78399999999999992</v>
      </c>
    </row>
    <row r="41" spans="1:5">
      <c r="A41" t="s">
        <v>60</v>
      </c>
      <c r="C41" s="5">
        <v>0.38</v>
      </c>
    </row>
    <row r="42" spans="1:5">
      <c r="A42" t="s">
        <v>61</v>
      </c>
      <c r="C42" s="5">
        <v>0.21199999999999999</v>
      </c>
    </row>
    <row r="43" spans="1:5">
      <c r="A43" t="s">
        <v>62</v>
      </c>
      <c r="C43" s="5">
        <v>7.1999999999999995E-2</v>
      </c>
    </row>
    <row r="44" spans="1:5">
      <c r="A44" t="s">
        <v>63</v>
      </c>
      <c r="C44" s="5">
        <v>0.12</v>
      </c>
    </row>
    <row r="46" spans="1:5">
      <c r="A46" t="s">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15</v>
      </c>
    </row>
    <row r="3" spans="1:4">
      <c r="A3" s="3" t="s">
        <v>75</v>
      </c>
    </row>
    <row r="4" spans="1:4">
      <c r="A4" t="s">
        <v>0</v>
      </c>
      <c r="B4" s="2">
        <v>1005</v>
      </c>
    </row>
    <row r="5" spans="1:4">
      <c r="A5" t="s">
        <v>1</v>
      </c>
      <c r="B5" s="2" t="s">
        <v>88</v>
      </c>
    </row>
    <row r="6" spans="1:4">
      <c r="A6" t="s">
        <v>2</v>
      </c>
      <c r="B6" s="2" t="s">
        <v>14</v>
      </c>
    </row>
    <row r="7" spans="1:4">
      <c r="A7" t="s">
        <v>3</v>
      </c>
      <c r="B7" s="2" t="s">
        <v>7</v>
      </c>
    </row>
    <row r="8" spans="1:4">
      <c r="A8" t="s">
        <v>4</v>
      </c>
      <c r="B8" s="2" t="s">
        <v>15</v>
      </c>
    </row>
    <row r="9" spans="1:4">
      <c r="A9" t="s">
        <v>5</v>
      </c>
      <c r="B9" s="2" t="s">
        <v>16</v>
      </c>
    </row>
    <row r="10" spans="1:4">
      <c r="A10" s="4" t="s">
        <v>22</v>
      </c>
      <c r="B10" s="4" t="s">
        <v>23</v>
      </c>
      <c r="C10" s="4" t="s">
        <v>24</v>
      </c>
      <c r="D10" s="4" t="s">
        <v>25</v>
      </c>
    </row>
    <row r="11" spans="1:4">
      <c r="A11" t="s">
        <v>26</v>
      </c>
      <c r="B11" t="s">
        <v>78</v>
      </c>
      <c r="C11">
        <v>2</v>
      </c>
    </row>
    <row r="12" spans="1:4">
      <c r="A12" t="s">
        <v>28</v>
      </c>
      <c r="B12" t="s">
        <v>35</v>
      </c>
      <c r="C12">
        <v>6</v>
      </c>
    </row>
    <row r="13" spans="1:4">
      <c r="A13" t="s">
        <v>29</v>
      </c>
      <c r="B13" t="s">
        <v>32</v>
      </c>
    </row>
    <row r="14" spans="1:4">
      <c r="A14" t="s">
        <v>31</v>
      </c>
      <c r="B14" t="s">
        <v>33</v>
      </c>
    </row>
    <row r="16" spans="1:4">
      <c r="A16" s="3" t="s">
        <v>77</v>
      </c>
    </row>
    <row r="17" spans="1:2">
      <c r="A17" s="4" t="s">
        <v>78</v>
      </c>
    </row>
    <row r="18" spans="1:2">
      <c r="A18" t="s">
        <v>69</v>
      </c>
      <c r="B18" s="5">
        <f>543/1005</f>
        <v>0.54029850746268659</v>
      </c>
    </row>
    <row r="19" spans="1:2">
      <c r="A19" t="s">
        <v>70</v>
      </c>
      <c r="B19" s="5">
        <f>462/1005</f>
        <v>0.45970149253731341</v>
      </c>
    </row>
    <row r="20" spans="1:2">
      <c r="A20" s="4" t="s">
        <v>50</v>
      </c>
    </row>
    <row r="21" spans="1:2">
      <c r="A21" t="s">
        <v>51</v>
      </c>
      <c r="B21" s="5">
        <f>643/1005</f>
        <v>0.63980099502487564</v>
      </c>
    </row>
    <row r="22" spans="1:2">
      <c r="A22" t="s">
        <v>52</v>
      </c>
      <c r="B22" s="5">
        <f>362/1005</f>
        <v>0.36019900497512436</v>
      </c>
    </row>
    <row r="23" spans="1:2">
      <c r="A23" s="4" t="s">
        <v>82</v>
      </c>
    </row>
    <row r="33" spans="1:4">
      <c r="A33" s="4" t="s">
        <v>53</v>
      </c>
    </row>
    <row r="34" spans="1:4">
      <c r="A34" t="s">
        <v>54</v>
      </c>
      <c r="B34" s="5">
        <f>496/1005</f>
        <v>0.49353233830845772</v>
      </c>
    </row>
    <row r="35" spans="1:4">
      <c r="A35" t="s">
        <v>55</v>
      </c>
      <c r="B35" s="5">
        <f>509/1005</f>
        <v>0.50646766169154234</v>
      </c>
    </row>
    <row r="36" spans="1:4">
      <c r="A36" s="4" t="s">
        <v>83</v>
      </c>
    </row>
    <row r="37" spans="1:4">
      <c r="A37" t="s">
        <v>57</v>
      </c>
      <c r="B37" s="5">
        <v>3.003003003003003E-3</v>
      </c>
    </row>
    <row r="38" spans="1:4">
      <c r="A38" t="s">
        <v>58</v>
      </c>
      <c r="B38" s="5">
        <v>0.14114114114114115</v>
      </c>
    </row>
    <row r="39" spans="1:4">
      <c r="A39" t="s">
        <v>59</v>
      </c>
      <c r="B39" s="5">
        <v>0.15115115115115116</v>
      </c>
      <c r="C39" s="7">
        <f>SUM(B37:B39)</f>
        <v>0.2952952952952953</v>
      </c>
      <c r="D39" s="8" t="s">
        <v>64</v>
      </c>
    </row>
    <row r="40" spans="1:4">
      <c r="A40" t="s">
        <v>60</v>
      </c>
      <c r="B40" s="5">
        <v>0.39239239239239238</v>
      </c>
      <c r="C40" s="7">
        <f>SUM(B40:B43)</f>
        <v>0.7047047047047047</v>
      </c>
      <c r="D40" s="8" t="s">
        <v>65</v>
      </c>
    </row>
    <row r="41" spans="1:4">
      <c r="A41" t="s">
        <v>61</v>
      </c>
      <c r="B41" s="5">
        <v>0.25925925925925924</v>
      </c>
    </row>
    <row r="42" spans="1:4">
      <c r="A42" t="s">
        <v>62</v>
      </c>
      <c r="B42" s="5">
        <v>5.0050050050050053E-2</v>
      </c>
    </row>
    <row r="43" spans="1:4">
      <c r="A43" t="s">
        <v>63</v>
      </c>
      <c r="B43" s="5">
        <v>3.003003003003003E-3</v>
      </c>
    </row>
    <row r="45" spans="1:4">
      <c r="A45" t="s">
        <v>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19</v>
      </c>
    </row>
    <row r="3" spans="1:4">
      <c r="A3" s="3" t="s">
        <v>75</v>
      </c>
    </row>
    <row r="4" spans="1:4">
      <c r="A4" t="s">
        <v>0</v>
      </c>
      <c r="B4" s="2">
        <v>1029</v>
      </c>
    </row>
    <row r="5" spans="1:4">
      <c r="A5" t="s">
        <v>1</v>
      </c>
      <c r="B5" t="s">
        <v>17</v>
      </c>
    </row>
    <row r="6" spans="1:4">
      <c r="A6" t="s">
        <v>2</v>
      </c>
      <c r="B6" s="2" t="s">
        <v>18</v>
      </c>
    </row>
    <row r="7" spans="1:4">
      <c r="A7" t="s">
        <v>3</v>
      </c>
      <c r="B7" s="2" t="s">
        <v>7</v>
      </c>
    </row>
    <row r="8" spans="1:4">
      <c r="A8" t="s">
        <v>4</v>
      </c>
      <c r="B8" s="2" t="s">
        <v>19</v>
      </c>
    </row>
    <row r="9" spans="1:4">
      <c r="A9" t="s">
        <v>5</v>
      </c>
      <c r="B9" s="2" t="s">
        <v>20</v>
      </c>
    </row>
    <row r="10" spans="1:4">
      <c r="A10" s="4" t="s">
        <v>22</v>
      </c>
      <c r="B10" s="4" t="s">
        <v>23</v>
      </c>
      <c r="C10" s="4" t="s">
        <v>24</v>
      </c>
      <c r="D10" s="4" t="s">
        <v>25</v>
      </c>
    </row>
    <row r="11" spans="1:4">
      <c r="A11" t="s">
        <v>26</v>
      </c>
      <c r="B11" t="s">
        <v>89</v>
      </c>
      <c r="C11">
        <v>6</v>
      </c>
    </row>
    <row r="12" spans="1:4">
      <c r="A12" t="s">
        <v>28</v>
      </c>
      <c r="B12" t="s">
        <v>3</v>
      </c>
      <c r="C12">
        <v>17</v>
      </c>
    </row>
    <row r="13" spans="1:4">
      <c r="A13" t="s">
        <v>29</v>
      </c>
      <c r="B13" t="s">
        <v>35</v>
      </c>
    </row>
    <row r="14" spans="1:4">
      <c r="A14" t="s">
        <v>31</v>
      </c>
      <c r="B14" t="s">
        <v>90</v>
      </c>
    </row>
    <row r="16" spans="1:4">
      <c r="A16" s="3" t="s">
        <v>77</v>
      </c>
    </row>
    <row r="17" spans="1:3">
      <c r="A17" s="4" t="s">
        <v>89</v>
      </c>
    </row>
    <row r="18" spans="1:3">
      <c r="A18" t="s">
        <v>91</v>
      </c>
      <c r="B18" s="5">
        <f>8/1029</f>
        <v>7.7745383867832843E-3</v>
      </c>
      <c r="C18" s="5"/>
    </row>
    <row r="19" spans="1:3">
      <c r="A19" t="s">
        <v>81</v>
      </c>
      <c r="B19" s="5">
        <f>175/1029</f>
        <v>0.17006802721088435</v>
      </c>
    </row>
    <row r="20" spans="1:3">
      <c r="A20" t="s">
        <v>92</v>
      </c>
      <c r="B20" s="5">
        <f>118/1029</f>
        <v>0.11467444120505345</v>
      </c>
    </row>
    <row r="21" spans="1:3">
      <c r="A21" t="s">
        <v>80</v>
      </c>
      <c r="B21" s="5">
        <f>251/1029</f>
        <v>0.24392614188532555</v>
      </c>
    </row>
    <row r="22" spans="1:3">
      <c r="A22" t="s">
        <v>93</v>
      </c>
      <c r="B22" s="5">
        <f>398/1029</f>
        <v>0.38678328474246843</v>
      </c>
    </row>
    <row r="23" spans="1:3">
      <c r="A23" s="4" t="s">
        <v>50</v>
      </c>
    </row>
    <row r="24" spans="1:3">
      <c r="A24" t="s">
        <v>51</v>
      </c>
      <c r="B24" s="7">
        <v>0.77</v>
      </c>
    </row>
    <row r="25" spans="1:3">
      <c r="A25" t="s">
        <v>52</v>
      </c>
      <c r="B25" s="7">
        <v>0.23</v>
      </c>
    </row>
    <row r="26" spans="1:3">
      <c r="A26" s="4" t="s">
        <v>82</v>
      </c>
    </row>
    <row r="36" spans="1:7">
      <c r="A36" s="4" t="s">
        <v>53</v>
      </c>
    </row>
    <row r="37" spans="1:7">
      <c r="A37" t="s">
        <v>54</v>
      </c>
      <c r="B37" s="5">
        <f>500/1029</f>
        <v>0.48590864917395532</v>
      </c>
    </row>
    <row r="38" spans="1:7">
      <c r="A38" t="s">
        <v>55</v>
      </c>
      <c r="B38" s="5">
        <f>529/1029</f>
        <v>0.51409135082604474</v>
      </c>
    </row>
    <row r="39" spans="1:7">
      <c r="A39" s="4" t="s">
        <v>83</v>
      </c>
    </row>
    <row r="40" spans="1:7">
      <c r="A40" t="s">
        <v>57</v>
      </c>
      <c r="B40" s="5">
        <v>8.0312195121951205E-3</v>
      </c>
      <c r="E40">
        <v>0.8</v>
      </c>
      <c r="F40" s="6">
        <f>0.008*1029</f>
        <v>8.2319999999999993</v>
      </c>
      <c r="G40" s="5">
        <f>F40/1025</f>
        <v>8.0312195121951205E-3</v>
      </c>
    </row>
    <row r="41" spans="1:7">
      <c r="A41" t="s">
        <v>58</v>
      </c>
      <c r="B41" s="5">
        <v>9.7378536585365855E-2</v>
      </c>
      <c r="E41">
        <v>9.6999999999999993</v>
      </c>
      <c r="F41" s="6">
        <f>0.097*1029</f>
        <v>99.813000000000002</v>
      </c>
      <c r="G41" s="5">
        <f t="shared" ref="G41:G46" si="0">F41/1025</f>
        <v>9.7378536585365855E-2</v>
      </c>
    </row>
    <row r="42" spans="1:7">
      <c r="A42" t="s">
        <v>59</v>
      </c>
      <c r="B42" s="5">
        <v>0.49893951219512195</v>
      </c>
      <c r="C42" s="7">
        <f>SUM(B40:B42)</f>
        <v>0.60434926829268298</v>
      </c>
      <c r="D42" s="8" t="s">
        <v>64</v>
      </c>
      <c r="E42">
        <v>49.7</v>
      </c>
      <c r="F42" s="6">
        <f>0.497*1029</f>
        <v>511.41300000000001</v>
      </c>
      <c r="G42" s="5">
        <f t="shared" si="0"/>
        <v>0.49893951219512195</v>
      </c>
    </row>
    <row r="43" spans="1:7">
      <c r="A43" t="s">
        <v>60</v>
      </c>
      <c r="B43" s="5">
        <v>0.15560487804878048</v>
      </c>
      <c r="C43" s="7">
        <f>SUM(B43:B46)</f>
        <v>0.39654146341463414</v>
      </c>
      <c r="D43" s="8" t="s">
        <v>65</v>
      </c>
      <c r="E43">
        <v>15.5</v>
      </c>
      <c r="F43" s="6">
        <f>0.155*1029</f>
        <v>159.495</v>
      </c>
      <c r="G43" s="5">
        <f t="shared" si="0"/>
        <v>0.15560487804878048</v>
      </c>
    </row>
    <row r="44" spans="1:7">
      <c r="A44" t="s">
        <v>61</v>
      </c>
      <c r="B44" s="5">
        <v>0.12649170731707315</v>
      </c>
      <c r="E44">
        <v>12.6</v>
      </c>
      <c r="F44" s="6">
        <f>0.126*1029</f>
        <v>129.654</v>
      </c>
      <c r="G44" s="5">
        <f t="shared" si="0"/>
        <v>0.12649170731707315</v>
      </c>
    </row>
    <row r="45" spans="1:7">
      <c r="A45" t="s">
        <v>62</v>
      </c>
      <c r="B45" s="5">
        <v>5.220292682926829E-2</v>
      </c>
      <c r="E45">
        <v>5.2</v>
      </c>
      <c r="F45" s="6">
        <f>0.052*1029</f>
        <v>53.507999999999996</v>
      </c>
      <c r="G45" s="5">
        <f t="shared" si="0"/>
        <v>5.220292682926829E-2</v>
      </c>
    </row>
    <row r="46" spans="1:7">
      <c r="A46" t="s">
        <v>63</v>
      </c>
      <c r="B46" s="5">
        <v>6.2241951219512197E-2</v>
      </c>
      <c r="E46">
        <v>6.2</v>
      </c>
      <c r="F46" s="6">
        <f>0.062*1029</f>
        <v>63.798000000000002</v>
      </c>
      <c r="G46" s="5">
        <f t="shared" si="0"/>
        <v>6.2241951219512197E-2</v>
      </c>
    </row>
    <row r="47" spans="1:7">
      <c r="E47">
        <v>0.4</v>
      </c>
      <c r="F47" s="6">
        <f>0.004*1029</f>
        <v>4.1159999999999997</v>
      </c>
      <c r="G47">
        <f>1029-4</f>
        <v>1025</v>
      </c>
    </row>
    <row r="48" spans="1:7">
      <c r="A48" t="s">
        <v>84</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3.xml><?xml version="1.0" encoding="utf-8"?>
<ds:datastoreItem xmlns:ds="http://schemas.openxmlformats.org/officeDocument/2006/customXml" ds:itemID="{A173B992-D409-46D4-A356-39CAA5E52A01}">
  <ds:schemaRefs>
    <ds:schemaRef ds:uri="http://schemas.microsoft.com/office/infopath/2007/PartnerControls"/>
    <ds:schemaRef ds:uri="http://purl.org/dc/elements/1.1/"/>
    <ds:schemaRef ds:uri="http://purl.org/dc/terms/"/>
    <ds:schemaRef ds:uri="http://schemas.microsoft.com/office/2006/documentManagement/types"/>
    <ds:schemaRef ds:uri="46f3a809-46a3-44ee-a0f1-42a271529c86"/>
    <ds:schemaRef ds:uri="http://purl.org/dc/dcmitype/"/>
    <ds:schemaRef ds:uri="http://schemas.openxmlformats.org/package/2006/metadata/core-properties"/>
    <ds:schemaRef ds:uri="69276225-f05c-44c5-92dc-c999460a414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Carlos Toruño</cp:lastModifiedBy>
  <cp:revision/>
  <dcterms:created xsi:type="dcterms:W3CDTF">2022-08-31T18:53:01Z</dcterms:created>
  <dcterms:modified xsi:type="dcterms:W3CDTF">2023-03-09T19:56:48Z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