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724" documentId="8_{D6C07217-55F6-40ED-9D1A-2B0BF938B636}" xr6:coauthVersionLast="47" xr6:coauthVersionMax="47" xr10:uidLastSave="{990CD519-4854-0048-AA25-3F9B696BFAFA}"/>
  <bookViews>
    <workbookView xWindow="0" yWindow="500" windowWidth="28800" windowHeight="15860" activeTab="2" xr2:uid="{77AD0726-88D8-44DD-9080-F543DD60C64F}"/>
  </bookViews>
  <sheets>
    <sheet name="Sampling_Frame" sheetId="5" r:id="rId1"/>
    <sheet name="AdminDivs" sheetId="6" r:id="rId2"/>
    <sheet name="SampleDesc" sheetId="7" r:id="rId3"/>
    <sheet name="Table_A" sheetId="8" r:id="rId4"/>
    <sheet name="Table_B" sheetId="9" r:id="rId5"/>
    <sheet name="Bolivia" sheetId="1" state="hidden" r:id="rId6"/>
    <sheet name="Colombia" sheetId="2" state="hidden" r:id="rId7"/>
    <sheet name="Ecuador" sheetId="3" state="hidden" r:id="rId8"/>
    <sheet name="Peru"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0" i="7" l="1"/>
  <c r="D9" i="7"/>
  <c r="D8" i="7"/>
  <c r="D7" i="7"/>
  <c r="D6" i="7"/>
  <c r="D5" i="7"/>
  <c r="D4" i="7"/>
  <c r="D3" i="7"/>
  <c r="D2" i="7"/>
  <c r="D25" i="7" l="1"/>
  <c r="D26" i="7"/>
  <c r="D27" i="7"/>
  <c r="E40" i="2"/>
  <c r="E39" i="2"/>
  <c r="C20" i="2"/>
  <c r="C19" i="2"/>
  <c r="C18" i="2"/>
  <c r="C39" i="3"/>
  <c r="C40" i="3"/>
  <c r="B35" i="3"/>
  <c r="B34" i="3"/>
  <c r="B22" i="3"/>
  <c r="B21" i="3"/>
  <c r="B19" i="3"/>
  <c r="B18" i="3"/>
  <c r="B38" i="4"/>
  <c r="B37" i="4"/>
  <c r="B22" i="4"/>
  <c r="B21" i="4"/>
  <c r="B20" i="4"/>
  <c r="B19" i="4"/>
  <c r="B18" i="4"/>
  <c r="C43" i="4"/>
  <c r="C42" i="4"/>
  <c r="G47" i="4"/>
  <c r="F40" i="4"/>
  <c r="G40" i="4" s="1"/>
  <c r="F41" i="4"/>
  <c r="G41" i="4" s="1"/>
  <c r="F42" i="4"/>
  <c r="G42" i="4" s="1"/>
  <c r="F43" i="4"/>
  <c r="G43" i="4" s="1"/>
  <c r="F44" i="4"/>
  <c r="G44" i="4" s="1"/>
  <c r="F45" i="4"/>
  <c r="G45" i="4" s="1"/>
  <c r="F46" i="4"/>
  <c r="G46" i="4" s="1"/>
  <c r="F47" i="4"/>
</calcChain>
</file>

<file path=xl/sharedStrings.xml><?xml version="1.0" encoding="utf-8"?>
<sst xmlns="http://schemas.openxmlformats.org/spreadsheetml/2006/main" count="658" uniqueCount="212">
  <si>
    <t>Sample Size</t>
  </si>
  <si>
    <t>Polling Company</t>
  </si>
  <si>
    <t>Fieldwork Dates</t>
  </si>
  <si>
    <t>Region</t>
  </si>
  <si>
    <t>Country</t>
  </si>
  <si>
    <t>Nationality</t>
  </si>
  <si>
    <t>Capture Consulting</t>
  </si>
  <si>
    <t>June and July 2022</t>
  </si>
  <si>
    <t>Andean</t>
  </si>
  <si>
    <t>Bolivia</t>
  </si>
  <si>
    <t>Bolivian</t>
  </si>
  <si>
    <t>Tempo Group</t>
  </si>
  <si>
    <t>May and June 2022</t>
  </si>
  <si>
    <t>Colombia</t>
  </si>
  <si>
    <t>Colombian</t>
  </si>
  <si>
    <t>StatMark Group</t>
  </si>
  <si>
    <t>June and August 2022</t>
  </si>
  <si>
    <t>Ecuador</t>
  </si>
  <si>
    <t>Ecuadoran</t>
  </si>
  <si>
    <t>Datum International, S.A.</t>
  </si>
  <si>
    <t>July and August 2022</t>
  </si>
  <si>
    <t>Peru</t>
  </si>
  <si>
    <t>Peruvian</t>
  </si>
  <si>
    <t>country</t>
  </si>
  <si>
    <t>Administration Divisions</t>
  </si>
  <si>
    <t>Term</t>
  </si>
  <si>
    <t>Number</t>
  </si>
  <si>
    <t>Names (if applicable)</t>
  </si>
  <si>
    <t xml:space="preserve">Sample Units </t>
  </si>
  <si>
    <t>departments</t>
  </si>
  <si>
    <t xml:space="preserve">Sample Sub-Units 1 </t>
  </si>
  <si>
    <t>Sample Sub-Units 2</t>
  </si>
  <si>
    <t>regions</t>
  </si>
  <si>
    <t>Sample Sub-Units 3</t>
  </si>
  <si>
    <t>Cantón</t>
  </si>
  <si>
    <t>Parrish</t>
  </si>
  <si>
    <t>zones</t>
  </si>
  <si>
    <t>Province</t>
  </si>
  <si>
    <t>Districts</t>
  </si>
  <si>
    <t>item</t>
  </si>
  <si>
    <t>name</t>
  </si>
  <si>
    <t>value</t>
  </si>
  <si>
    <t>Santa Cruz</t>
  </si>
  <si>
    <t>La Paz</t>
  </si>
  <si>
    <t>Cochabamba</t>
  </si>
  <si>
    <t>Chuquisaca</t>
  </si>
  <si>
    <t>Tarija</t>
  </si>
  <si>
    <t>Potosí</t>
  </si>
  <si>
    <t>Oruro</t>
  </si>
  <si>
    <t>Goods</t>
  </si>
  <si>
    <t xml:space="preserve"> </t>
  </si>
  <si>
    <t>Crooked</t>
  </si>
  <si>
    <t>Geography</t>
  </si>
  <si>
    <t>Urban</t>
  </si>
  <si>
    <t>Rural</t>
  </si>
  <si>
    <t>Gender</t>
  </si>
  <si>
    <t>Male</t>
  </si>
  <si>
    <t>Female</t>
  </si>
  <si>
    <t>Education</t>
  </si>
  <si>
    <t>None</t>
  </si>
  <si>
    <t>Elementary school</t>
  </si>
  <si>
    <t>Middle school</t>
  </si>
  <si>
    <t>High school</t>
  </si>
  <si>
    <t>Bachelor's</t>
  </si>
  <si>
    <t>Graduate Degree</t>
  </si>
  <si>
    <t>Vocational</t>
  </si>
  <si>
    <t>middle school diploma or less</t>
  </si>
  <si>
    <t>at least high school diploma or vocational degree</t>
  </si>
  <si>
    <t>Central</t>
  </si>
  <si>
    <t>Western</t>
  </si>
  <si>
    <t>Caribbean</t>
  </si>
  <si>
    <t>Sierra</t>
  </si>
  <si>
    <t>Costa</t>
  </si>
  <si>
    <t>Eastern</t>
  </si>
  <si>
    <t>Southern</t>
  </si>
  <si>
    <t>Northern</t>
  </si>
  <si>
    <t>Lima</t>
  </si>
  <si>
    <t>Sample Frame</t>
  </si>
  <si>
    <t>city, town, village</t>
  </si>
  <si>
    <t>Descriptions of the Sample</t>
  </si>
  <si>
    <t>Regions</t>
  </si>
  <si>
    <t>Metro</t>
  </si>
  <si>
    <t>North</t>
  </si>
  <si>
    <t>South</t>
  </si>
  <si>
    <t xml:space="preserve">Ethnicity </t>
  </si>
  <si>
    <t>Education*</t>
  </si>
  <si>
    <t>*In text: %% of respondents reported that they had received at least a high school diploma or vocational degree, and the remaining %% of respondents received a middle school diploma or less.</t>
  </si>
  <si>
    <t>Central Region</t>
  </si>
  <si>
    <t>West Region</t>
  </si>
  <si>
    <t>Caribbean Region</t>
  </si>
  <si>
    <t>Statmark</t>
  </si>
  <si>
    <t>Zones</t>
  </si>
  <si>
    <t>District</t>
  </si>
  <si>
    <t>East</t>
  </si>
  <si>
    <t>Center</t>
  </si>
  <si>
    <t xml:space="preserve">Lima </t>
  </si>
  <si>
    <t>Region1</t>
  </si>
  <si>
    <t>Region3</t>
  </si>
  <si>
    <t>Region2</t>
  </si>
  <si>
    <t>Region4</t>
  </si>
  <si>
    <t>Region5</t>
  </si>
  <si>
    <t>Sample Units</t>
  </si>
  <si>
    <t>Region6</t>
  </si>
  <si>
    <t>Region7</t>
  </si>
  <si>
    <t>Region8</t>
  </si>
  <si>
    <t>Region9</t>
  </si>
  <si>
    <t>major cities</t>
  </si>
  <si>
    <t>region</t>
  </si>
  <si>
    <t>Polling Company Location</t>
  </si>
  <si>
    <t>Santa Cruz, Bolivia</t>
  </si>
  <si>
    <t>Historical Data</t>
  </si>
  <si>
    <t>Year</t>
  </si>
  <si>
    <t>Perception</t>
  </si>
  <si>
    <t>Experience</t>
  </si>
  <si>
    <t>FW Dates</t>
  </si>
  <si>
    <t>ProjPop</t>
  </si>
  <si>
    <t>SurveyLang</t>
  </si>
  <si>
    <t>English and Spanish</t>
  </si>
  <si>
    <t>Bolivia, Ecuador, and Peru</t>
  </si>
  <si>
    <t>Colombia, Ecuador, and Peru</t>
  </si>
  <si>
    <t>Bolivia, Colombia, and Peru</t>
  </si>
  <si>
    <t>Bolivia, Colombia, and Ecuador</t>
  </si>
  <si>
    <t>Peers</t>
  </si>
  <si>
    <t xml:space="preserve">Most respondents (79%) reported that they had received at least a high school diploma or vocational degree, and the remaining 21% of respondents received a middle school diploma or less. </t>
  </si>
  <si>
    <t xml:space="preserve">Most respondents (82%) reported that they had received at least a high school diploma or vocational degree, and the remaining 18% of respondents received a middle school diploma or less. </t>
  </si>
  <si>
    <t xml:space="preserve">Most respondents (70%) reported that they had received at least a high school diploma or vocational degree, and the remaining 29% of respondents received a middle school diploma or less. </t>
  </si>
  <si>
    <t xml:space="preserve">Most respondents (60%) reported that they had received a middle school diploma or less, and the remaining 40% of respondents received at least a high school diploma or vocational degree. </t>
  </si>
  <si>
    <t xml:space="preserve">Almost half of all respondents (49%) identified themselves as Mestizo, followed by Aymara (22%) and Quechua (21%). </t>
  </si>
  <si>
    <t xml:space="preserve">Most respondents (81%) identified themselves as Mestizo, followed by White (5%) and Afro-Ecuadoran (4%). </t>
  </si>
  <si>
    <t xml:space="preserve">Most respondents (79%) did not identify with any ethnicity; 11% identified themselves as Afro-Colombian and 4% identified themselves as Indigenous. </t>
  </si>
  <si>
    <t>Ethnicity</t>
  </si>
  <si>
    <t>The supervisory team directly oversaw 40% of all interviews in the field. During data processing, 50% of the interviews conducted in each city were verified by the central office. Any interview with abnormal audio, answer patterns, or duration was backchecked via telephone. After quality control, 59 interviews were rejected from the final sample. Interviews averaged 40 minutes in length and ranged from 19 to 93 minutes.</t>
  </si>
  <si>
    <t>The supervisory team directly oversaw 20% of all interviews in the field. During data processing, 200 interviews (approximately 20% of the sample) were selected for audio review by the central office and 300 interviews (30% of the sample) were backchecked via telephone. After quality control, 2 interviews were rejected from the final sample. Additional quality control measures included GPS validation of all sampling segment interviews, checks for abnormal answer patterns, and photo verification. Interviews averaged 44 minutes in length and ranged from 26 to 81 minutes.</t>
  </si>
  <si>
    <t>Quality Control</t>
  </si>
  <si>
    <t>Sampling</t>
  </si>
  <si>
    <t>elegible_household</t>
  </si>
  <si>
    <t>refusals</t>
  </si>
  <si>
    <t>break_off</t>
  </si>
  <si>
    <t>non_contact</t>
  </si>
  <si>
    <t>inelegible_household</t>
  </si>
  <si>
    <t>no_elegible</t>
  </si>
  <si>
    <t>quota_filled</t>
  </si>
  <si>
    <t>Coverage</t>
  </si>
  <si>
    <t>Methodology</t>
  </si>
  <si>
    <t>Sample</t>
  </si>
  <si>
    <t>Nationally representative</t>
  </si>
  <si>
    <t>Datum International</t>
  </si>
  <si>
    <t>Argentina</t>
  </si>
  <si>
    <t>Brazil</t>
  </si>
  <si>
    <t>About Brazil Market Research</t>
  </si>
  <si>
    <t>Paraguay</t>
  </si>
  <si>
    <t>Antigua and Barbuda</t>
  </si>
  <si>
    <t>DMR Insights Ltd.</t>
  </si>
  <si>
    <t>Barbados</t>
  </si>
  <si>
    <t>Dominica</t>
  </si>
  <si>
    <t>Grenada</t>
  </si>
  <si>
    <t>St. Kitts and Nevis</t>
  </si>
  <si>
    <t>St. Lucia</t>
  </si>
  <si>
    <t>St. Vincent and the Grenadines</t>
  </si>
  <si>
    <t>Trinidad and Tobago</t>
  </si>
  <si>
    <t>CID Gallup</t>
  </si>
  <si>
    <t>The Bahamas</t>
  </si>
  <si>
    <t>Dominican Republic</t>
  </si>
  <si>
    <t>Guyana</t>
  </si>
  <si>
    <t>Haiti</t>
  </si>
  <si>
    <t>Jamaica</t>
  </si>
  <si>
    <t>Suriname</t>
  </si>
  <si>
    <t>D3: Designs, Data, Decisions</t>
  </si>
  <si>
    <t>Belize</t>
  </si>
  <si>
    <t>Costa Rica</t>
  </si>
  <si>
    <t>El Salvador</t>
  </si>
  <si>
    <t>Guatemala</t>
  </si>
  <si>
    <t>Mercaplan</t>
  </si>
  <si>
    <t>Honduras</t>
  </si>
  <si>
    <t>Panama</t>
  </si>
  <si>
    <t>Ecuadorian</t>
  </si>
  <si>
    <t>Interviewing</t>
  </si>
  <si>
    <t>Capture Consulting based the sampling frame on the 2020 projected population figures from the National Statistics Institute, acquiring a proportionally stratified sample by department, age, gender, socioeconomic status, and level of urbanization</t>
  </si>
  <si>
    <t xml:space="preserve">Departments and cities were selected to achieve a nationally representative sample of the country. Within cities and towns, neighborhoods were selected as the primary sampling unit using probability proportional to size sampling. In urban neighborhoods, enumeration areas were randomly selected. In rural neighborhoods, surveyors constructed the first enumeration area around a central point and selected additional sampling units from the surrounding area, moving in a clockwise direction. The number of interviews per enumeration area was determined by the population distribution in each primary sampling unit.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</si>
  <si>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71 interviewers worked on this project, including 45 female interviewers. Interviews were conducted in Spanish.</t>
  </si>
  <si>
    <t>The supervisory team directly oversaw 30% of all interviews in the field. During data processing, 300 interviews (approximately 30% of the sample) were backchecked via telephone by the central office. Additional quality control measures included GPS validation of all sampling segment interviews, checks for abnormal answer patterns, and photo verification. After quality control, 50 interviews were rejected from the final sample. Interviews averaged 45 minutes in length and ranged from 27 to 90 minutes.</t>
  </si>
  <si>
    <t>Data for Bolivia, Colombia, and Peru was collected in 2013, 2016, 2018, and 2022. Data for Ecuador was collected in 2012, 2014, 2017, and 2022</t>
  </si>
  <si>
    <t>Bogotá, Colombia</t>
  </si>
  <si>
    <t>Tempo Group based the sampling frame on the 2022 projected population figures from the National Administrative Department of Statistics (DANE), acquiring a proportionally stratified sample by region, age, gender, socioeconomic status, and level of urbanization</t>
  </si>
  <si>
    <t>In total, 42 interviewers worked on this project, including 28 female interviewers. Enumerators worked in ten groups of four to five interviewers with one supervisor per group. Interviews were conducted in Spanish.</t>
  </si>
  <si>
    <t>Florida, U.S.A.</t>
  </si>
  <si>
    <t>StatMark Group based the sampling frame on the 2021-2022 projected population figures from the National Institute of Statistics and Census (INEC), acquiring a proportionally stratified sample by region, age, gender, socioeconomic status, and level of urbanization.</t>
  </si>
  <si>
    <t xml:space="preserve">Regions, provinces, and cantons were selected to achieve a nationally representative sample of the country. Within cantons, parishes were selected as the primary sampling unit according to quotas set for age, gender, socioeconomic level, and geographical units. Within urban parishes, enumeration areas were randomly selected. In rural parishes, surveyors constructed the first enumeration area around a central neighborhood and selected additional sampling units from the surrounding area, moving in a clockwise direction. Ten interviews were assigned to each enumeration area.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</si>
  <si>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28 interviewers worked on this project, including 18 female interviewers. Enumerators worked in six groups of four to five interviewers with at one supervisor per group. Interviews were conducted in Spanish.</t>
  </si>
  <si>
    <t>Datum Internacional S.A.</t>
  </si>
  <si>
    <t>Lima, Peru</t>
  </si>
  <si>
    <t>Datum Internacional S.A. based the sampling frame on 2017 census figures from the National Institute of Statistics and Information (INEI) and 2020 voter statistics from the National Office of Electoral Processes (ONPE), acquiring a proportionally stratified sample by region, age, gender, socioeconomic status, and level of urbanization</t>
  </si>
  <si>
    <t>Most respondents (78%) identified themselves as Mestizo, followed by White (13%) and Indigenous (5%).</t>
  </si>
  <si>
    <t xml:space="preserve">Regions and provinces were selected to achieve a nationally representative sample of the country. Districts were selected as the primary sampling unit according to quotas for age, gender, geographic distribution, and socioeconomic level. Within urban and rural districts, “census areas” and “populated centers,” respectively, were randomly selected as enumeration areas using probability proportionate to size sampling . The number of enumeration areas assigned to each district was determined by the relative population of each district. Within each enumeration area, survey administrators performed a systematic random route to sample households and randomly selected respondents. If the selected respondent declined to be interviewed or otherwise did not meet the characteristics of the target quota, the interviewer moved on to the next household.  
Due to a lack of accessibility, the Loreto and San Martín regions of the Peruvian Amazon were excluded from the study. Loreto and San Martín were replaced by the eastern regions of Ucayali and Madre de Dios, located in the Amazon rainforest and Amazon basin, respectively. </t>
  </si>
  <si>
    <t>In total, 94 interviewers worked on this project, including 77 female interviewers. Enumerators worked in 33 regional teams; 19 interviewers were assigned to the Lima and Callao regions and 32 groups of two to three enumerators worked throughout the remaining regions. Interviews were conducted in Spanish.</t>
  </si>
  <si>
    <t xml:space="preserve">The supervisory team directly oversaw approximately 9% of all interviews in the field. During data processing, 356 interviews (approximately 35% of the sample) were selected for audio review by the central office and 86 interviews (approximately 8% of the sample) were backchecked via telephone. Interviews averaged 38 minutes in length. </t>
  </si>
  <si>
    <t xml:space="preserve">Regions and cities were selected to achieve a nationally representative sample of the country. In city districts, neighborhoods served as the primary sampling unit and were randomly selected based on relative population sizes and the socioeconomic level distribution within each city. Within each neighborhood, blocks were selected as enumeration areas using simple random sampling. In rural areas, veredas, or municipalities, served as the primary sampling unit and were randomly selected based on relative population sizes and the socioeconomic level distribution within each area. Within each vereda, zones were selected as enumeration areas using simple random sampling.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</si>
  <si>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Face-to-Face</t>
  </si>
  <si>
    <t>Nicaragua</t>
  </si>
  <si>
    <t>Telephone</t>
  </si>
  <si>
    <t>Datum International S.A.</t>
  </si>
  <si>
    <t>nine</t>
  </si>
  <si>
    <t>all nine</t>
  </si>
  <si>
    <t>three</t>
  </si>
  <si>
    <t>two</t>
  </si>
  <si>
    <t>major provinces</t>
  </si>
  <si>
    <t>six</t>
  </si>
  <si>
    <t>five</t>
  </si>
  <si>
    <t>Twenty-nine percent (29%) of the interviews took place in Santa Cruz, followed by 25% in La Paz, 18% in Cochabamba, and the remaining 28% in other regions</t>
  </si>
  <si>
    <t>Forty-one percent (41%) of the interviews took place in the Central region, followed by 35% in the Western region and 24% in the Caribbean region</t>
  </si>
  <si>
    <t>Fifty-four percent (54%) of the interviews took place in the Sierra region and the remaining 46% took place in the Costa region</t>
  </si>
  <si>
    <t>Thirty-nine percent (39%) of the interviews took place in Lima, followed by 24% in the Northern region, 17% in the Southern region, 11% in the Central region, and the remaining 8% in the Eastern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</si>
</sst>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b/>
      <sz val="16"/>
      <color theme="1"/>
      <name val="Calibri"/>
      <family val="2"/>
      <scheme val="minor"/>
    </font>
    <font>
      <sz val="11"/>
      <color theme="1"/>
      <name val="Calibri"/>
      <family val="2"/>
      <scheme val="minor"/>
    </font>
    <font>
      <b/>
      <sz val="11"/>
      <color theme="1"/>
      <name val="Calibri"/>
      <family val="2"/>
      <scheme val="minor"/>
    </font>
    <font>
      <sz val="10"/>
      <color rgb="FF000000"/>
      <name val="Lato"/>
      <family val="2"/>
    </font>
    <font>
      <sz val="11"/>
      <name val="Calibri"/>
      <family val="2"/>
      <scheme val="minor"/>
    </font>
    <font>
      <sz val="10"/>
      <color theme="1"/>
      <name val="Calibri"/>
      <family val="2"/>
      <scheme val="minor"/>
    </font>
    <font>
      <sz val="10"/>
      <color theme="1"/>
      <name val="Arial"/>
      <family val="2"/>
    </font>
    <font>
      <b/>
      <sz val="10"/>
      <color rgb="FFFFFFFF"/>
      <name val="Arial"/>
      <family val="2"/>
    </font>
    <font>
      <b/>
      <sz val="10"/>
      <color theme="1"/>
      <name val="Arial"/>
      <family val="2"/>
    </font>
  </fonts>
  <fills count="8">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F05B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3" fillId="0" borderId="0" applyFont="0" applyFill="0" applyBorder="0" applyAlignment="0" applyProtection="0"/>
  </cellStyleXfs>
  <cellXfs count="38">
    <xf numFmtId="0" fontId="0" fillId="0" borderId="0" xfId="0"/>
    <xf numFmtId="0" fontId="2" fillId="0" borderId="0" xfId="0" applyFont="1"/>
    <xf numFmtId="3" fontId="0" fillId="0" borderId="0" xfId="0" applyNumberFormat="1"/>
    <xf numFmtId="0" fontId="1" fillId="2" borderId="0" xfId="0" applyFont="1" applyFill="1"/>
    <xf numFmtId="0" fontId="0" fillId="3" borderId="0" xfId="0" applyFill="1"/>
    <xf numFmtId="9" fontId="0" fillId="0" borderId="0" xfId="1" applyFont="1"/>
    <xf numFmtId="1" fontId="0" fillId="0" borderId="0" xfId="0" applyNumberFormat="1"/>
    <xf numFmtId="9" fontId="0" fillId="0" borderId="0" xfId="0" applyNumberFormat="1"/>
    <xf numFmtId="0" fontId="4" fillId="0" borderId="0" xfId="0" applyFont="1"/>
    <xf numFmtId="0" fontId="5" fillId="0" borderId="0" xfId="0" applyFont="1"/>
    <xf numFmtId="0" fontId="4" fillId="3" borderId="0" xfId="0" applyFont="1" applyFill="1"/>
    <xf numFmtId="0" fontId="0" fillId="5" borderId="0" xfId="0" applyFill="1"/>
    <xf numFmtId="9" fontId="0" fillId="5" borderId="0" xfId="1" applyFont="1" applyFill="1"/>
    <xf numFmtId="0" fontId="0" fillId="6" borderId="0" xfId="0" applyFill="1"/>
    <xf numFmtId="0" fontId="4" fillId="4" borderId="0" xfId="0" applyFont="1" applyFill="1"/>
    <xf numFmtId="9" fontId="0" fillId="0" borderId="0" xfId="1" applyFont="1" applyFill="1"/>
    <xf numFmtId="9" fontId="0" fillId="6" borderId="0" xfId="1" applyFont="1" applyFill="1"/>
    <xf numFmtId="0" fontId="6" fillId="5" borderId="0" xfId="0" applyFont="1" applyFill="1"/>
    <xf numFmtId="9" fontId="3" fillId="5" borderId="0" xfId="1" applyFont="1" applyFill="1"/>
    <xf numFmtId="9" fontId="0" fillId="6" borderId="0" xfId="0" applyNumberFormat="1" applyFill="1"/>
    <xf numFmtId="0" fontId="7" fillId="0" borderId="0" xfId="0" applyFont="1" applyAlignment="1">
      <alignment horizontal="center" vertical="center"/>
    </xf>
    <xf numFmtId="0" fontId="0" fillId="6" borderId="0" xfId="0" applyFill="1" applyAlignment="1">
      <alignment wrapText="1"/>
    </xf>
    <xf numFmtId="3" fontId="0" fillId="6" borderId="0" xfId="0" applyNumberFormat="1" applyFill="1" applyAlignment="1">
      <alignment wrapText="1"/>
    </xf>
    <xf numFmtId="0" fontId="0" fillId="5" borderId="0" xfId="0" applyFill="1" applyAlignment="1">
      <alignment horizontal="right"/>
    </xf>
    <xf numFmtId="0" fontId="8" fillId="0" borderId="0" xfId="0" applyFont="1"/>
    <xf numFmtId="0" fontId="9" fillId="7" borderId="1"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8" fillId="0" borderId="4" xfId="0" applyFont="1" applyBorder="1" applyAlignment="1">
      <alignment horizontal="center" vertical="center" wrapText="1"/>
    </xf>
    <xf numFmtId="3" fontId="8" fillId="0" borderId="4" xfId="0" applyNumberFormat="1" applyFont="1" applyBorder="1" applyAlignment="1">
      <alignment horizontal="center" vertical="center" wrapText="1"/>
    </xf>
    <xf numFmtId="1" fontId="0" fillId="6" borderId="0" xfId="0" applyNumberFormat="1" applyFill="1" applyAlignment="1">
      <alignment wrapText="1"/>
    </xf>
    <xf numFmtId="0" fontId="0" fillId="6" borderId="0" xfId="0" applyFill="1" applyAlignment="1">
      <alignment horizontal="right"/>
    </xf>
    <xf numFmtId="0" fontId="0" fillId="6" borderId="0" xfId="0" applyFill="1" applyAlignment="1">
      <alignment vertical="center"/>
    </xf>
    <xf numFmtId="0" fontId="0" fillId="6" borderId="0" xfId="0" applyFill="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6" fillId="5" borderId="0" xfId="0" applyFont="1" applyFill="1" applyAlignment="1">
      <alignment vertical="center" wrapText="1"/>
    </xf>
    <xf numFmtId="0" fontId="7" fillId="6" borderId="0" xfId="0" applyFont="1" applyFill="1" applyAlignment="1">
      <alignment vertical="center"/>
    </xf>
  </cellXfs>
  <cellStyles count="2">
    <cellStyle name="Normal" xfId="0" builtinId="0"/>
    <cellStyle name="Porcentaje" xfId="1" builtinId="5"/>
  </cellStyles>
  <dxfs count="2">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70D2-6729-6642-9050-0182FD4A6CB8}">
  <dimension ref="A1:W5"/>
  <sheetViews>
    <sheetView topLeftCell="I1" zoomScale="70" zoomScaleNormal="70" workbookViewId="0">
      <selection activeCell="S1" sqref="A1:S1"/>
    </sheetView>
  </sheetViews>
  <sheetFormatPr baseColWidth="10" defaultColWidth="10.83203125" defaultRowHeight="15"/>
  <cols>
    <col min="1" max="19" width="35.83203125" style="13" customWidth="1"/>
    <col min="20" max="16384" width="10.83203125" style="13"/>
  </cols>
  <sheetData>
    <row r="1" spans="1:23">
      <c r="A1" s="10" t="s">
        <v>4</v>
      </c>
      <c r="B1" s="10" t="s">
        <v>112</v>
      </c>
      <c r="C1" s="10" t="s">
        <v>113</v>
      </c>
      <c r="D1" s="10" t="s">
        <v>0</v>
      </c>
      <c r="E1" s="10" t="s">
        <v>1</v>
      </c>
      <c r="F1" s="10" t="s">
        <v>111</v>
      </c>
      <c r="G1" s="10" t="s">
        <v>114</v>
      </c>
      <c r="H1" s="10" t="s">
        <v>3</v>
      </c>
      <c r="I1" s="10" t="s">
        <v>5</v>
      </c>
      <c r="J1" s="10" t="s">
        <v>108</v>
      </c>
      <c r="K1" s="10" t="s">
        <v>115</v>
      </c>
      <c r="L1" s="10" t="s">
        <v>116</v>
      </c>
      <c r="M1" s="10" t="s">
        <v>130</v>
      </c>
      <c r="N1" s="10" t="s">
        <v>58</v>
      </c>
      <c r="O1" s="10" t="s">
        <v>134</v>
      </c>
      <c r="P1" s="10" t="s">
        <v>176</v>
      </c>
      <c r="Q1" s="10" t="s">
        <v>133</v>
      </c>
      <c r="R1" s="10" t="s">
        <v>110</v>
      </c>
      <c r="S1" s="10" t="s">
        <v>122</v>
      </c>
      <c r="T1" s="10"/>
      <c r="U1" s="10"/>
      <c r="V1" s="10"/>
      <c r="W1" s="10"/>
    </row>
    <row r="2" spans="1:23" ht="125" customHeight="1">
      <c r="A2" s="21" t="s">
        <v>9</v>
      </c>
      <c r="B2" s="21">
        <v>115</v>
      </c>
      <c r="C2" s="22">
        <v>77</v>
      </c>
      <c r="D2" s="21">
        <v>1000</v>
      </c>
      <c r="E2" s="21" t="s">
        <v>6</v>
      </c>
      <c r="F2" s="21">
        <v>2022</v>
      </c>
      <c r="G2" s="21" t="s">
        <v>7</v>
      </c>
      <c r="H2" s="21" t="s">
        <v>8</v>
      </c>
      <c r="I2" s="21" t="s">
        <v>10</v>
      </c>
      <c r="J2" s="21" t="s">
        <v>109</v>
      </c>
      <c r="K2" s="21" t="s">
        <v>177</v>
      </c>
      <c r="L2" s="21" t="s">
        <v>117</v>
      </c>
      <c r="M2" s="21" t="s">
        <v>127</v>
      </c>
      <c r="N2" s="21" t="s">
        <v>124</v>
      </c>
      <c r="O2" s="21" t="s">
        <v>178</v>
      </c>
      <c r="P2" s="21" t="s">
        <v>179</v>
      </c>
      <c r="Q2" s="21" t="s">
        <v>180</v>
      </c>
      <c r="R2" s="22" t="s">
        <v>181</v>
      </c>
      <c r="S2" s="21" t="s">
        <v>119</v>
      </c>
    </row>
    <row r="3" spans="1:23" ht="125" customHeight="1">
      <c r="A3" s="21" t="s">
        <v>13</v>
      </c>
      <c r="B3" s="21">
        <v>115</v>
      </c>
      <c r="C3" s="22">
        <v>77</v>
      </c>
      <c r="D3" s="22">
        <v>1000</v>
      </c>
      <c r="E3" s="21" t="s">
        <v>11</v>
      </c>
      <c r="F3" s="30">
        <v>2022</v>
      </c>
      <c r="G3" s="22" t="s">
        <v>12</v>
      </c>
      <c r="H3" s="22" t="s">
        <v>8</v>
      </c>
      <c r="I3" s="22" t="s">
        <v>14</v>
      </c>
      <c r="J3" s="21" t="s">
        <v>182</v>
      </c>
      <c r="K3" s="21" t="s">
        <v>183</v>
      </c>
      <c r="L3" s="22" t="s">
        <v>117</v>
      </c>
      <c r="M3" s="30" t="s">
        <v>129</v>
      </c>
      <c r="N3" s="30" t="s">
        <v>123</v>
      </c>
      <c r="O3" s="22" t="s">
        <v>196</v>
      </c>
      <c r="P3" s="22" t="s">
        <v>184</v>
      </c>
      <c r="Q3" s="21" t="s">
        <v>132</v>
      </c>
      <c r="R3" s="22" t="s">
        <v>181</v>
      </c>
      <c r="S3" s="21" t="s">
        <v>118</v>
      </c>
    </row>
    <row r="4" spans="1:23" ht="125" customHeight="1">
      <c r="A4" s="21" t="s">
        <v>17</v>
      </c>
      <c r="B4" s="21">
        <v>115</v>
      </c>
      <c r="C4" s="22">
        <v>77</v>
      </c>
      <c r="D4" s="22">
        <v>1005</v>
      </c>
      <c r="E4" s="21" t="s">
        <v>15</v>
      </c>
      <c r="F4" s="21">
        <v>2022</v>
      </c>
      <c r="G4" s="22" t="s">
        <v>16</v>
      </c>
      <c r="H4" s="22" t="s">
        <v>8</v>
      </c>
      <c r="I4" s="22" t="s">
        <v>175</v>
      </c>
      <c r="J4" s="21" t="s">
        <v>185</v>
      </c>
      <c r="K4" s="21" t="s">
        <v>186</v>
      </c>
      <c r="L4" s="22" t="s">
        <v>117</v>
      </c>
      <c r="M4" s="21" t="s">
        <v>128</v>
      </c>
      <c r="N4" s="21" t="s">
        <v>125</v>
      </c>
      <c r="O4" s="22" t="s">
        <v>187</v>
      </c>
      <c r="P4" s="22" t="s">
        <v>188</v>
      </c>
      <c r="Q4" s="21" t="s">
        <v>131</v>
      </c>
      <c r="R4" s="22" t="s">
        <v>181</v>
      </c>
      <c r="S4" s="21" t="s">
        <v>120</v>
      </c>
    </row>
    <row r="5" spans="1:23" ht="125" customHeight="1">
      <c r="A5" s="21" t="s">
        <v>21</v>
      </c>
      <c r="B5" s="21">
        <v>115</v>
      </c>
      <c r="C5" s="22">
        <v>77</v>
      </c>
      <c r="D5" s="21">
        <v>1029</v>
      </c>
      <c r="E5" s="21" t="s">
        <v>189</v>
      </c>
      <c r="F5" s="21">
        <v>2022</v>
      </c>
      <c r="G5" s="21" t="s">
        <v>20</v>
      </c>
      <c r="H5" s="21" t="s">
        <v>8</v>
      </c>
      <c r="I5" s="21" t="s">
        <v>22</v>
      </c>
      <c r="J5" s="21" t="s">
        <v>190</v>
      </c>
      <c r="K5" s="21" t="s">
        <v>191</v>
      </c>
      <c r="L5" s="21" t="s">
        <v>117</v>
      </c>
      <c r="M5" s="21" t="s">
        <v>192</v>
      </c>
      <c r="N5" s="21" t="s">
        <v>126</v>
      </c>
      <c r="O5" s="21" t="s">
        <v>193</v>
      </c>
      <c r="P5" s="21" t="s">
        <v>194</v>
      </c>
      <c r="Q5" s="21" t="s">
        <v>195</v>
      </c>
      <c r="R5" s="22" t="s">
        <v>181</v>
      </c>
      <c r="S5" s="21" t="s">
        <v>121</v>
      </c>
    </row>
  </sheetData>
  <conditionalFormatting sqref="C3">
    <cfRule type="expression" priority="7">
      <formula>MOD(ROW(),2)=0</formula>
    </cfRule>
  </conditionalFormatting>
  <conditionalFormatting sqref="A1:K5 A6:XFD1048576 R1:XFD5">
    <cfRule type="expression" dxfId="1" priority="5">
      <formula>MOD(ROW(),2)=0</formula>
    </cfRule>
    <cfRule type="expression" priority="6">
      <formula>MOD(ROW(),2)=0</formula>
    </cfRule>
  </conditionalFormatting>
  <conditionalFormatting sqref="L1:Q5">
    <cfRule type="expression" dxfId="0" priority="3">
      <formula>MOD(ROW(),2)=0</formula>
    </cfRule>
    <cfRule type="expression" priority="4">
      <formula>MOD(ROW(),2)=0</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0801-F392-8E43-BE7F-67B3A843B1CB}">
  <dimension ref="A1:E9"/>
  <sheetViews>
    <sheetView workbookViewId="0">
      <selection activeCell="E12" sqref="E12"/>
    </sheetView>
  </sheetViews>
  <sheetFormatPr baseColWidth="10" defaultColWidth="10.83203125" defaultRowHeight="15"/>
  <cols>
    <col min="1" max="1" width="10.83203125" style="13"/>
    <col min="2" max="2" width="21.5" style="13" customWidth="1"/>
    <col min="3" max="3" width="19.1640625" style="13" customWidth="1"/>
    <col min="4" max="4" width="10.83203125" style="13"/>
    <col min="5" max="5" width="18.83203125" style="13" customWidth="1"/>
    <col min="6" max="16384" width="10.83203125" style="13"/>
  </cols>
  <sheetData>
    <row r="1" spans="1:5">
      <c r="A1" s="10" t="s">
        <v>23</v>
      </c>
      <c r="B1" s="10" t="s">
        <v>24</v>
      </c>
      <c r="C1" s="10" t="s">
        <v>25</v>
      </c>
      <c r="D1" s="10" t="s">
        <v>26</v>
      </c>
      <c r="E1" s="10" t="s">
        <v>27</v>
      </c>
    </row>
    <row r="2" spans="1:5">
      <c r="A2" s="13" t="s">
        <v>9</v>
      </c>
      <c r="B2" s="13" t="s">
        <v>107</v>
      </c>
      <c r="C2" s="13" t="s">
        <v>29</v>
      </c>
      <c r="D2" s="31" t="s">
        <v>201</v>
      </c>
    </row>
    <row r="3" spans="1:5">
      <c r="A3" s="13" t="s">
        <v>9</v>
      </c>
      <c r="B3" s="13" t="s">
        <v>101</v>
      </c>
      <c r="C3" s="13" t="s">
        <v>29</v>
      </c>
      <c r="D3" s="31" t="s">
        <v>202</v>
      </c>
    </row>
    <row r="4" spans="1:5">
      <c r="A4" s="11" t="s">
        <v>13</v>
      </c>
      <c r="B4" s="11" t="s">
        <v>107</v>
      </c>
      <c r="C4" s="11" t="s">
        <v>32</v>
      </c>
      <c r="D4" s="23" t="s">
        <v>203</v>
      </c>
      <c r="E4" s="11"/>
    </row>
    <row r="5" spans="1:5">
      <c r="A5" s="11" t="s">
        <v>13</v>
      </c>
      <c r="B5" s="11" t="s">
        <v>101</v>
      </c>
      <c r="C5" s="11" t="s">
        <v>106</v>
      </c>
      <c r="D5" s="23">
        <v>18</v>
      </c>
      <c r="E5" s="11"/>
    </row>
    <row r="6" spans="1:5">
      <c r="A6" s="13" t="s">
        <v>17</v>
      </c>
      <c r="B6" s="13" t="s">
        <v>107</v>
      </c>
      <c r="C6" s="13" t="s">
        <v>32</v>
      </c>
      <c r="D6" s="31" t="s">
        <v>204</v>
      </c>
    </row>
    <row r="7" spans="1:5">
      <c r="A7" s="13" t="s">
        <v>17</v>
      </c>
      <c r="B7" s="13" t="s">
        <v>28</v>
      </c>
      <c r="C7" s="13" t="s">
        <v>205</v>
      </c>
      <c r="D7" s="31" t="s">
        <v>206</v>
      </c>
    </row>
    <row r="8" spans="1:5">
      <c r="A8" s="11" t="s">
        <v>21</v>
      </c>
      <c r="B8" s="11" t="s">
        <v>107</v>
      </c>
      <c r="C8" s="11" t="s">
        <v>36</v>
      </c>
      <c r="D8" s="23" t="s">
        <v>207</v>
      </c>
      <c r="E8" s="11"/>
    </row>
    <row r="9" spans="1:5">
      <c r="A9" s="11" t="s">
        <v>21</v>
      </c>
      <c r="B9" s="11" t="s">
        <v>101</v>
      </c>
      <c r="C9" s="11" t="s">
        <v>32</v>
      </c>
      <c r="D9" s="23">
        <v>15</v>
      </c>
      <c r="E9"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FB5B-1ADA-344B-BEC0-179A66FAE9C7}">
  <dimension ref="A1:H76"/>
  <sheetViews>
    <sheetView tabSelected="1" topLeftCell="A29" workbookViewId="0">
      <selection activeCell="C49" sqref="C49"/>
    </sheetView>
  </sheetViews>
  <sheetFormatPr baseColWidth="10" defaultColWidth="10.83203125" defaultRowHeight="15"/>
  <cols>
    <col min="1" max="2" width="10.83203125" style="13"/>
    <col min="3" max="3" width="38.6640625" style="13" bestFit="1" customWidth="1"/>
    <col min="4" max="16384" width="10.83203125" style="13"/>
  </cols>
  <sheetData>
    <row r="1" spans="1:8">
      <c r="A1" s="14" t="s">
        <v>23</v>
      </c>
      <c r="B1" s="14" t="s">
        <v>39</v>
      </c>
      <c r="C1" s="14" t="s">
        <v>40</v>
      </c>
      <c r="D1" s="14" t="s">
        <v>41</v>
      </c>
    </row>
    <row r="2" spans="1:8">
      <c r="A2" s="13" t="s">
        <v>9</v>
      </c>
      <c r="B2" s="13" t="s">
        <v>96</v>
      </c>
      <c r="C2" s="13" t="s">
        <v>42</v>
      </c>
      <c r="D2" s="16">
        <f>285/1000</f>
        <v>0.28499999999999998</v>
      </c>
    </row>
    <row r="3" spans="1:8">
      <c r="A3" s="13" t="s">
        <v>9</v>
      </c>
      <c r="B3" s="13" t="s">
        <v>98</v>
      </c>
      <c r="C3" s="13" t="s">
        <v>43</v>
      </c>
      <c r="D3" s="16">
        <f>254/1000</f>
        <v>0.254</v>
      </c>
      <c r="E3" s="19"/>
      <c r="F3" s="19"/>
      <c r="H3" s="20"/>
    </row>
    <row r="4" spans="1:8">
      <c r="A4" s="13" t="s">
        <v>9</v>
      </c>
      <c r="B4" s="13" t="s">
        <v>97</v>
      </c>
      <c r="C4" s="13" t="s">
        <v>44</v>
      </c>
      <c r="D4" s="16">
        <f>176/1000</f>
        <v>0.17599999999999999</v>
      </c>
    </row>
    <row r="5" spans="1:8">
      <c r="A5" s="13" t="s">
        <v>9</v>
      </c>
      <c r="B5" s="13" t="s">
        <v>99</v>
      </c>
      <c r="C5" s="13" t="s">
        <v>45</v>
      </c>
      <c r="D5" s="16">
        <f>55/1000</f>
        <v>5.5E-2</v>
      </c>
    </row>
    <row r="6" spans="1:8">
      <c r="A6" s="13" t="s">
        <v>9</v>
      </c>
      <c r="B6" s="13" t="s">
        <v>100</v>
      </c>
      <c r="C6" s="13" t="s">
        <v>46</v>
      </c>
      <c r="D6" s="16">
        <f>50/1000</f>
        <v>0.05</v>
      </c>
    </row>
    <row r="7" spans="1:8">
      <c r="A7" s="13" t="s">
        <v>9</v>
      </c>
      <c r="B7" s="13" t="s">
        <v>102</v>
      </c>
      <c r="C7" s="13" t="s">
        <v>47</v>
      </c>
      <c r="D7" s="16">
        <f>76/1000</f>
        <v>7.5999999999999998E-2</v>
      </c>
    </row>
    <row r="8" spans="1:8">
      <c r="A8" s="13" t="s">
        <v>9</v>
      </c>
      <c r="B8" s="13" t="s">
        <v>103</v>
      </c>
      <c r="C8" s="13" t="s">
        <v>48</v>
      </c>
      <c r="D8" s="16">
        <f>46/1000</f>
        <v>4.5999999999999999E-2</v>
      </c>
    </row>
    <row r="9" spans="1:8">
      <c r="A9" s="13" t="s">
        <v>9</v>
      </c>
      <c r="B9" s="13" t="s">
        <v>104</v>
      </c>
      <c r="C9" s="13" t="s">
        <v>49</v>
      </c>
      <c r="D9" s="16">
        <f>43/1000</f>
        <v>4.2999999999999997E-2</v>
      </c>
      <c r="G9" s="13" t="s">
        <v>50</v>
      </c>
    </row>
    <row r="10" spans="1:8">
      <c r="A10" s="13" t="s">
        <v>9</v>
      </c>
      <c r="B10" s="13" t="s">
        <v>105</v>
      </c>
      <c r="C10" s="13" t="s">
        <v>51</v>
      </c>
      <c r="D10" s="16">
        <f>15/1000</f>
        <v>1.4999999999999999E-2</v>
      </c>
      <c r="G10" s="37"/>
    </row>
    <row r="11" spans="1:8" ht="64">
      <c r="A11" s="32" t="s">
        <v>9</v>
      </c>
      <c r="B11" s="32" t="s">
        <v>142</v>
      </c>
      <c r="C11" s="33" t="s">
        <v>208</v>
      </c>
      <c r="D11" s="16"/>
      <c r="G11" s="37"/>
    </row>
    <row r="12" spans="1:8">
      <c r="A12" s="13" t="s">
        <v>9</v>
      </c>
      <c r="B12" s="13" t="s">
        <v>52</v>
      </c>
      <c r="C12" s="13" t="s">
        <v>53</v>
      </c>
      <c r="D12" s="16">
        <v>0.53</v>
      </c>
    </row>
    <row r="13" spans="1:8">
      <c r="A13" s="13" t="s">
        <v>9</v>
      </c>
      <c r="B13" s="13" t="s">
        <v>52</v>
      </c>
      <c r="C13" s="13" t="s">
        <v>54</v>
      </c>
      <c r="D13" s="16">
        <v>0.47</v>
      </c>
    </row>
    <row r="14" spans="1:8">
      <c r="A14" s="13" t="s">
        <v>9</v>
      </c>
      <c r="B14" s="13" t="s">
        <v>55</v>
      </c>
      <c r="C14" s="13" t="s">
        <v>56</v>
      </c>
      <c r="D14" s="16">
        <v>0.5</v>
      </c>
    </row>
    <row r="15" spans="1:8">
      <c r="A15" s="13" t="s">
        <v>9</v>
      </c>
      <c r="B15" s="13" t="s">
        <v>55</v>
      </c>
      <c r="C15" s="13" t="s">
        <v>57</v>
      </c>
      <c r="D15" s="16">
        <v>0.5</v>
      </c>
    </row>
    <row r="16" spans="1:8">
      <c r="A16" s="13" t="s">
        <v>9</v>
      </c>
      <c r="B16" s="13" t="s">
        <v>58</v>
      </c>
      <c r="C16" s="13" t="s">
        <v>59</v>
      </c>
      <c r="D16" s="16">
        <v>3.0000000000000001E-3</v>
      </c>
    </row>
    <row r="17" spans="1:6">
      <c r="A17" s="13" t="s">
        <v>9</v>
      </c>
      <c r="B17" s="13" t="s">
        <v>58</v>
      </c>
      <c r="C17" s="13" t="s">
        <v>60</v>
      </c>
      <c r="D17" s="16">
        <v>7.5999999999999998E-2</v>
      </c>
    </row>
    <row r="18" spans="1:6">
      <c r="A18" s="13" t="s">
        <v>9</v>
      </c>
      <c r="B18" s="13" t="s">
        <v>58</v>
      </c>
      <c r="C18" s="13" t="s">
        <v>61</v>
      </c>
      <c r="D18" s="16">
        <v>0.105</v>
      </c>
    </row>
    <row r="19" spans="1:6">
      <c r="A19" s="13" t="s">
        <v>9</v>
      </c>
      <c r="B19" s="13" t="s">
        <v>58</v>
      </c>
      <c r="C19" s="13" t="s">
        <v>62</v>
      </c>
      <c r="D19" s="16">
        <v>0.38100000000000001</v>
      </c>
      <c r="E19" s="19"/>
    </row>
    <row r="20" spans="1:6">
      <c r="A20" s="13" t="s">
        <v>9</v>
      </c>
      <c r="B20" s="13" t="s">
        <v>58</v>
      </c>
      <c r="C20" s="13" t="s">
        <v>63</v>
      </c>
      <c r="D20" s="16">
        <v>0.26500000000000001</v>
      </c>
    </row>
    <row r="21" spans="1:6">
      <c r="A21" s="13" t="s">
        <v>9</v>
      </c>
      <c r="B21" s="13" t="s">
        <v>58</v>
      </c>
      <c r="C21" s="13" t="s">
        <v>64</v>
      </c>
      <c r="D21" s="16">
        <v>4.2000000000000003E-2</v>
      </c>
      <c r="E21" s="19"/>
    </row>
    <row r="22" spans="1:6">
      <c r="A22" s="13" t="s">
        <v>9</v>
      </c>
      <c r="B22" s="13" t="s">
        <v>58</v>
      </c>
      <c r="C22" s="13" t="s">
        <v>65</v>
      </c>
      <c r="D22" s="16">
        <v>0.127</v>
      </c>
    </row>
    <row r="23" spans="1:6">
      <c r="A23" s="13" t="s">
        <v>9</v>
      </c>
      <c r="B23" s="13" t="s">
        <v>58</v>
      </c>
      <c r="C23" s="13" t="s">
        <v>66</v>
      </c>
      <c r="D23" s="15">
        <v>0.184</v>
      </c>
      <c r="F23" s="19"/>
    </row>
    <row r="24" spans="1:6">
      <c r="A24" s="13" t="s">
        <v>9</v>
      </c>
      <c r="B24" s="13" t="s">
        <v>58</v>
      </c>
      <c r="C24" s="13" t="s">
        <v>67</v>
      </c>
      <c r="D24" s="16">
        <v>0.81499999999999995</v>
      </c>
    </row>
    <row r="25" spans="1:6">
      <c r="A25" s="11" t="s">
        <v>13</v>
      </c>
      <c r="B25" s="11" t="s">
        <v>96</v>
      </c>
      <c r="C25" s="11" t="s">
        <v>68</v>
      </c>
      <c r="D25" s="12">
        <f>412/1000</f>
        <v>0.41199999999999998</v>
      </c>
    </row>
    <row r="26" spans="1:6">
      <c r="A26" s="11" t="s">
        <v>13</v>
      </c>
      <c r="B26" s="11" t="s">
        <v>98</v>
      </c>
      <c r="C26" s="11" t="s">
        <v>69</v>
      </c>
      <c r="D26" s="12">
        <f>350/1000</f>
        <v>0.35</v>
      </c>
    </row>
    <row r="27" spans="1:6">
      <c r="A27" s="11" t="s">
        <v>13</v>
      </c>
      <c r="B27" s="11" t="s">
        <v>97</v>
      </c>
      <c r="C27" s="11" t="s">
        <v>70</v>
      </c>
      <c r="D27" s="12">
        <f>238/1000</f>
        <v>0.23799999999999999</v>
      </c>
    </row>
    <row r="28" spans="1:6" ht="64">
      <c r="A28" s="34" t="s">
        <v>13</v>
      </c>
      <c r="B28" s="34" t="s">
        <v>142</v>
      </c>
      <c r="C28" s="35" t="s">
        <v>209</v>
      </c>
      <c r="D28" s="12"/>
    </row>
    <row r="29" spans="1:6">
      <c r="A29" s="11" t="s">
        <v>13</v>
      </c>
      <c r="B29" s="11" t="s">
        <v>52</v>
      </c>
      <c r="C29" s="11" t="s">
        <v>53</v>
      </c>
      <c r="D29" s="12">
        <v>0.76300000000000001</v>
      </c>
    </row>
    <row r="30" spans="1:6">
      <c r="A30" s="11" t="s">
        <v>13</v>
      </c>
      <c r="B30" s="11" t="s">
        <v>52</v>
      </c>
      <c r="C30" s="11" t="s">
        <v>54</v>
      </c>
      <c r="D30" s="12">
        <v>0.23699999999999999</v>
      </c>
    </row>
    <row r="31" spans="1:6">
      <c r="A31" s="11" t="s">
        <v>13</v>
      </c>
      <c r="B31" s="11" t="s">
        <v>55</v>
      </c>
      <c r="C31" s="11" t="s">
        <v>56</v>
      </c>
      <c r="D31" s="12">
        <v>0.48699999999999999</v>
      </c>
    </row>
    <row r="32" spans="1:6">
      <c r="A32" s="11" t="s">
        <v>13</v>
      </c>
      <c r="B32" s="11" t="s">
        <v>55</v>
      </c>
      <c r="C32" s="11" t="s">
        <v>57</v>
      </c>
      <c r="D32" s="12">
        <v>0.51300000000000001</v>
      </c>
    </row>
    <row r="33" spans="1:5">
      <c r="A33" s="11" t="s">
        <v>13</v>
      </c>
      <c r="B33" s="11" t="s">
        <v>58</v>
      </c>
      <c r="C33" s="11" t="s">
        <v>59</v>
      </c>
      <c r="D33" s="12">
        <v>7.0000000000000001E-3</v>
      </c>
    </row>
    <row r="34" spans="1:5">
      <c r="A34" s="11" t="s">
        <v>13</v>
      </c>
      <c r="B34" s="11" t="s">
        <v>58</v>
      </c>
      <c r="C34" s="11" t="s">
        <v>60</v>
      </c>
      <c r="D34" s="12">
        <v>8.5000000000000006E-2</v>
      </c>
    </row>
    <row r="35" spans="1:5">
      <c r="A35" s="11" t="s">
        <v>13</v>
      </c>
      <c r="B35" s="11" t="s">
        <v>58</v>
      </c>
      <c r="C35" s="11" t="s">
        <v>61</v>
      </c>
      <c r="D35" s="12">
        <v>0.12</v>
      </c>
    </row>
    <row r="36" spans="1:5">
      <c r="A36" s="11" t="s">
        <v>13</v>
      </c>
      <c r="B36" s="11" t="s">
        <v>58</v>
      </c>
      <c r="C36" s="11" t="s">
        <v>62</v>
      </c>
      <c r="D36" s="12">
        <v>0.38</v>
      </c>
    </row>
    <row r="37" spans="1:5">
      <c r="A37" s="11" t="s">
        <v>13</v>
      </c>
      <c r="B37" s="11" t="s">
        <v>58</v>
      </c>
      <c r="C37" s="11" t="s">
        <v>63</v>
      </c>
      <c r="D37" s="12">
        <v>0.21199999999999999</v>
      </c>
    </row>
    <row r="38" spans="1:5">
      <c r="A38" s="11" t="s">
        <v>13</v>
      </c>
      <c r="B38" s="11" t="s">
        <v>58</v>
      </c>
      <c r="C38" s="11" t="s">
        <v>64</v>
      </c>
      <c r="D38" s="12">
        <v>7.1999999999999995E-2</v>
      </c>
    </row>
    <row r="39" spans="1:5">
      <c r="A39" s="11" t="s">
        <v>13</v>
      </c>
      <c r="B39" s="11" t="s">
        <v>58</v>
      </c>
      <c r="C39" s="11" t="s">
        <v>65</v>
      </c>
      <c r="D39" s="12">
        <v>0.12</v>
      </c>
    </row>
    <row r="40" spans="1:5">
      <c r="A40" s="11" t="s">
        <v>13</v>
      </c>
      <c r="B40" s="11" t="s">
        <v>58</v>
      </c>
      <c r="C40" s="11" t="s">
        <v>66</v>
      </c>
      <c r="D40" s="12">
        <v>0.21200000000000002</v>
      </c>
    </row>
    <row r="41" spans="1:5">
      <c r="A41" s="11" t="s">
        <v>13</v>
      </c>
      <c r="B41" s="11" t="s">
        <v>58</v>
      </c>
      <c r="C41" s="11" t="s">
        <v>67</v>
      </c>
      <c r="D41" s="12">
        <v>0.79</v>
      </c>
      <c r="E41" s="19"/>
    </row>
    <row r="42" spans="1:5">
      <c r="A42" s="13" t="s">
        <v>17</v>
      </c>
      <c r="B42" s="13" t="s">
        <v>96</v>
      </c>
      <c r="C42" s="13" t="s">
        <v>71</v>
      </c>
      <c r="D42" s="16">
        <v>0.54</v>
      </c>
    </row>
    <row r="43" spans="1:5">
      <c r="A43" s="13" t="s">
        <v>17</v>
      </c>
      <c r="B43" s="13" t="s">
        <v>98</v>
      </c>
      <c r="C43" s="13" t="s">
        <v>72</v>
      </c>
      <c r="D43" s="16">
        <v>0.46</v>
      </c>
    </row>
    <row r="44" spans="1:5" ht="48">
      <c r="A44" s="32" t="s">
        <v>17</v>
      </c>
      <c r="B44" s="32" t="s">
        <v>142</v>
      </c>
      <c r="C44" s="33" t="s">
        <v>210</v>
      </c>
      <c r="D44" s="16"/>
    </row>
    <row r="45" spans="1:5">
      <c r="A45" s="13" t="s">
        <v>17</v>
      </c>
      <c r="B45" s="13" t="s">
        <v>52</v>
      </c>
      <c r="C45" s="13" t="s">
        <v>53</v>
      </c>
      <c r="D45" s="16">
        <v>0.64</v>
      </c>
    </row>
    <row r="46" spans="1:5">
      <c r="A46" s="13" t="s">
        <v>17</v>
      </c>
      <c r="B46" s="13" t="s">
        <v>52</v>
      </c>
      <c r="C46" s="13" t="s">
        <v>54</v>
      </c>
      <c r="D46" s="16">
        <v>0.36</v>
      </c>
    </row>
    <row r="47" spans="1:5">
      <c r="A47" s="13" t="s">
        <v>17</v>
      </c>
      <c r="B47" s="13" t="s">
        <v>55</v>
      </c>
      <c r="C47" s="13" t="s">
        <v>56</v>
      </c>
      <c r="D47" s="16">
        <v>0.49399999999999999</v>
      </c>
    </row>
    <row r="48" spans="1:5">
      <c r="A48" s="13" t="s">
        <v>17</v>
      </c>
      <c r="B48" s="13" t="s">
        <v>55</v>
      </c>
      <c r="C48" s="13" t="s">
        <v>57</v>
      </c>
      <c r="D48" s="16">
        <v>0.50600000000000001</v>
      </c>
    </row>
    <row r="49" spans="1:5">
      <c r="A49" s="13" t="s">
        <v>17</v>
      </c>
      <c r="B49" s="13" t="s">
        <v>58</v>
      </c>
      <c r="C49" s="13" t="s">
        <v>59</v>
      </c>
      <c r="D49" s="16">
        <v>3.0000000000000001E-3</v>
      </c>
    </row>
    <row r="50" spans="1:5">
      <c r="A50" s="13" t="s">
        <v>17</v>
      </c>
      <c r="B50" s="13" t="s">
        <v>58</v>
      </c>
      <c r="C50" s="13" t="s">
        <v>60</v>
      </c>
      <c r="D50" s="16">
        <v>0.14000000000000001</v>
      </c>
    </row>
    <row r="51" spans="1:5">
      <c r="A51" s="13" t="s">
        <v>17</v>
      </c>
      <c r="B51" s="13" t="s">
        <v>58</v>
      </c>
      <c r="C51" s="13" t="s">
        <v>61</v>
      </c>
      <c r="D51" s="16">
        <v>0.15</v>
      </c>
    </row>
    <row r="52" spans="1:5">
      <c r="A52" s="13" t="s">
        <v>17</v>
      </c>
      <c r="B52" s="13" t="s">
        <v>58</v>
      </c>
      <c r="C52" s="13" t="s">
        <v>62</v>
      </c>
      <c r="D52" s="16">
        <v>0.39</v>
      </c>
    </row>
    <row r="53" spans="1:5">
      <c r="A53" s="13" t="s">
        <v>17</v>
      </c>
      <c r="B53" s="13" t="s">
        <v>58</v>
      </c>
      <c r="C53" s="13" t="s">
        <v>63</v>
      </c>
      <c r="D53" s="16">
        <v>0.25800000000000001</v>
      </c>
    </row>
    <row r="54" spans="1:5">
      <c r="A54" s="13" t="s">
        <v>17</v>
      </c>
      <c r="B54" s="13" t="s">
        <v>58</v>
      </c>
      <c r="C54" s="13" t="s">
        <v>64</v>
      </c>
      <c r="D54" s="16">
        <v>0.05</v>
      </c>
    </row>
    <row r="55" spans="1:5">
      <c r="A55" s="13" t="s">
        <v>17</v>
      </c>
      <c r="B55" s="13" t="s">
        <v>58</v>
      </c>
      <c r="C55" s="13" t="s">
        <v>65</v>
      </c>
      <c r="D55" s="16">
        <v>3.0000000000000001E-3</v>
      </c>
    </row>
    <row r="56" spans="1:5">
      <c r="A56" s="13" t="s">
        <v>17</v>
      </c>
      <c r="B56" s="13" t="s">
        <v>58</v>
      </c>
      <c r="C56" s="13" t="s">
        <v>66</v>
      </c>
      <c r="D56" s="16">
        <v>0.29299999999999998</v>
      </c>
      <c r="E56" s="19"/>
    </row>
    <row r="57" spans="1:5">
      <c r="A57" s="13" t="s">
        <v>17</v>
      </c>
      <c r="B57" s="13" t="s">
        <v>58</v>
      </c>
      <c r="C57" s="13" t="s">
        <v>67</v>
      </c>
      <c r="D57" s="16">
        <v>0.70099999999999996</v>
      </c>
    </row>
    <row r="58" spans="1:5">
      <c r="A58" s="11" t="s">
        <v>21</v>
      </c>
      <c r="B58" s="11" t="s">
        <v>96</v>
      </c>
      <c r="C58" s="17" t="s">
        <v>76</v>
      </c>
      <c r="D58" s="12">
        <v>0.38669999999999999</v>
      </c>
    </row>
    <row r="59" spans="1:5">
      <c r="A59" s="11" t="s">
        <v>21</v>
      </c>
      <c r="B59" s="11" t="s">
        <v>98</v>
      </c>
      <c r="C59" s="17" t="s">
        <v>75</v>
      </c>
      <c r="D59" s="12">
        <v>0.24390000000000001</v>
      </c>
    </row>
    <row r="60" spans="1:5">
      <c r="A60" s="11" t="s">
        <v>21</v>
      </c>
      <c r="B60" s="11" t="s">
        <v>97</v>
      </c>
      <c r="C60" s="17" t="s">
        <v>74</v>
      </c>
      <c r="D60" s="12">
        <v>0.17</v>
      </c>
    </row>
    <row r="61" spans="1:5">
      <c r="A61" s="11" t="s">
        <v>21</v>
      </c>
      <c r="B61" s="11" t="s">
        <v>99</v>
      </c>
      <c r="C61" s="17" t="s">
        <v>73</v>
      </c>
      <c r="D61" s="18">
        <v>8.4500000000000006E-2</v>
      </c>
    </row>
    <row r="62" spans="1:5">
      <c r="A62" s="11" t="s">
        <v>21</v>
      </c>
      <c r="B62" s="11" t="s">
        <v>100</v>
      </c>
      <c r="C62" s="17" t="s">
        <v>68</v>
      </c>
      <c r="D62" s="12">
        <v>0.11459999999999999</v>
      </c>
    </row>
    <row r="63" spans="1:5" ht="80">
      <c r="A63" s="34" t="s">
        <v>21</v>
      </c>
      <c r="B63" s="34" t="s">
        <v>142</v>
      </c>
      <c r="C63" s="36" t="s">
        <v>211</v>
      </c>
      <c r="D63" s="12"/>
    </row>
    <row r="64" spans="1:5">
      <c r="A64" s="11" t="s">
        <v>21</v>
      </c>
      <c r="B64" s="11" t="s">
        <v>52</v>
      </c>
      <c r="C64" s="11" t="s">
        <v>53</v>
      </c>
      <c r="D64" s="12">
        <v>0.77</v>
      </c>
    </row>
    <row r="65" spans="1:5">
      <c r="A65" s="11" t="s">
        <v>21</v>
      </c>
      <c r="B65" s="11" t="s">
        <v>52</v>
      </c>
      <c r="C65" s="11" t="s">
        <v>54</v>
      </c>
      <c r="D65" s="12">
        <v>0.23</v>
      </c>
    </row>
    <row r="66" spans="1:5">
      <c r="A66" s="11" t="s">
        <v>21</v>
      </c>
      <c r="B66" s="11" t="s">
        <v>55</v>
      </c>
      <c r="C66" s="11" t="s">
        <v>56</v>
      </c>
      <c r="D66" s="12">
        <v>0.49</v>
      </c>
    </row>
    <row r="67" spans="1:5">
      <c r="A67" s="11" t="s">
        <v>21</v>
      </c>
      <c r="B67" s="11" t="s">
        <v>55</v>
      </c>
      <c r="C67" s="11" t="s">
        <v>57</v>
      </c>
      <c r="D67" s="12">
        <v>0.51</v>
      </c>
      <c r="E67" s="15"/>
    </row>
    <row r="68" spans="1:5">
      <c r="A68" s="11" t="s">
        <v>21</v>
      </c>
      <c r="B68" s="11" t="s">
        <v>58</v>
      </c>
      <c r="C68" s="11" t="s">
        <v>59</v>
      </c>
      <c r="D68" s="12">
        <v>8.0000000000000002E-3</v>
      </c>
    </row>
    <row r="69" spans="1:5">
      <c r="A69" s="11" t="s">
        <v>21</v>
      </c>
      <c r="B69" s="11" t="s">
        <v>58</v>
      </c>
      <c r="C69" s="11" t="s">
        <v>60</v>
      </c>
      <c r="D69" s="12">
        <v>9.7000000000000003E-2</v>
      </c>
    </row>
    <row r="70" spans="1:5">
      <c r="A70" s="11" t="s">
        <v>21</v>
      </c>
      <c r="B70" s="11" t="s">
        <v>58</v>
      </c>
      <c r="C70" s="11" t="s">
        <v>61</v>
      </c>
      <c r="D70" s="12">
        <v>0.497</v>
      </c>
    </row>
    <row r="71" spans="1:5">
      <c r="A71" s="11" t="s">
        <v>21</v>
      </c>
      <c r="B71" s="11" t="s">
        <v>58</v>
      </c>
      <c r="C71" s="11" t="s">
        <v>62</v>
      </c>
      <c r="D71" s="12">
        <v>0.155</v>
      </c>
      <c r="E71" s="19"/>
    </row>
    <row r="72" spans="1:5">
      <c r="A72" s="11" t="s">
        <v>21</v>
      </c>
      <c r="B72" s="11" t="s">
        <v>58</v>
      </c>
      <c r="C72" s="11" t="s">
        <v>63</v>
      </c>
      <c r="D72" s="12">
        <v>0.126</v>
      </c>
    </row>
    <row r="73" spans="1:5">
      <c r="A73" s="11" t="s">
        <v>21</v>
      </c>
      <c r="B73" s="11" t="s">
        <v>58</v>
      </c>
      <c r="C73" s="11" t="s">
        <v>64</v>
      </c>
      <c r="D73" s="12">
        <v>5.1999999999999998E-2</v>
      </c>
    </row>
    <row r="74" spans="1:5">
      <c r="A74" s="11" t="s">
        <v>21</v>
      </c>
      <c r="B74" s="11" t="s">
        <v>58</v>
      </c>
      <c r="C74" s="11" t="s">
        <v>65</v>
      </c>
      <c r="D74" s="12">
        <v>6.2E-2</v>
      </c>
    </row>
    <row r="75" spans="1:5">
      <c r="A75" s="11" t="s">
        <v>21</v>
      </c>
      <c r="B75" s="11" t="s">
        <v>58</v>
      </c>
      <c r="C75" s="11" t="s">
        <v>66</v>
      </c>
      <c r="D75" s="12">
        <v>0.60199999999999998</v>
      </c>
    </row>
    <row r="76" spans="1:5">
      <c r="A76" s="11" t="s">
        <v>21</v>
      </c>
      <c r="B76" s="11" t="s">
        <v>58</v>
      </c>
      <c r="C76" s="11" t="s">
        <v>67</v>
      </c>
      <c r="D76" s="12">
        <v>0.39500000000000002</v>
      </c>
      <c r="E76"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8BEAD-D473-7B4F-A0F1-FD90B83F8C12}">
  <dimension ref="A1:H5"/>
  <sheetViews>
    <sheetView workbookViewId="0">
      <selection activeCell="E4" sqref="E4"/>
    </sheetView>
  </sheetViews>
  <sheetFormatPr baseColWidth="10" defaultRowHeight="15"/>
  <sheetData>
    <row r="1" spans="1:8">
      <c r="A1" t="s">
        <v>23</v>
      </c>
      <c r="B1" t="s">
        <v>135</v>
      </c>
      <c r="C1" t="s">
        <v>136</v>
      </c>
      <c r="D1" t="s">
        <v>137</v>
      </c>
      <c r="E1" t="s">
        <v>138</v>
      </c>
      <c r="F1" t="s">
        <v>139</v>
      </c>
      <c r="G1" t="s">
        <v>140</v>
      </c>
      <c r="H1" t="s">
        <v>141</v>
      </c>
    </row>
    <row r="2" spans="1:8">
      <c r="A2" t="s">
        <v>9</v>
      </c>
      <c r="B2">
        <v>6204</v>
      </c>
      <c r="C2">
        <v>6000</v>
      </c>
      <c r="D2" s="24">
        <v>200</v>
      </c>
      <c r="E2">
        <v>4</v>
      </c>
    </row>
    <row r="3" spans="1:8">
      <c r="A3" t="s">
        <v>13</v>
      </c>
      <c r="B3">
        <v>1553</v>
      </c>
      <c r="C3">
        <v>896</v>
      </c>
      <c r="D3">
        <v>451</v>
      </c>
      <c r="E3">
        <v>206</v>
      </c>
      <c r="F3">
        <v>1028</v>
      </c>
      <c r="G3">
        <v>355</v>
      </c>
      <c r="H3">
        <v>673</v>
      </c>
    </row>
    <row r="4" spans="1:8">
      <c r="A4" t="s">
        <v>21</v>
      </c>
      <c r="B4">
        <v>3233</v>
      </c>
      <c r="C4">
        <v>1161</v>
      </c>
      <c r="D4">
        <v>47</v>
      </c>
      <c r="E4">
        <v>2205</v>
      </c>
    </row>
    <row r="5" spans="1:8">
      <c r="A5" t="s">
        <v>17</v>
      </c>
      <c r="B5">
        <v>2810</v>
      </c>
      <c r="C5">
        <v>1157</v>
      </c>
      <c r="D5">
        <v>74</v>
      </c>
      <c r="E5">
        <v>1579</v>
      </c>
      <c r="F5">
        <v>104</v>
      </c>
      <c r="G5">
        <v>90</v>
      </c>
      <c r="H5">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72DF-9C94-C142-B548-E13B733338FE}">
  <dimension ref="A1:E29"/>
  <sheetViews>
    <sheetView workbookViewId="0">
      <selection activeCell="E29" sqref="E29"/>
    </sheetView>
  </sheetViews>
  <sheetFormatPr baseColWidth="10" defaultRowHeight="15"/>
  <cols>
    <col min="1" max="5" width="20.83203125" customWidth="1"/>
  </cols>
  <sheetData>
    <row r="1" spans="1:5" ht="30" customHeight="1" thickBot="1">
      <c r="A1" s="25" t="s">
        <v>4</v>
      </c>
      <c r="B1" s="26" t="s">
        <v>142</v>
      </c>
      <c r="C1" s="26" t="s">
        <v>1</v>
      </c>
      <c r="D1" s="26" t="s">
        <v>143</v>
      </c>
      <c r="E1" s="26" t="s">
        <v>144</v>
      </c>
    </row>
    <row r="2" spans="1:5" ht="30" customHeight="1" thickBot="1">
      <c r="A2" s="27" t="s">
        <v>9</v>
      </c>
      <c r="B2" s="28" t="s">
        <v>145</v>
      </c>
      <c r="C2" s="28" t="s">
        <v>6</v>
      </c>
      <c r="D2" s="28" t="s">
        <v>197</v>
      </c>
      <c r="E2" s="29">
        <v>1000</v>
      </c>
    </row>
    <row r="3" spans="1:5" ht="30" customHeight="1" thickBot="1">
      <c r="A3" s="27" t="s">
        <v>13</v>
      </c>
      <c r="B3" s="28" t="s">
        <v>145</v>
      </c>
      <c r="C3" s="28" t="s">
        <v>11</v>
      </c>
      <c r="D3" s="28" t="s">
        <v>197</v>
      </c>
      <c r="E3" s="29">
        <v>1000</v>
      </c>
    </row>
    <row r="4" spans="1:5" ht="30" customHeight="1" thickBot="1">
      <c r="A4" s="27" t="s">
        <v>17</v>
      </c>
      <c r="B4" s="28" t="s">
        <v>145</v>
      </c>
      <c r="C4" s="28" t="s">
        <v>15</v>
      </c>
      <c r="D4" s="28" t="s">
        <v>197</v>
      </c>
      <c r="E4" s="29">
        <v>1005</v>
      </c>
    </row>
    <row r="5" spans="1:5" ht="30" customHeight="1" thickBot="1">
      <c r="A5" s="27" t="s">
        <v>21</v>
      </c>
      <c r="B5" s="28" t="s">
        <v>145</v>
      </c>
      <c r="C5" s="28" t="s">
        <v>146</v>
      </c>
      <c r="D5" s="28" t="s">
        <v>197</v>
      </c>
      <c r="E5" s="29">
        <v>1029</v>
      </c>
    </row>
    <row r="6" spans="1:5" ht="30" customHeight="1" thickBot="1">
      <c r="A6" s="27" t="s">
        <v>147</v>
      </c>
      <c r="B6" s="28" t="s">
        <v>145</v>
      </c>
      <c r="C6" s="28" t="s">
        <v>15</v>
      </c>
      <c r="D6" s="28" t="s">
        <v>197</v>
      </c>
      <c r="E6" s="28">
        <v>759</v>
      </c>
    </row>
    <row r="7" spans="1:5" ht="30" customHeight="1" thickBot="1">
      <c r="A7" s="27" t="s">
        <v>148</v>
      </c>
      <c r="B7" s="28" t="s">
        <v>145</v>
      </c>
      <c r="C7" s="28" t="s">
        <v>149</v>
      </c>
      <c r="D7" s="28" t="s">
        <v>197</v>
      </c>
      <c r="E7" s="29">
        <v>1109</v>
      </c>
    </row>
    <row r="8" spans="1:5" ht="30" customHeight="1" thickBot="1">
      <c r="A8" s="27" t="s">
        <v>150</v>
      </c>
      <c r="B8" s="28" t="s">
        <v>145</v>
      </c>
      <c r="C8" s="28" t="s">
        <v>200</v>
      </c>
      <c r="D8" s="28" t="s">
        <v>197</v>
      </c>
      <c r="E8" s="29">
        <v>1000</v>
      </c>
    </row>
    <row r="9" spans="1:5" ht="30" customHeight="1" thickBot="1">
      <c r="A9" s="27" t="s">
        <v>151</v>
      </c>
      <c r="B9" s="28" t="s">
        <v>145</v>
      </c>
      <c r="C9" s="28" t="s">
        <v>152</v>
      </c>
      <c r="D9" s="28" t="s">
        <v>197</v>
      </c>
      <c r="E9" s="28">
        <v>500</v>
      </c>
    </row>
    <row r="10" spans="1:5" ht="30" customHeight="1" thickBot="1">
      <c r="A10" s="27" t="s">
        <v>153</v>
      </c>
      <c r="B10" s="28" t="s">
        <v>145</v>
      </c>
      <c r="C10" s="28" t="s">
        <v>152</v>
      </c>
      <c r="D10" s="28" t="s">
        <v>197</v>
      </c>
      <c r="E10" s="28">
        <v>500</v>
      </c>
    </row>
    <row r="11" spans="1:5" ht="30" customHeight="1" thickBot="1">
      <c r="A11" s="27" t="s">
        <v>154</v>
      </c>
      <c r="B11" s="28" t="s">
        <v>145</v>
      </c>
      <c r="C11" s="28" t="s">
        <v>152</v>
      </c>
      <c r="D11" s="28" t="s">
        <v>197</v>
      </c>
      <c r="E11" s="28">
        <v>500</v>
      </c>
    </row>
    <row r="12" spans="1:5" ht="30" customHeight="1" thickBot="1">
      <c r="A12" s="27" t="s">
        <v>155</v>
      </c>
      <c r="B12" s="28" t="s">
        <v>145</v>
      </c>
      <c r="C12" s="28" t="s">
        <v>152</v>
      </c>
      <c r="D12" s="28" t="s">
        <v>197</v>
      </c>
      <c r="E12" s="28">
        <v>500</v>
      </c>
    </row>
    <row r="13" spans="1:5" ht="30" customHeight="1" thickBot="1">
      <c r="A13" s="27" t="s">
        <v>156</v>
      </c>
      <c r="B13" s="28" t="s">
        <v>145</v>
      </c>
      <c r="C13" s="28" t="s">
        <v>152</v>
      </c>
      <c r="D13" s="28" t="s">
        <v>197</v>
      </c>
      <c r="E13" s="28">
        <v>499</v>
      </c>
    </row>
    <row r="14" spans="1:5" ht="30" customHeight="1" thickBot="1">
      <c r="A14" s="27" t="s">
        <v>157</v>
      </c>
      <c r="B14" s="28" t="s">
        <v>145</v>
      </c>
      <c r="C14" s="28" t="s">
        <v>152</v>
      </c>
      <c r="D14" s="28" t="s">
        <v>197</v>
      </c>
      <c r="E14" s="28">
        <v>500</v>
      </c>
    </row>
    <row r="15" spans="1:5" ht="30" customHeight="1" thickBot="1">
      <c r="A15" s="27" t="s">
        <v>158</v>
      </c>
      <c r="B15" s="28" t="s">
        <v>145</v>
      </c>
      <c r="C15" s="28" t="s">
        <v>152</v>
      </c>
      <c r="D15" s="28" t="s">
        <v>197</v>
      </c>
      <c r="E15" s="28">
        <v>500</v>
      </c>
    </row>
    <row r="16" spans="1:5" ht="30" customHeight="1" thickBot="1">
      <c r="A16" s="27" t="s">
        <v>159</v>
      </c>
      <c r="B16" s="28" t="s">
        <v>145</v>
      </c>
      <c r="C16" s="28" t="s">
        <v>160</v>
      </c>
      <c r="D16" s="28" t="s">
        <v>197</v>
      </c>
      <c r="E16" s="29">
        <v>1001</v>
      </c>
    </row>
    <row r="17" spans="1:5" ht="30" customHeight="1" thickBot="1">
      <c r="A17" s="27" t="s">
        <v>161</v>
      </c>
      <c r="B17" s="28" t="s">
        <v>145</v>
      </c>
      <c r="C17" s="28" t="s">
        <v>152</v>
      </c>
      <c r="D17" s="28" t="s">
        <v>197</v>
      </c>
      <c r="E17" s="28">
        <v>500</v>
      </c>
    </row>
    <row r="18" spans="1:5" ht="30" customHeight="1" thickBot="1">
      <c r="A18" s="27" t="s">
        <v>162</v>
      </c>
      <c r="B18" s="28" t="s">
        <v>145</v>
      </c>
      <c r="C18" s="28" t="s">
        <v>160</v>
      </c>
      <c r="D18" s="28" t="s">
        <v>197</v>
      </c>
      <c r="E18" s="29">
        <v>1002</v>
      </c>
    </row>
    <row r="19" spans="1:5" ht="30" customHeight="1" thickBot="1">
      <c r="A19" s="27" t="s">
        <v>163</v>
      </c>
      <c r="B19" s="28" t="s">
        <v>145</v>
      </c>
      <c r="C19" s="28" t="s">
        <v>15</v>
      </c>
      <c r="D19" s="28" t="s">
        <v>197</v>
      </c>
      <c r="E19" s="28">
        <v>500</v>
      </c>
    </row>
    <row r="20" spans="1:5" ht="30" customHeight="1" thickBot="1">
      <c r="A20" s="27" t="s">
        <v>164</v>
      </c>
      <c r="B20" s="28" t="s">
        <v>145</v>
      </c>
      <c r="C20" s="28" t="s">
        <v>160</v>
      </c>
      <c r="D20" s="28" t="s">
        <v>197</v>
      </c>
      <c r="E20" s="28">
        <v>507</v>
      </c>
    </row>
    <row r="21" spans="1:5" ht="30" customHeight="1" thickBot="1">
      <c r="A21" s="27" t="s">
        <v>165</v>
      </c>
      <c r="B21" s="28" t="s">
        <v>145</v>
      </c>
      <c r="C21" s="28" t="s">
        <v>15</v>
      </c>
      <c r="D21" s="28" t="s">
        <v>197</v>
      </c>
      <c r="E21" s="28">
        <v>531</v>
      </c>
    </row>
    <row r="22" spans="1:5" ht="30" customHeight="1" thickBot="1">
      <c r="A22" s="27" t="s">
        <v>166</v>
      </c>
      <c r="B22" s="28" t="s">
        <v>145</v>
      </c>
      <c r="C22" s="28" t="s">
        <v>167</v>
      </c>
      <c r="D22" s="28" t="s">
        <v>197</v>
      </c>
      <c r="E22" s="28">
        <v>522</v>
      </c>
    </row>
    <row r="23" spans="1:5" ht="30" customHeight="1" thickBot="1">
      <c r="A23" s="27" t="s">
        <v>168</v>
      </c>
      <c r="B23" s="28" t="s">
        <v>145</v>
      </c>
      <c r="C23" s="28" t="s">
        <v>160</v>
      </c>
      <c r="D23" s="28" t="s">
        <v>197</v>
      </c>
      <c r="E23" s="29">
        <v>1500</v>
      </c>
    </row>
    <row r="24" spans="1:5" ht="30" customHeight="1" thickBot="1">
      <c r="A24" s="27" t="s">
        <v>169</v>
      </c>
      <c r="B24" s="28" t="s">
        <v>145</v>
      </c>
      <c r="C24" s="28" t="s">
        <v>160</v>
      </c>
      <c r="D24" s="28" t="s">
        <v>197</v>
      </c>
      <c r="E24" s="29">
        <v>1002</v>
      </c>
    </row>
    <row r="25" spans="1:5" ht="30" customHeight="1" thickBot="1">
      <c r="A25" s="27" t="s">
        <v>170</v>
      </c>
      <c r="B25" s="28" t="s">
        <v>145</v>
      </c>
      <c r="C25" s="28" t="s">
        <v>160</v>
      </c>
      <c r="D25" s="28" t="s">
        <v>197</v>
      </c>
      <c r="E25" s="29">
        <v>2010</v>
      </c>
    </row>
    <row r="26" spans="1:5" ht="30" customHeight="1" thickBot="1">
      <c r="A26" s="27" t="s">
        <v>171</v>
      </c>
      <c r="B26" s="28" t="s">
        <v>145</v>
      </c>
      <c r="C26" s="28" t="s">
        <v>172</v>
      </c>
      <c r="D26" s="28" t="s">
        <v>197</v>
      </c>
      <c r="E26" s="29">
        <v>2002</v>
      </c>
    </row>
    <row r="27" spans="1:5" ht="30" customHeight="1" thickBot="1">
      <c r="A27" s="27" t="s">
        <v>173</v>
      </c>
      <c r="B27" s="28" t="s">
        <v>145</v>
      </c>
      <c r="C27" s="28" t="s">
        <v>172</v>
      </c>
      <c r="D27" s="28" t="s">
        <v>197</v>
      </c>
      <c r="E27" s="29">
        <v>2000</v>
      </c>
    </row>
    <row r="28" spans="1:5" ht="30" customHeight="1" thickBot="1">
      <c r="A28" s="27" t="s">
        <v>198</v>
      </c>
      <c r="B28" s="28" t="s">
        <v>145</v>
      </c>
      <c r="C28" s="28" t="s">
        <v>160</v>
      </c>
      <c r="D28" s="28" t="s">
        <v>199</v>
      </c>
      <c r="E28" s="29">
        <v>1014</v>
      </c>
    </row>
    <row r="29" spans="1:5" ht="30" customHeight="1" thickBot="1">
      <c r="A29" s="27" t="s">
        <v>174</v>
      </c>
      <c r="B29" s="28" t="s">
        <v>145</v>
      </c>
      <c r="C29" s="28" t="s">
        <v>160</v>
      </c>
      <c r="D29" s="28" t="s">
        <v>197</v>
      </c>
      <c r="E29" s="29">
        <v>2023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24A71-BA49-4EF2-A583-E5C119517806}">
  <dimension ref="A1:D46"/>
  <sheetViews>
    <sheetView topLeftCell="A3" workbookViewId="0">
      <selection activeCell="B5" sqref="B5"/>
    </sheetView>
  </sheetViews>
  <sheetFormatPr baseColWidth="10" defaultColWidth="8.83203125" defaultRowHeight="15"/>
  <cols>
    <col min="1" max="1" width="23.83203125" customWidth="1"/>
    <col min="2" max="2" width="17" customWidth="1"/>
    <col min="4" max="4" width="47.33203125" bestFit="1" customWidth="1"/>
  </cols>
  <sheetData>
    <row r="1" spans="1:4" ht="21">
      <c r="A1" s="1" t="s">
        <v>9</v>
      </c>
    </row>
    <row r="3" spans="1:4">
      <c r="A3" s="3" t="s">
        <v>77</v>
      </c>
    </row>
    <row r="4" spans="1:4">
      <c r="A4" t="s">
        <v>0</v>
      </c>
      <c r="B4" s="2">
        <v>1000</v>
      </c>
    </row>
    <row r="5" spans="1:4">
      <c r="A5" t="s">
        <v>1</v>
      </c>
      <c r="B5" s="9" t="s">
        <v>6</v>
      </c>
    </row>
    <row r="6" spans="1:4">
      <c r="A6" t="s">
        <v>2</v>
      </c>
      <c r="B6" s="2">
        <v>2022</v>
      </c>
    </row>
    <row r="7" spans="1:4">
      <c r="A7" t="s">
        <v>3</v>
      </c>
      <c r="B7" s="2" t="s">
        <v>8</v>
      </c>
    </row>
    <row r="8" spans="1:4">
      <c r="A8" t="s">
        <v>4</v>
      </c>
      <c r="B8" s="2" t="s">
        <v>9</v>
      </c>
    </row>
    <row r="9" spans="1:4">
      <c r="A9" t="s">
        <v>5</v>
      </c>
      <c r="B9" s="2" t="s">
        <v>10</v>
      </c>
    </row>
    <row r="10" spans="1:4">
      <c r="A10" s="4" t="s">
        <v>24</v>
      </c>
      <c r="B10" s="4" t="s">
        <v>25</v>
      </c>
      <c r="C10" s="4" t="s">
        <v>26</v>
      </c>
      <c r="D10" s="4" t="s">
        <v>27</v>
      </c>
    </row>
    <row r="11" spans="1:4">
      <c r="A11" t="s">
        <v>28</v>
      </c>
      <c r="B11" t="s">
        <v>3</v>
      </c>
    </row>
    <row r="12" spans="1:4">
      <c r="A12" t="s">
        <v>30</v>
      </c>
      <c r="B12" t="s">
        <v>38</v>
      </c>
    </row>
    <row r="13" spans="1:4">
      <c r="A13" t="s">
        <v>31</v>
      </c>
      <c r="B13" t="s">
        <v>78</v>
      </c>
    </row>
    <row r="16" spans="1:4">
      <c r="A16" s="3" t="s">
        <v>79</v>
      </c>
    </row>
    <row r="17" spans="1:1">
      <c r="A17" s="4" t="s">
        <v>80</v>
      </c>
    </row>
    <row r="18" spans="1:1">
      <c r="A18" t="s">
        <v>81</v>
      </c>
    </row>
    <row r="19" spans="1:1">
      <c r="A19" t="s">
        <v>82</v>
      </c>
    </row>
    <row r="20" spans="1:1">
      <c r="A20" t="s">
        <v>83</v>
      </c>
    </row>
    <row r="21" spans="1:1">
      <c r="A21" s="4" t="s">
        <v>52</v>
      </c>
    </row>
    <row r="22" spans="1:1">
      <c r="A22" t="s">
        <v>53</v>
      </c>
    </row>
    <row r="23" spans="1:1">
      <c r="A23" t="s">
        <v>54</v>
      </c>
    </row>
    <row r="24" spans="1:1">
      <c r="A24" s="4" t="s">
        <v>84</v>
      </c>
    </row>
    <row r="34" spans="1:2">
      <c r="A34" s="4" t="s">
        <v>55</v>
      </c>
    </row>
    <row r="35" spans="1:2">
      <c r="A35" t="s">
        <v>56</v>
      </c>
      <c r="B35">
        <v>500</v>
      </c>
    </row>
    <row r="36" spans="1:2">
      <c r="A36" t="s">
        <v>57</v>
      </c>
      <c r="B36">
        <v>500</v>
      </c>
    </row>
    <row r="37" spans="1:2">
      <c r="A37" s="4" t="s">
        <v>85</v>
      </c>
    </row>
    <row r="38" spans="1:2">
      <c r="A38" t="s">
        <v>59</v>
      </c>
      <c r="B38">
        <v>3</v>
      </c>
    </row>
    <row r="39" spans="1:2">
      <c r="A39" t="s">
        <v>60</v>
      </c>
      <c r="B39">
        <v>76</v>
      </c>
    </row>
    <row r="40" spans="1:2">
      <c r="A40" t="s">
        <v>61</v>
      </c>
      <c r="B40">
        <v>105</v>
      </c>
    </row>
    <row r="41" spans="1:2">
      <c r="A41" t="s">
        <v>62</v>
      </c>
      <c r="B41">
        <v>381</v>
      </c>
    </row>
    <row r="42" spans="1:2">
      <c r="A42" t="s">
        <v>63</v>
      </c>
      <c r="B42">
        <v>265</v>
      </c>
    </row>
    <row r="43" spans="1:2">
      <c r="A43" t="s">
        <v>64</v>
      </c>
      <c r="B43">
        <v>42</v>
      </c>
    </row>
    <row r="44" spans="1:2">
      <c r="A44" t="s">
        <v>65</v>
      </c>
      <c r="B44">
        <v>127</v>
      </c>
    </row>
    <row r="46" spans="1:2">
      <c r="A46" t="s">
        <v>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94D6-FCFF-4B3F-8157-EE7DA482D702}">
  <dimension ref="A1:E46"/>
  <sheetViews>
    <sheetView workbookViewId="0">
      <selection activeCell="C35" sqref="C35"/>
    </sheetView>
  </sheetViews>
  <sheetFormatPr baseColWidth="10" defaultColWidth="8.83203125" defaultRowHeight="15"/>
  <cols>
    <col min="1" max="1" width="23.83203125" customWidth="1"/>
    <col min="2" max="2" width="17" customWidth="1"/>
    <col min="4" max="4" width="47.33203125" bestFit="1" customWidth="1"/>
  </cols>
  <sheetData>
    <row r="1" spans="1:4" ht="21">
      <c r="A1" s="1" t="s">
        <v>13</v>
      </c>
    </row>
    <row r="3" spans="1:4">
      <c r="A3" s="3" t="s">
        <v>77</v>
      </c>
    </row>
    <row r="4" spans="1:4">
      <c r="A4" t="s">
        <v>0</v>
      </c>
      <c r="B4">
        <v>1000</v>
      </c>
      <c r="C4">
        <v>1000</v>
      </c>
    </row>
    <row r="5" spans="1:4">
      <c r="A5" t="s">
        <v>1</v>
      </c>
      <c r="B5" s="2" t="s">
        <v>11</v>
      </c>
    </row>
    <row r="6" spans="1:4">
      <c r="A6" t="s">
        <v>2</v>
      </c>
      <c r="B6" s="2">
        <v>2022</v>
      </c>
    </row>
    <row r="7" spans="1:4">
      <c r="A7" t="s">
        <v>3</v>
      </c>
      <c r="B7" s="2" t="s">
        <v>8</v>
      </c>
    </row>
    <row r="8" spans="1:4">
      <c r="A8" t="s">
        <v>4</v>
      </c>
      <c r="B8" s="2" t="s">
        <v>13</v>
      </c>
    </row>
    <row r="9" spans="1:4">
      <c r="A9" t="s">
        <v>5</v>
      </c>
      <c r="B9" s="2" t="s">
        <v>14</v>
      </c>
    </row>
    <row r="10" spans="1:4">
      <c r="A10" s="4" t="s">
        <v>24</v>
      </c>
      <c r="B10" s="4" t="s">
        <v>25</v>
      </c>
      <c r="C10" s="4" t="s">
        <v>26</v>
      </c>
      <c r="D10" s="4" t="s">
        <v>27</v>
      </c>
    </row>
    <row r="11" spans="1:4">
      <c r="A11" t="s">
        <v>28</v>
      </c>
      <c r="B11" t="s">
        <v>80</v>
      </c>
    </row>
    <row r="12" spans="1:4">
      <c r="A12" t="s">
        <v>30</v>
      </c>
      <c r="B12" t="s">
        <v>38</v>
      </c>
    </row>
    <row r="13" spans="1:4">
      <c r="A13" t="s">
        <v>31</v>
      </c>
      <c r="B13" t="s">
        <v>78</v>
      </c>
    </row>
    <row r="16" spans="1:4">
      <c r="A16" s="3" t="s">
        <v>79</v>
      </c>
    </row>
    <row r="17" spans="1:3">
      <c r="A17" s="4" t="s">
        <v>80</v>
      </c>
    </row>
    <row r="18" spans="1:3">
      <c r="A18" t="s">
        <v>87</v>
      </c>
      <c r="C18" s="5">
        <f>412/1000</f>
        <v>0.41199999999999998</v>
      </c>
    </row>
    <row r="19" spans="1:3">
      <c r="A19" t="s">
        <v>88</v>
      </c>
      <c r="C19" s="5">
        <f>350/1000</f>
        <v>0.35</v>
      </c>
    </row>
    <row r="20" spans="1:3">
      <c r="A20" t="s">
        <v>89</v>
      </c>
      <c r="C20" s="5">
        <f>238/1000</f>
        <v>0.23799999999999999</v>
      </c>
    </row>
    <row r="21" spans="1:3">
      <c r="A21" s="4" t="s">
        <v>52</v>
      </c>
    </row>
    <row r="22" spans="1:3">
      <c r="A22" t="s">
        <v>53</v>
      </c>
      <c r="C22" s="5">
        <v>0.76300000000000001</v>
      </c>
    </row>
    <row r="23" spans="1:3">
      <c r="A23" t="s">
        <v>54</v>
      </c>
      <c r="C23" s="5">
        <v>0.23699999999999999</v>
      </c>
    </row>
    <row r="24" spans="1:3">
      <c r="A24" s="4" t="s">
        <v>84</v>
      </c>
    </row>
    <row r="34" spans="1:5">
      <c r="A34" s="4" t="s">
        <v>55</v>
      </c>
    </row>
    <row r="35" spans="1:5">
      <c r="A35" t="s">
        <v>56</v>
      </c>
      <c r="C35" s="5">
        <v>0.48699999999999999</v>
      </c>
    </row>
    <row r="36" spans="1:5">
      <c r="A36" t="s">
        <v>57</v>
      </c>
      <c r="C36" s="5">
        <v>0.51300000000000001</v>
      </c>
    </row>
    <row r="37" spans="1:5">
      <c r="A37" s="4" t="s">
        <v>85</v>
      </c>
      <c r="C37" s="5"/>
    </row>
    <row r="38" spans="1:5">
      <c r="A38" t="s">
        <v>59</v>
      </c>
      <c r="C38" s="5">
        <v>7.0000000000000001E-3</v>
      </c>
    </row>
    <row r="39" spans="1:5">
      <c r="A39" t="s">
        <v>60</v>
      </c>
      <c r="C39" s="5">
        <v>8.5000000000000006E-2</v>
      </c>
      <c r="D39" s="8" t="s">
        <v>66</v>
      </c>
      <c r="E39" s="7">
        <f>SUM(C38:C40)</f>
        <v>0.21200000000000002</v>
      </c>
    </row>
    <row r="40" spans="1:5">
      <c r="A40" t="s">
        <v>61</v>
      </c>
      <c r="C40" s="5">
        <v>0.12</v>
      </c>
      <c r="D40" s="8" t="s">
        <v>67</v>
      </c>
      <c r="E40" s="7">
        <f>SUM(C41:C44)</f>
        <v>0.78399999999999992</v>
      </c>
    </row>
    <row r="41" spans="1:5">
      <c r="A41" t="s">
        <v>62</v>
      </c>
      <c r="C41" s="5">
        <v>0.38</v>
      </c>
    </row>
    <row r="42" spans="1:5">
      <c r="A42" t="s">
        <v>63</v>
      </c>
      <c r="C42" s="5">
        <v>0.21199999999999999</v>
      </c>
    </row>
    <row r="43" spans="1:5">
      <c r="A43" t="s">
        <v>64</v>
      </c>
      <c r="C43" s="5">
        <v>7.1999999999999995E-2</v>
      </c>
    </row>
    <row r="44" spans="1:5">
      <c r="A44" t="s">
        <v>65</v>
      </c>
      <c r="C44" s="5">
        <v>0.12</v>
      </c>
    </row>
    <row r="46" spans="1:5">
      <c r="A46"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6A9CD-758C-42C5-B58A-1B2FEF976F16}">
  <dimension ref="A1:D45"/>
  <sheetViews>
    <sheetView workbookViewId="0">
      <selection activeCell="D19" sqref="D19"/>
    </sheetView>
  </sheetViews>
  <sheetFormatPr baseColWidth="10" defaultColWidth="8.83203125" defaultRowHeight="15"/>
  <cols>
    <col min="1" max="1" width="23.83203125" customWidth="1"/>
    <col min="2" max="2" width="19.33203125" customWidth="1"/>
    <col min="4" max="4" width="47.33203125" bestFit="1" customWidth="1"/>
  </cols>
  <sheetData>
    <row r="1" spans="1:4" ht="21">
      <c r="A1" s="1" t="s">
        <v>17</v>
      </c>
    </row>
    <row r="3" spans="1:4">
      <c r="A3" s="3" t="s">
        <v>77</v>
      </c>
    </row>
    <row r="4" spans="1:4">
      <c r="A4" t="s">
        <v>0</v>
      </c>
      <c r="B4" s="2">
        <v>1005</v>
      </c>
    </row>
    <row r="5" spans="1:4">
      <c r="A5" t="s">
        <v>1</v>
      </c>
      <c r="B5" s="2" t="s">
        <v>90</v>
      </c>
    </row>
    <row r="6" spans="1:4">
      <c r="A6" t="s">
        <v>2</v>
      </c>
      <c r="B6" s="2" t="s">
        <v>16</v>
      </c>
    </row>
    <row r="7" spans="1:4">
      <c r="A7" t="s">
        <v>3</v>
      </c>
      <c r="B7" s="2" t="s">
        <v>8</v>
      </c>
    </row>
    <row r="8" spans="1:4">
      <c r="A8" t="s">
        <v>4</v>
      </c>
      <c r="B8" s="2" t="s">
        <v>17</v>
      </c>
    </row>
    <row r="9" spans="1:4">
      <c r="A9" t="s">
        <v>5</v>
      </c>
      <c r="B9" s="2" t="s">
        <v>18</v>
      </c>
    </row>
    <row r="10" spans="1:4">
      <c r="A10" s="4" t="s">
        <v>24</v>
      </c>
      <c r="B10" s="4" t="s">
        <v>25</v>
      </c>
      <c r="C10" s="4" t="s">
        <v>26</v>
      </c>
      <c r="D10" s="4" t="s">
        <v>27</v>
      </c>
    </row>
    <row r="11" spans="1:4">
      <c r="A11" t="s">
        <v>28</v>
      </c>
      <c r="B11" t="s">
        <v>80</v>
      </c>
      <c r="C11">
        <v>2</v>
      </c>
    </row>
    <row r="12" spans="1:4">
      <c r="A12" t="s">
        <v>30</v>
      </c>
      <c r="B12" t="s">
        <v>37</v>
      </c>
      <c r="C12">
        <v>6</v>
      </c>
    </row>
    <row r="13" spans="1:4">
      <c r="A13" t="s">
        <v>31</v>
      </c>
      <c r="B13" t="s">
        <v>34</v>
      </c>
    </row>
    <row r="14" spans="1:4">
      <c r="A14" t="s">
        <v>33</v>
      </c>
      <c r="B14" t="s">
        <v>35</v>
      </c>
    </row>
    <row r="16" spans="1:4">
      <c r="A16" s="3" t="s">
        <v>79</v>
      </c>
    </row>
    <row r="17" spans="1:2">
      <c r="A17" s="4" t="s">
        <v>80</v>
      </c>
    </row>
    <row r="18" spans="1:2">
      <c r="A18" t="s">
        <v>71</v>
      </c>
      <c r="B18" s="5">
        <f>543/1005</f>
        <v>0.54029850746268659</v>
      </c>
    </row>
    <row r="19" spans="1:2">
      <c r="A19" t="s">
        <v>72</v>
      </c>
      <c r="B19" s="5">
        <f>462/1005</f>
        <v>0.45970149253731341</v>
      </c>
    </row>
    <row r="20" spans="1:2">
      <c r="A20" s="4" t="s">
        <v>52</v>
      </c>
    </row>
    <row r="21" spans="1:2">
      <c r="A21" t="s">
        <v>53</v>
      </c>
      <c r="B21" s="5">
        <f>643/1005</f>
        <v>0.63980099502487564</v>
      </c>
    </row>
    <row r="22" spans="1:2">
      <c r="A22" t="s">
        <v>54</v>
      </c>
      <c r="B22" s="5">
        <f>362/1005</f>
        <v>0.36019900497512436</v>
      </c>
    </row>
    <row r="23" spans="1:2">
      <c r="A23" s="4" t="s">
        <v>84</v>
      </c>
    </row>
    <row r="33" spans="1:4">
      <c r="A33" s="4" t="s">
        <v>55</v>
      </c>
    </row>
    <row r="34" spans="1:4">
      <c r="A34" t="s">
        <v>56</v>
      </c>
      <c r="B34" s="5">
        <f>496/1005</f>
        <v>0.49353233830845772</v>
      </c>
    </row>
    <row r="35" spans="1:4">
      <c r="A35" t="s">
        <v>57</v>
      </c>
      <c r="B35" s="5">
        <f>509/1005</f>
        <v>0.50646766169154234</v>
      </c>
    </row>
    <row r="36" spans="1:4">
      <c r="A36" s="4" t="s">
        <v>85</v>
      </c>
    </row>
    <row r="37" spans="1:4">
      <c r="A37" t="s">
        <v>59</v>
      </c>
      <c r="B37" s="5">
        <v>3.003003003003003E-3</v>
      </c>
    </row>
    <row r="38" spans="1:4">
      <c r="A38" t="s">
        <v>60</v>
      </c>
      <c r="B38" s="5">
        <v>0.14114114114114115</v>
      </c>
    </row>
    <row r="39" spans="1:4">
      <c r="A39" t="s">
        <v>61</v>
      </c>
      <c r="B39" s="5">
        <v>0.15115115115115116</v>
      </c>
      <c r="C39" s="7">
        <f>SUM(B37:B39)</f>
        <v>0.2952952952952953</v>
      </c>
      <c r="D39" s="8" t="s">
        <v>66</v>
      </c>
    </row>
    <row r="40" spans="1:4">
      <c r="A40" t="s">
        <v>62</v>
      </c>
      <c r="B40" s="5">
        <v>0.39239239239239238</v>
      </c>
      <c r="C40" s="7">
        <f>SUM(B40:B43)</f>
        <v>0.7047047047047047</v>
      </c>
      <c r="D40" s="8" t="s">
        <v>67</v>
      </c>
    </row>
    <row r="41" spans="1:4">
      <c r="A41" t="s">
        <v>63</v>
      </c>
      <c r="B41" s="5">
        <v>0.25925925925925924</v>
      </c>
    </row>
    <row r="42" spans="1:4">
      <c r="A42" t="s">
        <v>64</v>
      </c>
      <c r="B42" s="5">
        <v>5.0050050050050053E-2</v>
      </c>
    </row>
    <row r="43" spans="1:4">
      <c r="A43" t="s">
        <v>65</v>
      </c>
      <c r="B43" s="5">
        <v>3.003003003003003E-3</v>
      </c>
    </row>
    <row r="45" spans="1:4">
      <c r="A45"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D3E6B-CCDA-4A25-9566-3D28FC062E70}">
  <dimension ref="A1:G48"/>
  <sheetViews>
    <sheetView workbookViewId="0">
      <selection activeCell="B6" sqref="B6"/>
    </sheetView>
  </sheetViews>
  <sheetFormatPr baseColWidth="10" defaultColWidth="8.83203125" defaultRowHeight="15"/>
  <cols>
    <col min="1" max="1" width="28.33203125" customWidth="1"/>
    <col min="2" max="2" width="20.83203125" customWidth="1"/>
    <col min="4" max="4" width="47.33203125" bestFit="1" customWidth="1"/>
  </cols>
  <sheetData>
    <row r="1" spans="1:4" ht="21">
      <c r="A1" s="1" t="s">
        <v>21</v>
      </c>
    </row>
    <row r="3" spans="1:4">
      <c r="A3" s="3" t="s">
        <v>77</v>
      </c>
    </row>
    <row r="4" spans="1:4">
      <c r="A4" t="s">
        <v>0</v>
      </c>
      <c r="B4" s="2">
        <v>1029</v>
      </c>
    </row>
    <row r="5" spans="1:4">
      <c r="A5" t="s">
        <v>1</v>
      </c>
      <c r="B5" t="s">
        <v>19</v>
      </c>
    </row>
    <row r="6" spans="1:4">
      <c r="A6" t="s">
        <v>2</v>
      </c>
      <c r="B6" s="2" t="s">
        <v>20</v>
      </c>
    </row>
    <row r="7" spans="1:4">
      <c r="A7" t="s">
        <v>3</v>
      </c>
      <c r="B7" s="2" t="s">
        <v>8</v>
      </c>
    </row>
    <row r="8" spans="1:4">
      <c r="A8" t="s">
        <v>4</v>
      </c>
      <c r="B8" s="2" t="s">
        <v>21</v>
      </c>
    </row>
    <row r="9" spans="1:4">
      <c r="A9" t="s">
        <v>5</v>
      </c>
      <c r="B9" s="2" t="s">
        <v>22</v>
      </c>
    </row>
    <row r="10" spans="1:4">
      <c r="A10" s="4" t="s">
        <v>24</v>
      </c>
      <c r="B10" s="4" t="s">
        <v>25</v>
      </c>
      <c r="C10" s="4" t="s">
        <v>26</v>
      </c>
      <c r="D10" s="4" t="s">
        <v>27</v>
      </c>
    </row>
    <row r="11" spans="1:4">
      <c r="A11" t="s">
        <v>28</v>
      </c>
      <c r="B11" t="s">
        <v>91</v>
      </c>
      <c r="C11">
        <v>6</v>
      </c>
    </row>
    <row r="12" spans="1:4">
      <c r="A12" t="s">
        <v>30</v>
      </c>
      <c r="B12" t="s">
        <v>3</v>
      </c>
      <c r="C12">
        <v>17</v>
      </c>
    </row>
    <row r="13" spans="1:4">
      <c r="A13" t="s">
        <v>31</v>
      </c>
      <c r="B13" t="s">
        <v>37</v>
      </c>
    </row>
    <row r="14" spans="1:4">
      <c r="A14" t="s">
        <v>33</v>
      </c>
      <c r="B14" t="s">
        <v>92</v>
      </c>
    </row>
    <row r="16" spans="1:4">
      <c r="A16" s="3" t="s">
        <v>79</v>
      </c>
    </row>
    <row r="17" spans="1:3">
      <c r="A17" s="4" t="s">
        <v>91</v>
      </c>
    </row>
    <row r="18" spans="1:3">
      <c r="A18" t="s">
        <v>93</v>
      </c>
      <c r="B18" s="5">
        <f>8/1029</f>
        <v>7.7745383867832843E-3</v>
      </c>
      <c r="C18" s="5"/>
    </row>
    <row r="19" spans="1:3">
      <c r="A19" t="s">
        <v>83</v>
      </c>
      <c r="B19" s="5">
        <f>175/1029</f>
        <v>0.17006802721088435</v>
      </c>
    </row>
    <row r="20" spans="1:3">
      <c r="A20" t="s">
        <v>94</v>
      </c>
      <c r="B20" s="5">
        <f>118/1029</f>
        <v>0.11467444120505345</v>
      </c>
    </row>
    <row r="21" spans="1:3">
      <c r="A21" t="s">
        <v>82</v>
      </c>
      <c r="B21" s="5">
        <f>251/1029</f>
        <v>0.24392614188532555</v>
      </c>
    </row>
    <row r="22" spans="1:3">
      <c r="A22" t="s">
        <v>95</v>
      </c>
      <c r="B22" s="5">
        <f>398/1029</f>
        <v>0.38678328474246843</v>
      </c>
    </row>
    <row r="23" spans="1:3">
      <c r="A23" s="4" t="s">
        <v>52</v>
      </c>
    </row>
    <row r="24" spans="1:3">
      <c r="A24" t="s">
        <v>53</v>
      </c>
      <c r="B24" s="7">
        <v>0.77</v>
      </c>
    </row>
    <row r="25" spans="1:3">
      <c r="A25" t="s">
        <v>54</v>
      </c>
      <c r="B25" s="7">
        <v>0.23</v>
      </c>
    </row>
    <row r="26" spans="1:3">
      <c r="A26" s="4" t="s">
        <v>84</v>
      </c>
    </row>
    <row r="36" spans="1:7">
      <c r="A36" s="4" t="s">
        <v>55</v>
      </c>
    </row>
    <row r="37" spans="1:7">
      <c r="A37" t="s">
        <v>56</v>
      </c>
      <c r="B37" s="5">
        <f>500/1029</f>
        <v>0.48590864917395532</v>
      </c>
    </row>
    <row r="38" spans="1:7">
      <c r="A38" t="s">
        <v>57</v>
      </c>
      <c r="B38" s="5">
        <f>529/1029</f>
        <v>0.51409135082604474</v>
      </c>
    </row>
    <row r="39" spans="1:7">
      <c r="A39" s="4" t="s">
        <v>85</v>
      </c>
    </row>
    <row r="40" spans="1:7">
      <c r="A40" t="s">
        <v>59</v>
      </c>
      <c r="B40" s="5">
        <v>8.0312195121951205E-3</v>
      </c>
      <c r="E40">
        <v>0.8</v>
      </c>
      <c r="F40" s="6">
        <f>0.008*1029</f>
        <v>8.2319999999999993</v>
      </c>
      <c r="G40" s="5">
        <f>F40/1025</f>
        <v>8.0312195121951205E-3</v>
      </c>
    </row>
    <row r="41" spans="1:7">
      <c r="A41" t="s">
        <v>60</v>
      </c>
      <c r="B41" s="5">
        <v>9.7378536585365855E-2</v>
      </c>
      <c r="E41">
        <v>9.6999999999999993</v>
      </c>
      <c r="F41" s="6">
        <f>0.097*1029</f>
        <v>99.813000000000002</v>
      </c>
      <c r="G41" s="5">
        <f t="shared" ref="G41:G46" si="0">F41/1025</f>
        <v>9.7378536585365855E-2</v>
      </c>
    </row>
    <row r="42" spans="1:7">
      <c r="A42" t="s">
        <v>61</v>
      </c>
      <c r="B42" s="5">
        <v>0.49893951219512195</v>
      </c>
      <c r="C42" s="7">
        <f>SUM(B40:B42)</f>
        <v>0.60434926829268298</v>
      </c>
      <c r="D42" s="8" t="s">
        <v>66</v>
      </c>
      <c r="E42">
        <v>49.7</v>
      </c>
      <c r="F42" s="6">
        <f>0.497*1029</f>
        <v>511.41300000000001</v>
      </c>
      <c r="G42" s="5">
        <f t="shared" si="0"/>
        <v>0.49893951219512195</v>
      </c>
    </row>
    <row r="43" spans="1:7">
      <c r="A43" t="s">
        <v>62</v>
      </c>
      <c r="B43" s="5">
        <v>0.15560487804878048</v>
      </c>
      <c r="C43" s="7">
        <f>SUM(B43:B46)</f>
        <v>0.39654146341463414</v>
      </c>
      <c r="D43" s="8" t="s">
        <v>67</v>
      </c>
      <c r="E43">
        <v>15.5</v>
      </c>
      <c r="F43" s="6">
        <f>0.155*1029</f>
        <v>159.495</v>
      </c>
      <c r="G43" s="5">
        <f t="shared" si="0"/>
        <v>0.15560487804878048</v>
      </c>
    </row>
    <row r="44" spans="1:7">
      <c r="A44" t="s">
        <v>63</v>
      </c>
      <c r="B44" s="5">
        <v>0.12649170731707315</v>
      </c>
      <c r="E44">
        <v>12.6</v>
      </c>
      <c r="F44" s="6">
        <f>0.126*1029</f>
        <v>129.654</v>
      </c>
      <c r="G44" s="5">
        <f t="shared" si="0"/>
        <v>0.12649170731707315</v>
      </c>
    </row>
    <row r="45" spans="1:7">
      <c r="A45" t="s">
        <v>64</v>
      </c>
      <c r="B45" s="5">
        <v>5.220292682926829E-2</v>
      </c>
      <c r="E45">
        <v>5.2</v>
      </c>
      <c r="F45" s="6">
        <f>0.052*1029</f>
        <v>53.507999999999996</v>
      </c>
      <c r="G45" s="5">
        <f t="shared" si="0"/>
        <v>5.220292682926829E-2</v>
      </c>
    </row>
    <row r="46" spans="1:7">
      <c r="A46" t="s">
        <v>65</v>
      </c>
      <c r="B46" s="5">
        <v>6.2241951219512197E-2</v>
      </c>
      <c r="E46">
        <v>6.2</v>
      </c>
      <c r="F46" s="6">
        <f>0.062*1029</f>
        <v>63.798000000000002</v>
      </c>
      <c r="G46" s="5">
        <f t="shared" si="0"/>
        <v>6.2241951219512197E-2</v>
      </c>
    </row>
    <row r="47" spans="1:7">
      <c r="E47">
        <v>0.4</v>
      </c>
      <c r="F47" s="6">
        <f>0.004*1029</f>
        <v>4.1159999999999997</v>
      </c>
      <c r="G47">
        <f>1029-4</f>
        <v>1025</v>
      </c>
    </row>
    <row r="48" spans="1:7">
      <c r="A48" t="s">
        <v>86</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73B992-D409-46D4-A356-39CAA5E52A01}">
  <ds:schemaRefs>
    <ds:schemaRef ds:uri="http://purl.org/dc/elements/1.1/"/>
    <ds:schemaRef ds:uri="http://purl.org/dc/terms/"/>
    <ds:schemaRef ds:uri="46f3a809-46a3-44ee-a0f1-42a271529c86"/>
    <ds:schemaRef ds:uri="http://www.w3.org/XML/1998/namespace"/>
    <ds:schemaRef ds:uri="http://schemas.microsoft.com/office/2006/documentManagement/types"/>
    <ds:schemaRef ds:uri="69276225-f05c-44c5-92dc-c999460a4149"/>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39BE83E1-4A56-468A-AE3B-AA02AC75EB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3736F-E14C-4FBF-A48B-0B9C870C66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Sampling_Frame</vt:lpstr>
      <vt:lpstr>AdminDivs</vt:lpstr>
      <vt:lpstr>SampleDesc</vt:lpstr>
      <vt:lpstr>Table_A</vt:lpstr>
      <vt:lpstr>Table_B</vt:lpstr>
      <vt:lpstr>Bolivia</vt:lpstr>
      <vt:lpstr>Colombia</vt:lpstr>
      <vt:lpstr>Ecuador</vt:lpstr>
      <vt:lpstr>Peru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Thomaides</dc:creator>
  <cp:keywords/>
  <dc:description/>
  <cp:lastModifiedBy>Carlos Toruño</cp:lastModifiedBy>
  <cp:revision/>
  <dcterms:created xsi:type="dcterms:W3CDTF">2022-08-31T18:53:01Z</dcterms:created>
  <dcterms:modified xsi:type="dcterms:W3CDTF">2023-02-10T16:06:19Z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