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antiagopardo/Documents/GitHub/LAC-Reports/Data/"/>
    </mc:Choice>
  </mc:AlternateContent>
  <xr:revisionPtr revIDLastSave="0" documentId="13_ncr:1_{5BCF5041-165D-5E4D-9D34-3CFB45734C9F}" xr6:coauthVersionLast="47" xr6:coauthVersionMax="47" xr10:uidLastSave="{00000000-0000-0000-0000-000000000000}"/>
  <bookViews>
    <workbookView xWindow="0" yWindow="0" windowWidth="28800" windowHeight="18000" xr2:uid="{77AD0726-88D8-44DD-9080-F543DD60C64F}"/>
  </bookViews>
  <sheets>
    <sheet name="Sampling_Frame" sheetId="5" r:id="rId1"/>
    <sheet name="AdminDivs" sheetId="6" r:id="rId2"/>
    <sheet name="SampleDesc" sheetId="7" r:id="rId3"/>
    <sheet name="Table_A" sheetId="8" r:id="rId4"/>
    <sheet name="Table_B" sheetId="9" r:id="rId5"/>
    <sheet name="Bolivia" sheetId="1" state="hidden" r:id="rId6"/>
    <sheet name="Colombia" sheetId="2" state="hidden" r:id="rId7"/>
    <sheet name="Ecuador" sheetId="3" state="hidden" r:id="rId8"/>
    <sheet name="Peru"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4" i="5" l="1"/>
  <c r="D10" i="7" l="1"/>
  <c r="D9" i="7"/>
  <c r="D8" i="7"/>
  <c r="D7" i="7"/>
  <c r="D6" i="7"/>
  <c r="D5" i="7"/>
  <c r="D4" i="7"/>
  <c r="D3" i="7"/>
  <c r="D2" i="7"/>
  <c r="D25" i="7" l="1"/>
  <c r="D26" i="7"/>
  <c r="D27" i="7"/>
  <c r="E40" i="2"/>
  <c r="E39" i="2"/>
  <c r="C20" i="2"/>
  <c r="C19" i="2"/>
  <c r="C18" i="2"/>
  <c r="C39" i="3"/>
  <c r="C40" i="3"/>
  <c r="B35" i="3"/>
  <c r="B34" i="3"/>
  <c r="B22" i="3"/>
  <c r="B21" i="3"/>
  <c r="B19" i="3"/>
  <c r="B18" i="3"/>
  <c r="B38" i="4"/>
  <c r="B37" i="4"/>
  <c r="B22" i="4"/>
  <c r="B21" i="4"/>
  <c r="B20" i="4"/>
  <c r="B19" i="4"/>
  <c r="B18" i="4"/>
  <c r="C43" i="4"/>
  <c r="C42" i="4"/>
  <c r="G47" i="4"/>
  <c r="F40" i="4"/>
  <c r="G40" i="4" s="1"/>
  <c r="F41" i="4"/>
  <c r="G41" i="4" s="1"/>
  <c r="F42" i="4"/>
  <c r="G42" i="4" s="1"/>
  <c r="F43" i="4"/>
  <c r="G43" i="4" s="1"/>
  <c r="F44" i="4"/>
  <c r="G44" i="4" s="1"/>
  <c r="F45" i="4"/>
  <c r="G45" i="4" s="1"/>
  <c r="F46" i="4"/>
  <c r="G46" i="4" s="1"/>
  <c r="F47" i="4"/>
</calcChain>
</file>

<file path=xl/sharedStrings.xml><?xml version="1.0" encoding="utf-8"?>
<sst xmlns="http://schemas.openxmlformats.org/spreadsheetml/2006/main" count="1645" uniqueCount="505">
  <si>
    <t>Sample Size</t>
  </si>
  <si>
    <t>Polling Company</t>
  </si>
  <si>
    <t>Fieldwork Dates</t>
  </si>
  <si>
    <t>Region</t>
  </si>
  <si>
    <t>Country</t>
  </si>
  <si>
    <t>Nationality</t>
  </si>
  <si>
    <t>Capture Consulting</t>
  </si>
  <si>
    <t>June and July 2022</t>
  </si>
  <si>
    <t>Andean</t>
  </si>
  <si>
    <t>Bolivia</t>
  </si>
  <si>
    <t>Bolivian</t>
  </si>
  <si>
    <t>Tempo Group</t>
  </si>
  <si>
    <t>Colombia</t>
  </si>
  <si>
    <t>Colombian</t>
  </si>
  <si>
    <t>StatMark Group</t>
  </si>
  <si>
    <t>June and August 2022</t>
  </si>
  <si>
    <t>Ecuador</t>
  </si>
  <si>
    <t>Ecuadoran</t>
  </si>
  <si>
    <t>Datum International, S.A.</t>
  </si>
  <si>
    <t>July and August 2022</t>
  </si>
  <si>
    <t>Peru</t>
  </si>
  <si>
    <t>Peruvian</t>
  </si>
  <si>
    <t>country</t>
  </si>
  <si>
    <t>Administration Divisions</t>
  </si>
  <si>
    <t>Term</t>
  </si>
  <si>
    <t>Number</t>
  </si>
  <si>
    <t>Names (if applicable)</t>
  </si>
  <si>
    <t xml:space="preserve">Sample Units </t>
  </si>
  <si>
    <t>departments</t>
  </si>
  <si>
    <t xml:space="preserve">Sample Sub-Units 1 </t>
  </si>
  <si>
    <t>Sample Sub-Units 2</t>
  </si>
  <si>
    <t>regions</t>
  </si>
  <si>
    <t>Sample Sub-Units 3</t>
  </si>
  <si>
    <t>Cantón</t>
  </si>
  <si>
    <t>Parrish</t>
  </si>
  <si>
    <t>zones</t>
  </si>
  <si>
    <t>Province</t>
  </si>
  <si>
    <t>Districts</t>
  </si>
  <si>
    <t>item</t>
  </si>
  <si>
    <t>name</t>
  </si>
  <si>
    <t>value</t>
  </si>
  <si>
    <t>Santa Cruz</t>
  </si>
  <si>
    <t>La Paz</t>
  </si>
  <si>
    <t>Cochabamba</t>
  </si>
  <si>
    <t>Chuquisaca</t>
  </si>
  <si>
    <t>Tarija</t>
  </si>
  <si>
    <t>Potosí</t>
  </si>
  <si>
    <t>Oruro</t>
  </si>
  <si>
    <t>Goods</t>
  </si>
  <si>
    <t xml:space="preserve"> </t>
  </si>
  <si>
    <t>Crooked</t>
  </si>
  <si>
    <t>Geography</t>
  </si>
  <si>
    <t>Urban</t>
  </si>
  <si>
    <t>Rural</t>
  </si>
  <si>
    <t>Gender</t>
  </si>
  <si>
    <t>Male</t>
  </si>
  <si>
    <t>Female</t>
  </si>
  <si>
    <t>Education</t>
  </si>
  <si>
    <t>None</t>
  </si>
  <si>
    <t>Elementary school</t>
  </si>
  <si>
    <t>Middle school</t>
  </si>
  <si>
    <t>High school</t>
  </si>
  <si>
    <t>Bachelor's</t>
  </si>
  <si>
    <t>Graduate Degree</t>
  </si>
  <si>
    <t>Vocational</t>
  </si>
  <si>
    <t>middle school diploma or less</t>
  </si>
  <si>
    <t>at least high school diploma or vocational degree</t>
  </si>
  <si>
    <t>Central</t>
  </si>
  <si>
    <t>Western</t>
  </si>
  <si>
    <t>Caribbean</t>
  </si>
  <si>
    <t>Sierra</t>
  </si>
  <si>
    <t>Costa</t>
  </si>
  <si>
    <t>Eastern</t>
  </si>
  <si>
    <t>Southern</t>
  </si>
  <si>
    <t>Northern</t>
  </si>
  <si>
    <t>Lima</t>
  </si>
  <si>
    <t>Sample Frame</t>
  </si>
  <si>
    <t>city, town, village</t>
  </si>
  <si>
    <t>Descriptions of the Sample</t>
  </si>
  <si>
    <t>Regions</t>
  </si>
  <si>
    <t>Metro</t>
  </si>
  <si>
    <t>North</t>
  </si>
  <si>
    <t>South</t>
  </si>
  <si>
    <t xml:space="preserve">Ethnicity </t>
  </si>
  <si>
    <t>Education*</t>
  </si>
  <si>
    <t>*In text: %% of respondents reported that they had received at least a high school diploma or vocational degree, and the remaining %% of respondents received a middle school diploma or less.</t>
  </si>
  <si>
    <t>Central Region</t>
  </si>
  <si>
    <t>West Region</t>
  </si>
  <si>
    <t>Caribbean Region</t>
  </si>
  <si>
    <t>Statmark</t>
  </si>
  <si>
    <t>Zones</t>
  </si>
  <si>
    <t>District</t>
  </si>
  <si>
    <t>East</t>
  </si>
  <si>
    <t>Center</t>
  </si>
  <si>
    <t xml:space="preserve">Lima </t>
  </si>
  <si>
    <t>Region1</t>
  </si>
  <si>
    <t>Region3</t>
  </si>
  <si>
    <t>Region2</t>
  </si>
  <si>
    <t>Region4</t>
  </si>
  <si>
    <t>Region5</t>
  </si>
  <si>
    <t>Sample Units</t>
  </si>
  <si>
    <t>Region6</t>
  </si>
  <si>
    <t>Region7</t>
  </si>
  <si>
    <t>Region8</t>
  </si>
  <si>
    <t>Region9</t>
  </si>
  <si>
    <t>major cities</t>
  </si>
  <si>
    <t>region</t>
  </si>
  <si>
    <t>Polling Company Location</t>
  </si>
  <si>
    <t>Santa Cruz, Bolivia</t>
  </si>
  <si>
    <t>Historical Data</t>
  </si>
  <si>
    <t>Year</t>
  </si>
  <si>
    <t>Perception</t>
  </si>
  <si>
    <t>Experience</t>
  </si>
  <si>
    <t>FW Dates</t>
  </si>
  <si>
    <t>ProjPop</t>
  </si>
  <si>
    <t>SurveyLang</t>
  </si>
  <si>
    <t>English and Spanish</t>
  </si>
  <si>
    <t>Bolivia, Ecuador, and Peru</t>
  </si>
  <si>
    <t>Colombia, Ecuador, and Peru</t>
  </si>
  <si>
    <t>Bolivia, Colombia, and Peru</t>
  </si>
  <si>
    <t>Bolivia, Colombia, and Ecuador</t>
  </si>
  <si>
    <t>Peers</t>
  </si>
  <si>
    <t xml:space="preserve">Most respondents (81%) identified themselves as Mestizo, followed by White (5%) and Afro-Ecuadoran (4%). </t>
  </si>
  <si>
    <t xml:space="preserve">Most respondents (79%) did not identify with any ethnicity; 11% identified themselves as Afro-Colombian and 4% identified themselves as Indigenous. </t>
  </si>
  <si>
    <t>Ethnicity</t>
  </si>
  <si>
    <t>The supervisory team directly oversaw 40% of all interviews in the field. During data processing, 50% of the interviews conducted in each city were verified by the central office. Any interview with abnormal audio, answer patterns, or duration was backchecked via telephone. After quality control, 59 interviews were rejected from the final sample. Interviews averaged 40 minutes in length and ranged from 19 to 93 minutes.</t>
  </si>
  <si>
    <t>The supervisory team directly oversaw 20% of all interviews in the field. During data processing, 200 interviews (approximately 20% of the sample) were selected for audio review by the central office and 300 interviews (30% of the sample) were backchecked via telephone. After quality control, 2 interviews were rejected from the final sample. Additional quality control measures included GPS validation of all sampling segment interviews, checks for abnormal answer patterns, and photo verification. Interviews averaged 44 minutes in length and ranged from 26 to 81 minutes.</t>
  </si>
  <si>
    <t>Quality Control</t>
  </si>
  <si>
    <t>Sampling</t>
  </si>
  <si>
    <t>elegible_household</t>
  </si>
  <si>
    <t>refusals</t>
  </si>
  <si>
    <t>break_off</t>
  </si>
  <si>
    <t>non_contact</t>
  </si>
  <si>
    <t>inelegible_household</t>
  </si>
  <si>
    <t>no_elegible</t>
  </si>
  <si>
    <t>quota_filled</t>
  </si>
  <si>
    <t>Coverage</t>
  </si>
  <si>
    <t>Methodology</t>
  </si>
  <si>
    <t>Sample</t>
  </si>
  <si>
    <t>Nationally representative</t>
  </si>
  <si>
    <t>Datum International</t>
  </si>
  <si>
    <t>Argentina</t>
  </si>
  <si>
    <t>Brazil</t>
  </si>
  <si>
    <t>About Brazil Market Research</t>
  </si>
  <si>
    <t>Paraguay</t>
  </si>
  <si>
    <t>Antigua and Barbuda</t>
  </si>
  <si>
    <t>DMR Insights Ltd.</t>
  </si>
  <si>
    <t>Barbados</t>
  </si>
  <si>
    <t>Dominica</t>
  </si>
  <si>
    <t>Grenada</t>
  </si>
  <si>
    <t>St. Kitts and Nevis</t>
  </si>
  <si>
    <t>St. Lucia</t>
  </si>
  <si>
    <t>St. Vincent and the Grenadines</t>
  </si>
  <si>
    <t>Trinidad and Tobago</t>
  </si>
  <si>
    <t>CID Gallup</t>
  </si>
  <si>
    <t>The Bahamas</t>
  </si>
  <si>
    <t>Dominican Republic</t>
  </si>
  <si>
    <t>Guyana</t>
  </si>
  <si>
    <t>Haiti</t>
  </si>
  <si>
    <t>Jamaica</t>
  </si>
  <si>
    <t>Suriname</t>
  </si>
  <si>
    <t>D3: Designs, Data, Decisions</t>
  </si>
  <si>
    <t>Belize</t>
  </si>
  <si>
    <t>Costa Rica</t>
  </si>
  <si>
    <t>El Salvador</t>
  </si>
  <si>
    <t>Guatemala</t>
  </si>
  <si>
    <t>Mercaplan</t>
  </si>
  <si>
    <t>Honduras</t>
  </si>
  <si>
    <t>Panama</t>
  </si>
  <si>
    <t>Ecuadorian</t>
  </si>
  <si>
    <t>Interviewing</t>
  </si>
  <si>
    <t>In total, 71 interviewers worked on this project, including 45 female interviewers. Interviews were conducted in Spanish.</t>
  </si>
  <si>
    <t>The supervisory team directly oversaw 30% of all interviews in the field. During data processing, 300 interviews (approximately 30% of the sample) were backchecked via telephone by the central office. Additional quality control measures included GPS validation of all sampling segment interviews, checks for abnormal answer patterns, and photo verification. After quality control, 50 interviews were rejected from the final sample. Interviews averaged 45 minutes in length and ranged from 27 to 90 minutes.</t>
  </si>
  <si>
    <t>Bogotá, Colombia</t>
  </si>
  <si>
    <t>Tempo Group based the sampling frame on the 2022 projected population figures from the National Administrative Department of Statistics (DANE), acquiring a proportionally stratified sample by region, age, gender, socioeconomic status, and level of urbanization</t>
  </si>
  <si>
    <t>In total, 42 interviewers worked on this project, including 28 female interviewers. Enumerators worked in ten groups of four to five interviewers with one supervisor per group. Interviews were conducted in Spanish.</t>
  </si>
  <si>
    <t>Florida, U.S.A.</t>
  </si>
  <si>
    <t>StatMark Group based the sampling frame on the 2021-2022 projected population figures from the National Institute of Statistics and Census (INEC), acquiring a proportionally stratified sample by region, age, gender, socioeconomic status, and level of urbanization.</t>
  </si>
  <si>
    <t xml:space="preserve">Regions, provinces, and cantons were selected to achieve a nationally representative sample of the country. Within cantons, parishes were selected as the primary sampling unit according to quotas set for age, gender, socioeconomic level, and geographical units. Within urban parishes, enumeration areas were randomly selected. In rural parishes, surveyors constructed the first enumeration area around a central neighborhood and selected additional sampling units from the surrounding area, moving in a clockwise direction. Ten interviews were assigned to each enumeration area.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</si>
  <si>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Lima, Peru</t>
  </si>
  <si>
    <t>Datum Internacional S.A. based the sampling frame on 2017 census figures from the National Institute of Statistics and Information (INEI) and 2020 voter statistics from the National Office of Electoral Processes (ONPE), acquiring a proportionally stratified sample by region, age, gender, socioeconomic status, and level of urbanization</t>
  </si>
  <si>
    <t>Most respondents (78%) identified themselves as Mestizo, followed by White (13%) and Indigenous (5%).</t>
  </si>
  <si>
    <t xml:space="preserve">Regions and provinces were selected to achieve a nationally representative sample of the country. Districts were selected as the primary sampling unit according to quotas for age, gender, geographic distribution, and socioeconomic level. Within urban and rural districts, “census areas” and “populated centers,” respectively, were randomly selected as enumeration areas using probability proportionate to size sampling . The number of enumeration areas assigned to each district was determined by the relative population of each district. Within each enumeration area, survey administrators performed a systematic random route to sample households and randomly selected respondents. If the selected respondent declined to be interviewed or otherwise did not meet the characteristics of the target quota, the interviewer moved on to the next household.  
Due to a lack of accessibility, the Loreto and San Martín regions of the Peruvian Amazon were excluded from the study. Loreto and San Martín were replaced by the eastern regions of Ucayali and Madre de Dios, located in the Amazon rainforest and Amazon basin, respectively. </t>
  </si>
  <si>
    <t>In total, 94 interviewers worked on this project, including 77 female interviewers. Enumerators worked in 33 regional teams; 19 interviewers were assigned to the Lima and Callao regions and 32 groups of two to three enumerators worked throughout the remaining regions. Interviews were conducted in Spanish.</t>
  </si>
  <si>
    <t xml:space="preserve">The supervisory team directly oversaw approximately 9% of all interviews in the field. During data processing, 356 interviews (approximately 35% of the sample) were selected for audio review by the central office and 86 interviews (approximately 8% of the sample) were backchecked via telephone. Interviews averaged 38 minutes in length. </t>
  </si>
  <si>
    <t>Face-to-Face</t>
  </si>
  <si>
    <t>Nicaragua</t>
  </si>
  <si>
    <t>Telephone</t>
  </si>
  <si>
    <t>Datum International S.A.</t>
  </si>
  <si>
    <t>nine</t>
  </si>
  <si>
    <t>all nine</t>
  </si>
  <si>
    <t>three</t>
  </si>
  <si>
    <t>two</t>
  </si>
  <si>
    <t>major provinces</t>
  </si>
  <si>
    <t>six</t>
  </si>
  <si>
    <t>five</t>
  </si>
  <si>
    <t>Twenty-nine percent (29%) of the interviews took place in Santa Cruz, followed by 25% in La Paz, 18% in Cochabamba, and the remaining 28% in other regions</t>
  </si>
  <si>
    <t>Forty-one percent (41%) of the interviews took place in the Central region, followed by 35% in the Western region and 24% in the Caribbean region</t>
  </si>
  <si>
    <t>Fifty-four percent (54%) of the interviews took place in the Sierra region and the remaining 46% took place in the Costa region</t>
  </si>
  <si>
    <t>Thirty-nine percent (39%) of the interviews took place in Lima, followed by 24% in the Northern region, 17% in the Southern region, 11% in the Central region, and the remaining 8% in the Eastern region</t>
  </si>
  <si>
    <t>Southern Cone and Brazil</t>
  </si>
  <si>
    <t>Argentinian</t>
  </si>
  <si>
    <t>Florida, U.S.A</t>
  </si>
  <si>
    <t>StatMark Group based the sampling frame on population figures gathered between 2019 and 2022 by the National Institute of Statistics and Census (INDEC), acquiring a proportionally stratified sample by region, age, gender, socioeconomic status, and level of urbanization</t>
  </si>
  <si>
    <t xml:space="preserve">Most respondents (65%) identified themselves as White, followed by Mestizo (32%). </t>
  </si>
  <si>
    <t xml:space="preserve">Regions, districts, and cities were selected to achieve a nationally representative sample of the country based on population density and geographic coverage. Within cities and towns, census blocks were selected as the primary sampling unit using probability proportional to size sampling and five interviews were assigned to each unit. Within each sampling unit, survey administrators randomly selected a street block and performed a systematic random route to sample households, using a Kish grid to select respondents. If the selected respondent declined to be interviewed or otherwise did not meet the characteristics of the target quota, the interviewer moved on to the next household.  </t>
  </si>
  <si>
    <t>In total, 30 interviewers worked on this project, including 25 female interviewers. Enumerators worked in six regional teams with one supervisor per group. Interviews were conducted in Spanish.</t>
  </si>
  <si>
    <t>The supervisory team directly oversaw 26% of all interviews in the field. During data processing, 158 interviews (approximately 21% of the sample) were selected for audio review by the central office and 42 interviews (approximately 6% of the sample) were backchecked via telephone. After quality control, 37 interviews were rejected from the final sample. Interviews averaged 39 minutes in length and ranged from 19 to 98 minutes.</t>
  </si>
  <si>
    <t>Brazil and Paraguay</t>
  </si>
  <si>
    <t>Brazilian</t>
  </si>
  <si>
    <t>Fortaleza, Brazil</t>
  </si>
  <si>
    <t>About Brazil Market Research based the sampling frame on the most recent population figures from the Brazilian Institute of Geography and Statistics (IBGE), acquiring a proportionally stratified sample by region, age, gender, socioeconomic status, and level of urbanization</t>
  </si>
  <si>
    <t xml:space="preserve">English and Portuguese </t>
  </si>
  <si>
    <t xml:space="preserve">Forty-three percent (43%) of respondents identified themselves as White, followed by Mixed Race, (35%), and Black (20%). </t>
  </si>
  <si>
    <t xml:space="preserve">Regions and states were selected to achieve a nationally representative sample of the country. Within municipalities, census sectors were randomly selected, and the number of census sectors assigned to each municipality was proportionate to each municipality’s population. Within each census sector, survey administrators performed a systematic random route based on listed addresses to sample households and used a Kish grid to select respondents. If the selected respondent declined to be interviewed or otherwise did not meet the characteristics of the target quota, the interviewer moved on to the next household.  </t>
  </si>
  <si>
    <t>In total, 87 interviewers worked on this project, including 47 female interviewers. Enumerators worked in 18 groups of four to five interviewers. Interviews were conducted in Portuguese.</t>
  </si>
  <si>
    <t xml:space="preserve">
The supervisory team directly oversaw 11% of all interviews in the field. During data processing, 160 interviews (approximately 14% of the sample) were selected for audio review by local supervision teams and 194 (approximately 18% of the sample) were selected for audio review by the central office. All interviews under 30 minutes were reviewed in full and disqualified if not properly conducted. After quality control, 180 interviews were rejected from the final sample. Interviews averaged 45 minutes in length and ranged from 28 to 101 minutes.</t>
  </si>
  <si>
    <t>Argentina and Paraguay</t>
  </si>
  <si>
    <t>Paraguayan</t>
  </si>
  <si>
    <t>Datum Internacional S.A./BM Business Partners based the sampling frame on the most recent census figures from the National Institute of Statistics (INE), acquiring a proportionally stratified sample by region, age, gender, socioeconomic status, and level of urbanization</t>
  </si>
  <si>
    <t xml:space="preserve">Most respondents (86%) identified themselves as White, followed by Mestizo (12%). </t>
  </si>
  <si>
    <t xml:space="preserve">Departments and districts were selected to achieve a nationally representative sample of the country. Within cities and towns, neighborhoods were selected as the primary sampling unit using probability proportional to size sampling. In urban areas, each enumeration area consisted of a randomly selected block. In rural areas, enumeration areas started at a randomly selected street.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Due to a lack of accessibility, three surveys were conducted in the city of Filadelfia, located in the Boquerón Department, instead of in Fuerte Olimpo, located in the Alto Paraguay department. Both cities are located in the Chaco region of Paraguay. </t>
  </si>
  <si>
    <t>In total, 11 interviewers worked on this project, including 6 female interviewers. Enumerators worked in two groups of five and six interviewers each. Interviews were conducted in Spanish.</t>
  </si>
  <si>
    <t>The supervisory team directly oversaw 15% interviews in the field. During data processing, 50 interviews (approximately 5% of the sample) were backchecked via telephone. After quality control, 20 interviews were rejected from the final sample. Additional quality control measures included checks for abnormal answer patterns. Interviews averaged 25 minutes in length and ranged from 19 to 80 minutes.</t>
  </si>
  <si>
    <t>Argentina and Brazil</t>
  </si>
  <si>
    <t>states</t>
  </si>
  <si>
    <t>eight</t>
  </si>
  <si>
    <t>17 departments and one capital district</t>
  </si>
  <si>
    <t>departments and districts</t>
  </si>
  <si>
    <t>Centro</t>
  </si>
  <si>
    <t>Cuyo</t>
  </si>
  <si>
    <t>Litoral</t>
  </si>
  <si>
    <t>NOA</t>
  </si>
  <si>
    <t>Pampeana</t>
  </si>
  <si>
    <t>Patagonia</t>
  </si>
  <si>
    <t>Forty percent (40%) of the interviews took place in the Centro region, followed by 20% in NOA, 11% n Litoral, 11% in Pampeana, 10% in Cuyo, and 9% in Patagonia</t>
  </si>
  <si>
    <t>Southeast</t>
  </si>
  <si>
    <t>Northeast</t>
  </si>
  <si>
    <t>Midwest</t>
  </si>
  <si>
    <t>Fifty-four percent (54%) of the interviews took place in the Southeast, followed by 21% in the Northeast, 15% in the South, 7% in the North, and 3% in the Midwest</t>
  </si>
  <si>
    <t>Alto Paraná</t>
  </si>
  <si>
    <t>Amambay</t>
  </si>
  <si>
    <t>Asunción</t>
  </si>
  <si>
    <t>Boquerón</t>
  </si>
  <si>
    <t>Caaguazú</t>
  </si>
  <si>
    <t>Caazapá</t>
  </si>
  <si>
    <t>Cañindeyu</t>
  </si>
  <si>
    <t>Concepción</t>
  </si>
  <si>
    <t>Cordillera</t>
  </si>
  <si>
    <t>Guairá</t>
  </si>
  <si>
    <t>Itapúa</t>
  </si>
  <si>
    <t>Misiones</t>
  </si>
  <si>
    <t>Ñeembucú</t>
  </si>
  <si>
    <t>Paraguarí</t>
  </si>
  <si>
    <t>Presidente Hayes</t>
  </si>
  <si>
    <t>San Pedro</t>
  </si>
  <si>
    <t>Thirty percent (30%) of the interviews took place in the Central Department, followed by 12% in Alto Paraná, 9% Itapúa, 8% in Caaguazú, and the remaining 41% in other regions</t>
  </si>
  <si>
    <t xml:space="preserve">DMR Insights Ltd. </t>
  </si>
  <si>
    <t>Greater Antilles, The Bahamas, and the Guianas</t>
  </si>
  <si>
    <t>Bahamian</t>
  </si>
  <si>
    <t>DMR Insights Ltd. based the sampling frame on the 2010 census figures from the Bahamas National Statistical Institute, acquiring a proportionally stratified sample by region, age, gender, socioeconomic status, and level of urbanization</t>
  </si>
  <si>
    <t>English</t>
  </si>
  <si>
    <t>Given The Bahamas’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</si>
  <si>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13 female interviewers. Enumerators worked in five groups of three to four interviewers. Interviews were conducted in English.</t>
  </si>
  <si>
    <t xml:space="preserve">The supervisory team directly oversaw 10% of all interviews in the field. During data processing, 150 interviews (approximately 30% of the sample) were backchecked via telephone. After quality control, 21 interviews were rejected from the final sample due to abnormal interview length. Interviews averaged 52 minutes in length and ranged from 49 to 88 minutes. </t>
  </si>
  <si>
    <t>the Dominican Republic, Guyana, Haiti, Jamaica, and Suriname</t>
  </si>
  <si>
    <t>Dominican</t>
  </si>
  <si>
    <t>San José, Costa Rica</t>
  </si>
  <si>
    <t>CID Gallup based the sampling frame on 2018 population figures from the National Statistics Office of Dominican Republic (ONE), acquiring a proportionally stratified sample by region, age, gender, socioeconomic status, and level of urbanization</t>
  </si>
  <si>
    <t>In total, 52 interviewers worked on this project, including 31 female interviewers. Enumerators worked in ten groups of five to six interviewers with one to two supervisors per group. Interviews were conducted in Spanish.</t>
  </si>
  <si>
    <t>The supervisory team directly oversaw 43% of all interviews in the field. During data processing, 621 interviews (approximately 62% of the sample) were selected for audio review by the central office. Additional quality control measures included geo-fencing, audio quality checks, and checks for abnormal interview length. Interviews averaged 53 minutes in length and ranged from 45 to 100 minutes.</t>
  </si>
  <si>
    <t>The Bahamas, Guyana, Haiti, Jamaica, and Suriname</t>
  </si>
  <si>
    <t>StatMark Group based the sampling frame on 2012 population figures from the Bureau of Statistics of Guyana, acquiring a proportionally stratified sample by region, age, gender, socioeconomic status, and level of urbanization</t>
  </si>
  <si>
    <t>In total, 21 interviewers worked on this project, all of whom were female. Enumerators worked in five groups of three to five interviewers. Interviews were conducted in English.</t>
  </si>
  <si>
    <t>The Bahamas, the Dominican Republic, Haiti, Jamaica, and Suriname</t>
  </si>
  <si>
    <t>Haitian</t>
  </si>
  <si>
    <t>English and Haitian Creole</t>
  </si>
  <si>
    <t xml:space="preserve">Most respondents (99%) identified themselves as Nwa, or Haitian Creole.  </t>
  </si>
  <si>
    <t>Most respondents (73%) reported that they had received up to a middle school diploma, and the remaining 26% of respondents received at least a high school diploma or vocational degree.</t>
  </si>
  <si>
    <t>In total, 32 interviewers worked on this project, including 15 female interviewers. Enumerators worked in eight groups of four interviewers with one supervisor each. Interviews were conducted in Haitian Creole.</t>
  </si>
  <si>
    <t>The supervisory team directly oversaw 31% of all interviews in the field. During data processing, 253 interviews (approximately 50% of the sample) were selected for audio review by the central office. Additional quality control measures included GPS validation, audio quality checks, and checks for abnormal answer patterns. Interviews averaged 42 minutes in length and ranged from 33 to 76 minutes.</t>
  </si>
  <si>
    <t>The Bahamas, the Dominican Republic, Guyana, Jamaica, and Suriname</t>
  </si>
  <si>
    <t>Jamaican</t>
  </si>
  <si>
    <t>StatMark Group based the sampling frame on 2018 census figures from the Statistical Institute of Jamaica (STATIN), acquiring a proportionally stratified sample by region, age, gender, socioeconomic status, and level of urbanization</t>
  </si>
  <si>
    <t xml:space="preserve">Most respondents (82%) identified themselves as Afro-Jamaican, followed by Mixed Race (14%).   </t>
  </si>
  <si>
    <t>The supervisory team directly oversaw or backchecked via telephone 300 interviews (approximately 30% of the total sample). Additional quality control measures included GPS validation, audio quality checks, and checks for abnormal answer patterns. After  quality control, 69 interviews were rejected from the final sample Interviews averaged 40 minutes in length and ranged from 20 to 99 minutes.</t>
  </si>
  <si>
    <t>The Bahamas, the Dominican Republic, Guyana, Haiti, and Suriname</t>
  </si>
  <si>
    <t>Virginia, U.S.A</t>
  </si>
  <si>
    <t>English and Dutch</t>
  </si>
  <si>
    <t xml:space="preserve">In total, 19 interviewers worked on this project, including 18 female interviewers. In addition, five fieldwork supervisors and one country lead worked on this project. Interviews were conducted in Dutch. </t>
  </si>
  <si>
    <t>The Bahamas, the Dominican Republic, Guyana, Haiti, and Jamaica</t>
  </si>
  <si>
    <t>Bahamas</t>
  </si>
  <si>
    <t>cities</t>
  </si>
  <si>
    <t>four</t>
  </si>
  <si>
    <t>Nassau</t>
  </si>
  <si>
    <t>Grand Bahama Island</t>
  </si>
  <si>
    <t>Abaco</t>
  </si>
  <si>
    <t>Seventy-eight percent (78%) of the interviews took place in Nassau, followed by 16% in Grand Bahama Island and 6% in Abaco</t>
  </si>
  <si>
    <t>Region 1</t>
  </si>
  <si>
    <t>Ozama</t>
  </si>
  <si>
    <t>Region 2</t>
  </si>
  <si>
    <t>Cibao North</t>
  </si>
  <si>
    <t>Region 3</t>
  </si>
  <si>
    <t>Valdesia</t>
  </si>
  <si>
    <t>Region 4</t>
  </si>
  <si>
    <t>Cibao South</t>
  </si>
  <si>
    <t>Region 5</t>
  </si>
  <si>
    <t>Cibao Northeast</t>
  </si>
  <si>
    <t>Region 6</t>
  </si>
  <si>
    <t>Yuma</t>
  </si>
  <si>
    <t>Region 7</t>
  </si>
  <si>
    <t>Higuamo</t>
  </si>
  <si>
    <t>Region 8</t>
  </si>
  <si>
    <t>Cibao Northwest</t>
  </si>
  <si>
    <t>Region 9</t>
  </si>
  <si>
    <t>Enriquillo</t>
  </si>
  <si>
    <t>Region 10</t>
  </si>
  <si>
    <t>El Valle</t>
  </si>
  <si>
    <t>Thirty-seven percent (37%) of the interviews took place in Ozama, followed by Cibao North (16%), Valdesia (10%), Cibao South (8%), and the remaining 29% in other regions</t>
  </si>
  <si>
    <t>Georgetown</t>
  </si>
  <si>
    <t>New Amsterdam</t>
  </si>
  <si>
    <t>Linden</t>
  </si>
  <si>
    <t>Seventy-three percent (73%) of the interviews took place in Georgetown, followed by 14% in New Amsterdam and 13% in Linden</t>
  </si>
  <si>
    <t>Capital</t>
  </si>
  <si>
    <t>Thirty-seven percent (37%) of the interviews took place in the Capital region, followed by 22% in the Central region, 22% in the North region, and 20% in the South region</t>
  </si>
  <si>
    <t>Middlesex</t>
  </si>
  <si>
    <t>Surrey</t>
  </si>
  <si>
    <t>Cornwall</t>
  </si>
  <si>
    <t>Forty-six percent (46%) of the interviews took place in Middlesex, followed by 31% in Surrey and 23% in Cornwall</t>
  </si>
  <si>
    <t>Paramaribo</t>
  </si>
  <si>
    <t>Wanica</t>
  </si>
  <si>
    <t>Nickerie</t>
  </si>
  <si>
    <t>Commewijne</t>
  </si>
  <si>
    <t>Saramacca</t>
  </si>
  <si>
    <t>Marowijne</t>
  </si>
  <si>
    <t>Brokopondo</t>
  </si>
  <si>
    <t>Coronie</t>
  </si>
  <si>
    <t>Thirty-eight percent (38%) of the interviews took place in Paramaribo, followed by 33% in Wanica, 7% in Nickerie, and the remaining 22% in other regions</t>
  </si>
  <si>
    <t>Captura Consulting</t>
  </si>
  <si>
    <t>Tempo Group SA</t>
  </si>
  <si>
    <t>between July and August 2022</t>
  </si>
  <si>
    <t xml:space="preserve">Forty-nine percent (49%) of respondents identified themselves as Afro-Bahamian or “Other,” followed by Indigenous (39%) and Mixed (12%). </t>
  </si>
  <si>
    <t>Most respondents (97%) reported that they had received at least a high school diploma or  vocational degree and the remaining 3% of respondents received up to a middle school diploma.</t>
  </si>
  <si>
    <t>between June and July 2022</t>
  </si>
  <si>
    <t xml:space="preserve">More than one-quarter (27%) of all respondents identified themselves as Mestizo, followed by Mulatto (24%) and White (20%). </t>
  </si>
  <si>
    <t>More than half of all respondents (52%) reported that they had received up to a middle school diploma, and the remaining 48% of respondents received at least a high school diploma or vocational degree.</t>
  </si>
  <si>
    <t xml:space="preserve">Regions and provinces were selected to achieve a nationally representative sample of the country based on population density and geographic coverage. Municipalities were then selected as the primary sampling unit using probability proportionate to size sampling. Individual enumeration areas consisted of neighborhood blocks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t>
  </si>
  <si>
    <t>Guyanese respondent</t>
  </si>
  <si>
    <t xml:space="preserve">Thirty percent (39%) of respondents identified themselves as Afro-Guyanese, followed by Mixed Race (26%) and Indo-Guyanese (23%). </t>
  </si>
  <si>
    <t xml:space="preserve">More than half of all respondents (57%) reported that they received at least a high school diploma or vocational degree and the remaining 43% of respondents received up to a middle school diploma. </t>
  </si>
  <si>
    <t xml:space="preserve">Regions and metropolitan areas were selected to achieve a nationally representative sample of the country based on population density and geographic coverage. Within metropolitan areas, towns and neighborhoods were selected as primary sampling units using probability proportional to size sampling. Street blocks within the primary sampling units were selected at random, and each house within the selected enumeration area was approached.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</si>
  <si>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The supervisory team directly oversaw or backchecked via telephone 150 interviews (approximately 30% of the total sample). Additional quality control measures included GPS validation, audio quality checks, and checks for abnormal answer patterns. Interviews averaged 41 minutes in length and ranged from 21 to 108 minutes.</t>
  </si>
  <si>
    <t>in June 2022</t>
  </si>
  <si>
    <t>CID Gallup based the sampling frame on the 2022 projected population figures from the Latin American and Caribbean Demographic Center (CELADE) of the United Nations Economic Commission for Latin America and the Caribbean (CEPAL), acquiring a proportionally stratified sample by region, age, gender, socioeconomic status, and level of urbanization</t>
  </si>
  <si>
    <t xml:space="preserve">Regions, arrondissements, and communes were selected to achieve a nationally representative sample of the country based on population density and geographic coverage. Within communes, populated areas were selected as the primary sampling unit using probability proportional to size sampling. Enumeration areas were then randomly selected at the neighborhood level. Within each enumeration area, survey administrators performed a systematic random route around a central point of reference to sample households and used the Last Birthday method to select respondents. If the selected respondent declined to be interviewed or otherwise did not meet the characteristics of the target quota, the interviewer moved on to the next household.  </t>
  </si>
  <si>
    <t>between June and August 2022</t>
  </si>
  <si>
    <t>Most respondents (80%) reported that they received at least a high school diploma or vocational degree and the remaining 20% of respondents received up to a middle school diploma.</t>
  </si>
  <si>
    <t xml:space="preserve">Regions and parishes were selected to achieve a nationally representative sample of the country based on population density and geographic coverage. Within parishes, cities were then selected as primary sampling units using probability proportional to size sampling. Neighborhood blocks within the primary sampling units were selected at random, and each house within the selected enumeration area was approached.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</si>
  <si>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In total, 39 interviewers worked on this project, including 28 female interviewers. Enumerators worked in groups of five interviewers each. Interviews were conducted in English.</t>
  </si>
  <si>
    <t>between May and June 2022</t>
  </si>
  <si>
    <t>Surinamese respondent</t>
  </si>
  <si>
    <t>D3: Designs, Data, Decisions based the sampling frame on 2012 population figures from the General Statistics Bureau of Suriname, acquiring a proportionally stratified sample by district, age, gender, socioeconomic status, and level of urbanization</t>
  </si>
  <si>
    <t xml:space="preserve">One-quarter (25%) of all respondents identified themselves as Maroon, followed by Creole (23%) and Mixed Race (18%). </t>
  </si>
  <si>
    <t>Most respondents (67%) reported that they had received up to a middle school diploma, and the remaining 33% of respondents received at least a high school diploma or vocational degree.</t>
  </si>
  <si>
    <t xml:space="preserve">Districts and cities were selected to achieve a nationally representative sample of the country based on population density and geographic coverage. Within cities and towns, communes were selected as the primary sampling unit using probability proportionate to size sampling. Individual enumeration areas were then selected randomly. Within each enumeration area, survey administrators performed a systematic random route to sample households and used survey software to randomly select respondents. If the selected respondent declined to be interviewed or otherwise did not meet the characteristics of the target quota, the interviewer moved on to the next household.  
Due to accessibility issues, the district of Sipaliwini was excluded from the sampling frame. Within the Brokopondo district, the Brokopondo Centrum and Brownsweg communes were replaced Klaaskreek and Marchallkreek due to flooding that made the original areas inaccessible. </t>
  </si>
  <si>
    <t>The supervisory team directly oversaw at least two interviews per interviewer in the field. During data processing, 80 interviews (approximately 16% of the sample) were selected for audio review by the central office. Additional quality control measures included GPS validation, data checks, and checks for abnormal answer patterns. Interviews averaged 52 minutes in length and ranged from 29 to 104 minutes.</t>
  </si>
  <si>
    <t>Captura Consulting based the sampling frame on the 2020 projected population figures from the National Statistics Institute, acquiring a proportionally stratified sample by department, age, gender, socioeconomic status, and level of urbanization</t>
  </si>
  <si>
    <t xml:space="preserve">Almost half (49%) of all respondents identified themselves as Mestizo, followed by Aymara (22%) and Quechua (21%). </t>
  </si>
  <si>
    <t>Most respondents (82%) reported that they had received at least a high school diploma or vocational degree, and the remaining 18% of respondents received up to a middle school diploma.</t>
  </si>
  <si>
    <t>Data for Bolivia, Colombia, and Peru was collected in 2016, 2018, and 2022. Data for Ecuador was collected in 2014, 2017, and 2022.</t>
  </si>
  <si>
    <t>Most respondents (79%) reported that they had received at least a high school diploma or vocational degree, and the remaining 21% of respondents received up to a middle school diploma.</t>
  </si>
  <si>
    <r>
      <t xml:space="preserve">Regions and cities were selected to achieve a nationally representative sample of the country. In city districts, neighborhoods served as the primary sampling unit and were randomly selected based on relative population sizes and the socioeconomic level distribution within each city. Within each neighborhood, blocks were selected as enumeration areas using simple random sampling. In rural areas, </t>
    </r>
    <r>
      <rPr>
        <i/>
        <sz val="11"/>
        <color theme="1"/>
        <rFont val="Calibri"/>
        <family val="2"/>
        <scheme val="minor"/>
      </rPr>
      <t>veredas</t>
    </r>
    <r>
      <rPr>
        <sz val="11"/>
        <color theme="1"/>
        <rFont val="Calibri"/>
        <family val="2"/>
        <scheme val="minor"/>
      </rPr>
      <t xml:space="preserve">, or municipalities, served as the primary sampling unit and were randomly selected based on relative population sizes and the socioeconomic level distribution within each area. Within each </t>
    </r>
    <r>
      <rPr>
        <i/>
        <sz val="11"/>
        <color theme="1"/>
        <rFont val="Calibri"/>
        <family val="2"/>
        <scheme val="minor"/>
      </rPr>
      <t>vereda, zones were selected as enumeration areas using simple random sampling</t>
    </r>
    <r>
      <rPr>
        <sz val="11"/>
        <color theme="1"/>
        <rFont val="Calibri"/>
        <family val="2"/>
        <scheme val="minor"/>
      </rPr>
      <t xml:space="preserve">.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r>
  </si>
  <si>
    <t>Data for Bolivia, Colombia, and Peru was collected in 2016, 2018, and 2022. Data for Ecuador was collected in 2014, 2017, and 2022</t>
  </si>
  <si>
    <t>Datum Internacional S.A.</t>
  </si>
  <si>
    <t xml:space="preserve">Most respondents (60%) reported that they had received up to a middle school diploma, and the remaining 40% of respondents received at least a high school diploma or vocational degree. </t>
  </si>
  <si>
    <t>Data for the Dominican Republic was collected in 2016, 2018, and 2022. Data for The Bahamas, Guyana, and Suriname was collected in 2016, 2018, and 2022. Data for Haiti was collected in 2021 and 2022. Data for Jamaica was collected in 2014, 2017, 2019, and 2022</t>
  </si>
  <si>
    <t>Most respondents (68%) reported that they had received up to a middle school diploma, and the remaining 32% of respondents received at least a high school diploma or vocational degree.</t>
  </si>
  <si>
    <t>Data for Argentina was collected in 2016, 2018, and 2022. Data for Brazil was collected in 2014, 2017, and 2022. Data for Paraguay was collected in 2021</t>
  </si>
  <si>
    <t>Most respondents (76%) reported that they had received at least a high school diploma or vocational degree, and the remaining 24% of respondents received up to a middle school diploma.</t>
  </si>
  <si>
    <t>Datum Internacional S.A. and BM Business Partners</t>
  </si>
  <si>
    <t>between April and June 2021</t>
  </si>
  <si>
    <t>Lima, Peru and Montevideo, Uruguay, respectively</t>
  </si>
  <si>
    <t xml:space="preserve">More than half (55%) of all respondents reported that they had received at least a high school diploma or vocational degree, and the remaining 45% of respondents received a middle school diploma or less. </t>
  </si>
  <si>
    <t>Departments and cities were selected to achieve a nationally representative sample of the country. Within cities and towns, neighborhoods were selected as the primary sampling unit using probability proportional to size sampling. Within each neighborhood, enumeration areas were constructed around randomly selected sampling points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t>
  </si>
  <si>
    <t xml:space="preserve">Most respondents (70%) reported that they had received at least a high school diploma or vocational degree, and the remaining 30% of respondents received up to a middle school diploma. </t>
  </si>
  <si>
    <t>In total, 28 interviewers worked on this project, including 18 female interviewers. Enumerators worked in six groups of four to five interviewers with one supervisor per group. Interviews were conducted in Spanish.</t>
  </si>
  <si>
    <t>Eastern Caribbean</t>
  </si>
  <si>
    <t>Antiguans and Barbudans</t>
  </si>
  <si>
    <t>DMR Insights Ltd. based the sampling frame on 2011 census figures, acquiring a proportionally stratified sample by region, age, gender, socioeconomic status, and level of urbanization</t>
  </si>
  <si>
    <t>Most respondents (93%) identified themselves as Afro-Antiguan and Barbudan, followed by Mixed Race (7%).</t>
  </si>
  <si>
    <t>Most respondents (95%) reported that they had received at least a high school diploma or vocational degree and the remaining 5% of respondents received up to a middle school diploma.</t>
  </si>
  <si>
    <t>Given Antigua and Barbuda’s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</si>
  <si>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18 interviewers worked on this project, including 11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</si>
  <si>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18 interviews were rejected from the final sample due to abnormal interview length. Interviews averaged 49 minutes in length and ranged from 46 to 86 minutes.</t>
  </si>
  <si>
    <t>Barbados, Dominica, Grenada, St. Kitts and Nevis, St. Lucia, St. Vincent and the Grenadines, and Trinidad and Tobago</t>
  </si>
  <si>
    <t>Barbadians</t>
  </si>
  <si>
    <t>DMR Insights Ltd. based the sampling frame on 2010 census figures, acquiring a proportionally stratified sample by region, age, gender, socioeconomic status, and level of urbanization</t>
  </si>
  <si>
    <t>Most respondents (88%) identified themselves as Afro-Barbadian, followed by Mixed Race (7%).</t>
  </si>
  <si>
    <t>Most respondents (88%) reported that they had received at least a high school diploma or  vocational degree and the remaining 12% of respondents received up to a middle school diploma.</t>
  </si>
  <si>
    <t>Given Barbados’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</si>
  <si>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11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</si>
  <si>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46 minutes in length and ranged from 42 to 79 minutes.</t>
  </si>
  <si>
    <t>Dominicans</t>
  </si>
  <si>
    <t>Most respondents (77%) identified themselves as Afro-Dominican, followed by Mixed Race (14%).</t>
  </si>
  <si>
    <t>Most respondents (89%) reported that they had received at least a high school diploma or  vocational degree and the remaining 11% of respondents received up to a middle school diploma.</t>
  </si>
  <si>
    <t>Given Dominica’s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</si>
  <si>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The supervisory team directly oversaw 10% of all interviews in the field. During data processing, 150 interviews (30% of the sample) were backchecked via telephone by the central office. After quality control, 19 interviews were rejected from the final sample due to abnormal interview length. Interviews averaged 48 minutes in length and ranged from 47 to 87 minutes.</t>
  </si>
  <si>
    <t>Grenadian</t>
  </si>
  <si>
    <t>DMR Insights Ltd. based the sampling frame on 2011 census figures  , acquiring a proportionally stratified sample by region, age, gender, socioeconomic status, and level of urbanization</t>
  </si>
  <si>
    <t>Most respondents (63%) identified themselves as Afro-Grenadian, followed by Mixed Race (32%).</t>
  </si>
  <si>
    <t>Most respondents (70%) reported that they had received at least a high school diploma or  vocational degree and the remaining 30% of respondents received up to a middle school diploma.</t>
  </si>
  <si>
    <t>Given Grenada’s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</si>
  <si>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20 interviewers worked on this project, including 12 female interviewers. Enumerators worked in five groups of four interviewers. Interviews were conducted in English.</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</si>
  <si>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49 minutes in length and ranged from 48 to 88 minutes.</t>
  </si>
  <si>
    <t>Kittitians and Nevisians</t>
  </si>
  <si>
    <t>DMR Insights Ltd. based the sampling frame on projected population figures from the Caribbean Community (CARICOM), acquiring a proportionally stratified sample by region, age, gender, socioeconomic status, and level of urbanization</t>
  </si>
  <si>
    <t xml:space="preserve">Most respondents (87%) identified themselves as Afro-Kittitian and Nevisian, followed by Afro-European (12%).   </t>
  </si>
  <si>
    <t>Most respondents (68%) reported that they had received at least a high school diploma or  vocational degree and the remaining 32% of respondents received up to a middle school diploma.</t>
  </si>
  <si>
    <t>Given St. Kitts and Nevis’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</si>
  <si>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17 interviewers worked on this project, including 10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</si>
  <si>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17 interviews were rejected from the final sample due to abnormal interview length. Interviews averaged 49 minutes in length and ranged from 46 to 86 minutes.</t>
  </si>
  <si>
    <t>Antigua and Barbuda, Barbados, Dominica, Grenada, St. Lucia, St. Vincent and the Grenadines, and Trinidad and Tobago</t>
  </si>
  <si>
    <t>Saint Lucian</t>
  </si>
  <si>
    <t>Most respondents (91%) identified themselves as Afro-Saint Lucian, followed by Mixed Race (5%).</t>
  </si>
  <si>
    <t>Most respondents (81%) reported that they had received at least a high school diploma or  vocational degree and the remaining 19% of respondents received up to a middle school diploma.</t>
  </si>
  <si>
    <t>Given St. Lucia’s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</si>
  <si>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21 interviewers worked on this project, including 12 female interviewers. Enumerators worked in five groups of four to five interviewers. Interviews were conducted in English.</t>
  </si>
  <si>
    <t>The supervisory team directly oversaw 10% of all interviews in the field. During data processing, 150 interviews (30% of the sample) were backchecked via telephone by the central office. After quality control, 18 interviews were rejected from the final sample due to abnormal interview length. Interviews averaged 42 minutes in length and ranged from 40 to 72 minutes.</t>
  </si>
  <si>
    <t>Vincentians</t>
  </si>
  <si>
    <t>DMR Insights Ltd. based the sampling frame on 2012 census figures, acquiring a proportionally stratified sample by region, age, gender, socioeconomic status, and level of urbanization</t>
  </si>
  <si>
    <t xml:space="preserve">Most respondents (76%) identified themselves as Afro-Vincentian, followed by Mixed Race 21%).   </t>
  </si>
  <si>
    <t>Given St. Vincent and the Grenadines’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</si>
  <si>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38 minutes in length and ranged from 36 to 71 minutes.</t>
  </si>
  <si>
    <t>Trinidadians and Tobagonians</t>
  </si>
  <si>
    <t>CID Gallup based the sampling frame on the 2022 projected population figures from the Latin American and Caribbean Demographic Center (CELADE) of the United Nations Economic Commission for Latin America and the Caribbean (CEPAL), acquiring a proportionally stratified sample by region, age, gender, socioeconomic status, and level of urbanization.</t>
  </si>
  <si>
    <t>Forty-four (44%) percent of respondents identified themselves as Afro-Trinidadian and Tobagonian, followed by Indo-Trinidadian and Tobagonian (30%) and Mestizo (24%).</t>
  </si>
  <si>
    <t>Most respondents (63%) reported that they had received at least a high school diploma or vocational degree and the remaining 37% of respondents received up to a middle school diploma.</t>
  </si>
  <si>
    <t>Regions and cities were selected to achieve a nationally representative sample of the country based on population density and geographic coverage. Cities and towns were then selected as the primary sampling unit using probability proportionate to size sampling. Individual enumeration areas consisted of neighborhood blocks and districts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</si>
  <si>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In total, 48 interviewers worked on this project, including 40 female interviewers. Enumerators worked in ten groups of four to five interviewers with one to two supervisors each. Interviews were conducted in English.</t>
  </si>
  <si>
    <t>The supervisory team directly oversaw 38% of all interviews in the field. During data processing, 570 interviews (approximately 57% of the sample) were selected for audio review by the central office. Additional quality control measures included geo-fencing, audio quality checks, and checks for abnormal interview length. Interviews averaged 50 minutes in length and ranged from 43 to 87 minutes.</t>
  </si>
  <si>
    <t>2022 and 2023</t>
  </si>
  <si>
    <t>November and December 2022, and January 2023</t>
  </si>
  <si>
    <t>Central America</t>
  </si>
  <si>
    <t>Belizean</t>
  </si>
  <si>
    <t>CID Gallup based the sampling frame on population figures from the 2019 population statistics from the United Nations  Department of Economic and Social Affairs, Population Division, acquiring a proportionally stratified sample by region, age, gender, socioeconomic status, and level of urbanization.</t>
  </si>
  <si>
    <t>Most respondents (57%) reported that they had received up to a middle school diploma, and the remaining 43% of respondents received at least a high school diploma or vocational degree.</t>
  </si>
  <si>
    <t xml:space="preserve">Regions and districts were selected to achieve a nationally representative sample of the country. Within each city or town, enumeration areas were constructed around randomly selected sampling points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</si>
  <si>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 xml:space="preserve">In total, 36 interviewers worked on this project, including 25 female interviewers. Enumerators worked in nine groups of of four interviewers with nine supervisors overseeing the project. Interviews were conducted in English. </t>
  </si>
  <si>
    <t xml:space="preserve">The supervisory team directly oversaw 38% of all interviews in the field. During data processing, 45% of all interviews were selected for audio review by the central office. Additional quality control measures included geo-fencing, telephone back-checks, and checks for abnormal interview length. Interviews averaged 45 minutes in length and ranged from 31 to 93 minutes. </t>
  </si>
  <si>
    <t>Data for Belize, Costa Rica, and Honduras was collected in 2022, 2019, 2017, and 2014. Data for Panama was collected in 2022, 2019, 2017, and 2014. Data for El Salvador and Guatemala was collected in 2022, 2018 and 2016</t>
  </si>
  <si>
    <t>Costa Rica, El Salvador, Guatemala, Honduras, Nicaragua, and Panama</t>
  </si>
  <si>
    <t>Costa Rican</t>
  </si>
  <si>
    <t>CID Gallup based the sampling frame on 2022 population figures from the National Institute of Statistics and Census of Costa Rica (INEC), acquiring a proportionally stratified sample by region, age, gender, socioeconomic status, and level of urbanization.</t>
  </si>
  <si>
    <t>Spanish</t>
  </si>
  <si>
    <t>Most respondents (55%) reported that they had received up to a middle school diploma, and the remaining 45% of respondents received at least a high school diploma or vocational degree.</t>
  </si>
  <si>
    <t xml:space="preserve">Regions and provinces were selected to achieve a nationally representative sample of the country. Enumeration areas were randomly selected according to neighbohoods within each city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</si>
  <si>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 xml:space="preserve">In total, 40 interviewers worked on this project, including 24 female interviewers. Enumerators worked in 10 groups of four interviewers with four supervisors overseeing the project. Interviews were conducted in Spanish. </t>
  </si>
  <si>
    <t xml:space="preserve">The supervisory team directly oversaw 37% of all interviews in the field. During data processing, 532 of the interviews (approximately 53% of the sample) were selected for audio review by the central office. Additional quality control measures included geo-fencing, telephone back-checks, and checks for abnormal interview length. Interviews averaged 47 minutes in length and ranged from 40 to 88 minutes. </t>
  </si>
  <si>
    <t>Belize, El Salvador, Guatemala, Honduras, Nicaragua, and Panama</t>
  </si>
  <si>
    <t>November and December 2022</t>
  </si>
  <si>
    <t>CID Gallup based the sampling frame on 2022 population figures from the General Directorate of Statistics and Census (DIGESTYC) in El Salvador,  acquiring a proportionally stratified sample by region, age, gender, socioeconomic status, and level of urbanization.</t>
  </si>
  <si>
    <t>Most respondents (53%) reported that they had received up to a middle school diploma, and the remaining 47% of respondents received at least a high school diploma or vocational degree.</t>
  </si>
  <si>
    <r>
      <t xml:space="preserve">Regions and departments were selected to achieve a nationally representative sample in El Salvador. In cities, </t>
    </r>
    <r>
      <rPr>
        <i/>
        <sz val="11"/>
        <color theme="1"/>
        <rFont val="Calibri"/>
        <family val="2"/>
        <scheme val="minor"/>
      </rPr>
      <t xml:space="preserve">municipios </t>
    </r>
    <r>
      <rPr>
        <sz val="11"/>
        <color theme="1"/>
        <rFont val="Calibri"/>
        <family val="2"/>
        <scheme val="minor"/>
      </rPr>
      <t xml:space="preserve">and </t>
    </r>
    <r>
      <rPr>
        <i/>
        <sz val="11"/>
        <color theme="1"/>
        <rFont val="Calibri"/>
        <family val="2"/>
        <scheme val="minor"/>
      </rPr>
      <t>cantóns</t>
    </r>
    <r>
      <rPr>
        <sz val="11"/>
        <color theme="1"/>
        <rFont val="Calibri"/>
        <family val="2"/>
        <scheme val="minor"/>
      </rPr>
      <t xml:space="preserve"> served as the primary sampling unit and were randomly selected based on relative population sizes and socioeconomic distribution. Within each neighborhood, enumeration areas were constructed around randomly selected sampling points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r>
  </si>
  <si>
    <t xml:space="preserve">In total, 43 interviewers worked on this project, including 28 female interviewers. Enumerators worked in 11 groups of four interviewers with 11 supervisors overseeing the project. Interviews were conducted in Spanish. </t>
  </si>
  <si>
    <t xml:space="preserve">The supervisory team directly oversaw 34% of all interviews in the field. During data processing, 37% of all interviews were selected for audio review by the central office. Additional quality control measures included geo-fencing, telephone back-checks, and checks for abnormal interview length. Interviews averaged 46 minutes in length and ranged from 34 to 97 minutes. </t>
  </si>
  <si>
    <t>Belize, Costa Rica, Guatemala, Honduras, Nicaragua, and Panama</t>
  </si>
  <si>
    <t>Guatemala City, Guatemala</t>
  </si>
  <si>
    <t xml:space="preserve">Mercaplan based the sampling frame on the 2018 population figures from the Guatemalan National Institute of Statistics (INE), acquiring a proportionally stratified sample by region, age, gender, socioeconomic status, and level of urbanization. </t>
  </si>
  <si>
    <t>Regions and departments were selected to achieve a nationally representative sample in Guatemala. Districts and municipalities were selected and neighborhoods were randomly selected within the districts and municipalities based on relative population sizes and socioeconomic distribution. A random selection of neighborhoods was made, followed by a random selection of blocks and homes. The enumerator’s starting point was determined using random route household selection within each sampling unit. The enumerator then used the right-hand rule to determine the direction of the route from the randomly selected starting point and used the Last Birthday method to select respondents.</t>
  </si>
  <si>
    <t xml:space="preserve">In total, 20 interviewers worked on this project, including 12 female interviewers. Enumerators worked in five groups of four with five supervisors overseeing the project. Interviews were conducted in Spanish. </t>
  </si>
  <si>
    <t>The supervisory team directly oversaw 480 interviews (24% of the sample) in the field. During data validation, 335 interviews were conducted by telephone back-check and 327 interviews were selected for audio review by the central office. Interviews averaged 45 minutes in length.</t>
  </si>
  <si>
    <t>Belize, Costa Rica, El Salvador, Honduras, Nicaragua, and Panama</t>
  </si>
  <si>
    <t>San Pedro Sula, Honduras</t>
  </si>
  <si>
    <t>Mercaplan based the sampling frame on the 2013 census and Population Projections 2013-2050 from the National Institute of Statistics (INE) in Honduras, acquiring a proportionally stratified sample by region, age, gender, socioeconomic status, and level of urbanization.</t>
  </si>
  <si>
    <t>Regions and departments were selected to achieve a nationally representative sample in Honduras. Districts and municipalities were selected in urban areas and villages in rural areas. Neighborhoods were randomly selected within the districts and municipalities or villages based on relative population sizes and socioeconomic distribution. A random selection of neighborhoods was made, followed by a random selection of blocks and homes. The enumerator’s starting point was determined using random route household selection within each sampling unit. The enumerator then used the right-hand rule to determine the direction of the route from the randomly selected starting point and used the Last Birthday method to select respondents.</t>
  </si>
  <si>
    <t xml:space="preserve">In total, 29 interviewers worked on this project. Enumerators worked in groups with 11 supervisors overseeing the project. Interviews were conducted in Spanish. </t>
  </si>
  <si>
    <t xml:space="preserve">Interviews averaged 37 minutes in length and ranged from 29 to 45 minutes. </t>
  </si>
  <si>
    <t>Belize, Costa Rica, El Salvador, Guatemala, Nicaragua, and Panama</t>
  </si>
  <si>
    <t>January 2023</t>
  </si>
  <si>
    <t>CID Gallup based the initial sampling frame on the most recent population projections from the Nicaraguan National Institute of Information Development (INIDE).</t>
  </si>
  <si>
    <t>Most respondents (55%) reported that they had received up to a middle school diploma, and the remaining 44% of respondents received at least a high school diploma or vocational degree.</t>
  </si>
  <si>
    <t>All interviews in Nicaragua were conducted using a CATI (Computer Assisted Telephone Interviewing) system. Generation of the cellular RDD (Resilient Distributed Datasets) frame is based on the phone number blocks used in the telephone numbering plan by using pre-codes and stratifying them by provider distribution. The RDD cellular framework for Nicaragua uses a national numbering plan provided by the government. Using this numbering plan, CID Gallup developed a probabilistic design for pulling “seed” blocks from which actual phone numbers were randomly generated. For the mobile sample, CID Gallup classified mobile providers, which are used for residential services and commercial services, and excluded commercial numbers from the sample. The mobile sample was sorted by the amount of allocated numbering blocks. All cell numbers were used and subdivided into blocks of 100 numbers each, each block was enriched by random digits in order to create a seed, and then the last 2-digits were randomized to create the numbers to be called.</t>
  </si>
  <si>
    <t xml:space="preserve">In total, 44 interviewers worked on this project, including 25 female interviewers. Enumberators worked under the supervision of four supervisors overseeing the project. Interviews were conducted in Spanish. </t>
  </si>
  <si>
    <t xml:space="preserve">The supervisory team directly oversaw 46% of all interviews. During data processing, 62% of the interviews were selected for audio review by the central office. Additional quality control measures included geo-fencing, telephone back-checks, and checks for abnormal interview length. Interviews averaged 40 minutes in length and ranged from 21 to 109 minutes. </t>
  </si>
  <si>
    <t>Belize, Costa Rica, El Salvador, Honduras, Guatemala, and Panama</t>
  </si>
  <si>
    <t>CID Gallup based the sampling frame on 2022 population figures from the National Institute of Statistics and Census of Panama (INEC), acquiring a proportionally stratified sample by region, age, gender, socioeconomic status, and level of urbanization.</t>
  </si>
  <si>
    <t>Most respondents (51%) reported that they had received at least a high school diploma or vocational degree, and the remaining 49% of respondents received up to a middle school diploma.</t>
  </si>
  <si>
    <r>
      <t xml:space="preserve">Regions, provinces, and </t>
    </r>
    <r>
      <rPr>
        <i/>
        <sz val="11"/>
        <color theme="1"/>
        <rFont val="Calibri"/>
        <family val="2"/>
        <scheme val="minor"/>
      </rPr>
      <t xml:space="preserve">comarcas  </t>
    </r>
    <r>
      <rPr>
        <sz val="11"/>
        <color theme="1"/>
        <rFont val="Calibri"/>
        <family val="2"/>
        <scheme val="minor"/>
      </rPr>
      <t>were selected to achieve a nationally representative sample in Panama. Interviewers were assigned a segment starting point that was selected systematically to coincide with the region. Interviewers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r>
  </si>
  <si>
    <t xml:space="preserve">In total, 68 interviewers worked on this project, including 59 female interviewers. Enumerators worked in 17 groups of four with a total of 17 supvisors overseeing the project. Interviews were conducted in Spanish. </t>
  </si>
  <si>
    <t>The supervisory team directly oversaw 36% of al interviews in the field. During data processing, 41% of all interviews were selected for audio review by the central office. Additional quality control measures included geo-fencing, telephone back-checks, and checks for abnormal interview length. Interviews averaged 46 minutes in length and ranged from 35 to 99 minutes.</t>
  </si>
  <si>
    <t>Belize, Costa Rica, El Salvador, Honduras, Guatemala, and Nicaragua</t>
  </si>
  <si>
    <t>Data for Barbados, Dominica, Grenada, St. Lucia, St. Vincent and the Grenadines, and Trinidad and Tobago was collected in 2016, 2018, and 2022</t>
  </si>
  <si>
    <t>Data for Barbados, Dominica, Grenada, St. Lucia, St. Vincent and the Grenadines, and Trinidad and Tobago was collected in 2016, 2018, and 2023</t>
  </si>
  <si>
    <t>Dominica, Grenada, St. Lucia, St. Vincent and the Grenadines, and Trinidad and Tobago</t>
  </si>
  <si>
    <t>Data for Barbados, Dominica, Grenada, St. Lucia, St. Vincent and the Grenadines, and Trinidad and Tobago was collected in 2016, 2018, and 2024</t>
  </si>
  <si>
    <t>Barbados, Grenada, St. Lucia, St. Vincent and the Grenadines, and Trinidad and Tobago</t>
  </si>
  <si>
    <t>Data for Barbados, Dominica, Grenada, St. Lucia, St. Vincent and the Grenadines, and Trinidad and Tobago was collected in 2016, 2018, and 2025</t>
  </si>
  <si>
    <t>Barbados, Dominica, St. Lucia, St. Vincent and the Grenadines, and Trinidad and Tobago</t>
  </si>
  <si>
    <t>Data for Barbados, Dominica, Grenada, St. Lucia, St. Vincent and the Grenadines, and Trinidad and Tobago was collected in 2016, 2018, and 2026</t>
  </si>
  <si>
    <t>Data for Barbados, Dominica, Grenada, St. Lucia, St. Vincent and the Grenadines, and Trinidad and Tobago was collected in 2016, 2018, and 2027</t>
  </si>
  <si>
    <t>Barbados, Grenada, Dominica, St. Vincent and the Grenadines, and Trinidad and Tobago</t>
  </si>
  <si>
    <t>Data for Barbados, Dominica, Grenada, St. Lucia, St. Vincent and the Grenadines, and Trinidad and Tobago was collected in 2016, 2018, and 2028</t>
  </si>
  <si>
    <t>Barbados, Grenada, Dominica, St. Lucia, and Trinidad and Tobago</t>
  </si>
  <si>
    <t>Data for Barbados, Dominica, Grenada, St. Lucia, St. Vincent and the Grenadines, and Trinidad and Tobago was collected in 2016, 2018, and 2029</t>
  </si>
  <si>
    <t>Barbados, Grenada, Dominica, St. Lucia, and St. Vincent and the Grenadines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</si>
</sst>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0"/>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sz val="10"/>
      <color rgb="FF000000"/>
      <name val="Lato"/>
      <family val="2"/>
    </font>
    <font>
      <sz val="11"/>
      <name val="Calibri"/>
      <family val="2"/>
      <scheme val="minor"/>
    </font>
    <font>
      <sz val="10"/>
      <color theme="1"/>
      <name val="Calibri"/>
      <family val="2"/>
      <scheme val="minor"/>
    </font>
    <font>
      <sz val="10"/>
      <color theme="1"/>
      <name val="Arial"/>
      <family val="2"/>
    </font>
    <font>
      <b/>
      <sz val="10"/>
      <color rgb="FFFFFFFF"/>
      <name val="Arial"/>
      <family val="2"/>
    </font>
    <font>
      <b/>
      <sz val="10"/>
      <color theme="1"/>
      <name val="Arial"/>
      <family val="2"/>
    </font>
    <font>
      <sz val="11"/>
      <color rgb="FF000000"/>
      <name val="Calibri"/>
      <family val="2"/>
      <scheme val="minor"/>
    </font>
    <font>
      <i/>
      <sz val="11"/>
      <color theme="1"/>
      <name val="Calibri"/>
      <family val="2"/>
      <scheme val="minor"/>
    </font>
    <font>
      <sz val="10"/>
      <name val="Calibri"/>
      <family val="2"/>
      <scheme val="minor"/>
    </font>
  </fonts>
  <fills count="8">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05B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62">
    <xf numFmtId="0" fontId="0" fillId="0" borderId="0" xfId="0"/>
    <xf numFmtId="0" fontId="2" fillId="0" borderId="0" xfId="0" applyFont="1"/>
    <xf numFmtId="3" fontId="0" fillId="0" borderId="0" xfId="0" applyNumberFormat="1"/>
    <xf numFmtId="0" fontId="1" fillId="2" borderId="0" xfId="0" applyFont="1" applyFill="1"/>
    <xf numFmtId="0" fontId="0" fillId="3" borderId="0" xfId="0" applyFill="1"/>
    <xf numFmtId="9" fontId="0" fillId="0" borderId="0" xfId="1" applyFont="1"/>
    <xf numFmtId="1" fontId="0" fillId="0" borderId="0" xfId="0" applyNumberFormat="1"/>
    <xf numFmtId="9" fontId="0" fillId="0" borderId="0" xfId="0" applyNumberFormat="1"/>
    <xf numFmtId="0" fontId="4" fillId="0" borderId="0" xfId="0" applyFont="1"/>
    <xf numFmtId="0" fontId="5" fillId="0" borderId="0" xfId="0" applyFont="1"/>
    <xf numFmtId="0" fontId="4" fillId="3" borderId="0" xfId="0" applyFont="1" applyFill="1"/>
    <xf numFmtId="0" fontId="0" fillId="5" borderId="0" xfId="0" applyFill="1"/>
    <xf numFmtId="9" fontId="0" fillId="5" borderId="0" xfId="1" applyFont="1" applyFill="1"/>
    <xf numFmtId="0" fontId="0" fillId="6" borderId="0" xfId="0" applyFill="1"/>
    <xf numFmtId="0" fontId="4" fillId="4" borderId="0" xfId="0" applyFont="1" applyFill="1"/>
    <xf numFmtId="9" fontId="0" fillId="0" borderId="0" xfId="1" applyFont="1" applyFill="1"/>
    <xf numFmtId="9" fontId="0" fillId="6" borderId="0" xfId="1" applyFont="1" applyFill="1"/>
    <xf numFmtId="0" fontId="6" fillId="5" borderId="0" xfId="0" applyFont="1" applyFill="1"/>
    <xf numFmtId="9" fontId="3" fillId="5" borderId="0" xfId="1" applyFont="1" applyFill="1"/>
    <xf numFmtId="9" fontId="0" fillId="6" borderId="0" xfId="0" applyNumberFormat="1" applyFill="1"/>
    <xf numFmtId="0" fontId="7" fillId="0" borderId="0" xfId="0" applyFont="1" applyAlignment="1">
      <alignment horizontal="center" vertical="center"/>
    </xf>
    <xf numFmtId="0" fontId="0" fillId="6" borderId="0" xfId="0" applyFill="1" applyAlignment="1">
      <alignment wrapText="1"/>
    </xf>
    <xf numFmtId="3" fontId="0" fillId="6" borderId="0" xfId="0" applyNumberFormat="1" applyFill="1" applyAlignment="1">
      <alignment wrapText="1"/>
    </xf>
    <xf numFmtId="0" fontId="0" fillId="5" borderId="0" xfId="0" applyFill="1" applyAlignment="1">
      <alignment horizontal="right"/>
    </xf>
    <xf numFmtId="0" fontId="8" fillId="0" borderId="0" xfId="0" applyFont="1"/>
    <xf numFmtId="0" fontId="9" fillId="7"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10" fillId="0" borderId="3" xfId="0" applyFont="1" applyBorder="1" applyAlignment="1">
      <alignment horizontal="center" vertical="center" wrapText="1"/>
    </xf>
    <xf numFmtId="0" fontId="8" fillId="0" borderId="4" xfId="0" applyFont="1" applyBorder="1" applyAlignment="1">
      <alignment horizontal="center" vertical="center" wrapText="1"/>
    </xf>
    <xf numFmtId="3" fontId="8" fillId="0" borderId="4" xfId="0" applyNumberFormat="1" applyFont="1" applyBorder="1" applyAlignment="1">
      <alignment horizontal="center" vertical="center" wrapText="1"/>
    </xf>
    <xf numFmtId="0" fontId="0" fillId="6" borderId="0" xfId="0" applyFill="1" applyAlignment="1">
      <alignment horizontal="right"/>
    </xf>
    <xf numFmtId="0" fontId="0" fillId="6" borderId="0" xfId="0" applyFill="1" applyAlignment="1">
      <alignment vertical="center"/>
    </xf>
    <xf numFmtId="0" fontId="0" fillId="6" borderId="0" xfId="0" applyFill="1" applyAlignment="1">
      <alignment vertical="center" wrapText="1"/>
    </xf>
    <xf numFmtId="0" fontId="0" fillId="5" borderId="0" xfId="0" applyFill="1" applyAlignment="1">
      <alignment vertical="center"/>
    </xf>
    <xf numFmtId="0" fontId="0" fillId="5" borderId="0" xfId="0" applyFill="1" applyAlignment="1">
      <alignment vertical="center" wrapText="1"/>
    </xf>
    <xf numFmtId="0" fontId="6" fillId="5" borderId="0" xfId="0" applyFont="1" applyFill="1" applyAlignment="1">
      <alignment vertical="center" wrapText="1"/>
    </xf>
    <xf numFmtId="0" fontId="7" fillId="6" borderId="0" xfId="0" applyFont="1" applyFill="1" applyAlignment="1">
      <alignment vertical="center"/>
    </xf>
    <xf numFmtId="0" fontId="0" fillId="5" borderId="0" xfId="0" applyFill="1" applyAlignment="1">
      <alignment wrapText="1"/>
    </xf>
    <xf numFmtId="0" fontId="11" fillId="0" borderId="0" xfId="0" applyFont="1"/>
    <xf numFmtId="0" fontId="7" fillId="6" borderId="0" xfId="0" applyFont="1" applyFill="1" applyAlignment="1">
      <alignment wrapText="1"/>
    </xf>
    <xf numFmtId="3" fontId="0" fillId="0" borderId="0" xfId="0" applyNumberFormat="1" applyAlignment="1">
      <alignment wrapText="1"/>
    </xf>
    <xf numFmtId="3" fontId="0" fillId="6" borderId="0" xfId="0" applyNumberFormat="1" applyFill="1" applyAlignment="1">
      <alignment horizontal="right" wrapText="1"/>
    </xf>
    <xf numFmtId="0" fontId="0" fillId="6" borderId="0" xfId="0" applyFill="1" applyAlignment="1">
      <alignment horizontal="right" wrapText="1"/>
    </xf>
    <xf numFmtId="49" fontId="0" fillId="6" borderId="0" xfId="0" applyNumberFormat="1" applyFill="1" applyAlignment="1">
      <alignment horizontal="right" wrapText="1"/>
    </xf>
    <xf numFmtId="0" fontId="0" fillId="0" borderId="0" xfId="0" applyAlignment="1">
      <alignment wrapText="1"/>
    </xf>
    <xf numFmtId="3" fontId="0" fillId="6" borderId="0" xfId="0" applyNumberFormat="1" applyFill="1"/>
    <xf numFmtId="0" fontId="6" fillId="0" borderId="0" xfId="0" applyFont="1" applyAlignment="1">
      <alignment wrapText="1"/>
    </xf>
    <xf numFmtId="0" fontId="7" fillId="6" borderId="0" xfId="0" applyFont="1" applyFill="1"/>
    <xf numFmtId="0" fontId="13" fillId="6" borderId="0" xfId="0" applyFont="1" applyFill="1"/>
    <xf numFmtId="3" fontId="13" fillId="6" borderId="0" xfId="0" applyNumberFormat="1" applyFont="1" applyFill="1"/>
    <xf numFmtId="3" fontId="7" fillId="0" borderId="0" xfId="0" applyNumberFormat="1" applyFont="1"/>
    <xf numFmtId="3" fontId="13" fillId="0" borderId="0" xfId="0" applyNumberFormat="1" applyFont="1"/>
    <xf numFmtId="0" fontId="13" fillId="0" borderId="0" xfId="0" applyFont="1"/>
    <xf numFmtId="3" fontId="7" fillId="6" borderId="0" xfId="0" applyNumberFormat="1" applyFont="1" applyFill="1"/>
    <xf numFmtId="3" fontId="0" fillId="6" borderId="0" xfId="0" applyNumberFormat="1" applyFill="1" applyAlignment="1">
      <alignment horizontal="right"/>
    </xf>
    <xf numFmtId="0" fontId="6" fillId="0" borderId="0" xfId="0" applyFont="1"/>
    <xf numFmtId="3" fontId="0" fillId="3" borderId="0" xfId="0" applyNumberFormat="1" applyFill="1"/>
    <xf numFmtId="0" fontId="0" fillId="6" borderId="0" xfId="0" applyFill="1" applyAlignment="1">
      <alignment horizontal="center"/>
    </xf>
    <xf numFmtId="0" fontId="0" fillId="3" borderId="0" xfId="0" applyFill="1" applyAlignment="1">
      <alignment wrapText="1"/>
    </xf>
    <xf numFmtId="49" fontId="0" fillId="6" borderId="0" xfId="0" applyNumberFormat="1" applyFill="1" applyAlignment="1">
      <alignment horizontal="center"/>
    </xf>
    <xf numFmtId="49" fontId="0" fillId="6" borderId="0" xfId="0" applyNumberFormat="1" applyFill="1"/>
    <xf numFmtId="17" fontId="0" fillId="3" borderId="0" xfId="0" applyNumberFormat="1" applyFill="1"/>
  </cellXfs>
  <cellStyles count="2">
    <cellStyle name="Normal" xfId="0" builtinId="0"/>
    <cellStyle name="Porcentaje" xfId="1" builtinId="5"/>
  </cellStyles>
  <dxfs count="45">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70D2-6729-6642-9050-0182FD4A6CB8}">
  <dimension ref="A1:W29"/>
  <sheetViews>
    <sheetView tabSelected="1" zoomScale="90" zoomScaleNormal="90" workbookViewId="0">
      <pane xSplit="1" ySplit="1" topLeftCell="B22" activePane="bottomRight" state="frozen"/>
      <selection pane="topRight" activeCell="B1" sqref="B1"/>
      <selection pane="bottomLeft" activeCell="A2" sqref="A2"/>
      <selection pane="bottomRight" activeCell="A15" sqref="A15:S22"/>
    </sheetView>
  </sheetViews>
  <sheetFormatPr baseColWidth="10" defaultColWidth="10.83203125" defaultRowHeight="15"/>
  <cols>
    <col min="1" max="19" width="35.83203125" style="13" customWidth="1"/>
    <col min="20" max="16384" width="10.83203125" style="13"/>
  </cols>
  <sheetData>
    <row r="1" spans="1:23">
      <c r="A1" s="10" t="s">
        <v>4</v>
      </c>
      <c r="B1" s="10" t="s">
        <v>111</v>
      </c>
      <c r="C1" s="10" t="s">
        <v>112</v>
      </c>
      <c r="D1" s="10" t="s">
        <v>0</v>
      </c>
      <c r="E1" s="10" t="s">
        <v>1</v>
      </c>
      <c r="F1" s="10" t="s">
        <v>110</v>
      </c>
      <c r="G1" s="10" t="s">
        <v>113</v>
      </c>
      <c r="H1" s="10" t="s">
        <v>3</v>
      </c>
      <c r="I1" s="10" t="s">
        <v>5</v>
      </c>
      <c r="J1" s="10" t="s">
        <v>107</v>
      </c>
      <c r="K1" s="10" t="s">
        <v>114</v>
      </c>
      <c r="L1" s="10" t="s">
        <v>115</v>
      </c>
      <c r="M1" s="10" t="s">
        <v>124</v>
      </c>
      <c r="N1" s="10" t="s">
        <v>57</v>
      </c>
      <c r="O1" s="10" t="s">
        <v>128</v>
      </c>
      <c r="P1" s="10" t="s">
        <v>170</v>
      </c>
      <c r="Q1" s="10" t="s">
        <v>127</v>
      </c>
      <c r="R1" s="10" t="s">
        <v>109</v>
      </c>
      <c r="S1" s="10" t="s">
        <v>121</v>
      </c>
      <c r="T1" s="10"/>
      <c r="U1" s="10"/>
      <c r="V1" s="10"/>
      <c r="W1" s="10"/>
    </row>
    <row r="2" spans="1:23" ht="125" customHeight="1">
      <c r="A2" s="13" t="s">
        <v>9</v>
      </c>
      <c r="B2" s="13">
        <v>115</v>
      </c>
      <c r="C2" s="13">
        <v>77</v>
      </c>
      <c r="D2" s="45">
        <v>1000</v>
      </c>
      <c r="E2" s="13" t="s">
        <v>338</v>
      </c>
      <c r="F2" s="13">
        <v>2022</v>
      </c>
      <c r="G2" s="13" t="s">
        <v>7</v>
      </c>
      <c r="H2" s="13" t="s">
        <v>8</v>
      </c>
      <c r="I2" s="13" t="s">
        <v>10</v>
      </c>
      <c r="J2" s="13" t="s">
        <v>108</v>
      </c>
      <c r="K2" s="21" t="s">
        <v>366</v>
      </c>
      <c r="L2" s="13" t="s">
        <v>116</v>
      </c>
      <c r="M2" s="21" t="s">
        <v>367</v>
      </c>
      <c r="N2" s="21" t="s">
        <v>368</v>
      </c>
      <c r="O2" s="46" t="s">
        <v>383</v>
      </c>
      <c r="P2" s="21" t="s">
        <v>171</v>
      </c>
      <c r="Q2" s="21" t="s">
        <v>172</v>
      </c>
      <c r="R2" s="21" t="s">
        <v>369</v>
      </c>
      <c r="S2" s="21" t="s">
        <v>118</v>
      </c>
    </row>
    <row r="3" spans="1:23" ht="125" customHeight="1">
      <c r="A3" s="2" t="s">
        <v>12</v>
      </c>
      <c r="B3" s="13">
        <v>115</v>
      </c>
      <c r="C3" s="13">
        <v>77</v>
      </c>
      <c r="D3" s="2">
        <v>1000</v>
      </c>
      <c r="E3" s="2" t="s">
        <v>339</v>
      </c>
      <c r="F3" s="13">
        <v>2022</v>
      </c>
      <c r="G3" s="6" t="s">
        <v>359</v>
      </c>
      <c r="H3" s="2" t="s">
        <v>8</v>
      </c>
      <c r="I3" s="2" t="s">
        <v>13</v>
      </c>
      <c r="J3" s="13" t="s">
        <v>173</v>
      </c>
      <c r="K3" s="40" t="s">
        <v>174</v>
      </c>
      <c r="L3" s="13" t="s">
        <v>116</v>
      </c>
      <c r="M3" s="21" t="s">
        <v>123</v>
      </c>
      <c r="N3" s="21" t="s">
        <v>370</v>
      </c>
      <c r="O3" s="21" t="s">
        <v>371</v>
      </c>
      <c r="P3" s="40" t="s">
        <v>175</v>
      </c>
      <c r="Q3" s="21" t="s">
        <v>126</v>
      </c>
      <c r="R3" s="21" t="s">
        <v>372</v>
      </c>
      <c r="S3" s="21" t="s">
        <v>117</v>
      </c>
    </row>
    <row r="4" spans="1:23" ht="125" customHeight="1">
      <c r="A4" s="45" t="s">
        <v>16</v>
      </c>
      <c r="B4" s="13">
        <v>115</v>
      </c>
      <c r="C4" s="13">
        <v>77</v>
      </c>
      <c r="D4" s="45">
        <v>1005</v>
      </c>
      <c r="E4" s="45" t="s">
        <v>14</v>
      </c>
      <c r="F4" s="13">
        <v>2022</v>
      </c>
      <c r="G4" s="13" t="s">
        <v>355</v>
      </c>
      <c r="H4" s="45" t="s">
        <v>8</v>
      </c>
      <c r="I4" s="45" t="s">
        <v>169</v>
      </c>
      <c r="J4" s="13" t="s">
        <v>176</v>
      </c>
      <c r="K4" s="22" t="s">
        <v>177</v>
      </c>
      <c r="L4" s="13" t="s">
        <v>116</v>
      </c>
      <c r="M4" s="21" t="s">
        <v>122</v>
      </c>
      <c r="N4" s="21" t="s">
        <v>384</v>
      </c>
      <c r="O4" s="21" t="s">
        <v>178</v>
      </c>
      <c r="P4" s="22" t="s">
        <v>385</v>
      </c>
      <c r="Q4" s="21" t="s">
        <v>125</v>
      </c>
      <c r="R4" s="21" t="s">
        <v>372</v>
      </c>
      <c r="S4" s="21" t="s">
        <v>119</v>
      </c>
    </row>
    <row r="5" spans="1:23" ht="125" customHeight="1">
      <c r="A5" s="13" t="s">
        <v>20</v>
      </c>
      <c r="B5" s="13">
        <v>115</v>
      </c>
      <c r="C5" s="13">
        <v>77</v>
      </c>
      <c r="D5" s="2">
        <v>1029</v>
      </c>
      <c r="E5" t="s">
        <v>373</v>
      </c>
      <c r="F5" s="13">
        <v>2022</v>
      </c>
      <c r="G5" s="13" t="s">
        <v>340</v>
      </c>
      <c r="H5" s="13" t="s">
        <v>8</v>
      </c>
      <c r="I5" s="13" t="s">
        <v>21</v>
      </c>
      <c r="J5" s="13" t="s">
        <v>179</v>
      </c>
      <c r="K5" s="44" t="s">
        <v>180</v>
      </c>
      <c r="L5" s="13" t="s">
        <v>116</v>
      </c>
      <c r="M5" s="44" t="s">
        <v>181</v>
      </c>
      <c r="N5" s="21" t="s">
        <v>374</v>
      </c>
      <c r="O5" s="21" t="s">
        <v>182</v>
      </c>
      <c r="P5" s="44" t="s">
        <v>183</v>
      </c>
      <c r="Q5" s="44" t="s">
        <v>184</v>
      </c>
      <c r="R5" s="21" t="s">
        <v>372</v>
      </c>
      <c r="S5" s="21" t="s">
        <v>120</v>
      </c>
    </row>
    <row r="6" spans="1:23" ht="126" customHeight="1">
      <c r="A6" s="47" t="s">
        <v>141</v>
      </c>
      <c r="B6" s="47">
        <v>115</v>
      </c>
      <c r="C6" s="47">
        <v>77</v>
      </c>
      <c r="D6" s="48">
        <v>759</v>
      </c>
      <c r="E6" s="49" t="s">
        <v>14</v>
      </c>
      <c r="F6" s="48">
        <v>2022</v>
      </c>
      <c r="G6" s="47" t="s">
        <v>355</v>
      </c>
      <c r="H6" s="47" t="s">
        <v>200</v>
      </c>
      <c r="I6" s="47" t="s">
        <v>201</v>
      </c>
      <c r="J6" s="47" t="s">
        <v>202</v>
      </c>
      <c r="K6" s="39" t="s">
        <v>203</v>
      </c>
      <c r="L6" s="39" t="s">
        <v>116</v>
      </c>
      <c r="M6" s="39" t="s">
        <v>204</v>
      </c>
      <c r="N6" s="39" t="s">
        <v>376</v>
      </c>
      <c r="O6" s="39" t="s">
        <v>205</v>
      </c>
      <c r="P6" s="39" t="s">
        <v>206</v>
      </c>
      <c r="Q6" s="39" t="s">
        <v>207</v>
      </c>
      <c r="R6" s="39" t="s">
        <v>377</v>
      </c>
      <c r="S6" s="47" t="s">
        <v>208</v>
      </c>
    </row>
    <row r="7" spans="1:23" ht="126" customHeight="1">
      <c r="A7" s="50" t="s">
        <v>142</v>
      </c>
      <c r="B7" s="47">
        <v>115</v>
      </c>
      <c r="C7" s="47">
        <v>77</v>
      </c>
      <c r="D7" s="51">
        <v>1109</v>
      </c>
      <c r="E7" s="51" t="s">
        <v>143</v>
      </c>
      <c r="F7" s="52">
        <v>2022</v>
      </c>
      <c r="G7" s="47" t="s">
        <v>355</v>
      </c>
      <c r="H7" s="47" t="s">
        <v>200</v>
      </c>
      <c r="I7" s="50" t="s">
        <v>209</v>
      </c>
      <c r="J7" s="47" t="s">
        <v>210</v>
      </c>
      <c r="K7" s="39" t="s">
        <v>211</v>
      </c>
      <c r="L7" s="39" t="s">
        <v>212</v>
      </c>
      <c r="M7" s="39" t="s">
        <v>213</v>
      </c>
      <c r="N7" s="39" t="s">
        <v>378</v>
      </c>
      <c r="O7" s="39" t="s">
        <v>214</v>
      </c>
      <c r="P7" s="39" t="s">
        <v>215</v>
      </c>
      <c r="Q7" s="39" t="s">
        <v>216</v>
      </c>
      <c r="R7" s="39" t="s">
        <v>377</v>
      </c>
      <c r="S7" s="47" t="s">
        <v>217</v>
      </c>
    </row>
    <row r="8" spans="1:23" ht="126" customHeight="1">
      <c r="A8" s="53" t="s">
        <v>144</v>
      </c>
      <c r="B8" s="47">
        <v>88</v>
      </c>
      <c r="C8" s="47">
        <v>69</v>
      </c>
      <c r="D8" s="49">
        <v>1000</v>
      </c>
      <c r="E8" s="49" t="s">
        <v>379</v>
      </c>
      <c r="F8" s="48">
        <v>2021</v>
      </c>
      <c r="G8" s="47" t="s">
        <v>380</v>
      </c>
      <c r="H8" s="47" t="s">
        <v>200</v>
      </c>
      <c r="I8" s="53" t="s">
        <v>218</v>
      </c>
      <c r="J8" s="39" t="s">
        <v>381</v>
      </c>
      <c r="K8" s="39" t="s">
        <v>219</v>
      </c>
      <c r="L8" s="39" t="s">
        <v>116</v>
      </c>
      <c r="M8" s="39" t="s">
        <v>220</v>
      </c>
      <c r="N8" s="39" t="s">
        <v>382</v>
      </c>
      <c r="O8" s="39" t="s">
        <v>221</v>
      </c>
      <c r="P8" s="39" t="s">
        <v>222</v>
      </c>
      <c r="Q8" s="39" t="s">
        <v>223</v>
      </c>
      <c r="R8" s="39" t="s">
        <v>377</v>
      </c>
      <c r="S8" s="47" t="s">
        <v>224</v>
      </c>
    </row>
    <row r="9" spans="1:23" ht="126" customHeight="1">
      <c r="A9" s="21" t="s">
        <v>155</v>
      </c>
      <c r="B9" s="21">
        <v>172</v>
      </c>
      <c r="C9" s="21">
        <v>122</v>
      </c>
      <c r="D9" s="22">
        <v>500</v>
      </c>
      <c r="E9" s="21" t="s">
        <v>257</v>
      </c>
      <c r="F9" s="21">
        <v>2022</v>
      </c>
      <c r="G9" s="21" t="s">
        <v>340</v>
      </c>
      <c r="H9" s="21" t="s">
        <v>258</v>
      </c>
      <c r="I9" s="21" t="s">
        <v>259</v>
      </c>
      <c r="J9" s="21" t="s">
        <v>151</v>
      </c>
      <c r="K9" s="21" t="s">
        <v>260</v>
      </c>
      <c r="L9" s="21" t="s">
        <v>261</v>
      </c>
      <c r="M9" s="21" t="s">
        <v>341</v>
      </c>
      <c r="N9" s="39" t="s">
        <v>342</v>
      </c>
      <c r="O9" s="21" t="s">
        <v>262</v>
      </c>
      <c r="P9" s="21" t="s">
        <v>263</v>
      </c>
      <c r="Q9" s="21" t="s">
        <v>264</v>
      </c>
      <c r="R9" s="21" t="s">
        <v>375</v>
      </c>
      <c r="S9" s="21" t="s">
        <v>265</v>
      </c>
    </row>
    <row r="10" spans="1:23" ht="126" customHeight="1">
      <c r="A10" s="40" t="s">
        <v>156</v>
      </c>
      <c r="B10" s="21">
        <v>172</v>
      </c>
      <c r="C10" s="21">
        <v>122</v>
      </c>
      <c r="D10" s="40">
        <v>1002</v>
      </c>
      <c r="E10" s="40" t="s">
        <v>154</v>
      </c>
      <c r="F10" s="21">
        <v>2022</v>
      </c>
      <c r="G10" s="21" t="s">
        <v>343</v>
      </c>
      <c r="H10" s="21" t="s">
        <v>258</v>
      </c>
      <c r="I10" s="40" t="s">
        <v>266</v>
      </c>
      <c r="J10" s="40" t="s">
        <v>267</v>
      </c>
      <c r="K10" s="21" t="s">
        <v>268</v>
      </c>
      <c r="L10" s="21" t="s">
        <v>116</v>
      </c>
      <c r="M10" s="21" t="s">
        <v>344</v>
      </c>
      <c r="N10" s="39" t="s">
        <v>345</v>
      </c>
      <c r="O10" s="21" t="s">
        <v>346</v>
      </c>
      <c r="P10" s="21" t="s">
        <v>269</v>
      </c>
      <c r="Q10" s="21" t="s">
        <v>270</v>
      </c>
      <c r="R10" s="21" t="s">
        <v>375</v>
      </c>
      <c r="S10" s="21" t="s">
        <v>271</v>
      </c>
    </row>
    <row r="11" spans="1:23" ht="126" customHeight="1">
      <c r="A11" s="22" t="s">
        <v>157</v>
      </c>
      <c r="B11" s="21">
        <v>172</v>
      </c>
      <c r="C11" s="21">
        <v>122</v>
      </c>
      <c r="D11" s="41">
        <v>500</v>
      </c>
      <c r="E11" s="22" t="s">
        <v>14</v>
      </c>
      <c r="F11" s="21">
        <v>2022</v>
      </c>
      <c r="G11" s="42" t="s">
        <v>340</v>
      </c>
      <c r="H11" s="21" t="s">
        <v>258</v>
      </c>
      <c r="I11" s="22" t="s">
        <v>347</v>
      </c>
      <c r="J11" s="21" t="s">
        <v>202</v>
      </c>
      <c r="K11" s="21" t="s">
        <v>272</v>
      </c>
      <c r="L11" s="21" t="s">
        <v>261</v>
      </c>
      <c r="M11" s="21" t="s">
        <v>348</v>
      </c>
      <c r="N11" s="39" t="s">
        <v>349</v>
      </c>
      <c r="O11" s="21" t="s">
        <v>350</v>
      </c>
      <c r="P11" s="21" t="s">
        <v>273</v>
      </c>
      <c r="Q11" s="21" t="s">
        <v>351</v>
      </c>
      <c r="R11" s="21" t="s">
        <v>375</v>
      </c>
      <c r="S11" s="21" t="s">
        <v>274</v>
      </c>
    </row>
    <row r="12" spans="1:23" ht="126" customHeight="1">
      <c r="A12" s="21" t="s">
        <v>158</v>
      </c>
      <c r="B12" s="21">
        <v>172</v>
      </c>
      <c r="C12" s="21">
        <v>122</v>
      </c>
      <c r="D12" s="40">
        <v>507</v>
      </c>
      <c r="E12" s="40" t="s">
        <v>154</v>
      </c>
      <c r="F12" s="21">
        <v>2022</v>
      </c>
      <c r="G12" s="43" t="s">
        <v>352</v>
      </c>
      <c r="H12" s="21" t="s">
        <v>258</v>
      </c>
      <c r="I12" s="21" t="s">
        <v>275</v>
      </c>
      <c r="J12" s="40" t="s">
        <v>267</v>
      </c>
      <c r="K12" s="21" t="s">
        <v>353</v>
      </c>
      <c r="L12" s="21" t="s">
        <v>276</v>
      </c>
      <c r="M12" s="21" t="s">
        <v>277</v>
      </c>
      <c r="N12" s="39" t="s">
        <v>278</v>
      </c>
      <c r="O12" s="21" t="s">
        <v>354</v>
      </c>
      <c r="P12" s="21" t="s">
        <v>279</v>
      </c>
      <c r="Q12" s="21" t="s">
        <v>280</v>
      </c>
      <c r="R12" s="21" t="s">
        <v>375</v>
      </c>
      <c r="S12" s="21" t="s">
        <v>281</v>
      </c>
    </row>
    <row r="13" spans="1:23" ht="126" customHeight="1">
      <c r="A13" s="21" t="s">
        <v>159</v>
      </c>
      <c r="B13" s="21">
        <v>172</v>
      </c>
      <c r="C13" s="21">
        <v>122</v>
      </c>
      <c r="D13" s="22">
        <v>1001</v>
      </c>
      <c r="E13" s="22" t="s">
        <v>14</v>
      </c>
      <c r="F13" s="21">
        <v>2022</v>
      </c>
      <c r="G13" s="21" t="s">
        <v>355</v>
      </c>
      <c r="H13" s="21" t="s">
        <v>258</v>
      </c>
      <c r="I13" s="21" t="s">
        <v>282</v>
      </c>
      <c r="J13" s="39" t="s">
        <v>202</v>
      </c>
      <c r="K13" s="21" t="s">
        <v>283</v>
      </c>
      <c r="L13" s="21" t="s">
        <v>261</v>
      </c>
      <c r="M13" s="21" t="s">
        <v>284</v>
      </c>
      <c r="N13" s="39" t="s">
        <v>356</v>
      </c>
      <c r="O13" s="21" t="s">
        <v>357</v>
      </c>
      <c r="P13" s="21" t="s">
        <v>358</v>
      </c>
      <c r="Q13" s="21" t="s">
        <v>285</v>
      </c>
      <c r="R13" s="21" t="s">
        <v>375</v>
      </c>
      <c r="S13" s="21" t="s">
        <v>286</v>
      </c>
    </row>
    <row r="14" spans="1:23" ht="126" customHeight="1">
      <c r="A14" s="21" t="s">
        <v>160</v>
      </c>
      <c r="B14" s="44">
        <f>172-5</f>
        <v>167</v>
      </c>
      <c r="C14" s="44">
        <v>122</v>
      </c>
      <c r="D14" s="21">
        <v>502</v>
      </c>
      <c r="E14" s="21" t="s">
        <v>161</v>
      </c>
      <c r="F14" s="21">
        <v>2022</v>
      </c>
      <c r="G14" s="21" t="s">
        <v>359</v>
      </c>
      <c r="H14" s="21" t="s">
        <v>258</v>
      </c>
      <c r="I14" s="21" t="s">
        <v>360</v>
      </c>
      <c r="J14" s="21" t="s">
        <v>287</v>
      </c>
      <c r="K14" s="21" t="s">
        <v>361</v>
      </c>
      <c r="L14" s="21" t="s">
        <v>288</v>
      </c>
      <c r="M14" s="21" t="s">
        <v>362</v>
      </c>
      <c r="N14" s="39" t="s">
        <v>363</v>
      </c>
      <c r="O14" s="21" t="s">
        <v>364</v>
      </c>
      <c r="P14" s="21" t="s">
        <v>289</v>
      </c>
      <c r="Q14" s="21" t="s">
        <v>365</v>
      </c>
      <c r="R14" s="21" t="s">
        <v>375</v>
      </c>
      <c r="S14" s="21" t="s">
        <v>290</v>
      </c>
    </row>
    <row r="15" spans="1:23" ht="192">
      <c r="A15" s="13" t="s">
        <v>145</v>
      </c>
      <c r="B15" s="21">
        <v>172</v>
      </c>
      <c r="C15" s="21">
        <v>122</v>
      </c>
      <c r="D15" s="45">
        <v>500</v>
      </c>
      <c r="E15" s="13" t="s">
        <v>146</v>
      </c>
      <c r="F15" s="13">
        <v>2022</v>
      </c>
      <c r="G15" s="13" t="s">
        <v>340</v>
      </c>
      <c r="H15" s="13" t="s">
        <v>386</v>
      </c>
      <c r="I15" s="13" t="s">
        <v>387</v>
      </c>
      <c r="J15" s="21" t="s">
        <v>151</v>
      </c>
      <c r="K15" s="21" t="s">
        <v>388</v>
      </c>
      <c r="L15" s="13" t="s">
        <v>261</v>
      </c>
      <c r="M15" s="21" t="s">
        <v>389</v>
      </c>
      <c r="N15" s="21" t="s">
        <v>390</v>
      </c>
      <c r="O15" s="21" t="s">
        <v>391</v>
      </c>
      <c r="P15" s="21" t="s">
        <v>392</v>
      </c>
      <c r="Q15" s="21" t="s">
        <v>393</v>
      </c>
      <c r="R15" s="21" t="s">
        <v>491</v>
      </c>
      <c r="S15" s="21" t="s">
        <v>394</v>
      </c>
    </row>
    <row r="16" spans="1:23" ht="192">
      <c r="A16" s="2" t="s">
        <v>147</v>
      </c>
      <c r="B16" s="21">
        <v>172</v>
      </c>
      <c r="C16" s="21">
        <v>122</v>
      </c>
      <c r="D16" s="2">
        <v>500</v>
      </c>
      <c r="E16" s="13" t="s">
        <v>146</v>
      </c>
      <c r="F16" s="13">
        <v>2022</v>
      </c>
      <c r="G16" s="13" t="s">
        <v>340</v>
      </c>
      <c r="H16" s="13" t="s">
        <v>386</v>
      </c>
      <c r="I16" s="2" t="s">
        <v>395</v>
      </c>
      <c r="J16" s="21" t="s">
        <v>151</v>
      </c>
      <c r="K16" s="21" t="s">
        <v>396</v>
      </c>
      <c r="L16" s="13" t="s">
        <v>261</v>
      </c>
      <c r="M16" s="21" t="s">
        <v>397</v>
      </c>
      <c r="N16" s="21" t="s">
        <v>398</v>
      </c>
      <c r="O16" s="21" t="s">
        <v>399</v>
      </c>
      <c r="P16" s="21" t="s">
        <v>400</v>
      </c>
      <c r="Q16" s="21" t="s">
        <v>401</v>
      </c>
      <c r="R16" s="21" t="s">
        <v>492</v>
      </c>
      <c r="S16" s="21" t="s">
        <v>493</v>
      </c>
    </row>
    <row r="17" spans="1:19" ht="192">
      <c r="A17" s="45" t="s">
        <v>148</v>
      </c>
      <c r="B17" s="21">
        <v>172</v>
      </c>
      <c r="C17" s="21">
        <v>122</v>
      </c>
      <c r="D17" s="54">
        <v>500</v>
      </c>
      <c r="E17" s="13" t="s">
        <v>146</v>
      </c>
      <c r="F17" s="13">
        <v>2022</v>
      </c>
      <c r="G17" s="13" t="s">
        <v>340</v>
      </c>
      <c r="H17" s="13" t="s">
        <v>386</v>
      </c>
      <c r="I17" s="45" t="s">
        <v>402</v>
      </c>
      <c r="J17" s="21" t="s">
        <v>151</v>
      </c>
      <c r="K17" s="21" t="s">
        <v>388</v>
      </c>
      <c r="L17" s="13" t="s">
        <v>261</v>
      </c>
      <c r="M17" s="21" t="s">
        <v>403</v>
      </c>
      <c r="N17" s="21" t="s">
        <v>404</v>
      </c>
      <c r="O17" s="21" t="s">
        <v>405</v>
      </c>
      <c r="P17" s="21" t="s">
        <v>400</v>
      </c>
      <c r="Q17" s="21" t="s">
        <v>406</v>
      </c>
      <c r="R17" s="21" t="s">
        <v>494</v>
      </c>
      <c r="S17" s="21" t="s">
        <v>495</v>
      </c>
    </row>
    <row r="18" spans="1:19" ht="192">
      <c r="A18" s="13" t="s">
        <v>149</v>
      </c>
      <c r="B18" s="21">
        <v>172</v>
      </c>
      <c r="C18" s="21">
        <v>122</v>
      </c>
      <c r="D18" s="54">
        <v>500</v>
      </c>
      <c r="E18" s="13" t="s">
        <v>146</v>
      </c>
      <c r="F18" s="13">
        <v>2022</v>
      </c>
      <c r="G18" s="13" t="s">
        <v>340</v>
      </c>
      <c r="H18" s="13" t="s">
        <v>386</v>
      </c>
      <c r="I18" s="13" t="s">
        <v>407</v>
      </c>
      <c r="J18" s="21" t="s">
        <v>151</v>
      </c>
      <c r="K18" s="21" t="s">
        <v>408</v>
      </c>
      <c r="L18" s="13" t="s">
        <v>261</v>
      </c>
      <c r="M18" s="21" t="s">
        <v>409</v>
      </c>
      <c r="N18" s="21" t="s">
        <v>410</v>
      </c>
      <c r="O18" s="21" t="s">
        <v>411</v>
      </c>
      <c r="P18" s="21" t="s">
        <v>412</v>
      </c>
      <c r="Q18" s="21" t="s">
        <v>413</v>
      </c>
      <c r="R18" s="21" t="s">
        <v>496</v>
      </c>
      <c r="S18" s="21" t="s">
        <v>497</v>
      </c>
    </row>
    <row r="19" spans="1:19" ht="192">
      <c r="A19" s="13" t="s">
        <v>150</v>
      </c>
      <c r="B19" s="21">
        <v>172</v>
      </c>
      <c r="C19" s="21">
        <v>122</v>
      </c>
      <c r="D19" s="13">
        <v>500</v>
      </c>
      <c r="E19" s="13" t="s">
        <v>146</v>
      </c>
      <c r="F19" s="13">
        <v>2022</v>
      </c>
      <c r="G19" s="13" t="s">
        <v>340</v>
      </c>
      <c r="H19" s="13" t="s">
        <v>386</v>
      </c>
      <c r="I19" s="13" t="s">
        <v>414</v>
      </c>
      <c r="J19" s="21" t="s">
        <v>151</v>
      </c>
      <c r="K19" s="21" t="s">
        <v>415</v>
      </c>
      <c r="L19" s="13" t="s">
        <v>261</v>
      </c>
      <c r="M19" s="21" t="s">
        <v>416</v>
      </c>
      <c r="N19" s="21" t="s">
        <v>417</v>
      </c>
      <c r="O19" s="21" t="s">
        <v>418</v>
      </c>
      <c r="P19" s="21" t="s">
        <v>419</v>
      </c>
      <c r="Q19" s="21" t="s">
        <v>420</v>
      </c>
      <c r="R19" s="21" t="s">
        <v>498</v>
      </c>
      <c r="S19" s="21" t="s">
        <v>421</v>
      </c>
    </row>
    <row r="20" spans="1:19" ht="192">
      <c r="A20" s="13" t="s">
        <v>151</v>
      </c>
      <c r="B20" s="21">
        <v>172</v>
      </c>
      <c r="C20" s="21">
        <v>122</v>
      </c>
      <c r="D20" s="13">
        <v>500</v>
      </c>
      <c r="E20" s="13" t="s">
        <v>146</v>
      </c>
      <c r="F20" s="13">
        <v>2022</v>
      </c>
      <c r="G20" s="13" t="s">
        <v>340</v>
      </c>
      <c r="H20" s="13" t="s">
        <v>386</v>
      </c>
      <c r="I20" s="13" t="s">
        <v>422</v>
      </c>
      <c r="J20" s="21" t="s">
        <v>151</v>
      </c>
      <c r="K20" s="21" t="s">
        <v>396</v>
      </c>
      <c r="L20" s="13" t="s">
        <v>261</v>
      </c>
      <c r="M20" s="21" t="s">
        <v>423</v>
      </c>
      <c r="N20" s="21" t="s">
        <v>424</v>
      </c>
      <c r="O20" s="21" t="s">
        <v>425</v>
      </c>
      <c r="P20" s="21" t="s">
        <v>426</v>
      </c>
      <c r="Q20" s="21" t="s">
        <v>427</v>
      </c>
      <c r="R20" s="21" t="s">
        <v>499</v>
      </c>
      <c r="S20" s="21" t="s">
        <v>500</v>
      </c>
    </row>
    <row r="21" spans="1:19" ht="192">
      <c r="A21" s="13" t="s">
        <v>152</v>
      </c>
      <c r="B21" s="21">
        <v>172</v>
      </c>
      <c r="C21" s="21">
        <v>122</v>
      </c>
      <c r="D21" s="13">
        <v>500</v>
      </c>
      <c r="E21" s="13" t="s">
        <v>146</v>
      </c>
      <c r="F21" s="13">
        <v>2022</v>
      </c>
      <c r="G21" s="13" t="s">
        <v>340</v>
      </c>
      <c r="H21" s="13" t="s">
        <v>386</v>
      </c>
      <c r="I21" s="13" t="s">
        <v>428</v>
      </c>
      <c r="J21" s="21" t="s">
        <v>151</v>
      </c>
      <c r="K21" s="21" t="s">
        <v>429</v>
      </c>
      <c r="L21" s="13" t="s">
        <v>261</v>
      </c>
      <c r="M21" s="21" t="s">
        <v>430</v>
      </c>
      <c r="N21" s="21" t="s">
        <v>417</v>
      </c>
      <c r="O21" s="21" t="s">
        <v>431</v>
      </c>
      <c r="P21" s="21" t="s">
        <v>263</v>
      </c>
      <c r="Q21" s="21" t="s">
        <v>432</v>
      </c>
      <c r="R21" s="21" t="s">
        <v>501</v>
      </c>
      <c r="S21" s="21" t="s">
        <v>502</v>
      </c>
    </row>
    <row r="22" spans="1:19" ht="335">
      <c r="A22" s="13" t="s">
        <v>153</v>
      </c>
      <c r="B22" s="21">
        <v>172</v>
      </c>
      <c r="C22" s="21">
        <v>122</v>
      </c>
      <c r="D22" s="13">
        <v>1001</v>
      </c>
      <c r="E22" s="13" t="s">
        <v>154</v>
      </c>
      <c r="F22" s="13">
        <v>2022</v>
      </c>
      <c r="G22" s="13" t="s">
        <v>343</v>
      </c>
      <c r="H22" s="13" t="s">
        <v>386</v>
      </c>
      <c r="I22" s="55" t="s">
        <v>433</v>
      </c>
      <c r="J22" s="40" t="s">
        <v>267</v>
      </c>
      <c r="K22" s="21" t="s">
        <v>434</v>
      </c>
      <c r="L22" s="13" t="s">
        <v>261</v>
      </c>
      <c r="M22" s="21" t="s">
        <v>435</v>
      </c>
      <c r="N22" s="21" t="s">
        <v>436</v>
      </c>
      <c r="O22" s="21" t="s">
        <v>437</v>
      </c>
      <c r="P22" s="21" t="s">
        <v>438</v>
      </c>
      <c r="Q22" s="21" t="s">
        <v>439</v>
      </c>
      <c r="R22" s="21" t="s">
        <v>503</v>
      </c>
      <c r="S22" s="21" t="s">
        <v>504</v>
      </c>
    </row>
    <row r="23" spans="1:19" ht="256">
      <c r="A23" s="4" t="s">
        <v>162</v>
      </c>
      <c r="B23" s="4">
        <v>162</v>
      </c>
      <c r="C23" s="4">
        <v>86</v>
      </c>
      <c r="D23" s="56">
        <v>1500</v>
      </c>
      <c r="E23" s="4" t="s">
        <v>154</v>
      </c>
      <c r="F23" s="57" t="s">
        <v>440</v>
      </c>
      <c r="G23" s="4" t="s">
        <v>441</v>
      </c>
      <c r="H23" s="4" t="s">
        <v>442</v>
      </c>
      <c r="I23" s="4" t="s">
        <v>443</v>
      </c>
      <c r="J23" s="13" t="s">
        <v>267</v>
      </c>
      <c r="K23" s="58" t="s">
        <v>444</v>
      </c>
      <c r="L23" s="4" t="s">
        <v>261</v>
      </c>
      <c r="M23" s="4"/>
      <c r="N23" s="21" t="s">
        <v>445</v>
      </c>
      <c r="O23" s="58" t="s">
        <v>446</v>
      </c>
      <c r="P23" s="58" t="s">
        <v>447</v>
      </c>
      <c r="Q23" s="21" t="s">
        <v>448</v>
      </c>
      <c r="R23" s="44" t="s">
        <v>449</v>
      </c>
      <c r="S23" s="58" t="s">
        <v>450</v>
      </c>
    </row>
    <row r="24" spans="1:19" ht="256">
      <c r="A24" s="13" t="s">
        <v>163</v>
      </c>
      <c r="B24" s="13">
        <v>115</v>
      </c>
      <c r="C24" s="13">
        <v>77</v>
      </c>
      <c r="D24" s="45">
        <v>1005</v>
      </c>
      <c r="E24" s="13" t="s">
        <v>154</v>
      </c>
      <c r="F24" s="57">
        <v>2022</v>
      </c>
      <c r="G24" s="13" t="s">
        <v>7</v>
      </c>
      <c r="H24" s="13" t="s">
        <v>442</v>
      </c>
      <c r="I24" s="13" t="s">
        <v>451</v>
      </c>
      <c r="J24" s="13" t="s">
        <v>267</v>
      </c>
      <c r="K24" s="21" t="s">
        <v>452</v>
      </c>
      <c r="L24" s="13" t="s">
        <v>453</v>
      </c>
      <c r="N24" s="21" t="s">
        <v>454</v>
      </c>
      <c r="O24" s="44" t="s">
        <v>455</v>
      </c>
      <c r="P24" s="21" t="s">
        <v>456</v>
      </c>
      <c r="Q24" s="21" t="s">
        <v>457</v>
      </c>
      <c r="R24" s="44" t="s">
        <v>449</v>
      </c>
      <c r="S24" s="21" t="s">
        <v>458</v>
      </c>
    </row>
    <row r="25" spans="1:19" ht="320">
      <c r="A25" s="2" t="s">
        <v>164</v>
      </c>
      <c r="B25" s="4">
        <v>162</v>
      </c>
      <c r="C25" s="4">
        <v>86</v>
      </c>
      <c r="D25" s="2">
        <v>2010</v>
      </c>
      <c r="E25" s="13" t="s">
        <v>154</v>
      </c>
      <c r="F25" s="57">
        <v>2022</v>
      </c>
      <c r="G25" s="4" t="s">
        <v>459</v>
      </c>
      <c r="H25" s="13" t="s">
        <v>442</v>
      </c>
      <c r="I25" s="2"/>
      <c r="J25" s="13" t="s">
        <v>267</v>
      </c>
      <c r="K25" s="21" t="s">
        <v>460</v>
      </c>
      <c r="L25" s="13" t="s">
        <v>453</v>
      </c>
      <c r="N25" s="21" t="s">
        <v>461</v>
      </c>
      <c r="O25" s="21" t="s">
        <v>462</v>
      </c>
      <c r="P25" s="21" t="s">
        <v>463</v>
      </c>
      <c r="Q25" s="21" t="s">
        <v>464</v>
      </c>
      <c r="R25" s="44" t="s">
        <v>449</v>
      </c>
      <c r="S25" s="21" t="s">
        <v>465</v>
      </c>
    </row>
    <row r="26" spans="1:19" ht="272">
      <c r="A26" s="45" t="s">
        <v>165</v>
      </c>
      <c r="B26">
        <v>162</v>
      </c>
      <c r="C26">
        <v>86</v>
      </c>
      <c r="D26" s="54">
        <v>2002</v>
      </c>
      <c r="E26" s="45" t="s">
        <v>166</v>
      </c>
      <c r="F26" s="57" t="s">
        <v>440</v>
      </c>
      <c r="G26" t="s">
        <v>441</v>
      </c>
      <c r="H26" s="13" t="s">
        <v>442</v>
      </c>
      <c r="I26" s="45"/>
      <c r="J26" s="13" t="s">
        <v>466</v>
      </c>
      <c r="K26" s="21" t="s">
        <v>467</v>
      </c>
      <c r="L26" s="13" t="s">
        <v>453</v>
      </c>
      <c r="O26" s="21" t="s">
        <v>468</v>
      </c>
      <c r="P26" s="21" t="s">
        <v>469</v>
      </c>
      <c r="Q26" s="21" t="s">
        <v>470</v>
      </c>
      <c r="R26" s="44" t="s">
        <v>449</v>
      </c>
      <c r="S26" s="21" t="s">
        <v>471</v>
      </c>
    </row>
    <row r="27" spans="1:19" ht="288">
      <c r="A27" s="13" t="s">
        <v>167</v>
      </c>
      <c r="B27" s="4">
        <v>162</v>
      </c>
      <c r="C27" s="4">
        <v>86</v>
      </c>
      <c r="D27" s="2">
        <v>2000</v>
      </c>
      <c r="E27" s="2" t="s">
        <v>166</v>
      </c>
      <c r="F27" s="57" t="s">
        <v>440</v>
      </c>
      <c r="G27" t="s">
        <v>441</v>
      </c>
      <c r="H27" s="13" t="s">
        <v>442</v>
      </c>
      <c r="J27" s="13" t="s">
        <v>472</v>
      </c>
      <c r="K27" s="21" t="s">
        <v>473</v>
      </c>
      <c r="L27" s="13" t="s">
        <v>453</v>
      </c>
      <c r="O27" s="21" t="s">
        <v>474</v>
      </c>
      <c r="P27" s="21" t="s">
        <v>475</v>
      </c>
      <c r="Q27" s="21" t="s">
        <v>476</v>
      </c>
      <c r="R27" s="44" t="s">
        <v>449</v>
      </c>
      <c r="S27" s="21" t="s">
        <v>477</v>
      </c>
    </row>
    <row r="28" spans="1:19" ht="409.6">
      <c r="A28" s="13" t="s">
        <v>186</v>
      </c>
      <c r="B28" s="13">
        <v>51</v>
      </c>
      <c r="C28" s="13">
        <v>16</v>
      </c>
      <c r="D28" s="45">
        <v>1014</v>
      </c>
      <c r="E28" s="13" t="s">
        <v>154</v>
      </c>
      <c r="F28" s="59">
        <v>2023</v>
      </c>
      <c r="G28" s="60" t="s">
        <v>478</v>
      </c>
      <c r="H28" s="13" t="s">
        <v>442</v>
      </c>
      <c r="J28" s="13" t="s">
        <v>267</v>
      </c>
      <c r="K28" s="21" t="s">
        <v>479</v>
      </c>
      <c r="L28" s="13" t="s">
        <v>453</v>
      </c>
      <c r="N28" s="21" t="s">
        <v>480</v>
      </c>
      <c r="O28" s="21" t="s">
        <v>481</v>
      </c>
      <c r="P28" s="21" t="s">
        <v>482</v>
      </c>
      <c r="Q28" s="21" t="s">
        <v>483</v>
      </c>
      <c r="R28" s="44" t="s">
        <v>449</v>
      </c>
      <c r="S28" s="21" t="s">
        <v>484</v>
      </c>
    </row>
    <row r="29" spans="1:19" ht="224">
      <c r="A29" s="13" t="s">
        <v>168</v>
      </c>
      <c r="B29" s="4">
        <v>162</v>
      </c>
      <c r="C29" s="4">
        <v>86</v>
      </c>
      <c r="D29" s="45">
        <v>2023</v>
      </c>
      <c r="E29" s="13" t="s">
        <v>154</v>
      </c>
      <c r="F29" s="57">
        <v>2022</v>
      </c>
      <c r="G29" s="61">
        <v>44896</v>
      </c>
      <c r="H29" s="13" t="s">
        <v>442</v>
      </c>
      <c r="J29" s="13" t="s">
        <v>267</v>
      </c>
      <c r="K29" s="21" t="s">
        <v>485</v>
      </c>
      <c r="L29" s="13" t="s">
        <v>453</v>
      </c>
      <c r="N29" s="21" t="s">
        <v>486</v>
      </c>
      <c r="O29" s="21" t="s">
        <v>487</v>
      </c>
      <c r="P29" s="21" t="s">
        <v>488</v>
      </c>
      <c r="Q29" s="21" t="s">
        <v>489</v>
      </c>
      <c r="R29" s="44" t="s">
        <v>449</v>
      </c>
      <c r="S29" s="21" t="s">
        <v>490</v>
      </c>
    </row>
  </sheetData>
  <conditionalFormatting sqref="A1:K1 R1:XFD1 A30:XFD1048576 T2:XFD29">
    <cfRule type="expression" dxfId="44" priority="125">
      <formula>MOD(ROW(),2)=0</formula>
    </cfRule>
    <cfRule type="expression" priority="126">
      <formula>MOD(ROW(),2)=0</formula>
    </cfRule>
  </conditionalFormatting>
  <conditionalFormatting sqref="L1:Q1">
    <cfRule type="expression" dxfId="43" priority="123">
      <formula>MOD(ROW(),2)=0</formula>
    </cfRule>
    <cfRule type="expression" priority="124">
      <formula>MOD(ROW(),2)=0</formula>
    </cfRule>
  </conditionalFormatting>
  <conditionalFormatting sqref="D3">
    <cfRule type="expression" priority="92">
      <formula>MOD(ROW(),2)=0</formula>
    </cfRule>
  </conditionalFormatting>
  <conditionalFormatting sqref="A2:S5">
    <cfRule type="expression" dxfId="42" priority="90">
      <formula>MOD(ROW(),2)=0</formula>
    </cfRule>
    <cfRule type="expression" priority="91">
      <formula>MOD(ROW(),2)=0</formula>
    </cfRule>
  </conditionalFormatting>
  <conditionalFormatting sqref="D7">
    <cfRule type="expression" priority="89">
      <formula>MOD(ROW(),2)=0</formula>
    </cfRule>
  </conditionalFormatting>
  <conditionalFormatting sqref="A6:S8">
    <cfRule type="expression" dxfId="41" priority="87">
      <formula>MOD(ROW(),2)=0</formula>
    </cfRule>
    <cfRule type="expression" priority="88">
      <formula>MOD(ROW(),2)=0</formula>
    </cfRule>
  </conditionalFormatting>
  <conditionalFormatting sqref="D10">
    <cfRule type="expression" priority="86">
      <formula>MOD(ROW(),2)=0</formula>
    </cfRule>
  </conditionalFormatting>
  <conditionalFormatting sqref="K9:M14 A9:I14 O9:S14">
    <cfRule type="expression" dxfId="40" priority="84">
      <formula>MOD(ROW(),2)=0</formula>
    </cfRule>
    <cfRule type="expression" priority="85">
      <formula>MOD(ROW(),2)=0</formula>
    </cfRule>
  </conditionalFormatting>
  <conditionalFormatting sqref="J9:J10 J14 J12">
    <cfRule type="expression" dxfId="39" priority="82">
      <formula>MOD(ROW(),2)=0</formula>
    </cfRule>
    <cfRule type="expression" priority="83">
      <formula>MOD(ROW(),2)=0</formula>
    </cfRule>
  </conditionalFormatting>
  <conditionalFormatting sqref="J11">
    <cfRule type="expression" dxfId="38" priority="80">
      <formula>MOD(ROW(),2)=0</formula>
    </cfRule>
    <cfRule type="expression" priority="81">
      <formula>MOD(ROW(),2)=0</formula>
    </cfRule>
  </conditionalFormatting>
  <conditionalFormatting sqref="J13">
    <cfRule type="expression" dxfId="37" priority="78">
      <formula>MOD(ROW(),2)=0</formula>
    </cfRule>
    <cfRule type="expression" priority="79">
      <formula>MOD(ROW(),2)=0</formula>
    </cfRule>
  </conditionalFormatting>
  <conditionalFormatting sqref="N9:N14">
    <cfRule type="expression" dxfId="36" priority="76">
      <formula>MOD(ROW(),2)=0</formula>
    </cfRule>
    <cfRule type="expression" priority="77">
      <formula>MOD(ROW(),2)=0</formula>
    </cfRule>
  </conditionalFormatting>
  <conditionalFormatting sqref="D25">
    <cfRule type="expression" priority="46">
      <formula>MOD(ROW(),2)=0</formula>
    </cfRule>
  </conditionalFormatting>
  <conditionalFormatting sqref="A23:A29 D24:E24 G24:N24 D23:I23 S24:S29 P24:Q24 D25:Q29">
    <cfRule type="expression" dxfId="21" priority="44">
      <formula>MOD(ROW(),2)=0</formula>
    </cfRule>
    <cfRule type="expression" priority="45">
      <formula>MOD(ROW(),2)=0</formula>
    </cfRule>
  </conditionalFormatting>
  <conditionalFormatting sqref="K23:M23 S23 O23:P23">
    <cfRule type="expression" dxfId="20" priority="42">
      <formula>MOD(ROW(),2)=0</formula>
    </cfRule>
    <cfRule type="expression" priority="43">
      <formula>MOD(ROW(),2)=0</formula>
    </cfRule>
  </conditionalFormatting>
  <conditionalFormatting sqref="B23:C29">
    <cfRule type="expression" dxfId="19" priority="40">
      <formula>MOD(ROW(),2)=0</formula>
    </cfRule>
    <cfRule type="expression" priority="41">
      <formula>MOD(ROW(),2)=0</formula>
    </cfRule>
  </conditionalFormatting>
  <conditionalFormatting sqref="J23">
    <cfRule type="expression" dxfId="18" priority="38">
      <formula>MOD(ROW(),2)=0</formula>
    </cfRule>
    <cfRule type="expression" priority="39">
      <formula>MOD(ROW(),2)=0</formula>
    </cfRule>
  </conditionalFormatting>
  <conditionalFormatting sqref="Q23">
    <cfRule type="expression" dxfId="17" priority="36">
      <formula>MOD(ROW(),2)=0</formula>
    </cfRule>
    <cfRule type="expression" priority="37">
      <formula>MOD(ROW(),2)=0</formula>
    </cfRule>
  </conditionalFormatting>
  <conditionalFormatting sqref="O24">
    <cfRule type="expression" dxfId="16" priority="34">
      <formula>MOD(ROW(),2)=0</formula>
    </cfRule>
    <cfRule type="expression" priority="35">
      <formula>MOD(ROW(),2)=0</formula>
    </cfRule>
  </conditionalFormatting>
  <conditionalFormatting sqref="N23">
    <cfRule type="expression" dxfId="15" priority="32">
      <formula>MOD(ROW(),2)=0</formula>
    </cfRule>
    <cfRule type="expression" priority="33">
      <formula>MOD(ROW(),2)=0</formula>
    </cfRule>
  </conditionalFormatting>
  <conditionalFormatting sqref="R23:R29">
    <cfRule type="expression" dxfId="14" priority="30">
      <formula>MOD(ROW(),2)=0</formula>
    </cfRule>
    <cfRule type="expression" priority="31">
      <formula>MOD(ROW(),2)=0</formula>
    </cfRule>
  </conditionalFormatting>
  <conditionalFormatting sqref="D16">
    <cfRule type="expression" priority="29">
      <formula>MOD(ROW(),2)=0</formula>
    </cfRule>
  </conditionalFormatting>
  <conditionalFormatting sqref="A15:A22 K16:Q16 I15:I21 K15:M15 O15:S15 K17:M17 O17:Q17 K18:Q18 K19:M19 O19:Q19 K20:Q20 K21:M21 O21:Q21 K22:Q22 D15:H22 R16:S22">
    <cfRule type="expression" dxfId="13" priority="27">
      <formula>MOD(ROW(),2)=0</formula>
    </cfRule>
    <cfRule type="expression" priority="28">
      <formula>MOD(ROW(),2)=0</formula>
    </cfRule>
  </conditionalFormatting>
  <conditionalFormatting sqref="B15:C22">
    <cfRule type="expression" dxfId="12" priority="25">
      <formula>MOD(ROW(),2)=0</formula>
    </cfRule>
    <cfRule type="expression" priority="26">
      <formula>MOD(ROW(),2)=0</formula>
    </cfRule>
  </conditionalFormatting>
  <conditionalFormatting sqref="J15">
    <cfRule type="expression" dxfId="11" priority="23">
      <formula>MOD(ROW(),2)=0</formula>
    </cfRule>
    <cfRule type="expression" priority="24">
      <formula>MOD(ROW(),2)=0</formula>
    </cfRule>
  </conditionalFormatting>
  <conditionalFormatting sqref="J16">
    <cfRule type="expression" dxfId="10" priority="21">
      <formula>MOD(ROW(),2)=0</formula>
    </cfRule>
    <cfRule type="expression" priority="22">
      <formula>MOD(ROW(),2)=0</formula>
    </cfRule>
  </conditionalFormatting>
  <conditionalFormatting sqref="J17">
    <cfRule type="expression" dxfId="9" priority="19">
      <formula>MOD(ROW(),2)=0</formula>
    </cfRule>
    <cfRule type="expression" priority="20">
      <formula>MOD(ROW(),2)=0</formula>
    </cfRule>
  </conditionalFormatting>
  <conditionalFormatting sqref="J18">
    <cfRule type="expression" dxfId="8" priority="17">
      <formula>MOD(ROW(),2)=0</formula>
    </cfRule>
    <cfRule type="expression" priority="18">
      <formula>MOD(ROW(),2)=0</formula>
    </cfRule>
  </conditionalFormatting>
  <conditionalFormatting sqref="J19">
    <cfRule type="expression" dxfId="7" priority="15">
      <formula>MOD(ROW(),2)=0</formula>
    </cfRule>
    <cfRule type="expression" priority="16">
      <formula>MOD(ROW(),2)=0</formula>
    </cfRule>
  </conditionalFormatting>
  <conditionalFormatting sqref="J20">
    <cfRule type="expression" dxfId="6" priority="13">
      <formula>MOD(ROW(),2)=0</formula>
    </cfRule>
    <cfRule type="expression" priority="14">
      <formula>MOD(ROW(),2)=0</formula>
    </cfRule>
  </conditionalFormatting>
  <conditionalFormatting sqref="J21">
    <cfRule type="expression" dxfId="5" priority="11">
      <formula>MOD(ROW(),2)=0</formula>
    </cfRule>
    <cfRule type="expression" priority="12">
      <formula>MOD(ROW(),2)=0</formula>
    </cfRule>
  </conditionalFormatting>
  <conditionalFormatting sqref="J22">
    <cfRule type="expression" dxfId="4" priority="9">
      <formula>MOD(ROW(),2)=0</formula>
    </cfRule>
    <cfRule type="expression" priority="10">
      <formula>MOD(ROW(),2)=0</formula>
    </cfRule>
  </conditionalFormatting>
  <conditionalFormatting sqref="N15">
    <cfRule type="expression" dxfId="3" priority="7">
      <formula>MOD(ROW(),2)=0</formula>
    </cfRule>
    <cfRule type="expression" priority="8">
      <formula>MOD(ROW(),2)=0</formula>
    </cfRule>
  </conditionalFormatting>
  <conditionalFormatting sqref="N17">
    <cfRule type="expression" dxfId="2" priority="5">
      <formula>MOD(ROW(),2)=0</formula>
    </cfRule>
    <cfRule type="expression" priority="6">
      <formula>MOD(ROW(),2)=0</formula>
    </cfRule>
  </conditionalFormatting>
  <conditionalFormatting sqref="N19">
    <cfRule type="expression" dxfId="1" priority="3">
      <formula>MOD(ROW(),2)=0</formula>
    </cfRule>
    <cfRule type="expression" priority="4">
      <formula>MOD(ROW(),2)=0</formula>
    </cfRule>
  </conditionalFormatting>
  <conditionalFormatting sqref="N21">
    <cfRule type="expression" dxfId="0" priority="1">
      <formula>MOD(ROW(),2)=0</formula>
    </cfRule>
    <cfRule type="expression" priority="2">
      <formula>MOD(ROW(),2)=0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0801-F392-8E43-BE7F-67B3A843B1CB}">
  <dimension ref="A1:E27"/>
  <sheetViews>
    <sheetView workbookViewId="0">
      <selection activeCell="A24" sqref="A24:E25"/>
    </sheetView>
  </sheetViews>
  <sheetFormatPr baseColWidth="10" defaultColWidth="10.83203125" defaultRowHeight="15"/>
  <cols>
    <col min="1" max="1" width="16.6640625" style="13" bestFit="1" customWidth="1"/>
    <col min="2" max="2" width="21.5" style="13" customWidth="1"/>
    <col min="3" max="3" width="19.1640625" style="13" customWidth="1"/>
    <col min="4" max="4" width="10.83203125" style="13"/>
    <col min="5" max="5" width="18.83203125" style="13" customWidth="1"/>
    <col min="6" max="16384" width="10.83203125" style="13"/>
  </cols>
  <sheetData>
    <row r="1" spans="1:5">
      <c r="A1" s="10" t="s">
        <v>22</v>
      </c>
      <c r="B1" s="10" t="s">
        <v>23</v>
      </c>
      <c r="C1" s="10" t="s">
        <v>24</v>
      </c>
      <c r="D1" s="10" t="s">
        <v>25</v>
      </c>
      <c r="E1" s="10" t="s">
        <v>26</v>
      </c>
    </row>
    <row r="2" spans="1:5">
      <c r="A2" s="13" t="s">
        <v>9</v>
      </c>
      <c r="B2" s="13" t="s">
        <v>106</v>
      </c>
      <c r="C2" s="13" t="s">
        <v>28</v>
      </c>
      <c r="D2" s="30" t="s">
        <v>189</v>
      </c>
    </row>
    <row r="3" spans="1:5">
      <c r="A3" s="13" t="s">
        <v>9</v>
      </c>
      <c r="B3" s="13" t="s">
        <v>100</v>
      </c>
      <c r="C3" s="13" t="s">
        <v>28</v>
      </c>
      <c r="D3" s="30" t="s">
        <v>190</v>
      </c>
    </row>
    <row r="4" spans="1:5">
      <c r="A4" s="11" t="s">
        <v>12</v>
      </c>
      <c r="B4" s="11" t="s">
        <v>106</v>
      </c>
      <c r="C4" s="11" t="s">
        <v>31</v>
      </c>
      <c r="D4" s="23" t="s">
        <v>191</v>
      </c>
      <c r="E4" s="11"/>
    </row>
    <row r="5" spans="1:5">
      <c r="A5" s="11" t="s">
        <v>12</v>
      </c>
      <c r="B5" s="11" t="s">
        <v>100</v>
      </c>
      <c r="C5" s="11" t="s">
        <v>105</v>
      </c>
      <c r="D5" s="23">
        <v>18</v>
      </c>
      <c r="E5" s="11"/>
    </row>
    <row r="6" spans="1:5">
      <c r="A6" s="13" t="s">
        <v>16</v>
      </c>
      <c r="B6" s="13" t="s">
        <v>106</v>
      </c>
      <c r="C6" s="13" t="s">
        <v>31</v>
      </c>
      <c r="D6" s="30" t="s">
        <v>192</v>
      </c>
    </row>
    <row r="7" spans="1:5">
      <c r="A7" s="13" t="s">
        <v>16</v>
      </c>
      <c r="B7" s="13" t="s">
        <v>27</v>
      </c>
      <c r="C7" s="13" t="s">
        <v>193</v>
      </c>
      <c r="D7" s="30" t="s">
        <v>194</v>
      </c>
    </row>
    <row r="8" spans="1:5">
      <c r="A8" s="11" t="s">
        <v>20</v>
      </c>
      <c r="B8" s="11" t="s">
        <v>106</v>
      </c>
      <c r="C8" s="11" t="s">
        <v>35</v>
      </c>
      <c r="D8" s="23" t="s">
        <v>195</v>
      </c>
      <c r="E8" s="11"/>
    </row>
    <row r="9" spans="1:5">
      <c r="A9" s="11" t="s">
        <v>20</v>
      </c>
      <c r="B9" s="11" t="s">
        <v>100</v>
      </c>
      <c r="C9" s="11" t="s">
        <v>31</v>
      </c>
      <c r="D9" s="23">
        <v>15</v>
      </c>
      <c r="E9" s="11"/>
    </row>
    <row r="10" spans="1:5">
      <c r="A10" s="13" t="s">
        <v>141</v>
      </c>
      <c r="B10" s="13" t="s">
        <v>106</v>
      </c>
      <c r="C10" s="13" t="s">
        <v>31</v>
      </c>
      <c r="D10" s="13" t="s">
        <v>194</v>
      </c>
    </row>
    <row r="11" spans="1:5">
      <c r="A11" s="13" t="s">
        <v>141</v>
      </c>
      <c r="B11" s="13" t="s">
        <v>100</v>
      </c>
      <c r="C11" s="13" t="s">
        <v>31</v>
      </c>
      <c r="D11" s="13" t="s">
        <v>194</v>
      </c>
    </row>
    <row r="12" spans="1:5">
      <c r="A12" s="11" t="s">
        <v>142</v>
      </c>
      <c r="B12" s="11" t="s">
        <v>106</v>
      </c>
      <c r="C12" s="11" t="s">
        <v>31</v>
      </c>
      <c r="D12" s="11" t="s">
        <v>195</v>
      </c>
      <c r="E12" s="11"/>
    </row>
    <row r="13" spans="1:5">
      <c r="A13" s="11" t="s">
        <v>142</v>
      </c>
      <c r="B13" s="11" t="s">
        <v>100</v>
      </c>
      <c r="C13" s="11" t="s">
        <v>225</v>
      </c>
      <c r="D13" s="11" t="s">
        <v>226</v>
      </c>
      <c r="E13" s="11"/>
    </row>
    <row r="14" spans="1:5">
      <c r="A14" s="13" t="s">
        <v>144</v>
      </c>
      <c r="B14" s="13" t="s">
        <v>106</v>
      </c>
      <c r="C14" s="13" t="s">
        <v>227</v>
      </c>
    </row>
    <row r="15" spans="1:5">
      <c r="A15" s="13" t="s">
        <v>144</v>
      </c>
      <c r="B15" s="13" t="s">
        <v>100</v>
      </c>
      <c r="C15" s="13" t="s">
        <v>228</v>
      </c>
      <c r="D15" s="13">
        <v>17</v>
      </c>
    </row>
    <row r="16" spans="1:5">
      <c r="A16" s="11" t="s">
        <v>291</v>
      </c>
      <c r="B16" s="11" t="s">
        <v>106</v>
      </c>
      <c r="C16" s="11" t="s">
        <v>31</v>
      </c>
      <c r="D16" s="11" t="s">
        <v>191</v>
      </c>
      <c r="E16" s="11"/>
    </row>
    <row r="17" spans="1:5">
      <c r="A17" s="11" t="s">
        <v>291</v>
      </c>
      <c r="B17" s="11" t="s">
        <v>100</v>
      </c>
      <c r="C17" s="11" t="s">
        <v>31</v>
      </c>
      <c r="D17" s="11" t="s">
        <v>191</v>
      </c>
      <c r="E17" s="11"/>
    </row>
    <row r="18" spans="1:5">
      <c r="A18" s="13" t="s">
        <v>156</v>
      </c>
      <c r="B18" s="13" t="s">
        <v>106</v>
      </c>
      <c r="C18" s="13" t="s">
        <v>31</v>
      </c>
      <c r="D18" s="13">
        <v>10</v>
      </c>
    </row>
    <row r="19" spans="1:5">
      <c r="A19" s="13" t="s">
        <v>156</v>
      </c>
      <c r="B19" s="13" t="s">
        <v>100</v>
      </c>
      <c r="C19" s="13" t="s">
        <v>292</v>
      </c>
      <c r="D19" s="13">
        <v>31</v>
      </c>
    </row>
    <row r="20" spans="1:5">
      <c r="A20" s="11" t="s">
        <v>157</v>
      </c>
      <c r="B20" s="11" t="s">
        <v>106</v>
      </c>
      <c r="C20" s="11" t="s">
        <v>31</v>
      </c>
      <c r="D20" s="11" t="s">
        <v>191</v>
      </c>
      <c r="E20" s="11"/>
    </row>
    <row r="21" spans="1:5">
      <c r="A21" s="11" t="s">
        <v>157</v>
      </c>
      <c r="B21" s="11" t="s">
        <v>27</v>
      </c>
      <c r="C21" s="11" t="s">
        <v>292</v>
      </c>
      <c r="D21" s="11">
        <v>26</v>
      </c>
      <c r="E21" s="11"/>
    </row>
    <row r="22" spans="1:5">
      <c r="A22" s="13" t="s">
        <v>158</v>
      </c>
      <c r="B22" s="13" t="s">
        <v>106</v>
      </c>
      <c r="C22" s="13" t="s">
        <v>31</v>
      </c>
      <c r="D22" s="13" t="s">
        <v>293</v>
      </c>
    </row>
    <row r="23" spans="1:5">
      <c r="A23" s="13" t="s">
        <v>158</v>
      </c>
      <c r="B23" s="13" t="s">
        <v>100</v>
      </c>
      <c r="C23" s="13" t="s">
        <v>292</v>
      </c>
      <c r="D23" s="13">
        <v>10</v>
      </c>
    </row>
    <row r="24" spans="1:5">
      <c r="A24" s="11" t="s">
        <v>159</v>
      </c>
      <c r="B24" s="11" t="s">
        <v>106</v>
      </c>
      <c r="C24" s="11" t="s">
        <v>31</v>
      </c>
      <c r="D24" s="11" t="s">
        <v>191</v>
      </c>
      <c r="E24" s="11"/>
    </row>
    <row r="25" spans="1:5">
      <c r="A25" s="11" t="s">
        <v>159</v>
      </c>
      <c r="B25" s="11" t="s">
        <v>100</v>
      </c>
      <c r="C25" s="11" t="s">
        <v>292</v>
      </c>
      <c r="D25" s="11">
        <v>15</v>
      </c>
      <c r="E25" s="11"/>
    </row>
    <row r="26" spans="1:5">
      <c r="A26" s="13" t="s">
        <v>160</v>
      </c>
      <c r="B26" s="13" t="s">
        <v>106</v>
      </c>
      <c r="C26" s="13" t="s">
        <v>31</v>
      </c>
      <c r="D26" s="13" t="s">
        <v>189</v>
      </c>
    </row>
    <row r="27" spans="1:5">
      <c r="A27" s="13" t="s">
        <v>160</v>
      </c>
      <c r="B27" s="13" t="s">
        <v>100</v>
      </c>
      <c r="C27" s="13" t="s">
        <v>292</v>
      </c>
      <c r="D27" s="13">
        <v>28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B5B-1ADA-344B-BEC0-179A66FAE9C7}">
  <dimension ref="A1:H262"/>
  <sheetViews>
    <sheetView workbookViewId="0">
      <selection activeCell="F229" sqref="F229"/>
    </sheetView>
  </sheetViews>
  <sheetFormatPr baseColWidth="10" defaultColWidth="10.83203125" defaultRowHeight="15"/>
  <cols>
    <col min="1" max="1" width="16.6640625" style="13" bestFit="1" customWidth="1"/>
    <col min="2" max="2" width="10.83203125" style="13"/>
    <col min="3" max="3" width="38.6640625" style="13" bestFit="1" customWidth="1"/>
    <col min="4" max="16384" width="10.83203125" style="13"/>
  </cols>
  <sheetData>
    <row r="1" spans="1:8">
      <c r="A1" s="14" t="s">
        <v>22</v>
      </c>
      <c r="B1" s="14" t="s">
        <v>38</v>
      </c>
      <c r="C1" s="14" t="s">
        <v>39</v>
      </c>
      <c r="D1" s="14" t="s">
        <v>40</v>
      </c>
    </row>
    <row r="2" spans="1:8">
      <c r="A2" s="13" t="s">
        <v>9</v>
      </c>
      <c r="B2" s="13" t="s">
        <v>95</v>
      </c>
      <c r="C2" s="13" t="s">
        <v>41</v>
      </c>
      <c r="D2" s="16">
        <f>285/1000</f>
        <v>0.28499999999999998</v>
      </c>
    </row>
    <row r="3" spans="1:8">
      <c r="A3" s="13" t="s">
        <v>9</v>
      </c>
      <c r="B3" s="13" t="s">
        <v>97</v>
      </c>
      <c r="C3" s="13" t="s">
        <v>42</v>
      </c>
      <c r="D3" s="16">
        <f>254/1000</f>
        <v>0.254</v>
      </c>
      <c r="E3" s="19"/>
      <c r="F3" s="19"/>
      <c r="H3" s="20"/>
    </row>
    <row r="4" spans="1:8">
      <c r="A4" s="13" t="s">
        <v>9</v>
      </c>
      <c r="B4" s="13" t="s">
        <v>96</v>
      </c>
      <c r="C4" s="13" t="s">
        <v>43</v>
      </c>
      <c r="D4" s="16">
        <f>176/1000</f>
        <v>0.17599999999999999</v>
      </c>
    </row>
    <row r="5" spans="1:8">
      <c r="A5" s="13" t="s">
        <v>9</v>
      </c>
      <c r="B5" s="13" t="s">
        <v>98</v>
      </c>
      <c r="C5" s="13" t="s">
        <v>44</v>
      </c>
      <c r="D5" s="16">
        <f>55/1000</f>
        <v>5.5E-2</v>
      </c>
    </row>
    <row r="6" spans="1:8">
      <c r="A6" s="13" t="s">
        <v>9</v>
      </c>
      <c r="B6" s="13" t="s">
        <v>99</v>
      </c>
      <c r="C6" s="13" t="s">
        <v>45</v>
      </c>
      <c r="D6" s="16">
        <f>50/1000</f>
        <v>0.05</v>
      </c>
    </row>
    <row r="7" spans="1:8">
      <c r="A7" s="13" t="s">
        <v>9</v>
      </c>
      <c r="B7" s="13" t="s">
        <v>101</v>
      </c>
      <c r="C7" s="13" t="s">
        <v>46</v>
      </c>
      <c r="D7" s="16">
        <f>76/1000</f>
        <v>7.5999999999999998E-2</v>
      </c>
    </row>
    <row r="8" spans="1:8">
      <c r="A8" s="13" t="s">
        <v>9</v>
      </c>
      <c r="B8" s="13" t="s">
        <v>102</v>
      </c>
      <c r="C8" s="13" t="s">
        <v>47</v>
      </c>
      <c r="D8" s="16">
        <f>46/1000</f>
        <v>4.5999999999999999E-2</v>
      </c>
    </row>
    <row r="9" spans="1:8">
      <c r="A9" s="13" t="s">
        <v>9</v>
      </c>
      <c r="B9" s="13" t="s">
        <v>103</v>
      </c>
      <c r="C9" s="13" t="s">
        <v>48</v>
      </c>
      <c r="D9" s="16">
        <f>43/1000</f>
        <v>4.2999999999999997E-2</v>
      </c>
      <c r="G9" s="13" t="s">
        <v>49</v>
      </c>
    </row>
    <row r="10" spans="1:8">
      <c r="A10" s="13" t="s">
        <v>9</v>
      </c>
      <c r="B10" s="13" t="s">
        <v>104</v>
      </c>
      <c r="C10" s="13" t="s">
        <v>50</v>
      </c>
      <c r="D10" s="16">
        <f>15/1000</f>
        <v>1.4999999999999999E-2</v>
      </c>
      <c r="G10" s="36"/>
    </row>
    <row r="11" spans="1:8" ht="64">
      <c r="A11" s="31" t="s">
        <v>9</v>
      </c>
      <c r="B11" s="31" t="s">
        <v>136</v>
      </c>
      <c r="C11" s="32" t="s">
        <v>196</v>
      </c>
      <c r="D11" s="16"/>
      <c r="G11" s="36"/>
    </row>
    <row r="12" spans="1:8">
      <c r="A12" s="13" t="s">
        <v>9</v>
      </c>
      <c r="B12" s="13" t="s">
        <v>51</v>
      </c>
      <c r="C12" s="13" t="s">
        <v>52</v>
      </c>
      <c r="D12" s="16">
        <v>0.53</v>
      </c>
    </row>
    <row r="13" spans="1:8">
      <c r="A13" s="13" t="s">
        <v>9</v>
      </c>
      <c r="B13" s="13" t="s">
        <v>51</v>
      </c>
      <c r="C13" s="13" t="s">
        <v>53</v>
      </c>
      <c r="D13" s="16">
        <v>0.47</v>
      </c>
    </row>
    <row r="14" spans="1:8">
      <c r="A14" s="13" t="s">
        <v>9</v>
      </c>
      <c r="B14" s="13" t="s">
        <v>54</v>
      </c>
      <c r="C14" s="13" t="s">
        <v>55</v>
      </c>
      <c r="D14" s="16">
        <v>0.5</v>
      </c>
    </row>
    <row r="15" spans="1:8">
      <c r="A15" s="13" t="s">
        <v>9</v>
      </c>
      <c r="B15" s="13" t="s">
        <v>54</v>
      </c>
      <c r="C15" s="13" t="s">
        <v>56</v>
      </c>
      <c r="D15" s="16">
        <v>0.5</v>
      </c>
    </row>
    <row r="16" spans="1:8">
      <c r="A16" s="13" t="s">
        <v>9</v>
      </c>
      <c r="B16" s="13" t="s">
        <v>57</v>
      </c>
      <c r="C16" s="13" t="s">
        <v>58</v>
      </c>
      <c r="D16" s="16">
        <v>3.0000000000000001E-3</v>
      </c>
    </row>
    <row r="17" spans="1:6">
      <c r="A17" s="13" t="s">
        <v>9</v>
      </c>
      <c r="B17" s="13" t="s">
        <v>57</v>
      </c>
      <c r="C17" s="13" t="s">
        <v>59</v>
      </c>
      <c r="D17" s="16">
        <v>7.5999999999999998E-2</v>
      </c>
    </row>
    <row r="18" spans="1:6">
      <c r="A18" s="13" t="s">
        <v>9</v>
      </c>
      <c r="B18" s="13" t="s">
        <v>57</v>
      </c>
      <c r="C18" s="13" t="s">
        <v>60</v>
      </c>
      <c r="D18" s="16">
        <v>0.105</v>
      </c>
    </row>
    <row r="19" spans="1:6">
      <c r="A19" s="13" t="s">
        <v>9</v>
      </c>
      <c r="B19" s="13" t="s">
        <v>57</v>
      </c>
      <c r="C19" s="13" t="s">
        <v>61</v>
      </c>
      <c r="D19" s="16">
        <v>0.38100000000000001</v>
      </c>
      <c r="E19" s="19"/>
    </row>
    <row r="20" spans="1:6">
      <c r="A20" s="13" t="s">
        <v>9</v>
      </c>
      <c r="B20" s="13" t="s">
        <v>57</v>
      </c>
      <c r="C20" s="13" t="s">
        <v>62</v>
      </c>
      <c r="D20" s="16">
        <v>0.26500000000000001</v>
      </c>
    </row>
    <row r="21" spans="1:6">
      <c r="A21" s="13" t="s">
        <v>9</v>
      </c>
      <c r="B21" s="13" t="s">
        <v>57</v>
      </c>
      <c r="C21" s="13" t="s">
        <v>63</v>
      </c>
      <c r="D21" s="16">
        <v>4.2000000000000003E-2</v>
      </c>
      <c r="E21" s="19"/>
    </row>
    <row r="22" spans="1:6">
      <c r="A22" s="13" t="s">
        <v>9</v>
      </c>
      <c r="B22" s="13" t="s">
        <v>57</v>
      </c>
      <c r="C22" s="13" t="s">
        <v>64</v>
      </c>
      <c r="D22" s="16">
        <v>0.127</v>
      </c>
    </row>
    <row r="23" spans="1:6">
      <c r="A23" s="13" t="s">
        <v>9</v>
      </c>
      <c r="B23" s="13" t="s">
        <v>57</v>
      </c>
      <c r="C23" s="13" t="s">
        <v>65</v>
      </c>
      <c r="D23" s="15">
        <v>0.184</v>
      </c>
      <c r="F23" s="19"/>
    </row>
    <row r="24" spans="1:6">
      <c r="A24" s="13" t="s">
        <v>9</v>
      </c>
      <c r="B24" s="13" t="s">
        <v>57</v>
      </c>
      <c r="C24" s="13" t="s">
        <v>66</v>
      </c>
      <c r="D24" s="16">
        <v>0.81499999999999995</v>
      </c>
    </row>
    <row r="25" spans="1:6">
      <c r="A25" s="11" t="s">
        <v>12</v>
      </c>
      <c r="B25" s="11" t="s">
        <v>95</v>
      </c>
      <c r="C25" s="11" t="s">
        <v>67</v>
      </c>
      <c r="D25" s="12">
        <f>412/1000</f>
        <v>0.41199999999999998</v>
      </c>
    </row>
    <row r="26" spans="1:6">
      <c r="A26" s="11" t="s">
        <v>12</v>
      </c>
      <c r="B26" s="11" t="s">
        <v>97</v>
      </c>
      <c r="C26" s="11" t="s">
        <v>68</v>
      </c>
      <c r="D26" s="12">
        <f>350/1000</f>
        <v>0.35</v>
      </c>
    </row>
    <row r="27" spans="1:6">
      <c r="A27" s="11" t="s">
        <v>12</v>
      </c>
      <c r="B27" s="11" t="s">
        <v>96</v>
      </c>
      <c r="C27" s="11" t="s">
        <v>69</v>
      </c>
      <c r="D27" s="12">
        <f>238/1000</f>
        <v>0.23799999999999999</v>
      </c>
    </row>
    <row r="28" spans="1:6" ht="64">
      <c r="A28" s="33" t="s">
        <v>12</v>
      </c>
      <c r="B28" s="33" t="s">
        <v>136</v>
      </c>
      <c r="C28" s="34" t="s">
        <v>197</v>
      </c>
      <c r="D28" s="12"/>
    </row>
    <row r="29" spans="1:6">
      <c r="A29" s="11" t="s">
        <v>12</v>
      </c>
      <c r="B29" s="11" t="s">
        <v>51</v>
      </c>
      <c r="C29" s="11" t="s">
        <v>52</v>
      </c>
      <c r="D29" s="12">
        <v>0.76300000000000001</v>
      </c>
    </row>
    <row r="30" spans="1:6">
      <c r="A30" s="11" t="s">
        <v>12</v>
      </c>
      <c r="B30" s="11" t="s">
        <v>51</v>
      </c>
      <c r="C30" s="11" t="s">
        <v>53</v>
      </c>
      <c r="D30" s="12">
        <v>0.23699999999999999</v>
      </c>
    </row>
    <row r="31" spans="1:6">
      <c r="A31" s="11" t="s">
        <v>12</v>
      </c>
      <c r="B31" s="11" t="s">
        <v>54</v>
      </c>
      <c r="C31" s="11" t="s">
        <v>55</v>
      </c>
      <c r="D31" s="12">
        <v>0.48699999999999999</v>
      </c>
    </row>
    <row r="32" spans="1:6">
      <c r="A32" s="11" t="s">
        <v>12</v>
      </c>
      <c r="B32" s="11" t="s">
        <v>54</v>
      </c>
      <c r="C32" s="11" t="s">
        <v>56</v>
      </c>
      <c r="D32" s="12">
        <v>0.51300000000000001</v>
      </c>
    </row>
    <row r="33" spans="1:5">
      <c r="A33" s="11" t="s">
        <v>12</v>
      </c>
      <c r="B33" s="11" t="s">
        <v>57</v>
      </c>
      <c r="C33" s="11" t="s">
        <v>58</v>
      </c>
      <c r="D33" s="12">
        <v>7.0000000000000001E-3</v>
      </c>
    </row>
    <row r="34" spans="1:5">
      <c r="A34" s="11" t="s">
        <v>12</v>
      </c>
      <c r="B34" s="11" t="s">
        <v>57</v>
      </c>
      <c r="C34" s="11" t="s">
        <v>59</v>
      </c>
      <c r="D34" s="12">
        <v>8.5000000000000006E-2</v>
      </c>
    </row>
    <row r="35" spans="1:5">
      <c r="A35" s="11" t="s">
        <v>12</v>
      </c>
      <c r="B35" s="11" t="s">
        <v>57</v>
      </c>
      <c r="C35" s="11" t="s">
        <v>60</v>
      </c>
      <c r="D35" s="12">
        <v>0.12</v>
      </c>
    </row>
    <row r="36" spans="1:5">
      <c r="A36" s="11" t="s">
        <v>12</v>
      </c>
      <c r="B36" s="11" t="s">
        <v>57</v>
      </c>
      <c r="C36" s="11" t="s">
        <v>61</v>
      </c>
      <c r="D36" s="12">
        <v>0.38</v>
      </c>
    </row>
    <row r="37" spans="1:5">
      <c r="A37" s="11" t="s">
        <v>12</v>
      </c>
      <c r="B37" s="11" t="s">
        <v>57</v>
      </c>
      <c r="C37" s="11" t="s">
        <v>62</v>
      </c>
      <c r="D37" s="12">
        <v>0.21199999999999999</v>
      </c>
    </row>
    <row r="38" spans="1:5">
      <c r="A38" s="11" t="s">
        <v>12</v>
      </c>
      <c r="B38" s="11" t="s">
        <v>57</v>
      </c>
      <c r="C38" s="11" t="s">
        <v>63</v>
      </c>
      <c r="D38" s="12">
        <v>7.1999999999999995E-2</v>
      </c>
    </row>
    <row r="39" spans="1:5">
      <c r="A39" s="11" t="s">
        <v>12</v>
      </c>
      <c r="B39" s="11" t="s">
        <v>57</v>
      </c>
      <c r="C39" s="11" t="s">
        <v>64</v>
      </c>
      <c r="D39" s="12">
        <v>0.12</v>
      </c>
    </row>
    <row r="40" spans="1:5">
      <c r="A40" s="11" t="s">
        <v>12</v>
      </c>
      <c r="B40" s="11" t="s">
        <v>57</v>
      </c>
      <c r="C40" s="11" t="s">
        <v>65</v>
      </c>
      <c r="D40" s="12">
        <v>0.21200000000000002</v>
      </c>
    </row>
    <row r="41" spans="1:5">
      <c r="A41" s="11" t="s">
        <v>12</v>
      </c>
      <c r="B41" s="11" t="s">
        <v>57</v>
      </c>
      <c r="C41" s="11" t="s">
        <v>66</v>
      </c>
      <c r="D41" s="12">
        <v>0.79</v>
      </c>
      <c r="E41" s="19"/>
    </row>
    <row r="42" spans="1:5">
      <c r="A42" s="13" t="s">
        <v>16</v>
      </c>
      <c r="B42" s="13" t="s">
        <v>95</v>
      </c>
      <c r="C42" s="13" t="s">
        <v>70</v>
      </c>
      <c r="D42" s="16">
        <v>0.54</v>
      </c>
    </row>
    <row r="43" spans="1:5">
      <c r="A43" s="13" t="s">
        <v>16</v>
      </c>
      <c r="B43" s="13" t="s">
        <v>97</v>
      </c>
      <c r="C43" s="13" t="s">
        <v>71</v>
      </c>
      <c r="D43" s="16">
        <v>0.46</v>
      </c>
    </row>
    <row r="44" spans="1:5" ht="48">
      <c r="A44" s="31" t="s">
        <v>16</v>
      </c>
      <c r="B44" s="31" t="s">
        <v>136</v>
      </c>
      <c r="C44" s="32" t="s">
        <v>198</v>
      </c>
      <c r="D44" s="16"/>
    </row>
    <row r="45" spans="1:5">
      <c r="A45" s="13" t="s">
        <v>16</v>
      </c>
      <c r="B45" s="13" t="s">
        <v>51</v>
      </c>
      <c r="C45" s="13" t="s">
        <v>52</v>
      </c>
      <c r="D45" s="16">
        <v>0.64</v>
      </c>
    </row>
    <row r="46" spans="1:5">
      <c r="A46" s="13" t="s">
        <v>16</v>
      </c>
      <c r="B46" s="13" t="s">
        <v>51</v>
      </c>
      <c r="C46" s="13" t="s">
        <v>53</v>
      </c>
      <c r="D46" s="16">
        <v>0.36</v>
      </c>
    </row>
    <row r="47" spans="1:5">
      <c r="A47" s="13" t="s">
        <v>16</v>
      </c>
      <c r="B47" s="13" t="s">
        <v>54</v>
      </c>
      <c r="C47" s="13" t="s">
        <v>55</v>
      </c>
      <c r="D47" s="16">
        <v>0.49399999999999999</v>
      </c>
    </row>
    <row r="48" spans="1:5">
      <c r="A48" s="13" t="s">
        <v>16</v>
      </c>
      <c r="B48" s="13" t="s">
        <v>54</v>
      </c>
      <c r="C48" s="13" t="s">
        <v>56</v>
      </c>
      <c r="D48" s="16">
        <v>0.50600000000000001</v>
      </c>
    </row>
    <row r="49" spans="1:5">
      <c r="A49" s="13" t="s">
        <v>16</v>
      </c>
      <c r="B49" s="13" t="s">
        <v>57</v>
      </c>
      <c r="C49" s="13" t="s">
        <v>58</v>
      </c>
      <c r="D49" s="16">
        <v>3.0000000000000001E-3</v>
      </c>
    </row>
    <row r="50" spans="1:5">
      <c r="A50" s="13" t="s">
        <v>16</v>
      </c>
      <c r="B50" s="13" t="s">
        <v>57</v>
      </c>
      <c r="C50" s="13" t="s">
        <v>59</v>
      </c>
      <c r="D50" s="16">
        <v>0.14000000000000001</v>
      </c>
    </row>
    <row r="51" spans="1:5">
      <c r="A51" s="13" t="s">
        <v>16</v>
      </c>
      <c r="B51" s="13" t="s">
        <v>57</v>
      </c>
      <c r="C51" s="13" t="s">
        <v>60</v>
      </c>
      <c r="D51" s="16">
        <v>0.15</v>
      </c>
    </row>
    <row r="52" spans="1:5">
      <c r="A52" s="13" t="s">
        <v>16</v>
      </c>
      <c r="B52" s="13" t="s">
        <v>57</v>
      </c>
      <c r="C52" s="13" t="s">
        <v>61</v>
      </c>
      <c r="D52" s="16">
        <v>0.39</v>
      </c>
    </row>
    <row r="53" spans="1:5">
      <c r="A53" s="13" t="s">
        <v>16</v>
      </c>
      <c r="B53" s="13" t="s">
        <v>57</v>
      </c>
      <c r="C53" s="13" t="s">
        <v>62</v>
      </c>
      <c r="D53" s="16">
        <v>0.25800000000000001</v>
      </c>
    </row>
    <row r="54" spans="1:5">
      <c r="A54" s="13" t="s">
        <v>16</v>
      </c>
      <c r="B54" s="13" t="s">
        <v>57</v>
      </c>
      <c r="C54" s="13" t="s">
        <v>63</v>
      </c>
      <c r="D54" s="16">
        <v>0.05</v>
      </c>
    </row>
    <row r="55" spans="1:5">
      <c r="A55" s="13" t="s">
        <v>16</v>
      </c>
      <c r="B55" s="13" t="s">
        <v>57</v>
      </c>
      <c r="C55" s="13" t="s">
        <v>64</v>
      </c>
      <c r="D55" s="16">
        <v>3.0000000000000001E-3</v>
      </c>
    </row>
    <row r="56" spans="1:5">
      <c r="A56" s="13" t="s">
        <v>16</v>
      </c>
      <c r="B56" s="13" t="s">
        <v>57</v>
      </c>
      <c r="C56" s="13" t="s">
        <v>65</v>
      </c>
      <c r="D56" s="16">
        <v>0.29299999999999998</v>
      </c>
      <c r="E56" s="19"/>
    </row>
    <row r="57" spans="1:5">
      <c r="A57" s="13" t="s">
        <v>16</v>
      </c>
      <c r="B57" s="13" t="s">
        <v>57</v>
      </c>
      <c r="C57" s="13" t="s">
        <v>66</v>
      </c>
      <c r="D57" s="16">
        <v>0.70099999999999996</v>
      </c>
    </row>
    <row r="58" spans="1:5">
      <c r="A58" s="11" t="s">
        <v>20</v>
      </c>
      <c r="B58" s="11" t="s">
        <v>95</v>
      </c>
      <c r="C58" s="17" t="s">
        <v>75</v>
      </c>
      <c r="D58" s="12">
        <v>0.38669999999999999</v>
      </c>
    </row>
    <row r="59" spans="1:5">
      <c r="A59" s="11" t="s">
        <v>20</v>
      </c>
      <c r="B59" s="11" t="s">
        <v>97</v>
      </c>
      <c r="C59" s="17" t="s">
        <v>74</v>
      </c>
      <c r="D59" s="12">
        <v>0.24390000000000001</v>
      </c>
    </row>
    <row r="60" spans="1:5">
      <c r="A60" s="11" t="s">
        <v>20</v>
      </c>
      <c r="B60" s="11" t="s">
        <v>96</v>
      </c>
      <c r="C60" s="17" t="s">
        <v>73</v>
      </c>
      <c r="D60" s="12">
        <v>0.17</v>
      </c>
    </row>
    <row r="61" spans="1:5">
      <c r="A61" s="11" t="s">
        <v>20</v>
      </c>
      <c r="B61" s="11" t="s">
        <v>98</v>
      </c>
      <c r="C61" s="17" t="s">
        <v>72</v>
      </c>
      <c r="D61" s="18">
        <v>8.4500000000000006E-2</v>
      </c>
    </row>
    <row r="62" spans="1:5">
      <c r="A62" s="11" t="s">
        <v>20</v>
      </c>
      <c r="B62" s="11" t="s">
        <v>99</v>
      </c>
      <c r="C62" s="17" t="s">
        <v>67</v>
      </c>
      <c r="D62" s="12">
        <v>0.11459999999999999</v>
      </c>
    </row>
    <row r="63" spans="1:5" ht="80">
      <c r="A63" s="33" t="s">
        <v>20</v>
      </c>
      <c r="B63" s="33" t="s">
        <v>136</v>
      </c>
      <c r="C63" s="35" t="s">
        <v>199</v>
      </c>
      <c r="D63" s="12"/>
    </row>
    <row r="64" spans="1:5">
      <c r="A64" s="11" t="s">
        <v>20</v>
      </c>
      <c r="B64" s="11" t="s">
        <v>51</v>
      </c>
      <c r="C64" s="11" t="s">
        <v>52</v>
      </c>
      <c r="D64" s="12">
        <v>0.77</v>
      </c>
    </row>
    <row r="65" spans="1:5">
      <c r="A65" s="11" t="s">
        <v>20</v>
      </c>
      <c r="B65" s="11" t="s">
        <v>51</v>
      </c>
      <c r="C65" s="11" t="s">
        <v>53</v>
      </c>
      <c r="D65" s="12">
        <v>0.23</v>
      </c>
    </row>
    <row r="66" spans="1:5">
      <c r="A66" s="11" t="s">
        <v>20</v>
      </c>
      <c r="B66" s="11" t="s">
        <v>54</v>
      </c>
      <c r="C66" s="11" t="s">
        <v>55</v>
      </c>
      <c r="D66" s="12">
        <v>0.49</v>
      </c>
    </row>
    <row r="67" spans="1:5">
      <c r="A67" s="11" t="s">
        <v>20</v>
      </c>
      <c r="B67" s="11" t="s">
        <v>54</v>
      </c>
      <c r="C67" s="11" t="s">
        <v>56</v>
      </c>
      <c r="D67" s="12">
        <v>0.51</v>
      </c>
      <c r="E67" s="15"/>
    </row>
    <row r="68" spans="1:5">
      <c r="A68" s="11" t="s">
        <v>20</v>
      </c>
      <c r="B68" s="11" t="s">
        <v>57</v>
      </c>
      <c r="C68" s="11" t="s">
        <v>58</v>
      </c>
      <c r="D68" s="12">
        <v>8.0000000000000002E-3</v>
      </c>
    </row>
    <row r="69" spans="1:5">
      <c r="A69" s="11" t="s">
        <v>20</v>
      </c>
      <c r="B69" s="11" t="s">
        <v>57</v>
      </c>
      <c r="C69" s="11" t="s">
        <v>59</v>
      </c>
      <c r="D69" s="12">
        <v>9.7000000000000003E-2</v>
      </c>
    </row>
    <row r="70" spans="1:5">
      <c r="A70" s="11" t="s">
        <v>20</v>
      </c>
      <c r="B70" s="11" t="s">
        <v>57</v>
      </c>
      <c r="C70" s="11" t="s">
        <v>60</v>
      </c>
      <c r="D70" s="12">
        <v>0.497</v>
      </c>
    </row>
    <row r="71" spans="1:5">
      <c r="A71" s="11" t="s">
        <v>20</v>
      </c>
      <c r="B71" s="11" t="s">
        <v>57</v>
      </c>
      <c r="C71" s="11" t="s">
        <v>61</v>
      </c>
      <c r="D71" s="12">
        <v>0.155</v>
      </c>
      <c r="E71" s="19"/>
    </row>
    <row r="72" spans="1:5">
      <c r="A72" s="11" t="s">
        <v>20</v>
      </c>
      <c r="B72" s="11" t="s">
        <v>57</v>
      </c>
      <c r="C72" s="11" t="s">
        <v>62</v>
      </c>
      <c r="D72" s="12">
        <v>0.126</v>
      </c>
    </row>
    <row r="73" spans="1:5">
      <c r="A73" s="11" t="s">
        <v>20</v>
      </c>
      <c r="B73" s="11" t="s">
        <v>57</v>
      </c>
      <c r="C73" s="11" t="s">
        <v>63</v>
      </c>
      <c r="D73" s="12">
        <v>5.1999999999999998E-2</v>
      </c>
    </row>
    <row r="74" spans="1:5">
      <c r="A74" s="11" t="s">
        <v>20</v>
      </c>
      <c r="B74" s="11" t="s">
        <v>57</v>
      </c>
      <c r="C74" s="11" t="s">
        <v>64</v>
      </c>
      <c r="D74" s="12">
        <v>6.2E-2</v>
      </c>
    </row>
    <row r="75" spans="1:5">
      <c r="A75" s="11" t="s">
        <v>20</v>
      </c>
      <c r="B75" s="11" t="s">
        <v>57</v>
      </c>
      <c r="C75" s="11" t="s">
        <v>65</v>
      </c>
      <c r="D75" s="12">
        <v>0.60199999999999998</v>
      </c>
    </row>
    <row r="76" spans="1:5">
      <c r="A76" s="11" t="s">
        <v>20</v>
      </c>
      <c r="B76" s="11" t="s">
        <v>57</v>
      </c>
      <c r="C76" s="11" t="s">
        <v>66</v>
      </c>
      <c r="D76" s="12">
        <v>0.39500000000000002</v>
      </c>
      <c r="E76" s="19"/>
    </row>
    <row r="77" spans="1:5">
      <c r="A77" s="13" t="s">
        <v>141</v>
      </c>
      <c r="B77" s="13" t="s">
        <v>3</v>
      </c>
      <c r="C77" s="13" t="s">
        <v>229</v>
      </c>
      <c r="D77" s="13">
        <v>0.39500000000000002</v>
      </c>
    </row>
    <row r="78" spans="1:5">
      <c r="A78" s="13" t="s">
        <v>141</v>
      </c>
      <c r="B78" s="13" t="s">
        <v>3</v>
      </c>
      <c r="C78" s="13" t="s">
        <v>230</v>
      </c>
      <c r="D78" s="13">
        <v>0.1</v>
      </c>
    </row>
    <row r="79" spans="1:5">
      <c r="A79" s="13" t="s">
        <v>141</v>
      </c>
      <c r="B79" s="13" t="s">
        <v>3</v>
      </c>
      <c r="C79" s="13" t="s">
        <v>231</v>
      </c>
      <c r="D79" s="13">
        <v>0.107</v>
      </c>
    </row>
    <row r="80" spans="1:5">
      <c r="A80" s="13" t="s">
        <v>141</v>
      </c>
      <c r="B80" s="13" t="s">
        <v>3</v>
      </c>
      <c r="C80" s="13" t="s">
        <v>232</v>
      </c>
      <c r="D80" s="13">
        <v>0.2</v>
      </c>
    </row>
    <row r="81" spans="1:4">
      <c r="A81" s="13" t="s">
        <v>141</v>
      </c>
      <c r="B81" s="13" t="s">
        <v>3</v>
      </c>
      <c r="C81" s="13" t="s">
        <v>233</v>
      </c>
      <c r="D81" s="13">
        <v>0.11</v>
      </c>
    </row>
    <row r="82" spans="1:4">
      <c r="A82" s="13" t="s">
        <v>141</v>
      </c>
      <c r="B82" s="13" t="s">
        <v>3</v>
      </c>
      <c r="C82" s="13" t="s">
        <v>234</v>
      </c>
      <c r="D82" s="13">
        <v>9.1999999999999998E-2</v>
      </c>
    </row>
    <row r="83" spans="1:4" ht="64">
      <c r="A83" s="13" t="s">
        <v>141</v>
      </c>
      <c r="B83" s="13" t="s">
        <v>136</v>
      </c>
      <c r="C83" s="21" t="s">
        <v>235</v>
      </c>
    </row>
    <row r="84" spans="1:4">
      <c r="A84" s="13" t="s">
        <v>141</v>
      </c>
      <c r="B84" s="13" t="s">
        <v>51</v>
      </c>
      <c r="C84" s="13" t="s">
        <v>52</v>
      </c>
      <c r="D84" s="13">
        <v>0.92</v>
      </c>
    </row>
    <row r="85" spans="1:4">
      <c r="A85" s="13" t="s">
        <v>141</v>
      </c>
      <c r="B85" s="13" t="s">
        <v>51</v>
      </c>
      <c r="C85" s="13" t="s">
        <v>53</v>
      </c>
      <c r="D85" s="13">
        <v>0.08</v>
      </c>
    </row>
    <row r="86" spans="1:4">
      <c r="A86" s="13" t="s">
        <v>141</v>
      </c>
      <c r="B86" s="13" t="s">
        <v>54</v>
      </c>
      <c r="C86" s="13" t="s">
        <v>55</v>
      </c>
      <c r="D86" s="13">
        <v>0.49099999999999999</v>
      </c>
    </row>
    <row r="87" spans="1:4">
      <c r="A87" s="13" t="s">
        <v>141</v>
      </c>
      <c r="B87" s="13" t="s">
        <v>54</v>
      </c>
      <c r="C87" s="13" t="s">
        <v>56</v>
      </c>
      <c r="D87" s="13">
        <v>0.50900000000000001</v>
      </c>
    </row>
    <row r="88" spans="1:4">
      <c r="A88" s="13" t="s">
        <v>141</v>
      </c>
      <c r="B88" s="13" t="s">
        <v>57</v>
      </c>
      <c r="C88" s="13" t="s">
        <v>58</v>
      </c>
      <c r="D88" s="13">
        <v>0</v>
      </c>
    </row>
    <row r="89" spans="1:4">
      <c r="A89" s="13" t="s">
        <v>141</v>
      </c>
      <c r="B89" s="13" t="s">
        <v>57</v>
      </c>
      <c r="C89" s="13" t="s">
        <v>59</v>
      </c>
      <c r="D89" s="13">
        <v>0.17499999999999999</v>
      </c>
    </row>
    <row r="90" spans="1:4">
      <c r="A90" s="13" t="s">
        <v>141</v>
      </c>
      <c r="B90" s="13" t="s">
        <v>57</v>
      </c>
      <c r="C90" s="13" t="s">
        <v>60</v>
      </c>
      <c r="D90" s="13">
        <v>0.50900000000000001</v>
      </c>
    </row>
    <row r="91" spans="1:4">
      <c r="A91" s="13" t="s">
        <v>141</v>
      </c>
      <c r="B91" s="13" t="s">
        <v>57</v>
      </c>
      <c r="C91" s="13" t="s">
        <v>61</v>
      </c>
      <c r="D91" s="13">
        <v>5.2999999999999999E-2</v>
      </c>
    </row>
    <row r="92" spans="1:4">
      <c r="A92" s="13" t="s">
        <v>141</v>
      </c>
      <c r="B92" s="13" t="s">
        <v>57</v>
      </c>
      <c r="C92" s="13" t="s">
        <v>62</v>
      </c>
      <c r="D92" s="13">
        <v>0.22500000000000001</v>
      </c>
    </row>
    <row r="93" spans="1:4">
      <c r="A93" s="13" t="s">
        <v>141</v>
      </c>
      <c r="B93" s="13" t="s">
        <v>57</v>
      </c>
      <c r="C93" s="13" t="s">
        <v>63</v>
      </c>
      <c r="D93" s="13">
        <v>3.3000000000000002E-2</v>
      </c>
    </row>
    <row r="94" spans="1:4">
      <c r="A94" s="13" t="s">
        <v>141</v>
      </c>
      <c r="B94" s="13" t="s">
        <v>57</v>
      </c>
      <c r="C94" s="13" t="s">
        <v>64</v>
      </c>
      <c r="D94" s="13">
        <v>5.0000000000000001E-3</v>
      </c>
    </row>
    <row r="95" spans="1:4">
      <c r="A95" s="13" t="s">
        <v>141</v>
      </c>
      <c r="B95" s="13" t="s">
        <v>57</v>
      </c>
      <c r="C95" s="13" t="s">
        <v>65</v>
      </c>
      <c r="D95" s="13">
        <v>0.68</v>
      </c>
    </row>
    <row r="96" spans="1:4">
      <c r="A96" s="13" t="s">
        <v>141</v>
      </c>
      <c r="B96" s="13" t="s">
        <v>57</v>
      </c>
      <c r="C96" s="13" t="s">
        <v>66</v>
      </c>
      <c r="D96" s="13">
        <v>0.316</v>
      </c>
    </row>
    <row r="97" spans="1:4">
      <c r="A97" s="11" t="s">
        <v>142</v>
      </c>
      <c r="B97" s="11" t="s">
        <v>3</v>
      </c>
      <c r="C97" s="11" t="s">
        <v>236</v>
      </c>
      <c r="D97" s="11">
        <v>0.54</v>
      </c>
    </row>
    <row r="98" spans="1:4">
      <c r="A98" s="11" t="s">
        <v>142</v>
      </c>
      <c r="B98" s="11" t="s">
        <v>3</v>
      </c>
      <c r="C98" s="11" t="s">
        <v>237</v>
      </c>
      <c r="D98" s="11">
        <v>0.21</v>
      </c>
    </row>
    <row r="99" spans="1:4">
      <c r="A99" s="11" t="s">
        <v>142</v>
      </c>
      <c r="B99" s="11" t="s">
        <v>3</v>
      </c>
      <c r="C99" s="11" t="s">
        <v>82</v>
      </c>
      <c r="D99" s="11">
        <v>0.15</v>
      </c>
    </row>
    <row r="100" spans="1:4">
      <c r="A100" s="11" t="s">
        <v>142</v>
      </c>
      <c r="B100" s="11" t="s">
        <v>3</v>
      </c>
      <c r="C100" s="11" t="s">
        <v>81</v>
      </c>
      <c r="D100" s="11">
        <v>7.0000000000000007E-2</v>
      </c>
    </row>
    <row r="101" spans="1:4">
      <c r="A101" s="11" t="s">
        <v>142</v>
      </c>
      <c r="B101" s="11" t="s">
        <v>3</v>
      </c>
      <c r="C101" s="11" t="s">
        <v>238</v>
      </c>
      <c r="D101" s="11">
        <v>0.03</v>
      </c>
    </row>
    <row r="102" spans="1:4" ht="64">
      <c r="A102" s="11" t="s">
        <v>142</v>
      </c>
      <c r="B102" s="11" t="s">
        <v>136</v>
      </c>
      <c r="C102" s="37" t="s">
        <v>239</v>
      </c>
      <c r="D102" s="11"/>
    </row>
    <row r="103" spans="1:4">
      <c r="A103" s="11" t="s">
        <v>142</v>
      </c>
      <c r="B103" s="11" t="s">
        <v>51</v>
      </c>
      <c r="C103" s="11" t="s">
        <v>52</v>
      </c>
      <c r="D103" s="11">
        <v>0.86099999999999999</v>
      </c>
    </row>
    <row r="104" spans="1:4">
      <c r="A104" s="11" t="s">
        <v>142</v>
      </c>
      <c r="B104" s="11" t="s">
        <v>51</v>
      </c>
      <c r="C104" s="11" t="s">
        <v>53</v>
      </c>
      <c r="D104" s="11">
        <v>0.13800000000000001</v>
      </c>
    </row>
    <row r="105" spans="1:4">
      <c r="A105" s="11" t="s">
        <v>142</v>
      </c>
      <c r="B105" s="11" t="s">
        <v>54</v>
      </c>
      <c r="C105" s="11" t="s">
        <v>55</v>
      </c>
      <c r="D105" s="11">
        <v>0.47</v>
      </c>
    </row>
    <row r="106" spans="1:4">
      <c r="A106" s="11" t="s">
        <v>142</v>
      </c>
      <c r="B106" s="11" t="s">
        <v>54</v>
      </c>
      <c r="C106" s="11" t="s">
        <v>56</v>
      </c>
      <c r="D106" s="11">
        <v>0.53</v>
      </c>
    </row>
    <row r="107" spans="1:4">
      <c r="A107" s="11" t="s">
        <v>142</v>
      </c>
      <c r="B107" s="11" t="s">
        <v>57</v>
      </c>
      <c r="C107" s="11" t="s">
        <v>58</v>
      </c>
      <c r="D107" s="11">
        <v>5.4495912806539508E-3</v>
      </c>
    </row>
    <row r="108" spans="1:4">
      <c r="A108" s="11" t="s">
        <v>142</v>
      </c>
      <c r="B108" s="11" t="s">
        <v>57</v>
      </c>
      <c r="C108" s="11" t="s">
        <v>59</v>
      </c>
      <c r="D108" s="11">
        <v>9.5367847411444148E-2</v>
      </c>
    </row>
    <row r="109" spans="1:4">
      <c r="A109" s="11" t="s">
        <v>142</v>
      </c>
      <c r="B109" s="11" t="s">
        <v>57</v>
      </c>
      <c r="C109" s="11" t="s">
        <v>60</v>
      </c>
      <c r="D109" s="11">
        <v>0.13805631244323344</v>
      </c>
    </row>
    <row r="110" spans="1:4">
      <c r="A110" s="11" t="s">
        <v>142</v>
      </c>
      <c r="B110" s="11" t="s">
        <v>57</v>
      </c>
      <c r="C110" s="11" t="s">
        <v>61</v>
      </c>
      <c r="D110" s="11">
        <v>0.48228882833787468</v>
      </c>
    </row>
    <row r="111" spans="1:4">
      <c r="A111" s="11" t="s">
        <v>142</v>
      </c>
      <c r="B111" s="11" t="s">
        <v>57</v>
      </c>
      <c r="C111" s="11" t="s">
        <v>62</v>
      </c>
      <c r="D111" s="11">
        <v>0.21616712079927339</v>
      </c>
    </row>
    <row r="112" spans="1:4">
      <c r="A112" s="11" t="s">
        <v>142</v>
      </c>
      <c r="B112" s="11" t="s">
        <v>57</v>
      </c>
      <c r="C112" s="11" t="s">
        <v>63</v>
      </c>
      <c r="D112" s="11">
        <v>5.8128973660308808E-2</v>
      </c>
    </row>
    <row r="113" spans="1:4">
      <c r="A113" s="11" t="s">
        <v>142</v>
      </c>
      <c r="B113" s="11" t="s">
        <v>57</v>
      </c>
      <c r="C113" s="11" t="s">
        <v>64</v>
      </c>
      <c r="D113" s="11">
        <v>4.5413260672116261E-3</v>
      </c>
    </row>
    <row r="114" spans="1:4">
      <c r="A114" s="11" t="s">
        <v>142</v>
      </c>
      <c r="B114" s="11" t="s">
        <v>57</v>
      </c>
      <c r="C114" s="11" t="s">
        <v>65</v>
      </c>
      <c r="D114" s="11">
        <v>0.23887375113533152</v>
      </c>
    </row>
    <row r="115" spans="1:4">
      <c r="A115" s="11" t="s">
        <v>142</v>
      </c>
      <c r="B115" s="11" t="s">
        <v>57</v>
      </c>
      <c r="C115" s="11" t="s">
        <v>66</v>
      </c>
      <c r="D115" s="11">
        <v>0.76112624886466851</v>
      </c>
    </row>
    <row r="116" spans="1:4">
      <c r="A116" s="13" t="s">
        <v>144</v>
      </c>
      <c r="B116" s="13" t="s">
        <v>3</v>
      </c>
      <c r="C116" s="13" t="s">
        <v>240</v>
      </c>
      <c r="D116" s="13">
        <v>0.115</v>
      </c>
    </row>
    <row r="117" spans="1:4">
      <c r="A117" s="13" t="s">
        <v>144</v>
      </c>
      <c r="B117" s="13" t="s">
        <v>3</v>
      </c>
      <c r="C117" s="13" t="s">
        <v>241</v>
      </c>
      <c r="D117" s="13">
        <v>2.4E-2</v>
      </c>
    </row>
    <row r="118" spans="1:4">
      <c r="A118" s="13" t="s">
        <v>144</v>
      </c>
      <c r="B118" s="13" t="s">
        <v>3</v>
      </c>
      <c r="C118" s="13" t="s">
        <v>242</v>
      </c>
      <c r="D118" s="13">
        <v>7.0999999999999994E-2</v>
      </c>
    </row>
    <row r="119" spans="1:4">
      <c r="A119" s="13" t="s">
        <v>144</v>
      </c>
      <c r="B119" s="13" t="s">
        <v>3</v>
      </c>
      <c r="C119" s="13" t="s">
        <v>243</v>
      </c>
      <c r="D119" s="13">
        <v>1.2E-2</v>
      </c>
    </row>
    <row r="120" spans="1:4">
      <c r="A120" s="13" t="s">
        <v>144</v>
      </c>
      <c r="B120" s="13" t="s">
        <v>3</v>
      </c>
      <c r="C120" s="13" t="s">
        <v>244</v>
      </c>
      <c r="D120" s="13">
        <v>7.8E-2</v>
      </c>
    </row>
    <row r="121" spans="1:4">
      <c r="A121" s="13" t="s">
        <v>144</v>
      </c>
      <c r="B121" s="13" t="s">
        <v>3</v>
      </c>
      <c r="C121" s="13" t="s">
        <v>245</v>
      </c>
      <c r="D121" s="13">
        <v>2.6000000000000002E-2</v>
      </c>
    </row>
    <row r="122" spans="1:4">
      <c r="A122" s="13" t="s">
        <v>144</v>
      </c>
      <c r="B122" s="13" t="s">
        <v>3</v>
      </c>
      <c r="C122" s="13" t="s">
        <v>246</v>
      </c>
      <c r="D122" s="13">
        <v>3.2000000000000001E-2</v>
      </c>
    </row>
    <row r="123" spans="1:4">
      <c r="A123" s="13" t="s">
        <v>144</v>
      </c>
      <c r="B123" s="13" t="s">
        <v>3</v>
      </c>
      <c r="C123" s="13" t="s">
        <v>67</v>
      </c>
      <c r="D123" s="13">
        <v>0.30299999999999999</v>
      </c>
    </row>
    <row r="124" spans="1:4">
      <c r="A124" s="13" t="s">
        <v>144</v>
      </c>
      <c r="B124" s="13" t="s">
        <v>3</v>
      </c>
      <c r="C124" s="13" t="s">
        <v>247</v>
      </c>
      <c r="D124" s="13">
        <v>3.5000000000000003E-2</v>
      </c>
    </row>
    <row r="125" spans="1:4">
      <c r="A125" s="13" t="s">
        <v>144</v>
      </c>
      <c r="B125" s="13" t="s">
        <v>3</v>
      </c>
      <c r="C125" s="13" t="s">
        <v>248</v>
      </c>
      <c r="D125" s="13">
        <v>4.2999999999999997E-2</v>
      </c>
    </row>
    <row r="126" spans="1:4">
      <c r="A126" s="13" t="s">
        <v>144</v>
      </c>
      <c r="B126" s="13" t="s">
        <v>3</v>
      </c>
      <c r="C126" s="13" t="s">
        <v>249</v>
      </c>
      <c r="D126" s="13">
        <v>3.1E-2</v>
      </c>
    </row>
    <row r="127" spans="1:4">
      <c r="A127" s="13" t="s">
        <v>144</v>
      </c>
      <c r="B127" s="13" t="s">
        <v>3</v>
      </c>
      <c r="C127" s="13" t="s">
        <v>250</v>
      </c>
      <c r="D127" s="13">
        <v>8.5000000000000006E-2</v>
      </c>
    </row>
    <row r="128" spans="1:4">
      <c r="A128" s="13" t="s">
        <v>144</v>
      </c>
      <c r="B128" s="13" t="s">
        <v>3</v>
      </c>
      <c r="C128" s="13" t="s">
        <v>251</v>
      </c>
      <c r="D128" s="13">
        <v>1.7999999999999999E-2</v>
      </c>
    </row>
    <row r="129" spans="1:4">
      <c r="A129" s="13" t="s">
        <v>144</v>
      </c>
      <c r="B129" s="13" t="s">
        <v>3</v>
      </c>
      <c r="C129" s="13" t="s">
        <v>252</v>
      </c>
      <c r="D129" s="13">
        <v>1.2E-2</v>
      </c>
    </row>
    <row r="130" spans="1:4">
      <c r="A130" s="13" t="s">
        <v>144</v>
      </c>
      <c r="B130" s="13" t="s">
        <v>3</v>
      </c>
      <c r="C130" s="13" t="s">
        <v>253</v>
      </c>
      <c r="D130" s="13">
        <v>3.5999999999999997E-2</v>
      </c>
    </row>
    <row r="131" spans="1:4">
      <c r="A131" s="13" t="s">
        <v>144</v>
      </c>
      <c r="B131" s="13" t="s">
        <v>3</v>
      </c>
      <c r="C131" s="13" t="s">
        <v>254</v>
      </c>
      <c r="D131" s="13">
        <v>1.7999999999999999E-2</v>
      </c>
    </row>
    <row r="132" spans="1:4">
      <c r="A132" s="13" t="s">
        <v>144</v>
      </c>
      <c r="B132" s="13" t="s">
        <v>3</v>
      </c>
      <c r="C132" s="13" t="s">
        <v>255</v>
      </c>
      <c r="D132" s="13">
        <v>6.0999999999999999E-2</v>
      </c>
    </row>
    <row r="133" spans="1:4" ht="64">
      <c r="A133" s="13" t="s">
        <v>144</v>
      </c>
      <c r="B133" s="13" t="s">
        <v>136</v>
      </c>
      <c r="C133" s="21" t="s">
        <v>256</v>
      </c>
    </row>
    <row r="134" spans="1:4">
      <c r="A134" s="13" t="s">
        <v>144</v>
      </c>
      <c r="B134" s="13" t="s">
        <v>51</v>
      </c>
      <c r="C134" s="13" t="s">
        <v>52</v>
      </c>
      <c r="D134" s="13">
        <v>0.70099999999999996</v>
      </c>
    </row>
    <row r="135" spans="1:4">
      <c r="A135" s="13" t="s">
        <v>144</v>
      </c>
      <c r="B135" s="13" t="s">
        <v>51</v>
      </c>
      <c r="C135" s="13" t="s">
        <v>53</v>
      </c>
      <c r="D135" s="13">
        <v>0.29899999999999999</v>
      </c>
    </row>
    <row r="136" spans="1:4">
      <c r="A136" s="13" t="s">
        <v>144</v>
      </c>
      <c r="B136" s="13" t="s">
        <v>54</v>
      </c>
      <c r="C136" s="13" t="s">
        <v>55</v>
      </c>
      <c r="D136" s="13">
        <v>0.51</v>
      </c>
    </row>
    <row r="137" spans="1:4">
      <c r="A137" s="13" t="s">
        <v>144</v>
      </c>
      <c r="B137" s="13" t="s">
        <v>54</v>
      </c>
      <c r="C137" s="13" t="s">
        <v>56</v>
      </c>
      <c r="D137" s="13">
        <v>0.49</v>
      </c>
    </row>
    <row r="138" spans="1:4">
      <c r="A138" s="13" t="s">
        <v>144</v>
      </c>
      <c r="B138" s="13" t="s">
        <v>57</v>
      </c>
      <c r="C138" s="13" t="s">
        <v>58</v>
      </c>
      <c r="D138" s="13">
        <v>1.6E-2</v>
      </c>
    </row>
    <row r="139" spans="1:4">
      <c r="A139" s="13" t="s">
        <v>144</v>
      </c>
      <c r="B139" s="13" t="s">
        <v>57</v>
      </c>
      <c r="C139" s="13" t="s">
        <v>59</v>
      </c>
      <c r="D139" s="13">
        <v>0.14199999999999999</v>
      </c>
    </row>
    <row r="140" spans="1:4">
      <c r="A140" s="13" t="s">
        <v>144</v>
      </c>
      <c r="B140" s="13" t="s">
        <v>57</v>
      </c>
      <c r="C140" s="13" t="s">
        <v>60</v>
      </c>
      <c r="D140" s="13">
        <v>0.29299999999999998</v>
      </c>
    </row>
    <row r="141" spans="1:4">
      <c r="A141" s="13" t="s">
        <v>144</v>
      </c>
      <c r="B141" s="13" t="s">
        <v>57</v>
      </c>
      <c r="C141" s="13" t="s">
        <v>61</v>
      </c>
      <c r="D141" s="13">
        <v>0.27100000000000002</v>
      </c>
    </row>
    <row r="142" spans="1:4">
      <c r="A142" s="13" t="s">
        <v>144</v>
      </c>
      <c r="B142" s="13" t="s">
        <v>57</v>
      </c>
      <c r="C142" s="13" t="s">
        <v>62</v>
      </c>
      <c r="D142" s="13">
        <v>0.20100000000000001</v>
      </c>
    </row>
    <row r="143" spans="1:4">
      <c r="A143" s="13" t="s">
        <v>144</v>
      </c>
      <c r="B143" s="13" t="s">
        <v>57</v>
      </c>
      <c r="C143" s="13" t="s">
        <v>63</v>
      </c>
      <c r="D143" s="13">
        <v>5.2999999999999999E-2</v>
      </c>
    </row>
    <row r="144" spans="1:4">
      <c r="A144" s="13" t="s">
        <v>144</v>
      </c>
      <c r="B144" s="13" t="s">
        <v>57</v>
      </c>
      <c r="C144" s="13" t="s">
        <v>64</v>
      </c>
      <c r="D144" s="13">
        <v>2.3E-2</v>
      </c>
    </row>
    <row r="145" spans="1:4">
      <c r="A145" s="13" t="s">
        <v>144</v>
      </c>
      <c r="B145" s="13" t="s">
        <v>57</v>
      </c>
      <c r="C145" s="13" t="s">
        <v>65</v>
      </c>
      <c r="D145" s="13">
        <v>0.45100000000000001</v>
      </c>
    </row>
    <row r="146" spans="1:4">
      <c r="A146" s="13" t="s">
        <v>144</v>
      </c>
      <c r="B146" s="13" t="s">
        <v>57</v>
      </c>
      <c r="C146" s="13" t="s">
        <v>66</v>
      </c>
      <c r="D146" s="13">
        <v>0.54800000000000004</v>
      </c>
    </row>
    <row r="147" spans="1:4">
      <c r="A147" s="11" t="s">
        <v>291</v>
      </c>
      <c r="B147" s="11" t="s">
        <v>95</v>
      </c>
      <c r="C147" s="11" t="s">
        <v>294</v>
      </c>
      <c r="D147" s="11">
        <v>0.78</v>
      </c>
    </row>
    <row r="148" spans="1:4">
      <c r="A148" s="11" t="s">
        <v>291</v>
      </c>
      <c r="B148" s="11" t="s">
        <v>97</v>
      </c>
      <c r="C148" s="11" t="s">
        <v>295</v>
      </c>
      <c r="D148" s="11">
        <v>0.16</v>
      </c>
    </row>
    <row r="149" spans="1:4">
      <c r="A149" s="11" t="s">
        <v>291</v>
      </c>
      <c r="B149" s="11" t="s">
        <v>96</v>
      </c>
      <c r="C149" s="11" t="s">
        <v>296</v>
      </c>
      <c r="D149" s="11">
        <v>0.06</v>
      </c>
    </row>
    <row r="150" spans="1:4" ht="48">
      <c r="A150" s="11" t="s">
        <v>291</v>
      </c>
      <c r="B150" s="11" t="s">
        <v>136</v>
      </c>
      <c r="C150" s="37" t="s">
        <v>297</v>
      </c>
      <c r="D150" s="11"/>
    </row>
    <row r="151" spans="1:4">
      <c r="A151" s="11" t="s">
        <v>291</v>
      </c>
      <c r="B151" s="11" t="s">
        <v>51</v>
      </c>
      <c r="C151" s="11" t="s">
        <v>52</v>
      </c>
      <c r="D151" s="11">
        <v>0.82</v>
      </c>
    </row>
    <row r="152" spans="1:4">
      <c r="A152" s="11" t="s">
        <v>291</v>
      </c>
      <c r="B152" s="11" t="s">
        <v>51</v>
      </c>
      <c r="C152" s="11" t="s">
        <v>53</v>
      </c>
      <c r="D152" s="11">
        <v>0.18</v>
      </c>
    </row>
    <row r="153" spans="1:4">
      <c r="A153" s="11" t="s">
        <v>291</v>
      </c>
      <c r="B153" s="11" t="s">
        <v>54</v>
      </c>
      <c r="C153" s="11" t="s">
        <v>55</v>
      </c>
      <c r="D153" s="11">
        <v>0.49</v>
      </c>
    </row>
    <row r="154" spans="1:4">
      <c r="A154" s="11" t="s">
        <v>291</v>
      </c>
      <c r="B154" s="11" t="s">
        <v>54</v>
      </c>
      <c r="C154" s="11" t="s">
        <v>56</v>
      </c>
      <c r="D154" s="11">
        <v>0.51</v>
      </c>
    </row>
    <row r="155" spans="1:4">
      <c r="A155" s="11" t="s">
        <v>291</v>
      </c>
      <c r="B155" s="11" t="s">
        <v>57</v>
      </c>
      <c r="C155" s="11" t="s">
        <v>58</v>
      </c>
      <c r="D155" s="11">
        <v>3.0000000000000001E-3</v>
      </c>
    </row>
    <row r="156" spans="1:4">
      <c r="A156" s="11" t="s">
        <v>291</v>
      </c>
      <c r="B156" s="11" t="s">
        <v>57</v>
      </c>
      <c r="C156" s="11" t="s">
        <v>59</v>
      </c>
      <c r="D156" s="11">
        <v>0</v>
      </c>
    </row>
    <row r="157" spans="1:4">
      <c r="A157" s="11" t="s">
        <v>291</v>
      </c>
      <c r="B157" s="11" t="s">
        <v>57</v>
      </c>
      <c r="C157" s="11" t="s">
        <v>60</v>
      </c>
      <c r="D157" s="11">
        <v>0.03</v>
      </c>
    </row>
    <row r="158" spans="1:4">
      <c r="A158" s="11" t="s">
        <v>291</v>
      </c>
      <c r="B158" s="11" t="s">
        <v>57</v>
      </c>
      <c r="C158" s="11" t="s">
        <v>61</v>
      </c>
      <c r="D158" s="11">
        <v>0.67</v>
      </c>
    </row>
    <row r="159" spans="1:4">
      <c r="A159" s="11" t="s">
        <v>291</v>
      </c>
      <c r="B159" s="11" t="s">
        <v>57</v>
      </c>
      <c r="C159" s="11" t="s">
        <v>62</v>
      </c>
      <c r="D159" s="11">
        <v>0.17</v>
      </c>
    </row>
    <row r="160" spans="1:4">
      <c r="A160" s="11" t="s">
        <v>291</v>
      </c>
      <c r="B160" s="11" t="s">
        <v>57</v>
      </c>
      <c r="C160" s="11" t="s">
        <v>63</v>
      </c>
      <c r="D160" s="11">
        <v>0.04</v>
      </c>
    </row>
    <row r="161" spans="1:4">
      <c r="A161" s="11" t="s">
        <v>291</v>
      </c>
      <c r="B161" s="11" t="s">
        <v>57</v>
      </c>
      <c r="C161" s="11" t="s">
        <v>64</v>
      </c>
      <c r="D161" s="11">
        <v>0.08</v>
      </c>
    </row>
    <row r="162" spans="1:4">
      <c r="A162" s="11" t="s">
        <v>291</v>
      </c>
      <c r="B162" s="11" t="s">
        <v>57</v>
      </c>
      <c r="C162" s="11" t="s">
        <v>65</v>
      </c>
      <c r="D162" s="11">
        <v>0.03</v>
      </c>
    </row>
    <row r="163" spans="1:4">
      <c r="A163" s="11" t="s">
        <v>291</v>
      </c>
      <c r="B163" s="11" t="s">
        <v>57</v>
      </c>
      <c r="C163" s="11" t="s">
        <v>66</v>
      </c>
      <c r="D163" s="11">
        <v>0.96</v>
      </c>
    </row>
    <row r="164" spans="1:4">
      <c r="A164" s="13" t="s">
        <v>156</v>
      </c>
      <c r="B164" s="13" t="s">
        <v>298</v>
      </c>
      <c r="C164" s="13" t="s">
        <v>299</v>
      </c>
      <c r="D164" s="13">
        <v>0.37</v>
      </c>
    </row>
    <row r="165" spans="1:4">
      <c r="A165" s="13" t="s">
        <v>156</v>
      </c>
      <c r="B165" s="13" t="s">
        <v>300</v>
      </c>
      <c r="C165" s="13" t="s">
        <v>301</v>
      </c>
      <c r="D165" s="13">
        <v>0.16</v>
      </c>
    </row>
    <row r="166" spans="1:4">
      <c r="A166" s="13" t="s">
        <v>156</v>
      </c>
      <c r="B166" s="13" t="s">
        <v>302</v>
      </c>
      <c r="C166" s="13" t="s">
        <v>303</v>
      </c>
      <c r="D166" s="13">
        <v>0.1</v>
      </c>
    </row>
    <row r="167" spans="1:4">
      <c r="A167" s="13" t="s">
        <v>156</v>
      </c>
      <c r="B167" s="13" t="s">
        <v>304</v>
      </c>
      <c r="C167" s="13" t="s">
        <v>305</v>
      </c>
      <c r="D167" s="13">
        <v>0.08</v>
      </c>
    </row>
    <row r="168" spans="1:4">
      <c r="A168" s="13" t="s">
        <v>156</v>
      </c>
      <c r="B168" s="13" t="s">
        <v>306</v>
      </c>
      <c r="C168" s="13" t="s">
        <v>307</v>
      </c>
      <c r="D168" s="13">
        <v>0.06</v>
      </c>
    </row>
    <row r="169" spans="1:4">
      <c r="A169" s="13" t="s">
        <v>156</v>
      </c>
      <c r="B169" s="13" t="s">
        <v>308</v>
      </c>
      <c r="C169" s="13" t="s">
        <v>309</v>
      </c>
      <c r="D169" s="13">
        <v>0.06</v>
      </c>
    </row>
    <row r="170" spans="1:4">
      <c r="A170" s="13" t="s">
        <v>156</v>
      </c>
      <c r="B170" s="13" t="s">
        <v>310</v>
      </c>
      <c r="C170" s="13" t="s">
        <v>311</v>
      </c>
      <c r="D170" s="13">
        <v>0.06</v>
      </c>
    </row>
    <row r="171" spans="1:4">
      <c r="A171" s="13" t="s">
        <v>156</v>
      </c>
      <c r="B171" s="13" t="s">
        <v>312</v>
      </c>
      <c r="C171" s="13" t="s">
        <v>313</v>
      </c>
      <c r="D171" s="13">
        <v>0.04</v>
      </c>
    </row>
    <row r="172" spans="1:4">
      <c r="A172" s="13" t="s">
        <v>156</v>
      </c>
      <c r="B172" s="13" t="s">
        <v>314</v>
      </c>
      <c r="C172" s="13" t="s">
        <v>315</v>
      </c>
      <c r="D172" s="13">
        <v>0.04</v>
      </c>
    </row>
    <row r="173" spans="1:4">
      <c r="A173" s="13" t="s">
        <v>156</v>
      </c>
      <c r="B173" s="13" t="s">
        <v>316</v>
      </c>
      <c r="C173" s="13" t="s">
        <v>317</v>
      </c>
      <c r="D173" s="13">
        <v>3.1E-2</v>
      </c>
    </row>
    <row r="174" spans="1:4" ht="64">
      <c r="A174" s="13" t="s">
        <v>156</v>
      </c>
      <c r="B174" s="13" t="s">
        <v>136</v>
      </c>
      <c r="C174" s="21" t="s">
        <v>318</v>
      </c>
    </row>
    <row r="175" spans="1:4">
      <c r="A175" s="13" t="s">
        <v>156</v>
      </c>
      <c r="B175" s="13" t="s">
        <v>51</v>
      </c>
      <c r="C175" s="13" t="s">
        <v>52</v>
      </c>
      <c r="D175" s="13">
        <v>0.80900000000000005</v>
      </c>
    </row>
    <row r="176" spans="1:4">
      <c r="A176" s="13" t="s">
        <v>156</v>
      </c>
      <c r="B176" s="13" t="s">
        <v>51</v>
      </c>
      <c r="C176" s="13" t="s">
        <v>53</v>
      </c>
      <c r="D176" s="13">
        <v>0.191</v>
      </c>
    </row>
    <row r="177" spans="1:4">
      <c r="A177" s="13" t="s">
        <v>156</v>
      </c>
      <c r="B177" s="13" t="s">
        <v>54</v>
      </c>
      <c r="C177" s="13" t="s">
        <v>55</v>
      </c>
      <c r="D177" s="13">
        <v>0.49</v>
      </c>
    </row>
    <row r="178" spans="1:4">
      <c r="A178" s="13" t="s">
        <v>156</v>
      </c>
      <c r="B178" s="13" t="s">
        <v>54</v>
      </c>
      <c r="C178" s="13" t="s">
        <v>56</v>
      </c>
      <c r="D178" s="13">
        <v>0.51</v>
      </c>
    </row>
    <row r="179" spans="1:4">
      <c r="A179" s="13" t="s">
        <v>156</v>
      </c>
      <c r="B179" s="13" t="s">
        <v>57</v>
      </c>
      <c r="C179" s="13" t="s">
        <v>58</v>
      </c>
      <c r="D179" s="13">
        <v>2.8000000000000001E-2</v>
      </c>
    </row>
    <row r="180" spans="1:4">
      <c r="A180" s="13" t="s">
        <v>156</v>
      </c>
      <c r="B180" s="13" t="s">
        <v>57</v>
      </c>
      <c r="C180" s="13" t="s">
        <v>59</v>
      </c>
      <c r="D180" s="13">
        <v>0.28599999999999998</v>
      </c>
    </row>
    <row r="181" spans="1:4">
      <c r="A181" s="13" t="s">
        <v>156</v>
      </c>
      <c r="B181" s="13" t="s">
        <v>57</v>
      </c>
      <c r="C181" s="13" t="s">
        <v>60</v>
      </c>
      <c r="D181" s="13">
        <v>0.20699999999999999</v>
      </c>
    </row>
    <row r="182" spans="1:4">
      <c r="A182" s="13" t="s">
        <v>156</v>
      </c>
      <c r="B182" s="13" t="s">
        <v>57</v>
      </c>
      <c r="C182" s="13" t="s">
        <v>61</v>
      </c>
      <c r="D182" s="13">
        <v>0.2</v>
      </c>
    </row>
    <row r="183" spans="1:4">
      <c r="A183" s="13" t="s">
        <v>156</v>
      </c>
      <c r="B183" s="13" t="s">
        <v>57</v>
      </c>
      <c r="C183" s="13" t="s">
        <v>62</v>
      </c>
      <c r="D183" s="13">
        <v>0.25800000000000001</v>
      </c>
    </row>
    <row r="184" spans="1:4">
      <c r="A184" s="13" t="s">
        <v>156</v>
      </c>
      <c r="B184" s="13" t="s">
        <v>57</v>
      </c>
      <c r="C184" s="13" t="s">
        <v>63</v>
      </c>
      <c r="D184" s="13">
        <v>1.4E-2</v>
      </c>
    </row>
    <row r="185" spans="1:4">
      <c r="A185" s="13" t="s">
        <v>156</v>
      </c>
      <c r="B185" s="13" t="s">
        <v>57</v>
      </c>
      <c r="C185" s="13" t="s">
        <v>64</v>
      </c>
      <c r="D185" s="13">
        <v>6.0000000000000001E-3</v>
      </c>
    </row>
    <row r="186" spans="1:4">
      <c r="A186" s="13" t="s">
        <v>156</v>
      </c>
      <c r="B186" s="13" t="s">
        <v>57</v>
      </c>
      <c r="C186" s="13" t="s">
        <v>65</v>
      </c>
      <c r="D186" s="13">
        <v>0.52</v>
      </c>
    </row>
    <row r="187" spans="1:4">
      <c r="A187" s="13" t="s">
        <v>156</v>
      </c>
      <c r="B187" s="13" t="s">
        <v>57</v>
      </c>
      <c r="C187" s="13" t="s">
        <v>66</v>
      </c>
      <c r="D187" s="13">
        <v>0.48</v>
      </c>
    </row>
    <row r="188" spans="1:4">
      <c r="A188" s="11" t="s">
        <v>157</v>
      </c>
      <c r="B188" s="11" t="s">
        <v>95</v>
      </c>
      <c r="C188" s="11" t="s">
        <v>319</v>
      </c>
      <c r="D188" s="11">
        <v>0.73</v>
      </c>
    </row>
    <row r="189" spans="1:4">
      <c r="A189" s="11" t="s">
        <v>157</v>
      </c>
      <c r="B189" s="11" t="s">
        <v>97</v>
      </c>
      <c r="C189" s="11" t="s">
        <v>320</v>
      </c>
      <c r="D189" s="11">
        <v>0.14199999999999999</v>
      </c>
    </row>
    <row r="190" spans="1:4">
      <c r="A190" s="11" t="s">
        <v>157</v>
      </c>
      <c r="B190" s="11" t="s">
        <v>302</v>
      </c>
      <c r="C190" s="11" t="s">
        <v>321</v>
      </c>
      <c r="D190" s="11">
        <v>0.128</v>
      </c>
    </row>
    <row r="191" spans="1:4" ht="48">
      <c r="A191" s="11" t="s">
        <v>157</v>
      </c>
      <c r="B191" s="11" t="s">
        <v>136</v>
      </c>
      <c r="C191" s="37" t="s">
        <v>322</v>
      </c>
      <c r="D191" s="11"/>
    </row>
    <row r="192" spans="1:4">
      <c r="A192" s="11" t="s">
        <v>157</v>
      </c>
      <c r="B192" s="11" t="s">
        <v>51</v>
      </c>
      <c r="C192" s="11" t="s">
        <v>52</v>
      </c>
      <c r="D192" s="11">
        <v>0.73199999999999998</v>
      </c>
    </row>
    <row r="193" spans="1:4">
      <c r="A193" s="11" t="s">
        <v>157</v>
      </c>
      <c r="B193" s="11" t="s">
        <v>51</v>
      </c>
      <c r="C193" s="11" t="s">
        <v>53</v>
      </c>
      <c r="D193" s="11">
        <v>0.26800000000000002</v>
      </c>
    </row>
    <row r="194" spans="1:4">
      <c r="A194" s="11" t="s">
        <v>157</v>
      </c>
      <c r="B194" s="11" t="s">
        <v>54</v>
      </c>
      <c r="C194" s="11" t="s">
        <v>55</v>
      </c>
      <c r="D194" s="11">
        <v>0.496</v>
      </c>
    </row>
    <row r="195" spans="1:4">
      <c r="A195" s="11" t="s">
        <v>157</v>
      </c>
      <c r="B195" s="11" t="s">
        <v>54</v>
      </c>
      <c r="C195" s="11" t="s">
        <v>56</v>
      </c>
      <c r="D195" s="11">
        <v>0.504</v>
      </c>
    </row>
    <row r="196" spans="1:4">
      <c r="A196" s="11" t="s">
        <v>157</v>
      </c>
      <c r="B196" s="11" t="s">
        <v>57</v>
      </c>
      <c r="C196" s="11" t="s">
        <v>58</v>
      </c>
      <c r="D196" s="11">
        <v>0.17</v>
      </c>
    </row>
    <row r="197" spans="1:4">
      <c r="A197" s="11" t="s">
        <v>157</v>
      </c>
      <c r="B197" s="11" t="s">
        <v>57</v>
      </c>
      <c r="C197" s="11" t="s">
        <v>59</v>
      </c>
      <c r="D197" s="11">
        <v>0.122</v>
      </c>
    </row>
    <row r="198" spans="1:4">
      <c r="A198" s="11" t="s">
        <v>157</v>
      </c>
      <c r="B198" s="11" t="s">
        <v>57</v>
      </c>
      <c r="C198" s="11" t="s">
        <v>60</v>
      </c>
      <c r="D198" s="11">
        <v>0.124</v>
      </c>
    </row>
    <row r="199" spans="1:4">
      <c r="A199" s="11" t="s">
        <v>157</v>
      </c>
      <c r="B199" s="11" t="s">
        <v>57</v>
      </c>
      <c r="C199" s="11" t="s">
        <v>61</v>
      </c>
      <c r="D199" s="11">
        <v>0.41799999999999998</v>
      </c>
    </row>
    <row r="200" spans="1:4">
      <c r="A200" s="11" t="s">
        <v>157</v>
      </c>
      <c r="B200" s="11" t="s">
        <v>57</v>
      </c>
      <c r="C200" s="11" t="s">
        <v>62</v>
      </c>
      <c r="D200" s="11">
        <v>9.6000000000000002E-2</v>
      </c>
    </row>
    <row r="201" spans="1:4">
      <c r="A201" s="11" t="s">
        <v>157</v>
      </c>
      <c r="B201" s="11" t="s">
        <v>57</v>
      </c>
      <c r="C201" s="11" t="s">
        <v>63</v>
      </c>
      <c r="D201" s="11">
        <v>3.4000000000000002E-2</v>
      </c>
    </row>
    <row r="202" spans="1:4">
      <c r="A202" s="11" t="s">
        <v>157</v>
      </c>
      <c r="B202" s="11" t="s">
        <v>57</v>
      </c>
      <c r="C202" s="11" t="s">
        <v>64</v>
      </c>
      <c r="D202" s="11">
        <v>0</v>
      </c>
    </row>
    <row r="203" spans="1:4">
      <c r="A203" s="11" t="s">
        <v>157</v>
      </c>
      <c r="B203" s="11" t="s">
        <v>57</v>
      </c>
      <c r="C203" s="11" t="s">
        <v>65</v>
      </c>
      <c r="D203" s="11">
        <v>0.41600000000000004</v>
      </c>
    </row>
    <row r="204" spans="1:4">
      <c r="A204" s="11" t="s">
        <v>157</v>
      </c>
      <c r="B204" s="11" t="s">
        <v>57</v>
      </c>
      <c r="C204" s="11" t="s">
        <v>66</v>
      </c>
      <c r="D204" s="11">
        <v>0.54800000000000004</v>
      </c>
    </row>
    <row r="205" spans="1:4">
      <c r="A205" s="13" t="s">
        <v>158</v>
      </c>
      <c r="B205" s="13" t="s">
        <v>95</v>
      </c>
      <c r="C205" s="13" t="s">
        <v>323</v>
      </c>
      <c r="D205" s="13">
        <v>0.36899999999999999</v>
      </c>
    </row>
    <row r="206" spans="1:4">
      <c r="A206" s="13" t="s">
        <v>158</v>
      </c>
      <c r="B206" s="13" t="s">
        <v>97</v>
      </c>
      <c r="C206" s="13" t="s">
        <v>67</v>
      </c>
      <c r="D206" s="13">
        <v>0.217</v>
      </c>
    </row>
    <row r="207" spans="1:4">
      <c r="A207" s="13" t="s">
        <v>158</v>
      </c>
      <c r="B207" s="13" t="s">
        <v>96</v>
      </c>
      <c r="C207" s="13" t="s">
        <v>81</v>
      </c>
      <c r="D207" s="13">
        <v>0.217</v>
      </c>
    </row>
    <row r="208" spans="1:4">
      <c r="A208" s="13" t="s">
        <v>158</v>
      </c>
      <c r="B208" s="13" t="s">
        <v>98</v>
      </c>
      <c r="C208" s="13" t="s">
        <v>82</v>
      </c>
      <c r="D208" s="13">
        <v>0.19700000000000001</v>
      </c>
    </row>
    <row r="209" spans="1:4" ht="64">
      <c r="A209" s="13" t="s">
        <v>158</v>
      </c>
      <c r="B209" s="13" t="s">
        <v>136</v>
      </c>
      <c r="C209" s="21" t="s">
        <v>324</v>
      </c>
    </row>
    <row r="210" spans="1:4">
      <c r="A210" s="13" t="s">
        <v>158</v>
      </c>
      <c r="B210" s="13" t="s">
        <v>51</v>
      </c>
      <c r="C210" s="13" t="s">
        <v>52</v>
      </c>
      <c r="D210" s="13">
        <v>0.56200000000000006</v>
      </c>
    </row>
    <row r="211" spans="1:4">
      <c r="A211" s="13" t="s">
        <v>158</v>
      </c>
      <c r="B211" s="13" t="s">
        <v>51</v>
      </c>
      <c r="C211" s="13" t="s">
        <v>53</v>
      </c>
      <c r="D211" s="13">
        <v>0.438</v>
      </c>
    </row>
    <row r="212" spans="1:4">
      <c r="A212" s="13" t="s">
        <v>158</v>
      </c>
      <c r="B212" s="13" t="s">
        <v>54</v>
      </c>
      <c r="C212" s="13" t="s">
        <v>55</v>
      </c>
      <c r="D212" s="13">
        <v>0.48699999999999999</v>
      </c>
    </row>
    <row r="213" spans="1:4">
      <c r="A213" s="13" t="s">
        <v>158</v>
      </c>
      <c r="B213" s="13" t="s">
        <v>54</v>
      </c>
      <c r="C213" s="13" t="s">
        <v>56</v>
      </c>
      <c r="D213" s="13">
        <v>0.51300000000000001</v>
      </c>
    </row>
    <row r="214" spans="1:4">
      <c r="A214" s="13" t="s">
        <v>158</v>
      </c>
      <c r="B214" s="13" t="s">
        <v>57</v>
      </c>
      <c r="C214" s="13" t="s">
        <v>58</v>
      </c>
      <c r="D214" s="13">
        <v>8.1000000000000003E-2</v>
      </c>
    </row>
    <row r="215" spans="1:4">
      <c r="A215" s="13" t="s">
        <v>158</v>
      </c>
      <c r="B215" s="13" t="s">
        <v>57</v>
      </c>
      <c r="C215" s="13" t="s">
        <v>59</v>
      </c>
      <c r="D215" s="13">
        <v>0.28199999999999997</v>
      </c>
    </row>
    <row r="216" spans="1:4">
      <c r="A216" s="13" t="s">
        <v>158</v>
      </c>
      <c r="B216" s="13" t="s">
        <v>57</v>
      </c>
      <c r="C216" s="13" t="s">
        <v>60</v>
      </c>
      <c r="D216" s="13">
        <v>0.36899999999999999</v>
      </c>
    </row>
    <row r="217" spans="1:4">
      <c r="A217" s="13" t="s">
        <v>158</v>
      </c>
      <c r="B217" s="13" t="s">
        <v>57</v>
      </c>
      <c r="C217" s="13" t="s">
        <v>61</v>
      </c>
      <c r="D217" s="13">
        <v>0.15</v>
      </c>
    </row>
    <row r="218" spans="1:4">
      <c r="A218" s="13" t="s">
        <v>158</v>
      </c>
      <c r="B218" s="13" t="s">
        <v>57</v>
      </c>
      <c r="C218" s="13" t="s">
        <v>62</v>
      </c>
      <c r="D218" s="13">
        <v>3.9E-2</v>
      </c>
    </row>
    <row r="219" spans="1:4">
      <c r="A219" s="13" t="s">
        <v>158</v>
      </c>
      <c r="B219" s="13" t="s">
        <v>57</v>
      </c>
      <c r="C219" s="13" t="s">
        <v>63</v>
      </c>
      <c r="D219" s="13">
        <v>2E-3</v>
      </c>
    </row>
    <row r="220" spans="1:4">
      <c r="A220" s="13" t="s">
        <v>158</v>
      </c>
      <c r="B220" s="13" t="s">
        <v>57</v>
      </c>
      <c r="C220" s="13" t="s">
        <v>64</v>
      </c>
      <c r="D220" s="13">
        <v>6.7000000000000004E-2</v>
      </c>
    </row>
    <row r="221" spans="1:4">
      <c r="A221" s="13" t="s">
        <v>158</v>
      </c>
      <c r="B221" s="13" t="s">
        <v>57</v>
      </c>
      <c r="C221" s="13" t="s">
        <v>65</v>
      </c>
      <c r="D221" s="13">
        <v>0.73199999999999998</v>
      </c>
    </row>
    <row r="222" spans="1:4">
      <c r="A222" s="13" t="s">
        <v>158</v>
      </c>
      <c r="B222" s="13" t="s">
        <v>57</v>
      </c>
      <c r="C222" s="13" t="s">
        <v>66</v>
      </c>
      <c r="D222" s="13">
        <v>0.25800000000000001</v>
      </c>
    </row>
    <row r="223" spans="1:4">
      <c r="A223" s="11" t="s">
        <v>159</v>
      </c>
      <c r="B223" s="11" t="s">
        <v>298</v>
      </c>
      <c r="C223" s="11" t="s">
        <v>325</v>
      </c>
      <c r="D223" s="11">
        <v>0.45800000000000002</v>
      </c>
    </row>
    <row r="224" spans="1:4">
      <c r="A224" s="11" t="s">
        <v>159</v>
      </c>
      <c r="B224" s="11" t="s">
        <v>300</v>
      </c>
      <c r="C224" s="11" t="s">
        <v>326</v>
      </c>
      <c r="D224" s="11">
        <v>0.31</v>
      </c>
    </row>
    <row r="225" spans="1:4">
      <c r="A225" s="11" t="s">
        <v>159</v>
      </c>
      <c r="B225" s="11" t="s">
        <v>302</v>
      </c>
      <c r="C225" s="11" t="s">
        <v>327</v>
      </c>
      <c r="D225" s="11">
        <v>0.23</v>
      </c>
    </row>
    <row r="226" spans="1:4" ht="48">
      <c r="A226" s="11" t="s">
        <v>159</v>
      </c>
      <c r="B226" s="11" t="s">
        <v>136</v>
      </c>
      <c r="C226" s="37" t="s">
        <v>328</v>
      </c>
      <c r="D226" s="11"/>
    </row>
    <row r="227" spans="1:4">
      <c r="A227" s="11" t="s">
        <v>159</v>
      </c>
      <c r="B227" s="11" t="s">
        <v>51</v>
      </c>
      <c r="C227" s="11" t="s">
        <v>52</v>
      </c>
      <c r="D227" s="11">
        <v>0.53800000000000003</v>
      </c>
    </row>
    <row r="228" spans="1:4">
      <c r="A228" s="11" t="s">
        <v>159</v>
      </c>
      <c r="B228" s="11" t="s">
        <v>51</v>
      </c>
      <c r="C228" s="11" t="s">
        <v>53</v>
      </c>
      <c r="D228" s="11">
        <v>0.46200000000000002</v>
      </c>
    </row>
    <row r="229" spans="1:4">
      <c r="A229" s="11" t="s">
        <v>159</v>
      </c>
      <c r="B229" s="11" t="s">
        <v>54</v>
      </c>
      <c r="C229" s="11" t="s">
        <v>55</v>
      </c>
      <c r="D229" s="11">
        <v>0.495</v>
      </c>
    </row>
    <row r="230" spans="1:4">
      <c r="A230" s="11" t="s">
        <v>159</v>
      </c>
      <c r="B230" s="11" t="s">
        <v>54</v>
      </c>
      <c r="C230" s="11" t="s">
        <v>56</v>
      </c>
      <c r="D230" s="11">
        <v>0.5</v>
      </c>
    </row>
    <row r="231" spans="1:4">
      <c r="A231" s="11" t="s">
        <v>159</v>
      </c>
      <c r="B231" s="11" t="s">
        <v>57</v>
      </c>
      <c r="C231" s="11" t="s">
        <v>58</v>
      </c>
      <c r="D231" s="11">
        <v>6.5000000000000002E-2</v>
      </c>
    </row>
    <row r="232" spans="1:4">
      <c r="A232" s="11" t="s">
        <v>159</v>
      </c>
      <c r="B232" s="11" t="s">
        <v>57</v>
      </c>
      <c r="C232" s="11" t="s">
        <v>59</v>
      </c>
      <c r="D232" s="11">
        <v>5.0999999999999997E-2</v>
      </c>
    </row>
    <row r="233" spans="1:4">
      <c r="A233" s="11" t="s">
        <v>159</v>
      </c>
      <c r="B233" s="11" t="s">
        <v>57</v>
      </c>
      <c r="C233" s="11" t="s">
        <v>60</v>
      </c>
      <c r="D233" s="11">
        <v>7.2999999999999995E-2</v>
      </c>
    </row>
    <row r="234" spans="1:4">
      <c r="A234" s="11" t="s">
        <v>159</v>
      </c>
      <c r="B234" s="11" t="s">
        <v>57</v>
      </c>
      <c r="C234" s="11" t="s">
        <v>61</v>
      </c>
      <c r="D234" s="11">
        <v>0.47899999999999998</v>
      </c>
    </row>
    <row r="235" spans="1:4">
      <c r="A235" s="11" t="s">
        <v>159</v>
      </c>
      <c r="B235" s="11" t="s">
        <v>57</v>
      </c>
      <c r="C235" s="11" t="s">
        <v>62</v>
      </c>
      <c r="D235" s="11">
        <v>0.23699999999999999</v>
      </c>
    </row>
    <row r="236" spans="1:4">
      <c r="A236" s="11" t="s">
        <v>159</v>
      </c>
      <c r="B236" s="11" t="s">
        <v>57</v>
      </c>
      <c r="C236" s="11" t="s">
        <v>63</v>
      </c>
      <c r="D236" s="11">
        <v>5.7000000000000002E-2</v>
      </c>
    </row>
    <row r="237" spans="1:4">
      <c r="A237" s="11" t="s">
        <v>159</v>
      </c>
      <c r="B237" s="11" t="s">
        <v>57</v>
      </c>
      <c r="C237" s="11" t="s">
        <v>64</v>
      </c>
      <c r="D237" s="11">
        <v>0</v>
      </c>
    </row>
    <row r="238" spans="1:4">
      <c r="A238" s="11" t="s">
        <v>159</v>
      </c>
      <c r="B238" s="11" t="s">
        <v>57</v>
      </c>
      <c r="C238" s="11" t="s">
        <v>65</v>
      </c>
      <c r="D238" s="11">
        <v>0.189</v>
      </c>
    </row>
    <row r="239" spans="1:4">
      <c r="A239" s="11" t="s">
        <v>159</v>
      </c>
      <c r="B239" s="11" t="s">
        <v>57</v>
      </c>
      <c r="C239" s="11" t="s">
        <v>66</v>
      </c>
      <c r="D239" s="11">
        <v>0.77300000000000002</v>
      </c>
    </row>
    <row r="240" spans="1:4">
      <c r="A240" s="13" t="s">
        <v>160</v>
      </c>
      <c r="B240" s="13" t="s">
        <v>95</v>
      </c>
      <c r="C240" s="13" t="s">
        <v>329</v>
      </c>
      <c r="D240" s="13">
        <v>0.38</v>
      </c>
    </row>
    <row r="241" spans="1:4">
      <c r="A241" s="13" t="s">
        <v>160</v>
      </c>
      <c r="B241" s="13" t="s">
        <v>97</v>
      </c>
      <c r="C241" s="13" t="s">
        <v>330</v>
      </c>
      <c r="D241" s="13">
        <v>0.33</v>
      </c>
    </row>
    <row r="242" spans="1:4">
      <c r="A242" s="13" t="s">
        <v>160</v>
      </c>
      <c r="B242" s="13" t="s">
        <v>96</v>
      </c>
      <c r="C242" s="13" t="s">
        <v>331</v>
      </c>
      <c r="D242" s="13">
        <v>7.0000000000000007E-2</v>
      </c>
    </row>
    <row r="243" spans="1:4">
      <c r="A243" s="13" t="s">
        <v>160</v>
      </c>
      <c r="B243" s="13" t="s">
        <v>98</v>
      </c>
      <c r="C243" s="13" t="s">
        <v>332</v>
      </c>
      <c r="D243" s="13">
        <v>0.06</v>
      </c>
    </row>
    <row r="244" spans="1:4">
      <c r="A244" s="13" t="s">
        <v>160</v>
      </c>
      <c r="B244" s="13" t="s">
        <v>99</v>
      </c>
      <c r="C244" s="13" t="s">
        <v>329</v>
      </c>
      <c r="D244" s="13">
        <v>0.05</v>
      </c>
    </row>
    <row r="245" spans="1:4">
      <c r="A245" s="13" t="s">
        <v>160</v>
      </c>
      <c r="B245" s="13" t="s">
        <v>101</v>
      </c>
      <c r="C245" s="13" t="s">
        <v>333</v>
      </c>
      <c r="D245" s="13">
        <v>0.04</v>
      </c>
    </row>
    <row r="246" spans="1:4">
      <c r="A246" s="13" t="s">
        <v>160</v>
      </c>
      <c r="B246" s="13" t="s">
        <v>102</v>
      </c>
      <c r="C246" s="13" t="s">
        <v>334</v>
      </c>
      <c r="D246" s="13">
        <v>0.04</v>
      </c>
    </row>
    <row r="247" spans="1:4">
      <c r="A247" s="13" t="s">
        <v>160</v>
      </c>
      <c r="B247" s="13" t="s">
        <v>103</v>
      </c>
      <c r="C247" s="13" t="s">
        <v>335</v>
      </c>
      <c r="D247" s="13">
        <v>0.03</v>
      </c>
    </row>
    <row r="248" spans="1:4">
      <c r="A248" s="13" t="s">
        <v>160</v>
      </c>
      <c r="B248" s="13" t="s">
        <v>104</v>
      </c>
      <c r="C248" s="13" t="s">
        <v>336</v>
      </c>
      <c r="D248" s="13">
        <v>0.01</v>
      </c>
    </row>
    <row r="249" spans="1:4" ht="64">
      <c r="A249" s="13" t="s">
        <v>160</v>
      </c>
      <c r="B249" s="13" t="s">
        <v>136</v>
      </c>
      <c r="C249" s="21" t="s">
        <v>337</v>
      </c>
    </row>
    <row r="250" spans="1:4">
      <c r="A250" s="13" t="s">
        <v>160</v>
      </c>
      <c r="B250" s="13" t="s">
        <v>51</v>
      </c>
      <c r="C250" s="13" t="s">
        <v>52</v>
      </c>
      <c r="D250" s="13">
        <v>0.66</v>
      </c>
    </row>
    <row r="251" spans="1:4">
      <c r="A251" s="13" t="s">
        <v>160</v>
      </c>
      <c r="B251" s="13" t="s">
        <v>51</v>
      </c>
      <c r="C251" s="13" t="s">
        <v>53</v>
      </c>
      <c r="D251" s="13">
        <v>0.34</v>
      </c>
    </row>
    <row r="252" spans="1:4">
      <c r="A252" s="13" t="s">
        <v>160</v>
      </c>
      <c r="B252" s="13" t="s">
        <v>54</v>
      </c>
      <c r="C252" s="13" t="s">
        <v>55</v>
      </c>
      <c r="D252" s="13">
        <v>0.5</v>
      </c>
    </row>
    <row r="253" spans="1:4">
      <c r="A253" s="13" t="s">
        <v>160</v>
      </c>
      <c r="B253" s="13" t="s">
        <v>54</v>
      </c>
      <c r="C253" s="13" t="s">
        <v>56</v>
      </c>
      <c r="D253" s="13">
        <v>0.5</v>
      </c>
    </row>
    <row r="254" spans="1:4">
      <c r="A254" s="13" t="s">
        <v>160</v>
      </c>
      <c r="B254" s="13" t="s">
        <v>57</v>
      </c>
      <c r="C254" s="13" t="s">
        <v>58</v>
      </c>
      <c r="D254" s="13">
        <v>6.9000000000000006E-2</v>
      </c>
    </row>
    <row r="255" spans="1:4">
      <c r="A255" s="13" t="s">
        <v>160</v>
      </c>
      <c r="B255" s="13" t="s">
        <v>57</v>
      </c>
      <c r="C255" s="13" t="s">
        <v>59</v>
      </c>
      <c r="D255" s="13">
        <v>0.224</v>
      </c>
    </row>
    <row r="256" spans="1:4">
      <c r="A256" s="13" t="s">
        <v>160</v>
      </c>
      <c r="B256" s="13" t="s">
        <v>57</v>
      </c>
      <c r="C256" s="13" t="s">
        <v>60</v>
      </c>
      <c r="D256" s="13">
        <v>0.38100000000000001</v>
      </c>
    </row>
    <row r="257" spans="1:4">
      <c r="A257" s="13" t="s">
        <v>160</v>
      </c>
      <c r="B257" s="13" t="s">
        <v>57</v>
      </c>
      <c r="C257" s="13" t="s">
        <v>61</v>
      </c>
      <c r="D257" s="13">
        <v>0.28000000000000003</v>
      </c>
    </row>
    <row r="258" spans="1:4">
      <c r="A258" s="13" t="s">
        <v>160</v>
      </c>
      <c r="B258" s="13" t="s">
        <v>57</v>
      </c>
      <c r="C258" s="13" t="s">
        <v>62</v>
      </c>
      <c r="D258" s="13">
        <v>3.5999999999999997E-2</v>
      </c>
    </row>
    <row r="259" spans="1:4">
      <c r="A259" s="13" t="s">
        <v>160</v>
      </c>
      <c r="B259" s="13" t="s">
        <v>57</v>
      </c>
      <c r="C259" s="13" t="s">
        <v>63</v>
      </c>
      <c r="D259" s="13">
        <v>7.0000000000000001E-3</v>
      </c>
    </row>
    <row r="260" spans="1:4">
      <c r="A260" s="13" t="s">
        <v>160</v>
      </c>
      <c r="B260" s="13" t="s">
        <v>57</v>
      </c>
      <c r="C260" s="13" t="s">
        <v>64</v>
      </c>
      <c r="D260" s="13">
        <v>3.0000000000000001E-3</v>
      </c>
    </row>
    <row r="261" spans="1:4">
      <c r="A261" s="13" t="s">
        <v>160</v>
      </c>
      <c r="B261" s="13" t="s">
        <v>57</v>
      </c>
      <c r="C261" s="13" t="s">
        <v>65</v>
      </c>
      <c r="D261" s="13">
        <v>0.67400000000000004</v>
      </c>
    </row>
    <row r="262" spans="1:4">
      <c r="A262" s="13" t="s">
        <v>160</v>
      </c>
      <c r="B262" s="13" t="s">
        <v>57</v>
      </c>
      <c r="C262" s="13" t="s">
        <v>66</v>
      </c>
      <c r="D262" s="13">
        <v>0.32600000000000001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BEAD-D473-7B4F-A0F1-FD90B83F8C12}">
  <dimension ref="A1:H22"/>
  <sheetViews>
    <sheetView workbookViewId="0">
      <selection activeCell="H15" sqref="H15"/>
    </sheetView>
  </sheetViews>
  <sheetFormatPr baseColWidth="10" defaultRowHeight="15"/>
  <sheetData>
    <row r="1" spans="1:8">
      <c r="A1" t="s">
        <v>22</v>
      </c>
      <c r="B1" t="s">
        <v>129</v>
      </c>
      <c r="C1" t="s">
        <v>130</v>
      </c>
      <c r="D1" t="s">
        <v>131</v>
      </c>
      <c r="E1" t="s">
        <v>132</v>
      </c>
      <c r="F1" t="s">
        <v>133</v>
      </c>
      <c r="G1" t="s">
        <v>134</v>
      </c>
      <c r="H1" t="s">
        <v>135</v>
      </c>
    </row>
    <row r="2" spans="1:8">
      <c r="A2" t="s">
        <v>9</v>
      </c>
      <c r="B2">
        <v>6204</v>
      </c>
      <c r="C2">
        <v>6000</v>
      </c>
      <c r="D2" s="24">
        <v>200</v>
      </c>
      <c r="E2">
        <v>4</v>
      </c>
    </row>
    <row r="3" spans="1:8">
      <c r="A3" t="s">
        <v>12</v>
      </c>
      <c r="B3">
        <v>1553</v>
      </c>
      <c r="C3">
        <v>896</v>
      </c>
      <c r="D3">
        <v>451</v>
      </c>
      <c r="E3">
        <v>206</v>
      </c>
      <c r="F3">
        <v>1028</v>
      </c>
      <c r="G3">
        <v>355</v>
      </c>
      <c r="H3">
        <v>673</v>
      </c>
    </row>
    <row r="4" spans="1:8">
      <c r="A4" t="s">
        <v>20</v>
      </c>
      <c r="B4">
        <v>3233</v>
      </c>
      <c r="C4">
        <v>1161</v>
      </c>
      <c r="D4">
        <v>47</v>
      </c>
      <c r="E4">
        <v>2205</v>
      </c>
    </row>
    <row r="5" spans="1:8">
      <c r="A5" t="s">
        <v>16</v>
      </c>
      <c r="B5">
        <v>2810</v>
      </c>
      <c r="C5">
        <v>1157</v>
      </c>
      <c r="D5">
        <v>74</v>
      </c>
      <c r="E5">
        <v>1579</v>
      </c>
      <c r="F5">
        <v>104</v>
      </c>
      <c r="G5">
        <v>90</v>
      </c>
      <c r="H5">
        <v>14</v>
      </c>
    </row>
    <row r="6" spans="1:8">
      <c r="A6" t="s">
        <v>141</v>
      </c>
      <c r="B6">
        <v>3252</v>
      </c>
      <c r="C6" s="38">
        <v>1321</v>
      </c>
      <c r="D6">
        <v>50</v>
      </c>
      <c r="E6">
        <v>1881</v>
      </c>
      <c r="F6">
        <v>211</v>
      </c>
      <c r="G6">
        <v>31</v>
      </c>
      <c r="H6">
        <v>180</v>
      </c>
    </row>
    <row r="7" spans="1:8">
      <c r="A7" t="s">
        <v>142</v>
      </c>
      <c r="B7">
        <v>393</v>
      </c>
      <c r="C7">
        <v>58</v>
      </c>
      <c r="D7">
        <v>133</v>
      </c>
      <c r="E7">
        <v>202</v>
      </c>
    </row>
    <row r="8" spans="1:8">
      <c r="A8" t="s">
        <v>144</v>
      </c>
      <c r="B8">
        <v>3500</v>
      </c>
      <c r="C8">
        <v>3500</v>
      </c>
    </row>
    <row r="9" spans="1:8">
      <c r="A9" t="s">
        <v>291</v>
      </c>
      <c r="B9">
        <v>445</v>
      </c>
      <c r="C9">
        <v>284</v>
      </c>
      <c r="D9">
        <v>73</v>
      </c>
      <c r="E9">
        <v>88</v>
      </c>
    </row>
    <row r="10" spans="1:8">
      <c r="A10" t="s">
        <v>156</v>
      </c>
      <c r="B10">
        <v>793</v>
      </c>
      <c r="C10">
        <v>516</v>
      </c>
      <c r="D10">
        <v>91</v>
      </c>
      <c r="E10">
        <v>186</v>
      </c>
      <c r="F10">
        <v>143</v>
      </c>
      <c r="G10">
        <v>52</v>
      </c>
      <c r="H10">
        <v>91</v>
      </c>
    </row>
    <row r="11" spans="1:8">
      <c r="A11" t="s">
        <v>157</v>
      </c>
      <c r="B11">
        <v>1761</v>
      </c>
      <c r="C11">
        <v>1745</v>
      </c>
      <c r="D11">
        <v>13</v>
      </c>
      <c r="E11">
        <v>3</v>
      </c>
      <c r="F11">
        <v>12</v>
      </c>
      <c r="G11">
        <v>10</v>
      </c>
      <c r="H11">
        <v>2</v>
      </c>
    </row>
    <row r="12" spans="1:8">
      <c r="A12" t="s">
        <v>158</v>
      </c>
      <c r="B12">
        <v>285</v>
      </c>
      <c r="C12">
        <v>168</v>
      </c>
      <c r="D12">
        <v>34</v>
      </c>
      <c r="E12">
        <v>83</v>
      </c>
      <c r="F12">
        <v>73</v>
      </c>
      <c r="G12">
        <v>31</v>
      </c>
      <c r="H12">
        <v>42</v>
      </c>
    </row>
    <row r="13" spans="1:8">
      <c r="A13" t="s">
        <v>159</v>
      </c>
      <c r="B13">
        <v>3287</v>
      </c>
      <c r="C13">
        <v>3224</v>
      </c>
      <c r="D13">
        <v>29</v>
      </c>
      <c r="E13">
        <v>34</v>
      </c>
      <c r="F13">
        <v>3</v>
      </c>
      <c r="G13">
        <v>3</v>
      </c>
      <c r="H13">
        <v>0</v>
      </c>
    </row>
    <row r="14" spans="1:8">
      <c r="A14" t="s">
        <v>160</v>
      </c>
      <c r="B14">
        <v>24</v>
      </c>
      <c r="C14">
        <v>19</v>
      </c>
      <c r="D14">
        <v>3</v>
      </c>
      <c r="E14">
        <v>2</v>
      </c>
      <c r="F14">
        <v>25</v>
      </c>
      <c r="G14">
        <v>25</v>
      </c>
    </row>
    <row r="15" spans="1:8">
      <c r="A15" t="s">
        <v>145</v>
      </c>
      <c r="B15">
        <v>471</v>
      </c>
      <c r="C15">
        <v>293</v>
      </c>
      <c r="D15">
        <v>87</v>
      </c>
      <c r="E15">
        <v>91</v>
      </c>
    </row>
    <row r="16" spans="1:8">
      <c r="A16" t="s">
        <v>147</v>
      </c>
      <c r="B16">
        <v>447</v>
      </c>
      <c r="C16">
        <v>268</v>
      </c>
      <c r="D16">
        <v>82</v>
      </c>
      <c r="E16">
        <v>97</v>
      </c>
    </row>
    <row r="17" spans="1:8">
      <c r="A17" t="s">
        <v>148</v>
      </c>
      <c r="B17">
        <v>393</v>
      </c>
      <c r="C17">
        <v>266</v>
      </c>
      <c r="D17">
        <v>64</v>
      </c>
      <c r="E17">
        <v>63</v>
      </c>
    </row>
    <row r="18" spans="1:8">
      <c r="A18" t="s">
        <v>149</v>
      </c>
      <c r="B18">
        <v>405</v>
      </c>
      <c r="C18">
        <v>248</v>
      </c>
      <c r="D18">
        <v>76</v>
      </c>
      <c r="E18">
        <v>81</v>
      </c>
    </row>
    <row r="19" spans="1:8">
      <c r="A19" t="s">
        <v>150</v>
      </c>
      <c r="B19">
        <v>379</v>
      </c>
      <c r="C19">
        <v>243</v>
      </c>
      <c r="D19">
        <v>62</v>
      </c>
      <c r="E19">
        <v>74</v>
      </c>
    </row>
    <row r="20" spans="1:8">
      <c r="A20" t="s">
        <v>151</v>
      </c>
      <c r="B20">
        <v>382</v>
      </c>
      <c r="C20">
        <v>243</v>
      </c>
      <c r="D20">
        <v>68</v>
      </c>
      <c r="E20">
        <v>71</v>
      </c>
    </row>
    <row r="21" spans="1:8">
      <c r="A21" t="s">
        <v>152</v>
      </c>
      <c r="B21">
        <v>381</v>
      </c>
      <c r="C21">
        <v>253</v>
      </c>
      <c r="D21">
        <v>61</v>
      </c>
      <c r="E21">
        <v>67</v>
      </c>
    </row>
    <row r="22" spans="1:8">
      <c r="A22" t="s">
        <v>153</v>
      </c>
      <c r="B22">
        <v>706</v>
      </c>
      <c r="C22">
        <v>468</v>
      </c>
      <c r="D22">
        <v>65</v>
      </c>
      <c r="E22">
        <v>173</v>
      </c>
      <c r="F22">
        <v>150</v>
      </c>
      <c r="G22">
        <v>69</v>
      </c>
      <c r="H22">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972DF-9C94-C142-B548-E13B733338FE}">
  <dimension ref="A1:E29"/>
  <sheetViews>
    <sheetView workbookViewId="0">
      <selection activeCell="E29" sqref="E29"/>
    </sheetView>
  </sheetViews>
  <sheetFormatPr baseColWidth="10" defaultRowHeight="15"/>
  <cols>
    <col min="1" max="5" width="20.83203125" customWidth="1"/>
  </cols>
  <sheetData>
    <row r="1" spans="1:5" ht="30" customHeight="1" thickBot="1">
      <c r="A1" s="25" t="s">
        <v>4</v>
      </c>
      <c r="B1" s="26" t="s">
        <v>136</v>
      </c>
      <c r="C1" s="26" t="s">
        <v>1</v>
      </c>
      <c r="D1" s="26" t="s">
        <v>137</v>
      </c>
      <c r="E1" s="26" t="s">
        <v>138</v>
      </c>
    </row>
    <row r="2" spans="1:5" ht="30" customHeight="1" thickBot="1">
      <c r="A2" s="27" t="s">
        <v>9</v>
      </c>
      <c r="B2" s="28" t="s">
        <v>139</v>
      </c>
      <c r="C2" s="28" t="s">
        <v>6</v>
      </c>
      <c r="D2" s="28" t="s">
        <v>185</v>
      </c>
      <c r="E2" s="29">
        <v>1000</v>
      </c>
    </row>
    <row r="3" spans="1:5" ht="30" customHeight="1" thickBot="1">
      <c r="A3" s="27" t="s">
        <v>12</v>
      </c>
      <c r="B3" s="28" t="s">
        <v>139</v>
      </c>
      <c r="C3" s="28" t="s">
        <v>11</v>
      </c>
      <c r="D3" s="28" t="s">
        <v>185</v>
      </c>
      <c r="E3" s="29">
        <v>1000</v>
      </c>
    </row>
    <row r="4" spans="1:5" ht="30" customHeight="1" thickBot="1">
      <c r="A4" s="27" t="s">
        <v>16</v>
      </c>
      <c r="B4" s="28" t="s">
        <v>139</v>
      </c>
      <c r="C4" s="28" t="s">
        <v>14</v>
      </c>
      <c r="D4" s="28" t="s">
        <v>185</v>
      </c>
      <c r="E4" s="29">
        <v>1005</v>
      </c>
    </row>
    <row r="5" spans="1:5" ht="30" customHeight="1" thickBot="1">
      <c r="A5" s="27" t="s">
        <v>20</v>
      </c>
      <c r="B5" s="28" t="s">
        <v>139</v>
      </c>
      <c r="C5" s="28" t="s">
        <v>140</v>
      </c>
      <c r="D5" s="28" t="s">
        <v>185</v>
      </c>
      <c r="E5" s="29">
        <v>1029</v>
      </c>
    </row>
    <row r="6" spans="1:5" ht="30" customHeight="1" thickBot="1">
      <c r="A6" s="27" t="s">
        <v>141</v>
      </c>
      <c r="B6" s="28" t="s">
        <v>139</v>
      </c>
      <c r="C6" s="28" t="s">
        <v>14</v>
      </c>
      <c r="D6" s="28" t="s">
        <v>185</v>
      </c>
      <c r="E6" s="28">
        <v>759</v>
      </c>
    </row>
    <row r="7" spans="1:5" ht="30" customHeight="1" thickBot="1">
      <c r="A7" s="27" t="s">
        <v>142</v>
      </c>
      <c r="B7" s="28" t="s">
        <v>139</v>
      </c>
      <c r="C7" s="28" t="s">
        <v>143</v>
      </c>
      <c r="D7" s="28" t="s">
        <v>185</v>
      </c>
      <c r="E7" s="29">
        <v>1109</v>
      </c>
    </row>
    <row r="8" spans="1:5" ht="30" customHeight="1" thickBot="1">
      <c r="A8" s="27" t="s">
        <v>144</v>
      </c>
      <c r="B8" s="28" t="s">
        <v>139</v>
      </c>
      <c r="C8" s="28" t="s">
        <v>188</v>
      </c>
      <c r="D8" s="28" t="s">
        <v>185</v>
      </c>
      <c r="E8" s="29">
        <v>1000</v>
      </c>
    </row>
    <row r="9" spans="1:5" ht="30" customHeight="1" thickBot="1">
      <c r="A9" s="27" t="s">
        <v>145</v>
      </c>
      <c r="B9" s="28" t="s">
        <v>139</v>
      </c>
      <c r="C9" s="28" t="s">
        <v>146</v>
      </c>
      <c r="D9" s="28" t="s">
        <v>185</v>
      </c>
      <c r="E9" s="28">
        <v>500</v>
      </c>
    </row>
    <row r="10" spans="1:5" ht="30" customHeight="1" thickBot="1">
      <c r="A10" s="27" t="s">
        <v>147</v>
      </c>
      <c r="B10" s="28" t="s">
        <v>139</v>
      </c>
      <c r="C10" s="28" t="s">
        <v>146</v>
      </c>
      <c r="D10" s="28" t="s">
        <v>185</v>
      </c>
      <c r="E10" s="28">
        <v>500</v>
      </c>
    </row>
    <row r="11" spans="1:5" ht="30" customHeight="1" thickBot="1">
      <c r="A11" s="27" t="s">
        <v>148</v>
      </c>
      <c r="B11" s="28" t="s">
        <v>139</v>
      </c>
      <c r="C11" s="28" t="s">
        <v>146</v>
      </c>
      <c r="D11" s="28" t="s">
        <v>185</v>
      </c>
      <c r="E11" s="28">
        <v>500</v>
      </c>
    </row>
    <row r="12" spans="1:5" ht="30" customHeight="1" thickBot="1">
      <c r="A12" s="27" t="s">
        <v>149</v>
      </c>
      <c r="B12" s="28" t="s">
        <v>139</v>
      </c>
      <c r="C12" s="28" t="s">
        <v>146</v>
      </c>
      <c r="D12" s="28" t="s">
        <v>185</v>
      </c>
      <c r="E12" s="28">
        <v>500</v>
      </c>
    </row>
    <row r="13" spans="1:5" ht="30" customHeight="1" thickBot="1">
      <c r="A13" s="27" t="s">
        <v>150</v>
      </c>
      <c r="B13" s="28" t="s">
        <v>139</v>
      </c>
      <c r="C13" s="28" t="s">
        <v>146</v>
      </c>
      <c r="D13" s="28" t="s">
        <v>185</v>
      </c>
      <c r="E13" s="28">
        <v>499</v>
      </c>
    </row>
    <row r="14" spans="1:5" ht="30" customHeight="1" thickBot="1">
      <c r="A14" s="27" t="s">
        <v>151</v>
      </c>
      <c r="B14" s="28" t="s">
        <v>139</v>
      </c>
      <c r="C14" s="28" t="s">
        <v>146</v>
      </c>
      <c r="D14" s="28" t="s">
        <v>185</v>
      </c>
      <c r="E14" s="28">
        <v>500</v>
      </c>
    </row>
    <row r="15" spans="1:5" ht="30" customHeight="1" thickBot="1">
      <c r="A15" s="27" t="s">
        <v>152</v>
      </c>
      <c r="B15" s="28" t="s">
        <v>139</v>
      </c>
      <c r="C15" s="28" t="s">
        <v>146</v>
      </c>
      <c r="D15" s="28" t="s">
        <v>185</v>
      </c>
      <c r="E15" s="28">
        <v>500</v>
      </c>
    </row>
    <row r="16" spans="1:5" ht="30" customHeight="1" thickBot="1">
      <c r="A16" s="27" t="s">
        <v>153</v>
      </c>
      <c r="B16" s="28" t="s">
        <v>139</v>
      </c>
      <c r="C16" s="28" t="s">
        <v>154</v>
      </c>
      <c r="D16" s="28" t="s">
        <v>185</v>
      </c>
      <c r="E16" s="29">
        <v>1001</v>
      </c>
    </row>
    <row r="17" spans="1:5" ht="30" customHeight="1" thickBot="1">
      <c r="A17" s="27" t="s">
        <v>155</v>
      </c>
      <c r="B17" s="28" t="s">
        <v>139</v>
      </c>
      <c r="C17" s="28" t="s">
        <v>146</v>
      </c>
      <c r="D17" s="28" t="s">
        <v>185</v>
      </c>
      <c r="E17" s="28">
        <v>500</v>
      </c>
    </row>
    <row r="18" spans="1:5" ht="30" customHeight="1" thickBot="1">
      <c r="A18" s="27" t="s">
        <v>156</v>
      </c>
      <c r="B18" s="28" t="s">
        <v>139</v>
      </c>
      <c r="C18" s="28" t="s">
        <v>154</v>
      </c>
      <c r="D18" s="28" t="s">
        <v>185</v>
      </c>
      <c r="E18" s="29">
        <v>1002</v>
      </c>
    </row>
    <row r="19" spans="1:5" ht="30" customHeight="1" thickBot="1">
      <c r="A19" s="27" t="s">
        <v>157</v>
      </c>
      <c r="B19" s="28" t="s">
        <v>139</v>
      </c>
      <c r="C19" s="28" t="s">
        <v>14</v>
      </c>
      <c r="D19" s="28" t="s">
        <v>185</v>
      </c>
      <c r="E19" s="28">
        <v>500</v>
      </c>
    </row>
    <row r="20" spans="1:5" ht="30" customHeight="1" thickBot="1">
      <c r="A20" s="27" t="s">
        <v>158</v>
      </c>
      <c r="B20" s="28" t="s">
        <v>139</v>
      </c>
      <c r="C20" s="28" t="s">
        <v>154</v>
      </c>
      <c r="D20" s="28" t="s">
        <v>185</v>
      </c>
      <c r="E20" s="28">
        <v>507</v>
      </c>
    </row>
    <row r="21" spans="1:5" ht="30" customHeight="1" thickBot="1">
      <c r="A21" s="27" t="s">
        <v>159</v>
      </c>
      <c r="B21" s="28" t="s">
        <v>139</v>
      </c>
      <c r="C21" s="28" t="s">
        <v>14</v>
      </c>
      <c r="D21" s="28" t="s">
        <v>185</v>
      </c>
      <c r="E21" s="28">
        <v>531</v>
      </c>
    </row>
    <row r="22" spans="1:5" ht="30" customHeight="1" thickBot="1">
      <c r="A22" s="27" t="s">
        <v>160</v>
      </c>
      <c r="B22" s="28" t="s">
        <v>139</v>
      </c>
      <c r="C22" s="28" t="s">
        <v>161</v>
      </c>
      <c r="D22" s="28" t="s">
        <v>185</v>
      </c>
      <c r="E22" s="28">
        <v>522</v>
      </c>
    </row>
    <row r="23" spans="1:5" ht="30" customHeight="1" thickBot="1">
      <c r="A23" s="27" t="s">
        <v>162</v>
      </c>
      <c r="B23" s="28" t="s">
        <v>139</v>
      </c>
      <c r="C23" s="28" t="s">
        <v>154</v>
      </c>
      <c r="D23" s="28" t="s">
        <v>185</v>
      </c>
      <c r="E23" s="29">
        <v>1500</v>
      </c>
    </row>
    <row r="24" spans="1:5" ht="30" customHeight="1" thickBot="1">
      <c r="A24" s="27" t="s">
        <v>163</v>
      </c>
      <c r="B24" s="28" t="s">
        <v>139</v>
      </c>
      <c r="C24" s="28" t="s">
        <v>154</v>
      </c>
      <c r="D24" s="28" t="s">
        <v>185</v>
      </c>
      <c r="E24" s="29">
        <v>1002</v>
      </c>
    </row>
    <row r="25" spans="1:5" ht="30" customHeight="1" thickBot="1">
      <c r="A25" s="27" t="s">
        <v>164</v>
      </c>
      <c r="B25" s="28" t="s">
        <v>139</v>
      </c>
      <c r="C25" s="28" t="s">
        <v>154</v>
      </c>
      <c r="D25" s="28" t="s">
        <v>185</v>
      </c>
      <c r="E25" s="29">
        <v>2010</v>
      </c>
    </row>
    <row r="26" spans="1:5" ht="30" customHeight="1" thickBot="1">
      <c r="A26" s="27" t="s">
        <v>165</v>
      </c>
      <c r="B26" s="28" t="s">
        <v>139</v>
      </c>
      <c r="C26" s="28" t="s">
        <v>166</v>
      </c>
      <c r="D26" s="28" t="s">
        <v>185</v>
      </c>
      <c r="E26" s="29">
        <v>2002</v>
      </c>
    </row>
    <row r="27" spans="1:5" ht="30" customHeight="1" thickBot="1">
      <c r="A27" s="27" t="s">
        <v>167</v>
      </c>
      <c r="B27" s="28" t="s">
        <v>139</v>
      </c>
      <c r="C27" s="28" t="s">
        <v>166</v>
      </c>
      <c r="D27" s="28" t="s">
        <v>185</v>
      </c>
      <c r="E27" s="29">
        <v>2000</v>
      </c>
    </row>
    <row r="28" spans="1:5" ht="30" customHeight="1" thickBot="1">
      <c r="A28" s="27" t="s">
        <v>186</v>
      </c>
      <c r="B28" s="28" t="s">
        <v>139</v>
      </c>
      <c r="C28" s="28" t="s">
        <v>154</v>
      </c>
      <c r="D28" s="28" t="s">
        <v>187</v>
      </c>
      <c r="E28" s="29">
        <v>1014</v>
      </c>
    </row>
    <row r="29" spans="1:5" ht="30" customHeight="1" thickBot="1">
      <c r="A29" s="27" t="s">
        <v>168</v>
      </c>
      <c r="B29" s="28" t="s">
        <v>139</v>
      </c>
      <c r="C29" s="28" t="s">
        <v>154</v>
      </c>
      <c r="D29" s="28" t="s">
        <v>185</v>
      </c>
      <c r="E29" s="29">
        <v>2023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24A71-BA49-4EF2-A583-E5C119517806}">
  <dimension ref="A1:D46"/>
  <sheetViews>
    <sheetView topLeftCell="A3" workbookViewId="0">
      <selection activeCell="B5" sqref="B5"/>
    </sheetView>
  </sheetViews>
  <sheetFormatPr baseColWidth="10" defaultColWidth="8.83203125" defaultRowHeight="15"/>
  <cols>
    <col min="1" max="1" width="23.83203125" customWidth="1"/>
    <col min="2" max="2" width="17" customWidth="1"/>
    <col min="4" max="4" width="47.33203125" bestFit="1" customWidth="1"/>
  </cols>
  <sheetData>
    <row r="1" spans="1:4" ht="21">
      <c r="A1" s="1" t="s">
        <v>9</v>
      </c>
    </row>
    <row r="3" spans="1:4">
      <c r="A3" s="3" t="s">
        <v>76</v>
      </c>
    </row>
    <row r="4" spans="1:4">
      <c r="A4" t="s">
        <v>0</v>
      </c>
      <c r="B4" s="2">
        <v>1000</v>
      </c>
    </row>
    <row r="5" spans="1:4">
      <c r="A5" t="s">
        <v>1</v>
      </c>
      <c r="B5" s="9" t="s">
        <v>6</v>
      </c>
    </row>
    <row r="6" spans="1:4">
      <c r="A6" t="s">
        <v>2</v>
      </c>
      <c r="B6" s="2">
        <v>2022</v>
      </c>
    </row>
    <row r="7" spans="1:4">
      <c r="A7" t="s">
        <v>3</v>
      </c>
      <c r="B7" s="2" t="s">
        <v>8</v>
      </c>
    </row>
    <row r="8" spans="1:4">
      <c r="A8" t="s">
        <v>4</v>
      </c>
      <c r="B8" s="2" t="s">
        <v>9</v>
      </c>
    </row>
    <row r="9" spans="1:4">
      <c r="A9" t="s">
        <v>5</v>
      </c>
      <c r="B9" s="2" t="s">
        <v>10</v>
      </c>
    </row>
    <row r="10" spans="1:4">
      <c r="A10" s="4" t="s">
        <v>23</v>
      </c>
      <c r="B10" s="4" t="s">
        <v>24</v>
      </c>
      <c r="C10" s="4" t="s">
        <v>25</v>
      </c>
      <c r="D10" s="4" t="s">
        <v>26</v>
      </c>
    </row>
    <row r="11" spans="1:4">
      <c r="A11" t="s">
        <v>27</v>
      </c>
      <c r="B11" t="s">
        <v>3</v>
      </c>
    </row>
    <row r="12" spans="1:4">
      <c r="A12" t="s">
        <v>29</v>
      </c>
      <c r="B12" t="s">
        <v>37</v>
      </c>
    </row>
    <row r="13" spans="1:4">
      <c r="A13" t="s">
        <v>30</v>
      </c>
      <c r="B13" t="s">
        <v>77</v>
      </c>
    </row>
    <row r="16" spans="1:4">
      <c r="A16" s="3" t="s">
        <v>78</v>
      </c>
    </row>
    <row r="17" spans="1:1">
      <c r="A17" s="4" t="s">
        <v>79</v>
      </c>
    </row>
    <row r="18" spans="1:1">
      <c r="A18" t="s">
        <v>80</v>
      </c>
    </row>
    <row r="19" spans="1:1">
      <c r="A19" t="s">
        <v>81</v>
      </c>
    </row>
    <row r="20" spans="1:1">
      <c r="A20" t="s">
        <v>82</v>
      </c>
    </row>
    <row r="21" spans="1:1">
      <c r="A21" s="4" t="s">
        <v>51</v>
      </c>
    </row>
    <row r="22" spans="1:1">
      <c r="A22" t="s">
        <v>52</v>
      </c>
    </row>
    <row r="23" spans="1:1">
      <c r="A23" t="s">
        <v>53</v>
      </c>
    </row>
    <row r="24" spans="1:1">
      <c r="A24" s="4" t="s">
        <v>83</v>
      </c>
    </row>
    <row r="34" spans="1:2">
      <c r="A34" s="4" t="s">
        <v>54</v>
      </c>
    </row>
    <row r="35" spans="1:2">
      <c r="A35" t="s">
        <v>55</v>
      </c>
      <c r="B35">
        <v>500</v>
      </c>
    </row>
    <row r="36" spans="1:2">
      <c r="A36" t="s">
        <v>56</v>
      </c>
      <c r="B36">
        <v>500</v>
      </c>
    </row>
    <row r="37" spans="1:2">
      <c r="A37" s="4" t="s">
        <v>84</v>
      </c>
    </row>
    <row r="38" spans="1:2">
      <c r="A38" t="s">
        <v>58</v>
      </c>
      <c r="B38">
        <v>3</v>
      </c>
    </row>
    <row r="39" spans="1:2">
      <c r="A39" t="s">
        <v>59</v>
      </c>
      <c r="B39">
        <v>76</v>
      </c>
    </row>
    <row r="40" spans="1:2">
      <c r="A40" t="s">
        <v>60</v>
      </c>
      <c r="B40">
        <v>105</v>
      </c>
    </row>
    <row r="41" spans="1:2">
      <c r="A41" t="s">
        <v>61</v>
      </c>
      <c r="B41">
        <v>381</v>
      </c>
    </row>
    <row r="42" spans="1:2">
      <c r="A42" t="s">
        <v>62</v>
      </c>
      <c r="B42">
        <v>265</v>
      </c>
    </row>
    <row r="43" spans="1:2">
      <c r="A43" t="s">
        <v>63</v>
      </c>
      <c r="B43">
        <v>42</v>
      </c>
    </row>
    <row r="44" spans="1:2">
      <c r="A44" t="s">
        <v>64</v>
      </c>
      <c r="B44">
        <v>127</v>
      </c>
    </row>
    <row r="46" spans="1:2">
      <c r="A46" t="s">
        <v>85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94D6-FCFF-4B3F-8157-EE7DA482D702}">
  <dimension ref="A1:E46"/>
  <sheetViews>
    <sheetView workbookViewId="0">
      <selection activeCell="C35" sqref="C35"/>
    </sheetView>
  </sheetViews>
  <sheetFormatPr baseColWidth="10" defaultColWidth="8.83203125" defaultRowHeight="15"/>
  <cols>
    <col min="1" max="1" width="23.83203125" customWidth="1"/>
    <col min="2" max="2" width="17" customWidth="1"/>
    <col min="4" max="4" width="47.33203125" bestFit="1" customWidth="1"/>
  </cols>
  <sheetData>
    <row r="1" spans="1:4" ht="21">
      <c r="A1" s="1" t="s">
        <v>12</v>
      </c>
    </row>
    <row r="3" spans="1:4">
      <c r="A3" s="3" t="s">
        <v>76</v>
      </c>
    </row>
    <row r="4" spans="1:4">
      <c r="A4" t="s">
        <v>0</v>
      </c>
      <c r="B4">
        <v>1000</v>
      </c>
      <c r="C4">
        <v>1000</v>
      </c>
    </row>
    <row r="5" spans="1:4">
      <c r="A5" t="s">
        <v>1</v>
      </c>
      <c r="B5" s="2" t="s">
        <v>11</v>
      </c>
    </row>
    <row r="6" spans="1:4">
      <c r="A6" t="s">
        <v>2</v>
      </c>
      <c r="B6" s="2">
        <v>2022</v>
      </c>
    </row>
    <row r="7" spans="1:4">
      <c r="A7" t="s">
        <v>3</v>
      </c>
      <c r="B7" s="2" t="s">
        <v>8</v>
      </c>
    </row>
    <row r="8" spans="1:4">
      <c r="A8" t="s">
        <v>4</v>
      </c>
      <c r="B8" s="2" t="s">
        <v>12</v>
      </c>
    </row>
    <row r="9" spans="1:4">
      <c r="A9" t="s">
        <v>5</v>
      </c>
      <c r="B9" s="2" t="s">
        <v>13</v>
      </c>
    </row>
    <row r="10" spans="1:4">
      <c r="A10" s="4" t="s">
        <v>23</v>
      </c>
      <c r="B10" s="4" t="s">
        <v>24</v>
      </c>
      <c r="C10" s="4" t="s">
        <v>25</v>
      </c>
      <c r="D10" s="4" t="s">
        <v>26</v>
      </c>
    </row>
    <row r="11" spans="1:4">
      <c r="A11" t="s">
        <v>27</v>
      </c>
      <c r="B11" t="s">
        <v>79</v>
      </c>
    </row>
    <row r="12" spans="1:4">
      <c r="A12" t="s">
        <v>29</v>
      </c>
      <c r="B12" t="s">
        <v>37</v>
      </c>
    </row>
    <row r="13" spans="1:4">
      <c r="A13" t="s">
        <v>30</v>
      </c>
      <c r="B13" t="s">
        <v>77</v>
      </c>
    </row>
    <row r="16" spans="1:4">
      <c r="A16" s="3" t="s">
        <v>78</v>
      </c>
    </row>
    <row r="17" spans="1:3">
      <c r="A17" s="4" t="s">
        <v>79</v>
      </c>
    </row>
    <row r="18" spans="1:3">
      <c r="A18" t="s">
        <v>86</v>
      </c>
      <c r="C18" s="5">
        <f>412/1000</f>
        <v>0.41199999999999998</v>
      </c>
    </row>
    <row r="19" spans="1:3">
      <c r="A19" t="s">
        <v>87</v>
      </c>
      <c r="C19" s="5">
        <f>350/1000</f>
        <v>0.35</v>
      </c>
    </row>
    <row r="20" spans="1:3">
      <c r="A20" t="s">
        <v>88</v>
      </c>
      <c r="C20" s="5">
        <f>238/1000</f>
        <v>0.23799999999999999</v>
      </c>
    </row>
    <row r="21" spans="1:3">
      <c r="A21" s="4" t="s">
        <v>51</v>
      </c>
    </row>
    <row r="22" spans="1:3">
      <c r="A22" t="s">
        <v>52</v>
      </c>
      <c r="C22" s="5">
        <v>0.76300000000000001</v>
      </c>
    </row>
    <row r="23" spans="1:3">
      <c r="A23" t="s">
        <v>53</v>
      </c>
      <c r="C23" s="5">
        <v>0.23699999999999999</v>
      </c>
    </row>
    <row r="24" spans="1:3">
      <c r="A24" s="4" t="s">
        <v>83</v>
      </c>
    </row>
    <row r="34" spans="1:5">
      <c r="A34" s="4" t="s">
        <v>54</v>
      </c>
    </row>
    <row r="35" spans="1:5">
      <c r="A35" t="s">
        <v>55</v>
      </c>
      <c r="C35" s="5">
        <v>0.48699999999999999</v>
      </c>
    </row>
    <row r="36" spans="1:5">
      <c r="A36" t="s">
        <v>56</v>
      </c>
      <c r="C36" s="5">
        <v>0.51300000000000001</v>
      </c>
    </row>
    <row r="37" spans="1:5">
      <c r="A37" s="4" t="s">
        <v>84</v>
      </c>
      <c r="C37" s="5"/>
    </row>
    <row r="38" spans="1:5">
      <c r="A38" t="s">
        <v>58</v>
      </c>
      <c r="C38" s="5">
        <v>7.0000000000000001E-3</v>
      </c>
    </row>
    <row r="39" spans="1:5">
      <c r="A39" t="s">
        <v>59</v>
      </c>
      <c r="C39" s="5">
        <v>8.5000000000000006E-2</v>
      </c>
      <c r="D39" s="8" t="s">
        <v>65</v>
      </c>
      <c r="E39" s="7">
        <f>SUM(C38:C40)</f>
        <v>0.21200000000000002</v>
      </c>
    </row>
    <row r="40" spans="1:5">
      <c r="A40" t="s">
        <v>60</v>
      </c>
      <c r="C40" s="5">
        <v>0.12</v>
      </c>
      <c r="D40" s="8" t="s">
        <v>66</v>
      </c>
      <c r="E40" s="7">
        <f>SUM(C41:C44)</f>
        <v>0.78399999999999992</v>
      </c>
    </row>
    <row r="41" spans="1:5">
      <c r="A41" t="s">
        <v>61</v>
      </c>
      <c r="C41" s="5">
        <v>0.38</v>
      </c>
    </row>
    <row r="42" spans="1:5">
      <c r="A42" t="s">
        <v>62</v>
      </c>
      <c r="C42" s="5">
        <v>0.21199999999999999</v>
      </c>
    </row>
    <row r="43" spans="1:5">
      <c r="A43" t="s">
        <v>63</v>
      </c>
      <c r="C43" s="5">
        <v>7.1999999999999995E-2</v>
      </c>
    </row>
    <row r="44" spans="1:5">
      <c r="A44" t="s">
        <v>64</v>
      </c>
      <c r="C44" s="5">
        <v>0.12</v>
      </c>
    </row>
    <row r="46" spans="1:5">
      <c r="A46" t="s">
        <v>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A9CD-758C-42C5-B58A-1B2FEF976F16}">
  <dimension ref="A1:D45"/>
  <sheetViews>
    <sheetView workbookViewId="0">
      <selection activeCell="D19" sqref="D19"/>
    </sheetView>
  </sheetViews>
  <sheetFormatPr baseColWidth="10" defaultColWidth="8.83203125" defaultRowHeight="15"/>
  <cols>
    <col min="1" max="1" width="23.83203125" customWidth="1"/>
    <col min="2" max="2" width="19.33203125" customWidth="1"/>
    <col min="4" max="4" width="47.33203125" bestFit="1" customWidth="1"/>
  </cols>
  <sheetData>
    <row r="1" spans="1:4" ht="21">
      <c r="A1" s="1" t="s">
        <v>16</v>
      </c>
    </row>
    <row r="3" spans="1:4">
      <c r="A3" s="3" t="s">
        <v>76</v>
      </c>
    </row>
    <row r="4" spans="1:4">
      <c r="A4" t="s">
        <v>0</v>
      </c>
      <c r="B4" s="2">
        <v>1005</v>
      </c>
    </row>
    <row r="5" spans="1:4">
      <c r="A5" t="s">
        <v>1</v>
      </c>
      <c r="B5" s="2" t="s">
        <v>89</v>
      </c>
    </row>
    <row r="6" spans="1:4">
      <c r="A6" t="s">
        <v>2</v>
      </c>
      <c r="B6" s="2" t="s">
        <v>15</v>
      </c>
    </row>
    <row r="7" spans="1:4">
      <c r="A7" t="s">
        <v>3</v>
      </c>
      <c r="B7" s="2" t="s">
        <v>8</v>
      </c>
    </row>
    <row r="8" spans="1:4">
      <c r="A8" t="s">
        <v>4</v>
      </c>
      <c r="B8" s="2" t="s">
        <v>16</v>
      </c>
    </row>
    <row r="9" spans="1:4">
      <c r="A9" t="s">
        <v>5</v>
      </c>
      <c r="B9" s="2" t="s">
        <v>17</v>
      </c>
    </row>
    <row r="10" spans="1:4">
      <c r="A10" s="4" t="s">
        <v>23</v>
      </c>
      <c r="B10" s="4" t="s">
        <v>24</v>
      </c>
      <c r="C10" s="4" t="s">
        <v>25</v>
      </c>
      <c r="D10" s="4" t="s">
        <v>26</v>
      </c>
    </row>
    <row r="11" spans="1:4">
      <c r="A11" t="s">
        <v>27</v>
      </c>
      <c r="B11" t="s">
        <v>79</v>
      </c>
      <c r="C11">
        <v>2</v>
      </c>
    </row>
    <row r="12" spans="1:4">
      <c r="A12" t="s">
        <v>29</v>
      </c>
      <c r="B12" t="s">
        <v>36</v>
      </c>
      <c r="C12">
        <v>6</v>
      </c>
    </row>
    <row r="13" spans="1:4">
      <c r="A13" t="s">
        <v>30</v>
      </c>
      <c r="B13" t="s">
        <v>33</v>
      </c>
    </row>
    <row r="14" spans="1:4">
      <c r="A14" t="s">
        <v>32</v>
      </c>
      <c r="B14" t="s">
        <v>34</v>
      </c>
    </row>
    <row r="16" spans="1:4">
      <c r="A16" s="3" t="s">
        <v>78</v>
      </c>
    </row>
    <row r="17" spans="1:2">
      <c r="A17" s="4" t="s">
        <v>79</v>
      </c>
    </row>
    <row r="18" spans="1:2">
      <c r="A18" t="s">
        <v>70</v>
      </c>
      <c r="B18" s="5">
        <f>543/1005</f>
        <v>0.54029850746268659</v>
      </c>
    </row>
    <row r="19" spans="1:2">
      <c r="A19" t="s">
        <v>71</v>
      </c>
      <c r="B19" s="5">
        <f>462/1005</f>
        <v>0.45970149253731341</v>
      </c>
    </row>
    <row r="20" spans="1:2">
      <c r="A20" s="4" t="s">
        <v>51</v>
      </c>
    </row>
    <row r="21" spans="1:2">
      <c r="A21" t="s">
        <v>52</v>
      </c>
      <c r="B21" s="5">
        <f>643/1005</f>
        <v>0.63980099502487564</v>
      </c>
    </row>
    <row r="22" spans="1:2">
      <c r="A22" t="s">
        <v>53</v>
      </c>
      <c r="B22" s="5">
        <f>362/1005</f>
        <v>0.36019900497512436</v>
      </c>
    </row>
    <row r="23" spans="1:2">
      <c r="A23" s="4" t="s">
        <v>83</v>
      </c>
    </row>
    <row r="33" spans="1:4">
      <c r="A33" s="4" t="s">
        <v>54</v>
      </c>
    </row>
    <row r="34" spans="1:4">
      <c r="A34" t="s">
        <v>55</v>
      </c>
      <c r="B34" s="5">
        <f>496/1005</f>
        <v>0.49353233830845772</v>
      </c>
    </row>
    <row r="35" spans="1:4">
      <c r="A35" t="s">
        <v>56</v>
      </c>
      <c r="B35" s="5">
        <f>509/1005</f>
        <v>0.50646766169154234</v>
      </c>
    </row>
    <row r="36" spans="1:4">
      <c r="A36" s="4" t="s">
        <v>84</v>
      </c>
    </row>
    <row r="37" spans="1:4">
      <c r="A37" t="s">
        <v>58</v>
      </c>
      <c r="B37" s="5">
        <v>3.003003003003003E-3</v>
      </c>
    </row>
    <row r="38" spans="1:4">
      <c r="A38" t="s">
        <v>59</v>
      </c>
      <c r="B38" s="5">
        <v>0.14114114114114115</v>
      </c>
    </row>
    <row r="39" spans="1:4">
      <c r="A39" t="s">
        <v>60</v>
      </c>
      <c r="B39" s="5">
        <v>0.15115115115115116</v>
      </c>
      <c r="C39" s="7">
        <f>SUM(B37:B39)</f>
        <v>0.2952952952952953</v>
      </c>
      <c r="D39" s="8" t="s">
        <v>65</v>
      </c>
    </row>
    <row r="40" spans="1:4">
      <c r="A40" t="s">
        <v>61</v>
      </c>
      <c r="B40" s="5">
        <v>0.39239239239239238</v>
      </c>
      <c r="C40" s="7">
        <f>SUM(B40:B43)</f>
        <v>0.7047047047047047</v>
      </c>
      <c r="D40" s="8" t="s">
        <v>66</v>
      </c>
    </row>
    <row r="41" spans="1:4">
      <c r="A41" t="s">
        <v>62</v>
      </c>
      <c r="B41" s="5">
        <v>0.25925925925925924</v>
      </c>
    </row>
    <row r="42" spans="1:4">
      <c r="A42" t="s">
        <v>63</v>
      </c>
      <c r="B42" s="5">
        <v>5.0050050050050053E-2</v>
      </c>
    </row>
    <row r="43" spans="1:4">
      <c r="A43" t="s">
        <v>64</v>
      </c>
      <c r="B43" s="5">
        <v>3.003003003003003E-3</v>
      </c>
    </row>
    <row r="45" spans="1:4">
      <c r="A45" t="s">
        <v>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3E6B-CCDA-4A25-9566-3D28FC062E70}">
  <dimension ref="A1:G48"/>
  <sheetViews>
    <sheetView workbookViewId="0">
      <selection activeCell="B6" sqref="B6"/>
    </sheetView>
  </sheetViews>
  <sheetFormatPr baseColWidth="10" defaultColWidth="8.83203125" defaultRowHeight="15"/>
  <cols>
    <col min="1" max="1" width="28.33203125" customWidth="1"/>
    <col min="2" max="2" width="20.83203125" customWidth="1"/>
    <col min="4" max="4" width="47.33203125" bestFit="1" customWidth="1"/>
  </cols>
  <sheetData>
    <row r="1" spans="1:4" ht="21">
      <c r="A1" s="1" t="s">
        <v>20</v>
      </c>
    </row>
    <row r="3" spans="1:4">
      <c r="A3" s="3" t="s">
        <v>76</v>
      </c>
    </row>
    <row r="4" spans="1:4">
      <c r="A4" t="s">
        <v>0</v>
      </c>
      <c r="B4" s="2">
        <v>1029</v>
      </c>
    </row>
    <row r="5" spans="1:4">
      <c r="A5" t="s">
        <v>1</v>
      </c>
      <c r="B5" t="s">
        <v>18</v>
      </c>
    </row>
    <row r="6" spans="1:4">
      <c r="A6" t="s">
        <v>2</v>
      </c>
      <c r="B6" s="2" t="s">
        <v>19</v>
      </c>
    </row>
    <row r="7" spans="1:4">
      <c r="A7" t="s">
        <v>3</v>
      </c>
      <c r="B7" s="2" t="s">
        <v>8</v>
      </c>
    </row>
    <row r="8" spans="1:4">
      <c r="A8" t="s">
        <v>4</v>
      </c>
      <c r="B8" s="2" t="s">
        <v>20</v>
      </c>
    </row>
    <row r="9" spans="1:4">
      <c r="A9" t="s">
        <v>5</v>
      </c>
      <c r="B9" s="2" t="s">
        <v>21</v>
      </c>
    </row>
    <row r="10" spans="1:4">
      <c r="A10" s="4" t="s">
        <v>23</v>
      </c>
      <c r="B10" s="4" t="s">
        <v>24</v>
      </c>
      <c r="C10" s="4" t="s">
        <v>25</v>
      </c>
      <c r="D10" s="4" t="s">
        <v>26</v>
      </c>
    </row>
    <row r="11" spans="1:4">
      <c r="A11" t="s">
        <v>27</v>
      </c>
      <c r="B11" t="s">
        <v>90</v>
      </c>
      <c r="C11">
        <v>6</v>
      </c>
    </row>
    <row r="12" spans="1:4">
      <c r="A12" t="s">
        <v>29</v>
      </c>
      <c r="B12" t="s">
        <v>3</v>
      </c>
      <c r="C12">
        <v>17</v>
      </c>
    </row>
    <row r="13" spans="1:4">
      <c r="A13" t="s">
        <v>30</v>
      </c>
      <c r="B13" t="s">
        <v>36</v>
      </c>
    </row>
    <row r="14" spans="1:4">
      <c r="A14" t="s">
        <v>32</v>
      </c>
      <c r="B14" t="s">
        <v>91</v>
      </c>
    </row>
    <row r="16" spans="1:4">
      <c r="A16" s="3" t="s">
        <v>78</v>
      </c>
    </row>
    <row r="17" spans="1:3">
      <c r="A17" s="4" t="s">
        <v>90</v>
      </c>
    </row>
    <row r="18" spans="1:3">
      <c r="A18" t="s">
        <v>92</v>
      </c>
      <c r="B18" s="5">
        <f>8/1029</f>
        <v>7.7745383867832843E-3</v>
      </c>
      <c r="C18" s="5"/>
    </row>
    <row r="19" spans="1:3">
      <c r="A19" t="s">
        <v>82</v>
      </c>
      <c r="B19" s="5">
        <f>175/1029</f>
        <v>0.17006802721088435</v>
      </c>
    </row>
    <row r="20" spans="1:3">
      <c r="A20" t="s">
        <v>93</v>
      </c>
      <c r="B20" s="5">
        <f>118/1029</f>
        <v>0.11467444120505345</v>
      </c>
    </row>
    <row r="21" spans="1:3">
      <c r="A21" t="s">
        <v>81</v>
      </c>
      <c r="B21" s="5">
        <f>251/1029</f>
        <v>0.24392614188532555</v>
      </c>
    </row>
    <row r="22" spans="1:3">
      <c r="A22" t="s">
        <v>94</v>
      </c>
      <c r="B22" s="5">
        <f>398/1029</f>
        <v>0.38678328474246843</v>
      </c>
    </row>
    <row r="23" spans="1:3">
      <c r="A23" s="4" t="s">
        <v>51</v>
      </c>
    </row>
    <row r="24" spans="1:3">
      <c r="A24" t="s">
        <v>52</v>
      </c>
      <c r="B24" s="7">
        <v>0.77</v>
      </c>
    </row>
    <row r="25" spans="1:3">
      <c r="A25" t="s">
        <v>53</v>
      </c>
      <c r="B25" s="7">
        <v>0.23</v>
      </c>
    </row>
    <row r="26" spans="1:3">
      <c r="A26" s="4" t="s">
        <v>83</v>
      </c>
    </row>
    <row r="36" spans="1:7">
      <c r="A36" s="4" t="s">
        <v>54</v>
      </c>
    </row>
    <row r="37" spans="1:7">
      <c r="A37" t="s">
        <v>55</v>
      </c>
      <c r="B37" s="5">
        <f>500/1029</f>
        <v>0.48590864917395532</v>
      </c>
    </row>
    <row r="38" spans="1:7">
      <c r="A38" t="s">
        <v>56</v>
      </c>
      <c r="B38" s="5">
        <f>529/1029</f>
        <v>0.51409135082604474</v>
      </c>
    </row>
    <row r="39" spans="1:7">
      <c r="A39" s="4" t="s">
        <v>84</v>
      </c>
    </row>
    <row r="40" spans="1:7">
      <c r="A40" t="s">
        <v>58</v>
      </c>
      <c r="B40" s="5">
        <v>8.0312195121951205E-3</v>
      </c>
      <c r="E40">
        <v>0.8</v>
      </c>
      <c r="F40" s="6">
        <f>0.008*1029</f>
        <v>8.2319999999999993</v>
      </c>
      <c r="G40" s="5">
        <f>F40/1025</f>
        <v>8.0312195121951205E-3</v>
      </c>
    </row>
    <row r="41" spans="1:7">
      <c r="A41" t="s">
        <v>59</v>
      </c>
      <c r="B41" s="5">
        <v>9.7378536585365855E-2</v>
      </c>
      <c r="E41">
        <v>9.6999999999999993</v>
      </c>
      <c r="F41" s="6">
        <f>0.097*1029</f>
        <v>99.813000000000002</v>
      </c>
      <c r="G41" s="5">
        <f t="shared" ref="G41:G46" si="0">F41/1025</f>
        <v>9.7378536585365855E-2</v>
      </c>
    </row>
    <row r="42" spans="1:7">
      <c r="A42" t="s">
        <v>60</v>
      </c>
      <c r="B42" s="5">
        <v>0.49893951219512195</v>
      </c>
      <c r="C42" s="7">
        <f>SUM(B40:B42)</f>
        <v>0.60434926829268298</v>
      </c>
      <c r="D42" s="8" t="s">
        <v>65</v>
      </c>
      <c r="E42">
        <v>49.7</v>
      </c>
      <c r="F42" s="6">
        <f>0.497*1029</f>
        <v>511.41300000000001</v>
      </c>
      <c r="G42" s="5">
        <f t="shared" si="0"/>
        <v>0.49893951219512195</v>
      </c>
    </row>
    <row r="43" spans="1:7">
      <c r="A43" t="s">
        <v>61</v>
      </c>
      <c r="B43" s="5">
        <v>0.15560487804878048</v>
      </c>
      <c r="C43" s="7">
        <f>SUM(B43:B46)</f>
        <v>0.39654146341463414</v>
      </c>
      <c r="D43" s="8" t="s">
        <v>66</v>
      </c>
      <c r="E43">
        <v>15.5</v>
      </c>
      <c r="F43" s="6">
        <f>0.155*1029</f>
        <v>159.495</v>
      </c>
      <c r="G43" s="5">
        <f t="shared" si="0"/>
        <v>0.15560487804878048</v>
      </c>
    </row>
    <row r="44" spans="1:7">
      <c r="A44" t="s">
        <v>62</v>
      </c>
      <c r="B44" s="5">
        <v>0.12649170731707315</v>
      </c>
      <c r="E44">
        <v>12.6</v>
      </c>
      <c r="F44" s="6">
        <f>0.126*1029</f>
        <v>129.654</v>
      </c>
      <c r="G44" s="5">
        <f t="shared" si="0"/>
        <v>0.12649170731707315</v>
      </c>
    </row>
    <row r="45" spans="1:7">
      <c r="A45" t="s">
        <v>63</v>
      </c>
      <c r="B45" s="5">
        <v>5.220292682926829E-2</v>
      </c>
      <c r="E45">
        <v>5.2</v>
      </c>
      <c r="F45" s="6">
        <f>0.052*1029</f>
        <v>53.507999999999996</v>
      </c>
      <c r="G45" s="5">
        <f t="shared" si="0"/>
        <v>5.220292682926829E-2</v>
      </c>
    </row>
    <row r="46" spans="1:7">
      <c r="A46" t="s">
        <v>64</v>
      </c>
      <c r="B46" s="5">
        <v>6.2241951219512197E-2</v>
      </c>
      <c r="E46">
        <v>6.2</v>
      </c>
      <c r="F46" s="6">
        <f>0.062*1029</f>
        <v>63.798000000000002</v>
      </c>
      <c r="G46" s="5">
        <f t="shared" si="0"/>
        <v>6.2241951219512197E-2</v>
      </c>
    </row>
    <row r="47" spans="1:7">
      <c r="E47">
        <v>0.4</v>
      </c>
      <c r="F47" s="6">
        <f>0.004*1029</f>
        <v>4.1159999999999997</v>
      </c>
      <c r="G47">
        <f>1029-4</f>
        <v>1025</v>
      </c>
    </row>
    <row r="48" spans="1:7">
      <c r="A48" t="s">
        <v>85</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6" ma:contentTypeDescription="Crear nuevo documento." ma:contentTypeScope="" ma:versionID="b17f52af6646b5583120346a68295973">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95a1201d1da507c70fe2596948b3447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Props1.xml><?xml version="1.0" encoding="utf-8"?>
<ds:datastoreItem xmlns:ds="http://schemas.openxmlformats.org/officeDocument/2006/customXml" ds:itemID="{39BE83E1-4A56-468A-AE3B-AA02AC75EB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23736F-E14C-4FBF-A48B-0B9C870C6645}">
  <ds:schemaRefs>
    <ds:schemaRef ds:uri="http://schemas.microsoft.com/sharepoint/v3/contenttype/forms"/>
  </ds:schemaRefs>
</ds:datastoreItem>
</file>

<file path=customXml/itemProps3.xml><?xml version="1.0" encoding="utf-8"?>
<ds:datastoreItem xmlns:ds="http://schemas.openxmlformats.org/officeDocument/2006/customXml" ds:itemID="{A173B992-D409-46D4-A356-39CAA5E52A01}">
  <ds:schemaRefs>
    <ds:schemaRef ds:uri="http://purl.org/dc/elements/1.1/"/>
    <ds:schemaRef ds:uri="http://schemas.microsoft.com/office/2006/metadata/properties"/>
    <ds:schemaRef ds:uri="http://purl.org/dc/terms/"/>
    <ds:schemaRef ds:uri="http://www.w3.org/XML/1998/namespace"/>
    <ds:schemaRef ds:uri="http://schemas.microsoft.com/office/2006/documentManagement/types"/>
    <ds:schemaRef ds:uri="46f3a809-46a3-44ee-a0f1-42a271529c86"/>
    <ds:schemaRef ds:uri="http://purl.org/dc/dcmitype/"/>
    <ds:schemaRef ds:uri="http://schemas.microsoft.com/office/infopath/2007/PartnerControls"/>
    <ds:schemaRef ds:uri="http://schemas.openxmlformats.org/package/2006/metadata/core-properties"/>
    <ds:schemaRef ds:uri="69276225-f05c-44c5-92dc-c999460a414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Sampling_Frame</vt:lpstr>
      <vt:lpstr>AdminDivs</vt:lpstr>
      <vt:lpstr>SampleDesc</vt:lpstr>
      <vt:lpstr>Table_A</vt:lpstr>
      <vt:lpstr>Table_B</vt:lpstr>
      <vt:lpstr>Bolivia</vt:lpstr>
      <vt:lpstr>Colombia</vt:lpstr>
      <vt:lpstr>Ecuador</vt:lpstr>
      <vt:lpstr>Peru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Thomaides</dc:creator>
  <cp:keywords/>
  <dc:description/>
  <cp:lastModifiedBy>Microsoft Office User</cp:lastModifiedBy>
  <cp:revision/>
  <dcterms:created xsi:type="dcterms:W3CDTF">2022-08-31T18:53:01Z</dcterms:created>
  <dcterms:modified xsi:type="dcterms:W3CDTF">2023-03-03T21:52:26Z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