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ardo/Downloads/"/>
    </mc:Choice>
  </mc:AlternateContent>
  <xr:revisionPtr revIDLastSave="0" documentId="13_ncr:1_{8958CA4C-2C99-F34C-9CE4-6AA1F7540980}" xr6:coauthVersionLast="47" xr6:coauthVersionMax="47" xr10:uidLastSave="{00000000-0000-0000-0000-000000000000}"/>
  <bookViews>
    <workbookView xWindow="0" yWindow="0" windowWidth="28800" windowHeight="18000" xr2:uid="{77AD0726-88D8-44DD-9080-F543DD60C64F}"/>
  </bookViews>
  <sheets>
    <sheet name="Andes" sheetId="5" r:id="rId1"/>
    <sheet name="Bolivia" sheetId="1" r:id="rId2"/>
    <sheet name="Colombia" sheetId="2" r:id="rId3"/>
    <sheet name="Ecuador" sheetId="3" r:id="rId4"/>
    <sheet name="Per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4" i="5"/>
  <c r="W4" i="5"/>
  <c r="V5" i="5"/>
  <c r="U5" i="5"/>
  <c r="T5" i="5"/>
  <c r="S5" i="5"/>
  <c r="R5" i="5"/>
  <c r="Q4" i="5"/>
  <c r="P4" i="5"/>
  <c r="E42" i="1"/>
  <c r="E41" i="1"/>
  <c r="E39" i="2"/>
  <c r="C39" i="1"/>
  <c r="C40" i="1"/>
  <c r="C41" i="1"/>
  <c r="C42" i="1"/>
  <c r="C43" i="1"/>
  <c r="C44" i="1"/>
  <c r="C38" i="1"/>
  <c r="D35" i="1"/>
  <c r="L2" i="5"/>
  <c r="K2" i="5"/>
  <c r="J2" i="5"/>
  <c r="E40" i="2"/>
  <c r="C20" i="2"/>
  <c r="C19" i="2"/>
  <c r="C18" i="2"/>
  <c r="C39" i="3"/>
  <c r="C40" i="3"/>
  <c r="B35" i="3"/>
  <c r="B34" i="3"/>
  <c r="B22" i="3"/>
  <c r="B21" i="3"/>
  <c r="B19" i="3"/>
  <c r="B18" i="3"/>
  <c r="B38" i="4"/>
  <c r="B37" i="4"/>
  <c r="B22" i="4"/>
  <c r="B21" i="4"/>
  <c r="B20" i="4"/>
  <c r="B19" i="4"/>
  <c r="B18" i="4"/>
  <c r="C43" i="4"/>
  <c r="C42" i="4"/>
  <c r="G46" i="4"/>
  <c r="G47" i="4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F47" i="4"/>
</calcChain>
</file>

<file path=xl/sharedStrings.xml><?xml version="1.0" encoding="utf-8"?>
<sst xmlns="http://schemas.openxmlformats.org/spreadsheetml/2006/main" count="241" uniqueCount="97">
  <si>
    <t>Sample Frame</t>
  </si>
  <si>
    <t>Sample Size</t>
  </si>
  <si>
    <t>Polling Company</t>
  </si>
  <si>
    <t>Fieldwork Dates</t>
  </si>
  <si>
    <t>Administration Divisions</t>
  </si>
  <si>
    <t>Term</t>
  </si>
  <si>
    <t>Number</t>
  </si>
  <si>
    <t>Names (if applicable)</t>
  </si>
  <si>
    <t xml:space="preserve">Sample Units </t>
  </si>
  <si>
    <t>Regions</t>
  </si>
  <si>
    <t xml:space="preserve">Sample Sub-Units 1 </t>
  </si>
  <si>
    <t>Districts</t>
  </si>
  <si>
    <t>Sample Sub-Units 2</t>
  </si>
  <si>
    <t>city, town, village</t>
  </si>
  <si>
    <t>Descriptions of the Sample</t>
  </si>
  <si>
    <t>Metro</t>
  </si>
  <si>
    <t>North</t>
  </si>
  <si>
    <t>South</t>
  </si>
  <si>
    <t>Geography</t>
  </si>
  <si>
    <t>Urban</t>
  </si>
  <si>
    <t>Rural</t>
  </si>
  <si>
    <t xml:space="preserve">Ethnicity </t>
  </si>
  <si>
    <t>Gender</t>
  </si>
  <si>
    <t>Male</t>
  </si>
  <si>
    <t>Female</t>
  </si>
  <si>
    <t>None</t>
  </si>
  <si>
    <t>Elementary school</t>
  </si>
  <si>
    <t>Middle school</t>
  </si>
  <si>
    <t>High school</t>
  </si>
  <si>
    <t>Bachelor's</t>
  </si>
  <si>
    <t>Graduate Degree</t>
  </si>
  <si>
    <t>Vocational</t>
  </si>
  <si>
    <t>Education*</t>
  </si>
  <si>
    <t>*In text: %% of respondents reported that they had received at least a high school diploma or vocational degree, and the remaining %% of respondents received a middle school diploma or less.</t>
  </si>
  <si>
    <t>Bolivia</t>
  </si>
  <si>
    <t>Colombia</t>
  </si>
  <si>
    <t>Ecuador</t>
  </si>
  <si>
    <t>Peru</t>
  </si>
  <si>
    <t>Country</t>
  </si>
  <si>
    <t>Nationality</t>
  </si>
  <si>
    <t>Region</t>
  </si>
  <si>
    <t>Datum International, S.A.</t>
  </si>
  <si>
    <t>July and August 2022</t>
  </si>
  <si>
    <t>Andean</t>
  </si>
  <si>
    <t>Peruvian</t>
  </si>
  <si>
    <t>Zones</t>
  </si>
  <si>
    <t>Province</t>
  </si>
  <si>
    <t>Center</t>
  </si>
  <si>
    <t xml:space="preserve">Lima </t>
  </si>
  <si>
    <t>at least high school diploma or vocational degree</t>
  </si>
  <si>
    <t>middle school diploma or less</t>
  </si>
  <si>
    <t>East</t>
  </si>
  <si>
    <t>Sample Sub-Units 3</t>
  </si>
  <si>
    <t>District</t>
  </si>
  <si>
    <t>Statmark</t>
  </si>
  <si>
    <t>June and August 2022</t>
  </si>
  <si>
    <t>Ecuadoran</t>
  </si>
  <si>
    <t>Cantón</t>
  </si>
  <si>
    <t>Parrish</t>
  </si>
  <si>
    <t>Sierra</t>
  </si>
  <si>
    <t>Costa</t>
  </si>
  <si>
    <t>Bolivian</t>
  </si>
  <si>
    <t>Colombian</t>
  </si>
  <si>
    <t>Central Region</t>
  </si>
  <si>
    <t>West Region</t>
  </si>
  <si>
    <t>Caribbean Region</t>
  </si>
  <si>
    <t>Capture Consulting</t>
  </si>
  <si>
    <t>Tempo Group</t>
  </si>
  <si>
    <t>sample_size</t>
  </si>
  <si>
    <t>polling_company</t>
  </si>
  <si>
    <t>fieldwork_dates</t>
  </si>
  <si>
    <t>region</t>
  </si>
  <si>
    <t>country</t>
  </si>
  <si>
    <t>nationality</t>
  </si>
  <si>
    <t>sample_units</t>
  </si>
  <si>
    <t xml:space="preserve">sample_sub_units1 </t>
  </si>
  <si>
    <t>sample_sub_units2</t>
  </si>
  <si>
    <t>urban</t>
  </si>
  <si>
    <t>rural</t>
  </si>
  <si>
    <t>male</t>
  </si>
  <si>
    <t>female</t>
  </si>
  <si>
    <t>middle_school_diploma_or_less</t>
  </si>
  <si>
    <t>at_least_high_school_diploma_or_vocational_degree</t>
  </si>
  <si>
    <t>footnote</t>
  </si>
  <si>
    <t>central_region_Colombia</t>
  </si>
  <si>
    <t>west_region_Colombia</t>
  </si>
  <si>
    <t>caribbean_region_Colombia</t>
  </si>
  <si>
    <t>Metro_Bolivia</t>
  </si>
  <si>
    <t>North_Bolivia</t>
  </si>
  <si>
    <t>South_Bolivia</t>
  </si>
  <si>
    <t>Sierra_Ecuador</t>
  </si>
  <si>
    <t>Costa_Ecuador</t>
  </si>
  <si>
    <t>East_Peru</t>
  </si>
  <si>
    <t>South_Peru</t>
  </si>
  <si>
    <t>Center_Peru</t>
  </si>
  <si>
    <t>North_Peru</t>
  </si>
  <si>
    <t>Lima_Peru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</si>
</sst>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516C-4EF9-5843-AE76-3518BD388BD7}">
  <dimension ref="A1:AC5"/>
  <sheetViews>
    <sheetView tabSelected="1" workbookViewId="0">
      <selection activeCell="AC6" sqref="AC6"/>
    </sheetView>
  </sheetViews>
  <sheetFormatPr baseColWidth="10" defaultRowHeight="15"/>
  <sheetData>
    <row r="1" spans="1:29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</row>
    <row r="2" spans="1:29">
      <c r="A2">
        <v>1000</v>
      </c>
      <c r="B2" s="2" t="s">
        <v>67</v>
      </c>
      <c r="C2" s="2">
        <v>2022</v>
      </c>
      <c r="D2" s="2" t="s">
        <v>43</v>
      </c>
      <c r="E2" s="2" t="s">
        <v>35</v>
      </c>
      <c r="F2" s="2" t="s">
        <v>62</v>
      </c>
      <c r="G2" t="s">
        <v>9</v>
      </c>
      <c r="H2" t="s">
        <v>11</v>
      </c>
      <c r="I2" t="s">
        <v>13</v>
      </c>
      <c r="J2" s="5">
        <f>412/1000</f>
        <v>0.41199999999999998</v>
      </c>
      <c r="K2" s="5">
        <f>350/1000</f>
        <v>0.35</v>
      </c>
      <c r="L2" s="5">
        <f>238/1000</f>
        <v>0.23799999999999999</v>
      </c>
      <c r="M2" s="5"/>
      <c r="N2" s="5"/>
      <c r="O2" s="5"/>
      <c r="P2" s="5"/>
      <c r="Q2" s="5"/>
      <c r="R2" s="5"/>
      <c r="S2" s="5"/>
      <c r="T2" s="5"/>
      <c r="U2" s="5"/>
      <c r="V2" s="5"/>
      <c r="W2" s="5">
        <v>0.76300000000000001</v>
      </c>
      <c r="X2" s="5">
        <v>0.23699999999999999</v>
      </c>
      <c r="Y2" s="5">
        <v>0.48699999999999999</v>
      </c>
      <c r="Z2" s="5">
        <v>0.51300000000000001</v>
      </c>
      <c r="AA2" s="7">
        <v>0.21</v>
      </c>
      <c r="AB2" s="7">
        <v>0.78</v>
      </c>
      <c r="AC2" t="s">
        <v>33</v>
      </c>
    </row>
    <row r="3" spans="1:29">
      <c r="A3" s="2">
        <v>995</v>
      </c>
      <c r="B3" s="9" t="s">
        <v>66</v>
      </c>
      <c r="C3" s="2">
        <v>2022</v>
      </c>
      <c r="D3" s="2" t="s">
        <v>43</v>
      </c>
      <c r="E3" s="2" t="s">
        <v>34</v>
      </c>
      <c r="F3" s="2" t="s">
        <v>61</v>
      </c>
      <c r="G3" t="s">
        <v>40</v>
      </c>
      <c r="H3" t="s">
        <v>11</v>
      </c>
      <c r="I3" t="s">
        <v>13</v>
      </c>
      <c r="J3" s="8"/>
      <c r="Y3" s="7">
        <v>0.5</v>
      </c>
      <c r="Z3" s="7">
        <v>0.5</v>
      </c>
      <c r="AA3" s="7">
        <v>0.18</v>
      </c>
      <c r="AB3" s="7">
        <v>0.82</v>
      </c>
      <c r="AC3" t="s">
        <v>33</v>
      </c>
    </row>
    <row r="4" spans="1:29">
      <c r="A4" s="2">
        <v>1005</v>
      </c>
      <c r="B4" s="2" t="s">
        <v>54</v>
      </c>
      <c r="C4">
        <v>2022</v>
      </c>
      <c r="D4" s="2" t="s">
        <v>43</v>
      </c>
      <c r="E4" s="2" t="s">
        <v>36</v>
      </c>
      <c r="F4" s="2" t="s">
        <v>56</v>
      </c>
      <c r="G4" t="s">
        <v>9</v>
      </c>
      <c r="H4" t="s">
        <v>46</v>
      </c>
      <c r="I4" t="s">
        <v>57</v>
      </c>
      <c r="P4" s="5">
        <f>543/1005</f>
        <v>0.54029850746268659</v>
      </c>
      <c r="Q4" s="5">
        <f>462/1005</f>
        <v>0.45970149253731341</v>
      </c>
      <c r="W4" s="5">
        <f>643/1005</f>
        <v>0.63980099502487564</v>
      </c>
      <c r="X4" s="5">
        <f>362/1005</f>
        <v>0.36019900497512436</v>
      </c>
      <c r="Y4" s="7">
        <v>0.49</v>
      </c>
      <c r="Z4" s="7">
        <v>0.51</v>
      </c>
      <c r="AA4" s="7">
        <v>0.3</v>
      </c>
      <c r="AB4" s="7">
        <v>0.7</v>
      </c>
      <c r="AC4" t="s">
        <v>33</v>
      </c>
    </row>
    <row r="5" spans="1:29">
      <c r="R5" s="5">
        <f>8/1029</f>
        <v>7.7745383867832843E-3</v>
      </c>
      <c r="S5" s="5">
        <f>175/1029</f>
        <v>0.17006802721088435</v>
      </c>
      <c r="T5" s="5">
        <f>118/1029</f>
        <v>0.11467444120505345</v>
      </c>
      <c r="U5" s="5">
        <f>251/1029</f>
        <v>0.24392614188532555</v>
      </c>
      <c r="V5" s="5">
        <f>398/1029</f>
        <v>0.38678328474246843</v>
      </c>
      <c r="W5" s="7">
        <v>0.77</v>
      </c>
      <c r="X5" s="7">
        <v>0.23</v>
      </c>
      <c r="Y5" s="5">
        <f>500/1029</f>
        <v>0.48590864917395532</v>
      </c>
      <c r="Z5" s="5">
        <f>529/1029</f>
        <v>0.51409135082604474</v>
      </c>
      <c r="AA5" s="7">
        <v>0.6</v>
      </c>
      <c r="AB5" s="7">
        <v>0.4</v>
      </c>
      <c r="AC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4A71-BA49-4EF2-A583-E5C119517806}">
  <dimension ref="A1:E46"/>
  <sheetViews>
    <sheetView topLeftCell="A10" workbookViewId="0">
      <selection activeCell="A18" sqref="A18:A20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34</v>
      </c>
    </row>
    <row r="3" spans="1:4">
      <c r="A3" s="3" t="s">
        <v>0</v>
      </c>
    </row>
    <row r="4" spans="1:4">
      <c r="A4" t="s">
        <v>1</v>
      </c>
      <c r="B4" s="2">
        <v>995</v>
      </c>
    </row>
    <row r="5" spans="1:4">
      <c r="A5" t="s">
        <v>2</v>
      </c>
      <c r="B5" s="9" t="s">
        <v>66</v>
      </c>
    </row>
    <row r="6" spans="1:4">
      <c r="A6" t="s">
        <v>3</v>
      </c>
      <c r="B6" s="2">
        <v>2022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34</v>
      </c>
    </row>
    <row r="9" spans="1:4">
      <c r="A9" t="s">
        <v>39</v>
      </c>
      <c r="B9" s="2" t="s">
        <v>61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40</v>
      </c>
    </row>
    <row r="12" spans="1:4">
      <c r="A12" t="s">
        <v>10</v>
      </c>
      <c r="B12" t="s">
        <v>11</v>
      </c>
    </row>
    <row r="13" spans="1:4">
      <c r="A13" t="s">
        <v>12</v>
      </c>
      <c r="B13" t="s">
        <v>13</v>
      </c>
    </row>
    <row r="16" spans="1:4">
      <c r="A16" s="3" t="s">
        <v>14</v>
      </c>
    </row>
    <row r="17" spans="1:1">
      <c r="A17" s="4" t="s">
        <v>9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s="4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s="4" t="s">
        <v>21</v>
      </c>
    </row>
    <row r="34" spans="1:5">
      <c r="A34" s="4" t="s">
        <v>22</v>
      </c>
    </row>
    <row r="35" spans="1:5">
      <c r="A35" t="s">
        <v>23</v>
      </c>
      <c r="B35">
        <v>500</v>
      </c>
      <c r="C35" s="7">
        <v>0.5</v>
      </c>
      <c r="D35">
        <f>SUM(B38:B44)</f>
        <v>999</v>
      </c>
    </row>
    <row r="36" spans="1:5">
      <c r="A36" t="s">
        <v>24</v>
      </c>
      <c r="B36">
        <v>500</v>
      </c>
      <c r="C36" s="7">
        <v>0.5</v>
      </c>
    </row>
    <row r="37" spans="1:5">
      <c r="A37" s="4" t="s">
        <v>32</v>
      </c>
    </row>
    <row r="38" spans="1:5">
      <c r="A38" t="s">
        <v>25</v>
      </c>
      <c r="B38">
        <v>3</v>
      </c>
      <c r="C38" s="5">
        <f>B38/D$35</f>
        <v>3.003003003003003E-3</v>
      </c>
    </row>
    <row r="39" spans="1:5">
      <c r="A39" t="s">
        <v>26</v>
      </c>
      <c r="B39">
        <v>76</v>
      </c>
      <c r="C39" s="5">
        <f t="shared" ref="C39:C44" si="0">B39/D$35</f>
        <v>7.6076076076076082E-2</v>
      </c>
    </row>
    <row r="40" spans="1:5">
      <c r="A40" t="s">
        <v>27</v>
      </c>
      <c r="B40">
        <v>105</v>
      </c>
      <c r="C40" s="5">
        <f t="shared" si="0"/>
        <v>0.10510510510510511</v>
      </c>
    </row>
    <row r="41" spans="1:5">
      <c r="A41" t="s">
        <v>28</v>
      </c>
      <c r="B41">
        <v>381</v>
      </c>
      <c r="C41" s="5">
        <f t="shared" si="0"/>
        <v>0.38138138138138139</v>
      </c>
      <c r="D41" s="8" t="s">
        <v>50</v>
      </c>
      <c r="E41" s="7">
        <f>SUM(C38:C40)</f>
        <v>0.1841841841841842</v>
      </c>
    </row>
    <row r="42" spans="1:5">
      <c r="A42" t="s">
        <v>29</v>
      </c>
      <c r="B42">
        <v>265</v>
      </c>
      <c r="C42" s="5">
        <f t="shared" si="0"/>
        <v>0.26526526526526528</v>
      </c>
      <c r="D42" s="8" t="s">
        <v>49</v>
      </c>
      <c r="E42" s="7">
        <f>SUM(C41:C44)</f>
        <v>0.81581581581581597</v>
      </c>
    </row>
    <row r="43" spans="1:5">
      <c r="A43" t="s">
        <v>30</v>
      </c>
      <c r="B43">
        <v>42</v>
      </c>
      <c r="C43" s="5">
        <f t="shared" si="0"/>
        <v>4.2042042042042045E-2</v>
      </c>
    </row>
    <row r="44" spans="1:5">
      <c r="A44" t="s">
        <v>31</v>
      </c>
      <c r="B44">
        <v>127</v>
      </c>
      <c r="C44" s="5">
        <f t="shared" si="0"/>
        <v>0.12712712712712712</v>
      </c>
    </row>
    <row r="46" spans="1:5">
      <c r="A46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94D6-FCFF-4B3F-8157-EE7DA482D702}">
  <dimension ref="A1:E46"/>
  <sheetViews>
    <sheetView topLeftCell="A6" workbookViewId="0">
      <selection activeCell="C18" sqref="C18:C20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35</v>
      </c>
    </row>
    <row r="3" spans="1:4">
      <c r="A3" s="3" t="s">
        <v>0</v>
      </c>
    </row>
    <row r="4" spans="1:4">
      <c r="A4" t="s">
        <v>1</v>
      </c>
      <c r="B4" s="2"/>
      <c r="C4">
        <v>1000</v>
      </c>
    </row>
    <row r="5" spans="1:4">
      <c r="A5" t="s">
        <v>2</v>
      </c>
      <c r="B5" s="2" t="s">
        <v>67</v>
      </c>
    </row>
    <row r="6" spans="1:4">
      <c r="A6" t="s">
        <v>3</v>
      </c>
      <c r="B6" s="2">
        <v>2022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35</v>
      </c>
    </row>
    <row r="9" spans="1:4">
      <c r="A9" t="s">
        <v>39</v>
      </c>
      <c r="B9" s="2" t="s">
        <v>62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9</v>
      </c>
    </row>
    <row r="12" spans="1:4">
      <c r="A12" t="s">
        <v>10</v>
      </c>
      <c r="B12" t="s">
        <v>11</v>
      </c>
    </row>
    <row r="13" spans="1:4">
      <c r="A13" t="s">
        <v>12</v>
      </c>
      <c r="B13" t="s">
        <v>13</v>
      </c>
    </row>
    <row r="16" spans="1:4">
      <c r="A16" s="3" t="s">
        <v>14</v>
      </c>
    </row>
    <row r="17" spans="1:3">
      <c r="A17" s="4" t="s">
        <v>9</v>
      </c>
    </row>
    <row r="18" spans="1:3">
      <c r="A18" t="s">
        <v>63</v>
      </c>
      <c r="C18" s="5">
        <f>412/1000</f>
        <v>0.41199999999999998</v>
      </c>
    </row>
    <row r="19" spans="1:3">
      <c r="A19" t="s">
        <v>64</v>
      </c>
      <c r="C19" s="5">
        <f>350/1000</f>
        <v>0.35</v>
      </c>
    </row>
    <row r="20" spans="1:3">
      <c r="A20" t="s">
        <v>65</v>
      </c>
      <c r="C20" s="5">
        <f>238/1000</f>
        <v>0.23799999999999999</v>
      </c>
    </row>
    <row r="21" spans="1:3">
      <c r="A21" s="4" t="s">
        <v>18</v>
      </c>
    </row>
    <row r="22" spans="1:3">
      <c r="A22" t="s">
        <v>19</v>
      </c>
      <c r="C22" s="5">
        <v>0.76300000000000001</v>
      </c>
    </row>
    <row r="23" spans="1:3">
      <c r="A23" t="s">
        <v>20</v>
      </c>
      <c r="C23" s="5">
        <v>0.23699999999999999</v>
      </c>
    </row>
    <row r="24" spans="1:3">
      <c r="A24" s="4" t="s">
        <v>21</v>
      </c>
    </row>
    <row r="34" spans="1:5">
      <c r="A34" s="4" t="s">
        <v>22</v>
      </c>
    </row>
    <row r="35" spans="1:5">
      <c r="A35" t="s">
        <v>23</v>
      </c>
      <c r="C35" s="5">
        <v>0.48699999999999999</v>
      </c>
    </row>
    <row r="36" spans="1:5">
      <c r="A36" t="s">
        <v>24</v>
      </c>
      <c r="C36" s="5">
        <v>0.51300000000000001</v>
      </c>
    </row>
    <row r="37" spans="1:5">
      <c r="A37" s="4" t="s">
        <v>32</v>
      </c>
      <c r="C37" s="5"/>
    </row>
    <row r="38" spans="1:5">
      <c r="A38" t="s">
        <v>25</v>
      </c>
      <c r="C38" s="5">
        <v>7.0000000000000001E-3</v>
      </c>
    </row>
    <row r="39" spans="1:5">
      <c r="A39" t="s">
        <v>26</v>
      </c>
      <c r="C39" s="5">
        <v>8.5000000000000006E-2</v>
      </c>
      <c r="D39" s="8" t="s">
        <v>50</v>
      </c>
      <c r="E39" s="7">
        <f>SUM(C38:C40)</f>
        <v>0.21200000000000002</v>
      </c>
    </row>
    <row r="40" spans="1:5">
      <c r="A40" t="s">
        <v>27</v>
      </c>
      <c r="C40" s="5">
        <v>0.12</v>
      </c>
      <c r="D40" s="8" t="s">
        <v>49</v>
      </c>
      <c r="E40" s="7">
        <f>SUM(C41:C44)</f>
        <v>0.78399999999999992</v>
      </c>
    </row>
    <row r="41" spans="1:5">
      <c r="A41" t="s">
        <v>28</v>
      </c>
      <c r="C41" s="5">
        <v>0.38</v>
      </c>
    </row>
    <row r="42" spans="1:5">
      <c r="A42" t="s">
        <v>29</v>
      </c>
      <c r="C42" s="5">
        <v>0.21199999999999999</v>
      </c>
    </row>
    <row r="43" spans="1:5">
      <c r="A43" t="s">
        <v>30</v>
      </c>
      <c r="C43" s="5">
        <v>7.1999999999999995E-2</v>
      </c>
    </row>
    <row r="44" spans="1:5">
      <c r="A44" t="s">
        <v>31</v>
      </c>
      <c r="C44" s="5">
        <v>0.12</v>
      </c>
    </row>
    <row r="46" spans="1:5">
      <c r="A4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9CD-758C-42C5-B58A-1B2FEF976F16}">
  <dimension ref="A1:D45"/>
  <sheetViews>
    <sheetView topLeftCell="A9" workbookViewId="0">
      <selection activeCell="A45" sqref="A45"/>
    </sheetView>
  </sheetViews>
  <sheetFormatPr baseColWidth="10" defaultColWidth="8.83203125" defaultRowHeight="15"/>
  <cols>
    <col min="1" max="1" width="23.83203125" customWidth="1"/>
    <col min="2" max="2" width="19.33203125" customWidth="1"/>
    <col min="4" max="4" width="47.33203125" bestFit="1" customWidth="1"/>
  </cols>
  <sheetData>
    <row r="1" spans="1:4" ht="21">
      <c r="A1" s="1" t="s">
        <v>36</v>
      </c>
    </row>
    <row r="3" spans="1:4">
      <c r="A3" s="3" t="s">
        <v>0</v>
      </c>
    </row>
    <row r="4" spans="1:4">
      <c r="A4" t="s">
        <v>1</v>
      </c>
      <c r="B4" s="2">
        <v>1005</v>
      </c>
    </row>
    <row r="5" spans="1:4">
      <c r="A5" t="s">
        <v>2</v>
      </c>
      <c r="B5" s="2" t="s">
        <v>54</v>
      </c>
    </row>
    <row r="6" spans="1:4">
      <c r="A6" t="s">
        <v>3</v>
      </c>
      <c r="B6" s="2" t="s">
        <v>55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36</v>
      </c>
    </row>
    <row r="9" spans="1:4">
      <c r="A9" t="s">
        <v>39</v>
      </c>
      <c r="B9" s="2" t="s">
        <v>56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9</v>
      </c>
      <c r="C11">
        <v>2</v>
      </c>
    </row>
    <row r="12" spans="1:4">
      <c r="A12" t="s">
        <v>10</v>
      </c>
      <c r="B12" t="s">
        <v>46</v>
      </c>
      <c r="C12">
        <v>6</v>
      </c>
    </row>
    <row r="13" spans="1:4">
      <c r="A13" t="s">
        <v>12</v>
      </c>
      <c r="B13" t="s">
        <v>57</v>
      </c>
    </row>
    <row r="14" spans="1:4">
      <c r="A14" t="s">
        <v>52</v>
      </c>
      <c r="B14" t="s">
        <v>58</v>
      </c>
    </row>
    <row r="16" spans="1:4">
      <c r="A16" s="3" t="s">
        <v>14</v>
      </c>
    </row>
    <row r="17" spans="1:2">
      <c r="A17" s="4" t="s">
        <v>9</v>
      </c>
    </row>
    <row r="18" spans="1:2">
      <c r="A18" t="s">
        <v>59</v>
      </c>
      <c r="B18" s="5">
        <f>543/1005</f>
        <v>0.54029850746268659</v>
      </c>
    </row>
    <row r="19" spans="1:2">
      <c r="A19" t="s">
        <v>60</v>
      </c>
      <c r="B19" s="5">
        <f>462/1005</f>
        <v>0.45970149253731341</v>
      </c>
    </row>
    <row r="20" spans="1:2">
      <c r="A20" s="4" t="s">
        <v>18</v>
      </c>
    </row>
    <row r="21" spans="1:2">
      <c r="A21" t="s">
        <v>19</v>
      </c>
      <c r="B21" s="5">
        <f>643/1005</f>
        <v>0.63980099502487564</v>
      </c>
    </row>
    <row r="22" spans="1:2">
      <c r="A22" t="s">
        <v>20</v>
      </c>
      <c r="B22" s="5">
        <f>362/1005</f>
        <v>0.36019900497512436</v>
      </c>
    </row>
    <row r="23" spans="1:2">
      <c r="A23" s="4" t="s">
        <v>21</v>
      </c>
    </row>
    <row r="33" spans="1:4">
      <c r="A33" s="4" t="s">
        <v>22</v>
      </c>
    </row>
    <row r="34" spans="1:4">
      <c r="A34" t="s">
        <v>23</v>
      </c>
      <c r="B34" s="5">
        <f>496/1005</f>
        <v>0.49353233830845772</v>
      </c>
    </row>
    <row r="35" spans="1:4">
      <c r="A35" t="s">
        <v>24</v>
      </c>
      <c r="B35" s="5">
        <f>509/1005</f>
        <v>0.50646766169154234</v>
      </c>
    </row>
    <row r="36" spans="1:4">
      <c r="A36" s="4" t="s">
        <v>32</v>
      </c>
    </row>
    <row r="37" spans="1:4">
      <c r="A37" t="s">
        <v>25</v>
      </c>
      <c r="B37" s="5">
        <v>3.003003003003003E-3</v>
      </c>
    </row>
    <row r="38" spans="1:4">
      <c r="A38" t="s">
        <v>26</v>
      </c>
      <c r="B38" s="5">
        <v>0.14114114114114115</v>
      </c>
    </row>
    <row r="39" spans="1:4">
      <c r="A39" t="s">
        <v>27</v>
      </c>
      <c r="B39" s="5">
        <v>0.15115115115115116</v>
      </c>
      <c r="C39" s="7">
        <f>SUM(B37:B39)</f>
        <v>0.2952952952952953</v>
      </c>
      <c r="D39" s="8" t="s">
        <v>50</v>
      </c>
    </row>
    <row r="40" spans="1:4">
      <c r="A40" t="s">
        <v>28</v>
      </c>
      <c r="B40" s="5">
        <v>0.39239239239239238</v>
      </c>
      <c r="C40" s="7">
        <f>SUM(B40:B43)</f>
        <v>0.7047047047047047</v>
      </c>
      <c r="D40" s="8" t="s">
        <v>49</v>
      </c>
    </row>
    <row r="41" spans="1:4">
      <c r="A41" t="s">
        <v>29</v>
      </c>
      <c r="B41" s="5">
        <v>0.25925925925925924</v>
      </c>
    </row>
    <row r="42" spans="1:4">
      <c r="A42" t="s">
        <v>30</v>
      </c>
      <c r="B42" s="5">
        <v>5.0050050050050053E-2</v>
      </c>
    </row>
    <row r="43" spans="1:4">
      <c r="A43" t="s">
        <v>31</v>
      </c>
      <c r="B43" s="5">
        <v>3.003003003003003E-3</v>
      </c>
    </row>
    <row r="45" spans="1:4">
      <c r="A4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E6B-CCDA-4A25-9566-3D28FC062E70}">
  <dimension ref="A1:G48"/>
  <sheetViews>
    <sheetView topLeftCell="A9" workbookViewId="0">
      <selection activeCell="A48" sqref="A48"/>
    </sheetView>
  </sheetViews>
  <sheetFormatPr baseColWidth="10" defaultColWidth="8.83203125" defaultRowHeight="15"/>
  <cols>
    <col min="1" max="1" width="28.33203125" customWidth="1"/>
    <col min="2" max="2" width="20.83203125" customWidth="1"/>
    <col min="4" max="4" width="47.33203125" bestFit="1" customWidth="1"/>
  </cols>
  <sheetData>
    <row r="1" spans="1:4" ht="21">
      <c r="A1" s="1" t="s">
        <v>37</v>
      </c>
    </row>
    <row r="3" spans="1:4">
      <c r="A3" s="3" t="s">
        <v>0</v>
      </c>
    </row>
    <row r="4" spans="1:4">
      <c r="A4" t="s">
        <v>1</v>
      </c>
      <c r="B4" s="2">
        <v>1029</v>
      </c>
    </row>
    <row r="5" spans="1:4">
      <c r="A5" t="s">
        <v>2</v>
      </c>
      <c r="B5" t="s">
        <v>41</v>
      </c>
    </row>
    <row r="6" spans="1:4">
      <c r="A6" t="s">
        <v>3</v>
      </c>
      <c r="B6" s="2" t="s">
        <v>42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37</v>
      </c>
    </row>
    <row r="9" spans="1:4">
      <c r="A9" t="s">
        <v>39</v>
      </c>
      <c r="B9" s="2" t="s">
        <v>44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45</v>
      </c>
      <c r="C11">
        <v>6</v>
      </c>
    </row>
    <row r="12" spans="1:4">
      <c r="A12" t="s">
        <v>10</v>
      </c>
      <c r="B12" t="s">
        <v>40</v>
      </c>
      <c r="C12">
        <v>17</v>
      </c>
    </row>
    <row r="13" spans="1:4">
      <c r="A13" t="s">
        <v>12</v>
      </c>
      <c r="B13" t="s">
        <v>46</v>
      </c>
    </row>
    <row r="14" spans="1:4">
      <c r="A14" t="s">
        <v>52</v>
      </c>
      <c r="B14" t="s">
        <v>53</v>
      </c>
    </row>
    <row r="16" spans="1:4">
      <c r="A16" s="3" t="s">
        <v>14</v>
      </c>
    </row>
    <row r="17" spans="1:3">
      <c r="A17" s="4" t="s">
        <v>45</v>
      </c>
    </row>
    <row r="18" spans="1:3">
      <c r="A18" t="s">
        <v>51</v>
      </c>
      <c r="B18" s="5">
        <f>8/1029</f>
        <v>7.7745383867832843E-3</v>
      </c>
      <c r="C18" s="5"/>
    </row>
    <row r="19" spans="1:3">
      <c r="A19" t="s">
        <v>17</v>
      </c>
      <c r="B19" s="5">
        <f>175/1029</f>
        <v>0.17006802721088435</v>
      </c>
    </row>
    <row r="20" spans="1:3">
      <c r="A20" t="s">
        <v>47</v>
      </c>
      <c r="B20" s="5">
        <f>118/1029</f>
        <v>0.11467444120505345</v>
      </c>
    </row>
    <row r="21" spans="1:3">
      <c r="A21" t="s">
        <v>16</v>
      </c>
      <c r="B21" s="5">
        <f>251/1029</f>
        <v>0.24392614188532555</v>
      </c>
    </row>
    <row r="22" spans="1:3">
      <c r="A22" t="s">
        <v>48</v>
      </c>
      <c r="B22" s="5">
        <f>398/1029</f>
        <v>0.38678328474246843</v>
      </c>
    </row>
    <row r="23" spans="1:3">
      <c r="A23" s="4" t="s">
        <v>18</v>
      </c>
    </row>
    <row r="24" spans="1:3">
      <c r="A24" t="s">
        <v>19</v>
      </c>
      <c r="B24" s="7">
        <v>0.77</v>
      </c>
    </row>
    <row r="25" spans="1:3">
      <c r="A25" t="s">
        <v>20</v>
      </c>
      <c r="B25" s="7">
        <v>0.23</v>
      </c>
    </row>
    <row r="26" spans="1:3">
      <c r="A26" s="4" t="s">
        <v>21</v>
      </c>
    </row>
    <row r="36" spans="1:7">
      <c r="A36" s="4" t="s">
        <v>22</v>
      </c>
    </row>
    <row r="37" spans="1:7">
      <c r="A37" t="s">
        <v>23</v>
      </c>
      <c r="B37" s="5">
        <f>500/1029</f>
        <v>0.48590864917395532</v>
      </c>
    </row>
    <row r="38" spans="1:7">
      <c r="A38" t="s">
        <v>24</v>
      </c>
      <c r="B38" s="5">
        <f>529/1029</f>
        <v>0.51409135082604474</v>
      </c>
    </row>
    <row r="39" spans="1:7">
      <c r="A39" s="4" t="s">
        <v>32</v>
      </c>
    </row>
    <row r="40" spans="1:7">
      <c r="A40" t="s">
        <v>25</v>
      </c>
      <c r="B40" s="5">
        <v>8.0312195121951205E-3</v>
      </c>
      <c r="E40">
        <v>0.8</v>
      </c>
      <c r="F40" s="6">
        <f>0.008*1029</f>
        <v>8.2319999999999993</v>
      </c>
      <c r="G40" s="5">
        <f>F40/1025</f>
        <v>8.0312195121951205E-3</v>
      </c>
    </row>
    <row r="41" spans="1:7">
      <c r="A41" t="s">
        <v>26</v>
      </c>
      <c r="B41" s="5">
        <v>9.7378536585365855E-2</v>
      </c>
      <c r="E41">
        <v>9.6999999999999993</v>
      </c>
      <c r="F41" s="6">
        <f>0.097*1029</f>
        <v>99.813000000000002</v>
      </c>
      <c r="G41" s="5">
        <f t="shared" ref="G41:G46" si="0">F41/1025</f>
        <v>9.7378536585365855E-2</v>
      </c>
    </row>
    <row r="42" spans="1:7">
      <c r="A42" t="s">
        <v>27</v>
      </c>
      <c r="B42" s="5">
        <v>0.49893951219512195</v>
      </c>
      <c r="C42" s="7">
        <f>SUM(B40:B42)</f>
        <v>0.60434926829268298</v>
      </c>
      <c r="D42" s="8" t="s">
        <v>50</v>
      </c>
      <c r="E42">
        <v>49.7</v>
      </c>
      <c r="F42" s="6">
        <f>0.497*1029</f>
        <v>511.41300000000001</v>
      </c>
      <c r="G42" s="5">
        <f t="shared" si="0"/>
        <v>0.49893951219512195</v>
      </c>
    </row>
    <row r="43" spans="1:7">
      <c r="A43" t="s">
        <v>28</v>
      </c>
      <c r="B43" s="5">
        <v>0.15560487804878048</v>
      </c>
      <c r="C43" s="7">
        <f>SUM(B43:B46)</f>
        <v>0.39654146341463414</v>
      </c>
      <c r="D43" s="8" t="s">
        <v>49</v>
      </c>
      <c r="E43">
        <v>15.5</v>
      </c>
      <c r="F43" s="6">
        <f>0.155*1029</f>
        <v>159.495</v>
      </c>
      <c r="G43" s="5">
        <f t="shared" si="0"/>
        <v>0.15560487804878048</v>
      </c>
    </row>
    <row r="44" spans="1:7">
      <c r="A44" t="s">
        <v>29</v>
      </c>
      <c r="B44" s="5">
        <v>0.12649170731707315</v>
      </c>
      <c r="E44">
        <v>12.6</v>
      </c>
      <c r="F44" s="6">
        <f>0.126*1029</f>
        <v>129.654</v>
      </c>
      <c r="G44" s="5">
        <f t="shared" si="0"/>
        <v>0.12649170731707315</v>
      </c>
    </row>
    <row r="45" spans="1:7">
      <c r="A45" t="s">
        <v>30</v>
      </c>
      <c r="B45" s="5">
        <v>5.220292682926829E-2</v>
      </c>
      <c r="E45">
        <v>5.2</v>
      </c>
      <c r="F45" s="6">
        <f>0.052*1029</f>
        <v>53.507999999999996</v>
      </c>
      <c r="G45" s="5">
        <f t="shared" si="0"/>
        <v>5.220292682926829E-2</v>
      </c>
    </row>
    <row r="46" spans="1:7">
      <c r="A46" t="s">
        <v>31</v>
      </c>
      <c r="B46" s="5">
        <v>6.2241951219512197E-2</v>
      </c>
      <c r="E46">
        <v>6.2</v>
      </c>
      <c r="F46" s="6">
        <f>0.062*1029</f>
        <v>63.798000000000002</v>
      </c>
      <c r="G46" s="5">
        <f t="shared" si="0"/>
        <v>6.2241951219512197E-2</v>
      </c>
    </row>
    <row r="47" spans="1:7">
      <c r="E47">
        <v>0.4</v>
      </c>
      <c r="F47" s="6">
        <f>0.004*1029</f>
        <v>4.1159999999999997</v>
      </c>
      <c r="G47">
        <f>1029-4</f>
        <v>1025</v>
      </c>
    </row>
    <row r="48" spans="1:7">
      <c r="A48" t="s">
        <v>33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F094976B1C6245BAB5BCECAC284645" ma:contentTypeVersion="16" ma:contentTypeDescription="Crear nuevo documento." ma:contentTypeScope="" ma:versionID="b17f52af6646b5583120346a68295973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95a1201d1da507c70fe2596948b3447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3B992-D409-46D4-A356-39CAA5E52A01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7423736F-E14C-4FBF-A48B-0B9C870C6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CBB73A-F49D-48C3-87BE-A0DBDA5EAC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Andes</vt:lpstr>
      <vt:lpstr>Bolivia</vt:lpstr>
      <vt:lpstr>Colombia</vt:lpstr>
      <vt:lpstr>Ecuador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Thomaides</dc:creator>
  <cp:lastModifiedBy>Microsoft Office User</cp:lastModifiedBy>
  <dcterms:created xsi:type="dcterms:W3CDTF">2022-08-31T18:53:01Z</dcterms:created>
  <dcterms:modified xsi:type="dcterms:W3CDTF">2022-12-10T14:57:04Z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