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racker" sheetId="2" r:id="rId5"/>
    <sheet state="visible" name="Template" sheetId="3" r:id="rId6"/>
    <sheet state="visible" name="AR" sheetId="4" r:id="rId7"/>
    <sheet state="visible" name="CO" sheetId="5" r:id="rId8"/>
    <sheet state="visible" name="CT" sheetId="6" r:id="rId9"/>
    <sheet state="visible" name="DE" sheetId="7" r:id="rId10"/>
    <sheet state="visible" name="GU" sheetId="8" r:id="rId11"/>
    <sheet state="visible" name="ID" sheetId="9" r:id="rId12"/>
    <sheet state="visible" name="IL" sheetId="10" r:id="rId13"/>
    <sheet state="visible" name="KY" sheetId="11" r:id="rId14"/>
    <sheet state="visible" name="OH" sheetId="12" r:id="rId15"/>
    <sheet state="visible" name="PR" sheetId="13" r:id="rId16"/>
    <sheet state="visible" name="SC" sheetId="14" r:id="rId17"/>
    <sheet state="visible" name="WV" sheetId="15" r:id="rId18"/>
    <sheet state="visible" name="WY" sheetId="16" r:id="rId19"/>
  </sheets>
  <definedNames>
    <definedName hidden="1" localSheetId="1" name="_xlnm._FilterDatabase">Tracker!$A$3:$Q$59</definedName>
  </definedNames>
  <calcPr/>
</workbook>
</file>

<file path=xl/sharedStrings.xml><?xml version="1.0" encoding="utf-8"?>
<sst xmlns="http://schemas.openxmlformats.org/spreadsheetml/2006/main" count="2451" uniqueCount="284">
  <si>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</si>
  <si>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</si>
  <si>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</si>
  <si>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</si>
  <si>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</si>
  <si>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</si>
  <si>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</si>
  <si>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rPr>
      <t xml:space="preserve">Date </t>
    </r>
    <r>
      <t>timeseries</t>
    </r>
    <r>
      <rPr>
        <b/>
      </rPr>
      <t>, Positive Cases (PCR)</t>
    </r>
    <r>
      <t xml:space="preserve"> timeseries, </t>
    </r>
    <r>
      <rPr>
        <b/>
      </rPr>
      <t>Positive</t>
    </r>
    <r>
      <t xml:space="preserve"> timeseries, and </t>
    </r>
    <r>
      <rPr>
        <b/>
      </rPr>
      <t>Probable Cases</t>
    </r>
    <r>
      <t xml:space="preserve"> timeseries from the </t>
    </r>
    <r>
      <rPr>
        <color rgb="FF1155CC"/>
        <u/>
      </rPr>
      <t>DataStore</t>
    </r>
    <r>
      <t xml:space="preserve"> into that tab.</t>
    </r>
  </si>
  <si>
    <t>3</t>
  </si>
  <si>
    <r>
      <t xml:space="preserve">Check when we started adding probables explicitly. This will usually be </t>
    </r>
    <r>
      <rPr>
        <b/>
      </rPr>
      <t xml:space="preserve">7/28. </t>
    </r>
    <r>
      <t xml:space="preserve">Add it to the "CTP Probables Timeseries Start Date" column
Add a column subtracting </t>
    </r>
    <r>
      <rPr>
        <b/>
      </rPr>
      <t>Positive Cases (PCR)</t>
    </r>
    <r>
      <t xml:space="preserve"> from </t>
    </r>
    <r>
      <rPr>
        <b/>
      </rPr>
      <t>Positive</t>
    </r>
    <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color rgb="FF1155CC"/>
        <u/>
      </rPr>
      <t>screenshots</t>
    </r>
    <r>
      <t xml:space="preserve"> to be extra sure if the fluctuation seems especially large.</t>
    </r>
  </si>
  <si>
    <t>7/28/2020 is when we started capturing probable</t>
  </si>
  <si>
    <t>4</t>
  </si>
  <si>
    <r>
      <t xml:space="preserve">Check when </t>
    </r>
    <r>
      <rPr>
        <b/>
      </rPr>
      <t xml:space="preserve">CTP </t>
    </r>
    <r>
      <t xml:space="preserve">started reporting the confirmed timeseries. This will usually be </t>
    </r>
    <r>
      <rPr>
        <b/>
      </rPr>
      <t xml:space="preserve">April 29, </t>
    </r>
    <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</si>
  <si>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</si>
  <si>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</si>
  <si>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rPr>
      <t xml:space="preserve"> CTP timeseries of confirmed cases</t>
    </r>
    <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</si>
  <si>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</si>
  <si>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rPr>
      <t xml:space="preserve">state </t>
    </r>
    <r>
      <t xml:space="preserve">started reporting </t>
    </r>
    <r>
      <rPr>
        <b/>
      </rPr>
      <t>confirmed</t>
    </r>
    <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</si>
  <si>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</si>
  <si>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</si>
  <si>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rPr>
      <t>state</t>
    </r>
    <r>
      <t xml:space="preserve"> started reporting </t>
    </r>
    <r>
      <rPr>
        <b/>
      </rPr>
      <t>probable</t>
    </r>
    <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</si>
  <si>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</si>
  <si>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color rgb="FF1155CC"/>
        <u/>
      </rPr>
      <t>https://github.com/COVID19Tracking/issues/issues</t>
    </r>
    <r>
      <t xml:space="preserve">
If there is one, read it and link it in the "Confirmed cases github issue" column".</t>
    </r>
  </si>
  <si>
    <r>
      <t xml:space="preserve">In the "Backfill Proposed Plan" column, write a proposed action plan based on columns E-G:
</t>
    </r>
    <r>
      <rPr>
        <b/>
      </rPr>
      <t xml:space="preserve">Timeseries gaps: </t>
    </r>
    <r>
      <t xml:space="preserve">these should </t>
    </r>
    <r>
      <rPr>
        <i/>
      </rPr>
      <t xml:space="preserve">always </t>
    </r>
    <r>
      <t xml:space="preserve">be backfilled if possible, and if not, we need to carry the values. Check the "CTP Confirmed Gaps Description" field to make your plan.
</t>
    </r>
    <r>
      <rPr>
        <b/>
      </rPr>
      <t xml:space="preserve">Confirmed backfill to start date: </t>
    </r>
    <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</si>
  <si>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</si>
  <si>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</si>
  <si>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</si>
  <si>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</si>
  <si>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</si>
  <si>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</si>
  <si>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</si>
  <si>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</si>
  <si>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</si>
  <si>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</si>
  <si>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</si>
  <si>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</si>
  <si>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</si>
  <si>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</si>
  <si>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</si>
  <si>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</si>
  <si>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</si>
  <si>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</si>
  <si>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</si>
  <si>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</si>
  <si>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</si>
  <si>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</si>
  <si>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</si>
  <si>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</si>
  <si>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</si>
  <si>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</si>
  <si>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</si>
  <si>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</si>
  <si>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</si>
  <si>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</si>
  <si>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</si>
  <si>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</si>
  <si>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backfill?</t>
  </si>
  <si>
    <t>GH Filer</t>
  </si>
  <si>
    <t>GH Completer</t>
  </si>
  <si>
    <t>DZL</t>
  </si>
  <si>
    <t>https://github.com/COVID19Tracking/issues/issues/741</t>
  </si>
  <si>
    <t>Yes</t>
  </si>
  <si>
    <t>N/A</t>
  </si>
  <si>
    <t>N/A - they started providing the data on 9/3 and we have captured it since then</t>
  </si>
  <si>
    <t>MM</t>
  </si>
  <si>
    <t>dzl++</t>
  </si>
  <si>
    <r>
      <t xml:space="preserve">The probables fluctuate a </t>
    </r>
    <r>
      <rPr>
        <i/>
      </rPr>
      <t>lot</t>
    </r>
    <r>
      <t xml:space="preserve"> — the earliest probable number we have is actually higher than the probables at the beginning of the series. Checking screenshots to ensure this is right.</t>
    </r>
  </si>
  <si>
    <t xml:space="preserve">No gaps/errors. </t>
  </si>
  <si>
    <t>kws++</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</si>
  <si>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color rgb="FF1155CC"/>
        <u/>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</si>
  <si>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</si>
  <si>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</si>
  <si>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</si>
  <si>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</si>
  <si>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https://github.com/COVID19Tracking/issues/issues/684</t>
  </si>
  <si>
    <r>
      <t xml:space="preserve">1.  Backfill Positive Cases PCR  from 4/18 - 4/28 using 
screenshots 
2. Backfill probable cases from 4/18 - 7/28 using 
</t>
    </r>
    <r>
      <rPr>
        <rFont val="Courier New"/>
        <color rgb="FFFF0000"/>
      </rPr>
      <t xml:space="preserve">{ Positive </t>
    </r>
    <r>
      <t xml:space="preserve">- </t>
    </r>
    <r>
      <rPr>
        <rFont val="Courier New"/>
        <color rgb="FFFF0000"/>
      </rPr>
      <t>Positive Cases PCR}</t>
    </r>
    <r>
      <t xml:space="preserve"> (spot check screenshots)
</t>
    </r>
  </si>
  <si>
    <t>mm++</t>
  </si>
  <si>
    <t>We don't have screenshots of the hover-graph where we source confirmed and probables from until May 25.</t>
  </si>
  <si>
    <t>No gaps or errors!</t>
  </si>
  <si>
    <t xml:space="preserve">Calculate probables as positive - positive(PCR) from 4/29 to 7/28. </t>
  </si>
  <si>
    <t>JJA</t>
  </si>
  <si>
    <t>https://github.com/COVID19Tracking/issues/issues/823</t>
  </si>
  <si>
    <t>Could not address confirmed</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</si>
  <si>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</si>
  <si>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</si>
  <si>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</si>
  <si>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color rgb="FF000000"/>
      </rPr>
      <t xml:space="preserve">
</t>
    </r>
    <r>
      <rPr>
        <color rgb="FF1155CC"/>
        <u/>
      </rPr>
      <t xml:space="preserve">https://covid-tracking-project-data.s3.us-east-1.amazonaws.com/state_screenshots/KY/KY-secondary-20200520-183441.png
</t>
    </r>
    <r>
      <t>Screenshot from 5/19/2</t>
    </r>
    <r>
      <rPr>
        <color rgb="FF000000"/>
      </rPr>
      <t xml:space="preserve">0:
</t>
    </r>
    <r>
      <rPr>
        <color rgb="FF1155CC"/>
        <u/>
      </rPr>
      <t xml:space="preserve">https://covid-tracking-project-data.s3.us-east-1.amazonaws.com/state_screenshots/KY/KY-secondary-20200520-063448.png
</t>
    </r>
    <r>
      <t>Before 5/20/20, not sure where Lab Confirmed Number and Probables numbers are coming from.  We don't have screenshots of the hover-graphs.
Looks like this doesn't get straightened out until 5/22/20:</t>
    </r>
    <r>
      <rPr>
        <color rgb="FF000000"/>
      </rPr>
      <t xml:space="preserve">
</t>
    </r>
    <r>
      <rPr>
        <color rgb="FF1155CC"/>
        <u/>
      </rPr>
      <t>https://covid-tracking-project-data.s3.us-east-1.amazonaws.com/state_screenshots/KY/KY-secondary-20200522-003732.png</t>
    </r>
  </si>
  <si>
    <r>
      <t>5/27/20 and 5/28/20, numbers are the same.  Verified through screenshots that this is true:
5/27/2</t>
    </r>
    <r>
      <rPr>
        <color rgb="FF000000"/>
      </rPr>
      <t xml:space="preserve">0 </t>
    </r>
    <r>
      <rPr>
        <color rgb="FF1155CC"/>
        <u/>
      </rPr>
      <t>https://covid-tracking-project-data.s3.us-east-1.amazonaws.com/state_screenshots/KY/KY-secondary-20200527-183656.png</t>
    </r>
    <r>
      <t xml:space="preserve">
5/28/2</t>
    </r>
    <r>
      <rPr>
        <color rgb="FF000000"/>
      </rPr>
      <t xml:space="preserve">0 </t>
    </r>
    <r>
      <rPr>
        <color rgb="FF1155CC"/>
        <u/>
      </rPr>
      <t xml:space="preserve">https://covid-tracking-project-data.s3.us-east-1.amazonaws.com/state_screenshots/KY/KY-secondary-20200528-123414.png
</t>
    </r>
    <r>
      <t xml:space="preserve">
</t>
    </r>
  </si>
  <si>
    <t>Calculate probables as positive - positive(PCR) from 5/22 - 7/28</t>
  </si>
  <si>
    <t>ECE</t>
  </si>
  <si>
    <t>Confirmed time series starts 3/5
Confirmed diverges from Total Cases 4/10</t>
  </si>
  <si>
    <t>n/a</t>
  </si>
  <si>
    <t>1. Backfill probables from 4/10-7/27from "Total Cases" - "Confirmed Cases" (can spot check values from screenshots)</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</si>
  <si>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</si>
  <si>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</si>
  <si>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</si>
  <si>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</si>
  <si>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</si>
  <si>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</si>
  <si>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rPr>
      <t xml:space="preserve">minimum </t>
    </r>
    <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</si>
  <si>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</si>
  <si>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jja++</t>
  </si>
  <si>
    <t>States Daily</t>
  </si>
  <si>
    <t>Calculated</t>
  </si>
  <si>
    <t>Proposed</t>
  </si>
  <si>
    <t>Date</t>
  </si>
  <si>
    <t>Positive Cases (PCR)</t>
  </si>
  <si>
    <t>Probable Cases</t>
  </si>
  <si>
    <t>Positive</t>
  </si>
  <si>
    <t>Calculated Probables</t>
  </si>
  <si>
    <t>Calculated Probables - Recorded Probables</t>
  </si>
  <si>
    <t>AR</t>
  </si>
  <si>
    <t>Daniel is gonna fill in...</t>
  </si>
  <si>
    <t>Positive - Positive Cases (PCR)</t>
  </si>
  <si>
    <t xml:space="preserve">Confirmed + Probable = Positive </t>
  </si>
  <si>
    <t>Confirmed = Positive Cases (PCR)</t>
  </si>
  <si>
    <t>Calculated Probables = Positive - Positive Cases (PCR)</t>
  </si>
  <si>
    <t>Probable Cases - (Positive - Positive Cases (PCR))</t>
  </si>
  <si>
    <t>Probable Cases proposed backfill</t>
  </si>
  <si>
    <t>GU</t>
  </si>
  <si>
    <t>https://covidtracking.com/screenshots/GU/GU-20200428-120851.png</t>
  </si>
  <si>
    <t>https://covidtracking.com/screenshots/GU/GU-20200427-180837.png</t>
  </si>
  <si>
    <t>https://covidtracking.com/screenshots/GU/GU-20200426-180824.png</t>
  </si>
  <si>
    <t>https://covidtracking.com/screenshots/GU/GU-20200425-180838.png</t>
  </si>
  <si>
    <t>https://covidtracking.com/screenshots/GU/GU-20200424-180811.png</t>
  </si>
  <si>
    <t>https://covidtracking.com/screenshots/GU/GU-20200423-180848.png</t>
  </si>
  <si>
    <t>https://covidtracking.com/screenshots/GU/GU-20200422-180733.png</t>
  </si>
  <si>
    <t>https://covidtracking.com/screenshots/GU/GU-20200421-120732.png</t>
  </si>
  <si>
    <t>https://covidtracking.com/screenshots/GU/GU-20200420-180557.png</t>
  </si>
  <si>
    <t>https://covidtracking.com/screenshots/GU/GU-20200419-180620.png</t>
  </si>
  <si>
    <t>Proposed Positive Cases (PCR)</t>
  </si>
  <si>
    <t>Proposed Probables</t>
  </si>
  <si>
    <t>ID</t>
  </si>
  <si>
    <t>IL</t>
  </si>
  <si>
    <t>Positive = Confirmed + Probable</t>
  </si>
  <si>
    <t>Probable Cases - Calculated Probables</t>
  </si>
  <si>
    <t>Probable Cases Proposed Backfill</t>
  </si>
  <si>
    <t>OH</t>
  </si>
  <si>
    <t>Positive Antibody Tests</t>
  </si>
  <si>
    <t>PR</t>
  </si>
  <si>
    <t>SC</t>
  </si>
  <si>
    <t>Total Antigen Tests (People)</t>
  </si>
  <si>
    <t>Positive Antigen Tests (People)</t>
  </si>
  <si>
    <t>Negative Antigen Tests (People)</t>
  </si>
  <si>
    <t>Total Antigen Tests</t>
  </si>
  <si>
    <t>Positive Antigen Tests</t>
  </si>
  <si>
    <t>Negative Antigen Tests</t>
  </si>
  <si>
    <t>Total Antibody Tests (People)</t>
  </si>
  <si>
    <t>Positive Antibody Tests (People)</t>
  </si>
  <si>
    <t>Negative Antibody Tests (People)</t>
  </si>
  <si>
    <t>Total Antibody Tests</t>
  </si>
  <si>
    <t>Negative Antibody Tests</t>
  </si>
  <si>
    <t>Total Test Encounters (PCR)</t>
  </si>
  <si>
    <t>Total Tests (PCR)</t>
  </si>
  <si>
    <t>Positive Tests (PCR)</t>
  </si>
  <si>
    <t>Negative Tests (PCR)</t>
  </si>
  <si>
    <t>Total PCR Tests (People)</t>
  </si>
  <si>
    <t>Negative</t>
  </si>
  <si>
    <t>Pending</t>
  </si>
  <si>
    <t>Hospitalized – Currently</t>
  </si>
  <si>
    <t>Hospitalized – Cumulative</t>
  </si>
  <si>
    <t>In ICU – Currently</t>
  </si>
  <si>
    <t>In ICU – Cumulative</t>
  </si>
  <si>
    <t>On Ventilator – Currently</t>
  </si>
  <si>
    <t>On Ventilator – Cumulative</t>
  </si>
  <si>
    <t>Recovered</t>
  </si>
  <si>
    <t>Deaths</t>
  </si>
  <si>
    <t>Deaths (confirmed)</t>
  </si>
  <si>
    <t>Deaths (probable)</t>
  </si>
  <si>
    <t>Last Update ET</t>
  </si>
  <si>
    <t>Check time (ET)</t>
  </si>
  <si>
    <t>Doublechecker</t>
  </si>
  <si>
    <t>Notes</t>
  </si>
  <si>
    <t>Data Quality Grade</t>
  </si>
  <si>
    <t>pushDate</t>
  </si>
  <si>
    <t>Total Test Results</t>
  </si>
  <si>
    <t>WV</t>
  </si>
  <si>
    <t>KVP</t>
  </si>
  <si>
    <t>ALF</t>
  </si>
  <si>
    <t>PROCESS:
1. Numbers from dashboard embedded on main state page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(6/26 JJA) Changed value of deaths (confirmed) to 'not provided' because it's unclear whether 'deaths' represents confirmed deaths.</t>
  </si>
  <si>
    <t>C</t>
  </si>
  <si>
    <t>RS</t>
  </si>
  <si>
    <t>ESK</t>
  </si>
  <si>
    <t>JNG</t>
  </si>
  <si>
    <t>CB-M</t>
  </si>
  <si>
    <t>KAT</t>
  </si>
  <si>
    <t>RK</t>
  </si>
  <si>
    <t>MJW</t>
  </si>
  <si>
    <t>HMH</t>
  </si>
  <si>
    <t>BHP</t>
  </si>
  <si>
    <t>LDH</t>
  </si>
  <si>
    <t>SB</t>
  </si>
  <si>
    <t>BSL</t>
  </si>
  <si>
    <t>AJC</t>
  </si>
  <si>
    <t>CRG</t>
  </si>
  <si>
    <t>PK</t>
  </si>
  <si>
    <t>XMH</t>
  </si>
  <si>
    <t>B</t>
  </si>
  <si>
    <t>SPA</t>
  </si>
  <si>
    <t>QN</t>
  </si>
  <si>
    <t>DJW</t>
  </si>
  <si>
    <t>JJO</t>
  </si>
  <si>
    <t>BML</t>
  </si>
  <si>
    <t>GET</t>
  </si>
  <si>
    <t>REB</t>
  </si>
  <si>
    <t>BL</t>
  </si>
  <si>
    <t>ISS</t>
  </si>
  <si>
    <t>ALT</t>
  </si>
  <si>
    <t>RSG</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</si>
  <si>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t>
  </si>
  <si>
    <t>RRI</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</si>
  <si>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(7/11 KVP) Antibody testing: revised (7/10  190 --&gt; 299)  
(7/8 KVP) Antibody testing: revised the following -- (7/6 19 --&gt; 24); (7/7  49 --&gt;185)
(7/4 KVP) Hospital data dn update with 7/4, maintains 7/3 data for currently hospitalized, ICU, cumulative ICU
</t>
  </si>
  <si>
    <t>JAC</t>
  </si>
  <si>
    <t>AIA</t>
  </si>
  <si>
    <t>ETS</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</si>
  <si>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7/8 KVP: Antibody testing: revised the following -- (7/6 19 --&gt; 24); (7/7  49 --&gt;185)
7/4 KVP: Hospital data dn update with 7/4, maintains 7/3 data for currently hospitalized, ICU, cumulative ICU
</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</si>
  <si>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7/4: Hospital data dn update with 7/4, maintains 7/3 data for currently hospitalized, ICU, cumulative ICU (kvp)
</t>
  </si>
  <si>
    <t>MEC</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</si>
  <si>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t>
  </si>
  <si>
    <t>SMG</t>
  </si>
  <si>
    <t>EDS</t>
  </si>
  <si>
    <t>WCD</t>
  </si>
  <si>
    <t>CML</t>
  </si>
  <si>
    <t>KWS</t>
  </si>
  <si>
    <t xml:space="preserve">PROCESS:
1. Numbers from dashboard embedded on main state page
(6/13) Hospital tab has not been updated since 6/12 but the other tabs have been updated on 6/13
(6/11 RSG) Confirmed + probable sum total remained the same, but confirmed case # went up
(6/2 RS) Hosp #s had not updated
</t>
  </si>
  <si>
    <t>ETW</t>
  </si>
  <si>
    <t>KP</t>
  </si>
  <si>
    <t>PROCESS:
1. Numbers from dashboard embedded on main state page
(6/13) Hospital tab has not been updated since 6/12 but the other tabs have been updated on 6/13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</si>
  <si>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</si>
  <si>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</si>
  <si>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 xml:space="preserve">PROCESS: For antibody (serology) tests: Use "Lab Testing Trends" tab, the bottom chart shows per-day antybody testing (right-click for table view).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</si>
  <si>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reb</t>
  </si>
  <si>
    <t>TCD</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</si>
  <si>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</si>
  <si>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AW</t>
  </si>
  <si>
    <t>AFG</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</si>
  <si>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</si>
  <si>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Go to the 'county summary' page, 'demographics of people tested'; sum numbers from the gender pie chart (hover over chart to get numbers) then calculate antibody test # from the percentage.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</si>
  <si>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sum the Daily Antibody Lab Test values (dark blue line) from the line graph in Lab Test Trends tab called Daily Lab Test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</si>
  <si>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</si>
  <si>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SLW</t>
  </si>
  <si>
    <t xml:space="preserve">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(5/21 JAC) Recovery # from Reporting.
(5/14 RS) Recovery # from Reporting.
(5/6 aft JAC) Recovered number taken from press conference
</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</si>
  <si>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(5/14 RS) Recovery # from Reporting.
(5/6 aft JAC) Recovered number taken from press conference
(5/2 aft CML) - Previously we published “West Virginia is reporting specimens tested”; this is now removed</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</si>
  <si>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</si>
  <si>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RSB</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</si>
  <si>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</si>
  <si>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(5/2 aft CML) - Previously we published “West Virginia is reporting specimens tested”; this is now removed</t>
  </si>
  <si>
    <t>MDH</t>
  </si>
  <si>
    <t>PROCESS Use the number for positives and deaths from the 'Home' tab , the 'Health Status' tab has a higher case number and a lower death number
PROCESS: Current Hospitalization (page 6 of 7, Health Status): There are 4 numbers provided: (1) ICU, (2) ICU+Vent, (3) Floor (4) Total -- which is the sum of 1+2+3. ICU count should be ICU+ICU(Vent).</t>
  </si>
  <si>
    <t>EB***</t>
  </si>
  <si>
    <t>(4/28 aft EB) Total tests revised down from 43,039 to 40,489. Leaving negatives unchanged.
(4/28 mor AFG) used the number for positives and deaths from the 'Home' tab (1 of 7), the 'Health Status' tab (6 of 7) has a higher case number and a lower death number
Information about 'Completed Case Investigations' removed from the dashboard
State revised test numbers down mid shift so we rolled back the calculation of negatives
(4/24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6 of 7, Health Status): There are 4 numbers provided: (1) ICU, (2) ICU+Vent, (3) Floor (4) Total -- which is the sum of 1+2+3. ICU count should be ICU+ICU(Vent).</t>
  </si>
  <si>
    <t>DPT</t>
  </si>
  <si>
    <t>(4/24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</si>
  <si>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ERG</t>
  </si>
  <si>
    <t>(4/23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</si>
  <si>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JFC</t>
  </si>
  <si>
    <t>RV</t>
  </si>
  <si>
    <t>(4/22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</si>
  <si>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AGS</t>
  </si>
  <si>
    <t>(4/21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</si>
  <si>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</si>
  <si>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LAW</t>
  </si>
  <si>
    <t>(4/16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</si>
  <si>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 Hospitalization (page 6): There are 4 numbers provided: (1) ICU, (2) ICU+Vent, (3) Floor (4) Total -- which is the sum of 1+2+3. ICU count should be ICU+ICU(Vent)</t>
  </si>
  <si>
    <t>(4/14 eve RV) Cum numbers carried over again - applying the percentages now results in much lower numbers; we need to ask them to clarify.
(4/14 AW) carrying Cum numbers again 
(4/13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</si>
  <si>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ATS</t>
  </si>
  <si>
    <t>(4/13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</si>
  <si>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Dashboard comments:
- Page 1 (main) and page 6 (hospitalization) in the dashboard are sometimes out of sync. For Positive, Negative, and Deaths, main page wins
- Hospitalization (page 6): There are 4 numbers provided: (1) ICU, (2) ICU+Vent, (3) Floor (4) Total -- which is the sum of 1+2+3. ICU count should be ICU+ICU(Vent)</t>
  </si>
  <si>
    <t>SD</t>
  </si>
  <si>
    <t>(4/11 REB noon) Hospitalization data is from yesterday, no update today yet
"Hospitalization data:
There are 4 numbers provided: (1) ICU, (2) ICU+Vent, (3) Floor (4) Total -- which is the sum of 1+2+3"</t>
  </si>
  <si>
    <t>(4/8 AFG morning) public note is about the hospitalizations, edit history shows that hospitalization was deleted 4/4</t>
  </si>
  <si>
    <t xml:space="preserve"> 
(4/8 AFG morning) public note is about the hospitalizations, edit history shows that hospitalization was deleted 4/4</t>
  </si>
  <si>
    <t>SJ</t>
  </si>
  <si>
    <t>4/4 KP removing 1 known hospitalization per discussion with Kara Oehler - (roger PR)
4/4 RS Aft Hosp stat is from media report, not updated on state site</t>
  </si>
  <si>
    <t>DG</t>
  </si>
  <si>
    <t>4/2 RS Aft Hosp stat is from media report, not updated on state site</t>
  </si>
  <si>
    <t>LH**</t>
  </si>
  <si>
    <t xml:space="preserve">04/02 LH Afternoon: Not sure where cumulative hospitalized number is from </t>
  </si>
  <si>
    <t xml:space="preserve">Current 
Positive Cases (PCR) </t>
  </si>
  <si>
    <t xml:space="preserve">Proposal 
Positive Cases (PCR) </t>
  </si>
  <si>
    <t>Probables from screenshots</t>
  </si>
  <si>
    <t>Proposal
Probable Cases</t>
  </si>
  <si>
    <t>Current 
Positive Cases 
(People, confirmed + probable)</t>
  </si>
  <si>
    <t>Proposal 
Positive Cases 
(People, confirmed + probable)</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</si>
</sst>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quot;/&quot;d"/>
    <numFmt numFmtId="165" formatCode="m/d"/>
    <numFmt numFmtId="166" formatCode="m/d/yyyy"/>
    <numFmt numFmtId="167" formatCode="m/d h:mm"/>
    <numFmt numFmtId="168" formatCode="m/d/yy"/>
    <numFmt numFmtId="169" formatCode="m/d h:mm:ss am/pm"/>
    <numFmt numFmtId="170" formatCode="###0"/>
    <numFmt numFmtId="171" formatCode="m&quot;/&quot;dd&quot; &quot;hh&quot;:&quot;mm"/>
    <numFmt numFmtId="172" formatCode="mm&quot;/&quot;dd&quot; &quot;h&quot;:&quot;mm"/>
  </numFmts>
  <fonts count="29">
    <font>
      <sz val="10.0"/>
      <color rgb="FF000000"/>
      <name val="Arial"/>
    </font>
    <font>
      <b/>
      <sz val="18.0"/>
      <color theme="1"/>
      <name val="Arial"/>
    </font>
    <font>
      <sz val="12.0"/>
      <color theme="1"/>
      <name val="Arial"/>
    </font>
    <font>
      <b/>
      <sz val="12.0"/>
      <color theme="1"/>
      <name val="Arial"/>
    </font>
    <font>
      <sz val="24.0"/>
      <color theme="1"/>
      <name val="EB Garamond"/>
    </font>
    <font>
      <u/>
      <sz val="12.0"/>
      <color rgb="FF0000FF"/>
    </font>
    <font>
      <b/>
      <sz val="18.0"/>
      <color rgb="FF4A86E8"/>
      <name val="Arial"/>
    </font>
    <font>
      <b/>
      <color theme="1"/>
      <name val="Arial"/>
    </font>
    <font>
      <u/>
      <color rgb="FF0000FF"/>
    </font>
    <font>
      <color theme="1"/>
      <name val="Arial"/>
    </font>
    <font>
      <u/>
      <color rgb="FF0000FF"/>
    </font>
    <font>
      <u/>
      <color rgb="FF1155CC"/>
    </font>
    <font/>
    <font>
      <u/>
      <color rgb="FF0000FF"/>
    </font>
    <font>
      <u/>
      <color rgb="FF1155CC"/>
    </font>
    <font>
      <u/>
      <color rgb="FF0000FF"/>
    </font>
    <font>
      <u/>
      <color rgb="FF0000FF"/>
    </font>
    <font>
      <u/>
      <color rgb="FF0000FF"/>
    </font>
    <font>
      <u/>
      <color rgb="FF0000FF"/>
    </font>
    <font>
      <u/>
      <color rgb="FF1155CC"/>
    </font>
    <font>
      <b/>
      <sz val="9.0"/>
      <color theme="1"/>
      <name val="Arial"/>
    </font>
    <font>
      <name val="Arial"/>
    </font>
    <font>
      <u/>
      <color rgb="FF0000FF"/>
    </font>
    <font>
      <color rgb="FF000000"/>
      <name val="Arial"/>
    </font>
    <font>
      <sz val="9.0"/>
      <color rgb="FF999999"/>
      <name val="Arial"/>
    </font>
    <font>
      <b/>
      <sz val="11.0"/>
      <color theme="1"/>
      <name val="IBM Plex Sans"/>
    </font>
    <font>
      <b/>
      <sz val="11.0"/>
      <color theme="1"/>
      <name val="Arial"/>
    </font>
    <font>
      <sz val="11.0"/>
      <color theme="1"/>
      <name val="IBM Plex Sans"/>
    </font>
    <font>
      <sz val="11.0"/>
      <color theme="1"/>
      <name val="Arial"/>
    </font>
  </fonts>
  <fills count="13">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FFF2CC"/>
        <bgColor rgb="FFFFF2CC"/>
      </patternFill>
    </fill>
    <fill>
      <patternFill patternType="solid">
        <fgColor rgb="FFD9EAD3"/>
        <bgColor rgb="FFD9EAD3"/>
      </patternFill>
    </fill>
    <fill>
      <patternFill patternType="solid">
        <fgColor rgb="FFD9D9D9"/>
        <bgColor rgb="FFD9D9D9"/>
      </patternFill>
    </fill>
    <fill>
      <patternFill patternType="solid">
        <fgColor rgb="FFB6D7A8"/>
        <bgColor rgb="FFB6D7A8"/>
      </patternFill>
    </fill>
    <fill>
      <patternFill patternType="solid">
        <fgColor rgb="FFFFFF00"/>
        <bgColor rgb="FFFFFF00"/>
      </patternFill>
    </fill>
    <fill>
      <patternFill patternType="solid">
        <fgColor rgb="FFFF0000"/>
        <bgColor rgb="FFFF0000"/>
      </patternFill>
    </fill>
    <fill>
      <patternFill patternType="solid">
        <fgColor rgb="FFA4C2F4"/>
        <bgColor rgb="FFA4C2F4"/>
      </patternFill>
    </fill>
  </fills>
  <borders count="9">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wrapText="1"/>
    </xf>
    <xf borderId="1" fillId="0" fontId="4" numFmtId="49" xfId="0" applyAlignment="1" applyBorder="1" applyFont="1" applyNumberFormat="1">
      <alignment horizontal="right" readingOrder="0" shrinkToFit="0" vertical="bottom" wrapText="1"/>
    </xf>
    <xf borderId="2" fillId="0" fontId="2" numFmtId="0" xfId="0" applyAlignment="1" applyBorder="1" applyFont="1">
      <alignment readingOrder="0" shrinkToFit="0" wrapText="1"/>
    </xf>
    <xf borderId="0" fillId="0" fontId="1" numFmtId="0" xfId="0" applyAlignment="1" applyFont="1">
      <alignment horizontal="center" readingOrder="0" shrinkToFit="0" vertical="center" wrapText="1"/>
    </xf>
    <xf borderId="3" fillId="0" fontId="4" numFmtId="49" xfId="0" applyAlignment="1" applyBorder="1" applyFont="1" applyNumberFormat="1">
      <alignment horizontal="right" readingOrder="0" shrinkToFit="0" vertical="bottom" wrapText="1"/>
    </xf>
    <xf borderId="4" fillId="0" fontId="5" numFmtId="0" xfId="0" applyAlignment="1" applyBorder="1" applyFont="1">
      <alignment readingOrder="0" shrinkToFit="0" wrapText="1"/>
    </xf>
    <xf borderId="4" fillId="0" fontId="2"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readingOrder="0" shrinkToFit="0" wrapText="1"/>
    </xf>
    <xf borderId="3" fillId="0" fontId="4" numFmtId="49" xfId="0" applyAlignment="1" applyBorder="1" applyFont="1" applyNumberFormat="1">
      <alignment horizontal="right" readingOrder="0" shrinkToFit="0" vertical="center" wrapText="1"/>
    </xf>
    <xf borderId="0" fillId="0" fontId="7" numFmtId="0" xfId="0" applyFont="1"/>
    <xf borderId="4" fillId="0" fontId="2" numFmtId="0" xfId="0" applyBorder="1" applyFont="1"/>
    <xf borderId="4" fillId="0" fontId="2" numFmtId="0" xfId="0" applyAlignment="1" applyBorder="1" applyFont="1">
      <alignment readingOrder="0"/>
    </xf>
    <xf borderId="5" fillId="0" fontId="4" numFmtId="49" xfId="0" applyAlignment="1" applyBorder="1" applyFont="1" applyNumberFormat="1">
      <alignment horizontal="right" readingOrder="0" shrinkToFit="0" vertical="bottom" wrapText="1"/>
    </xf>
    <xf borderId="6" fillId="0" fontId="2" numFmtId="0" xfId="0" applyAlignment="1" applyBorder="1" applyFont="1">
      <alignment readingOrder="0" shrinkToFit="0" wrapText="1"/>
    </xf>
    <xf borderId="6" fillId="0" fontId="2" numFmtId="0" xfId="0" applyAlignment="1" applyBorder="1" applyFont="1">
      <alignment readingOrder="0"/>
    </xf>
    <xf borderId="0" fillId="0" fontId="2" numFmtId="0" xfId="0" applyFont="1"/>
    <xf borderId="0" fillId="0" fontId="7"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Font="1"/>
    <xf borderId="0" fillId="0" fontId="9" numFmtId="0" xfId="0" applyFont="1"/>
    <xf borderId="0" fillId="2" fontId="10" numFmtId="0" xfId="0" applyFill="1" applyFont="1"/>
    <xf borderId="0" fillId="2" fontId="9" numFmtId="0" xfId="0" applyFont="1"/>
    <xf borderId="0" fillId="2" fontId="9" numFmtId="164" xfId="0" applyAlignment="1" applyFont="1" applyNumberFormat="1">
      <alignment shrinkToFit="0" wrapText="1"/>
    </xf>
    <xf borderId="0" fillId="2" fontId="9" numFmtId="0" xfId="0" applyAlignment="1" applyFont="1">
      <alignment shrinkToFit="0" wrapText="1"/>
    </xf>
    <xf borderId="0" fillId="2" fontId="9" numFmtId="0" xfId="0" applyAlignment="1" applyFont="1">
      <alignment readingOrder="0"/>
    </xf>
    <xf borderId="0" fillId="2" fontId="11" numFmtId="0" xfId="0" applyAlignment="1" applyFont="1">
      <alignment readingOrder="0" shrinkToFit="0" wrapText="1"/>
    </xf>
    <xf borderId="0" fillId="0" fontId="12" numFmtId="164" xfId="0" applyAlignment="1" applyFont="1" applyNumberFormat="1">
      <alignment readingOrder="0" shrinkToFit="0" wrapText="1"/>
    </xf>
    <xf borderId="0" fillId="0" fontId="9" numFmtId="0" xfId="0" applyAlignment="1" applyFont="1">
      <alignment readingOrder="0"/>
    </xf>
    <xf borderId="0" fillId="0" fontId="9" numFmtId="0" xfId="0" applyAlignment="1" applyFont="1">
      <alignment shrinkToFit="0" wrapText="1"/>
    </xf>
    <xf borderId="0" fillId="0" fontId="9" numFmtId="165" xfId="0" applyAlignment="1" applyFont="1" applyNumberFormat="1">
      <alignment readingOrder="0"/>
    </xf>
    <xf borderId="0" fillId="0" fontId="9" numFmtId="166" xfId="0" applyAlignment="1" applyFont="1" applyNumberFormat="1">
      <alignment readingOrder="0"/>
    </xf>
    <xf borderId="0" fillId="0" fontId="12" numFmtId="0" xfId="0" applyAlignment="1" applyFont="1">
      <alignment readingOrder="0" shrinkToFit="0" wrapText="1"/>
    </xf>
    <xf borderId="0" fillId="0" fontId="12" numFmtId="0" xfId="0" applyAlignment="1" applyFont="1">
      <alignment readingOrder="0"/>
    </xf>
    <xf borderId="0" fillId="0" fontId="9" numFmtId="164" xfId="0" applyAlignment="1" applyFont="1" applyNumberFormat="1">
      <alignment shrinkToFit="0" wrapText="1"/>
    </xf>
    <xf borderId="0" fillId="0" fontId="9" numFmtId="164" xfId="0" applyAlignment="1" applyFont="1" applyNumberFormat="1">
      <alignment readingOrder="0" shrinkToFit="0" wrapText="1"/>
    </xf>
    <xf borderId="0" fillId="0" fontId="9"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0" fontId="9" numFmtId="167" xfId="0" applyAlignment="1" applyFont="1" applyNumberFormat="1">
      <alignment readingOrder="0"/>
    </xf>
    <xf borderId="0" fillId="0" fontId="9" numFmtId="3" xfId="0" applyFont="1" applyNumberFormat="1"/>
    <xf borderId="0" fillId="0" fontId="12" numFmtId="165" xfId="0" applyAlignment="1" applyFont="1" applyNumberFormat="1">
      <alignment readingOrder="0"/>
    </xf>
    <xf borderId="0" fillId="0" fontId="15" numFmtId="0" xfId="0" applyAlignment="1" applyFont="1">
      <alignment readingOrder="0" shrinkToFit="0" wrapText="1"/>
    </xf>
    <xf borderId="0" fillId="0" fontId="9" numFmtId="168" xfId="0" applyAlignment="1" applyFont="1" applyNumberFormat="1">
      <alignment readingOrder="0"/>
    </xf>
    <xf borderId="0" fillId="0" fontId="9" numFmtId="169" xfId="0" applyAlignment="1" applyFont="1" applyNumberFormat="1">
      <alignment readingOrder="0"/>
    </xf>
    <xf borderId="0" fillId="0" fontId="16" numFmtId="3" xfId="0" applyFont="1" applyNumberFormat="1"/>
    <xf borderId="0" fillId="3" fontId="17" numFmtId="0" xfId="0" applyFill="1" applyFont="1"/>
    <xf borderId="0" fillId="3" fontId="9" numFmtId="0" xfId="0" applyFont="1"/>
    <xf borderId="0" fillId="3" fontId="9" numFmtId="164" xfId="0" applyAlignment="1" applyFont="1" applyNumberFormat="1">
      <alignment shrinkToFit="0" wrapText="1"/>
    </xf>
    <xf borderId="0" fillId="3" fontId="9" numFmtId="0" xfId="0" applyAlignment="1" applyFont="1">
      <alignment shrinkToFit="0" wrapText="1"/>
    </xf>
    <xf borderId="0" fillId="3" fontId="18" numFmtId="0" xfId="0" applyAlignment="1" applyFont="1">
      <alignment shrinkToFit="0" wrapText="1"/>
    </xf>
    <xf borderId="0" fillId="3" fontId="9" numFmtId="167" xfId="0" applyAlignment="1" applyFont="1" applyNumberFormat="1">
      <alignment readingOrder="0"/>
    </xf>
    <xf borderId="0" fillId="3" fontId="9" numFmtId="0" xfId="0" applyAlignment="1" applyFont="1">
      <alignment readingOrder="0"/>
    </xf>
    <xf borderId="0" fillId="3" fontId="19" numFmtId="0" xfId="0" applyAlignment="1" applyFont="1">
      <alignment readingOrder="0" shrinkToFit="0" wrapText="1"/>
    </xf>
    <xf borderId="0" fillId="4" fontId="7" numFmtId="0" xfId="0" applyAlignment="1" applyFill="1" applyFont="1">
      <alignment horizontal="center" readingOrder="0" shrinkToFit="0" wrapText="1"/>
    </xf>
    <xf borderId="0" fillId="5" fontId="7" numFmtId="0" xfId="0" applyAlignment="1" applyFill="1" applyFont="1">
      <alignment readingOrder="0"/>
    </xf>
    <xf borderId="0" fillId="6" fontId="7" numFmtId="0" xfId="0" applyAlignment="1" applyFill="1" applyFont="1">
      <alignment horizontal="center" readingOrder="0" shrinkToFit="0" wrapText="1"/>
    </xf>
    <xf borderId="0" fillId="7" fontId="7" numFmtId="0" xfId="0" applyAlignment="1" applyFill="1" applyFont="1">
      <alignment horizontal="center" readingOrder="0" shrinkToFit="0" wrapText="1"/>
    </xf>
    <xf borderId="0" fillId="4" fontId="7" numFmtId="0" xfId="0" applyAlignment="1" applyFont="1">
      <alignment shrinkToFit="0" vertical="bottom" wrapText="1"/>
    </xf>
    <xf borderId="7" fillId="4" fontId="7" numFmtId="0" xfId="0" applyAlignment="1" applyBorder="1" applyFont="1">
      <alignment shrinkToFit="0" vertical="bottom" wrapText="1"/>
    </xf>
    <xf borderId="7" fillId="4" fontId="20" numFmtId="0" xfId="0" applyAlignment="1" applyBorder="1" applyFont="1">
      <alignment shrinkToFit="0" vertical="bottom" wrapText="1"/>
    </xf>
    <xf borderId="0" fillId="6" fontId="7" numFmtId="0" xfId="0" applyAlignment="1" applyFont="1">
      <alignment readingOrder="0" shrinkToFit="0" wrapText="1"/>
    </xf>
    <xf borderId="0" fillId="7" fontId="9" numFmtId="0" xfId="0" applyAlignment="1" applyFont="1">
      <alignment readingOrder="0" shrinkToFit="0" wrapText="1"/>
    </xf>
    <xf borderId="0" fillId="0" fontId="21" numFmtId="0" xfId="0" applyAlignment="1" applyFont="1">
      <alignment horizontal="right" vertical="bottom"/>
    </xf>
    <xf borderId="0" fillId="0" fontId="21" numFmtId="0" xfId="0" applyAlignment="1" applyFont="1">
      <alignment readingOrder="0" vertical="bottom"/>
    </xf>
    <xf borderId="7" fillId="0" fontId="21" numFmtId="170" xfId="0" applyAlignment="1" applyBorder="1" applyFont="1" applyNumberFormat="1">
      <alignment horizontal="center" vertical="bottom"/>
    </xf>
    <xf borderId="0" fillId="0" fontId="21" numFmtId="170" xfId="0" applyAlignment="1" applyFont="1" applyNumberFormat="1">
      <alignment horizontal="center" vertical="bottom"/>
    </xf>
    <xf borderId="0" fillId="0" fontId="21" numFmtId="170" xfId="0" applyAlignment="1" applyFont="1" applyNumberFormat="1">
      <alignment horizontal="right" vertical="bottom"/>
    </xf>
    <xf borderId="0" fillId="5" fontId="9" numFmtId="0" xfId="0" applyFont="1"/>
    <xf borderId="0" fillId="0" fontId="9" numFmtId="170" xfId="0" applyFont="1" applyNumberFormat="1"/>
    <xf borderId="0" fillId="0" fontId="9" numFmtId="0" xfId="0" applyAlignment="1" applyFont="1">
      <alignment horizontal="center" vertical="bottom"/>
    </xf>
    <xf borderId="0" fillId="0" fontId="21" numFmtId="170" xfId="0" applyAlignment="1" applyFont="1" applyNumberFormat="1">
      <alignment horizontal="right" vertical="top"/>
    </xf>
    <xf borderId="0" fillId="0" fontId="9" numFmtId="3" xfId="0" applyAlignment="1" applyFont="1" applyNumberFormat="1">
      <alignment horizontal="center" vertical="bottom"/>
    </xf>
    <xf borderId="0" fillId="0" fontId="21" numFmtId="0" xfId="0" applyAlignment="1" applyFont="1">
      <alignment vertical="bottom"/>
    </xf>
    <xf borderId="7" fillId="0" fontId="21" numFmtId="170" xfId="0" applyAlignment="1" applyBorder="1" applyFont="1" applyNumberFormat="1">
      <alignment horizontal="right" vertical="bottom"/>
    </xf>
    <xf borderId="7" fillId="0" fontId="21" numFmtId="0" xfId="0" applyAlignment="1" applyBorder="1" applyFont="1">
      <alignment vertical="bottom"/>
    </xf>
    <xf borderId="0" fillId="8" fontId="21" numFmtId="0" xfId="0" applyAlignment="1" applyFill="1" applyFont="1">
      <alignment vertical="bottom"/>
    </xf>
    <xf borderId="0" fillId="8" fontId="21" numFmtId="170" xfId="0" applyAlignment="1" applyFont="1" applyNumberFormat="1">
      <alignment horizontal="center" vertical="bottom"/>
    </xf>
    <xf borderId="0" fillId="8" fontId="21" numFmtId="170" xfId="0" applyAlignment="1" applyFont="1" applyNumberFormat="1">
      <alignment horizontal="right" vertical="bottom"/>
    </xf>
    <xf borderId="0" fillId="0" fontId="21" numFmtId="170" xfId="0" applyAlignment="1" applyFont="1" applyNumberFormat="1">
      <alignment horizontal="right" vertical="bottom"/>
    </xf>
    <xf borderId="0" fillId="0" fontId="9" numFmtId="0" xfId="0" applyAlignment="1" applyFont="1">
      <alignment vertical="bottom"/>
    </xf>
    <xf borderId="0" fillId="0" fontId="9" numFmtId="170" xfId="0" applyAlignment="1" applyFont="1" applyNumberFormat="1">
      <alignment horizontal="center" vertical="bottom"/>
    </xf>
    <xf borderId="0" fillId="0" fontId="7" numFmtId="170" xfId="0" applyAlignment="1" applyFont="1" applyNumberFormat="1">
      <alignment horizontal="center" readingOrder="0" shrinkToFit="0" vertical="bottom" wrapText="1"/>
    </xf>
    <xf borderId="0" fillId="0" fontId="7" numFmtId="170" xfId="0" applyAlignment="1" applyFont="1" applyNumberFormat="1">
      <alignment horizontal="center" shrinkToFit="0" vertical="bottom" wrapText="1"/>
    </xf>
    <xf borderId="7" fillId="3" fontId="7" numFmtId="170" xfId="0" applyAlignment="1" applyBorder="1" applyFont="1" applyNumberFormat="1">
      <alignment shrinkToFit="0" vertical="bottom" wrapText="1"/>
    </xf>
    <xf borderId="7" fillId="9" fontId="20" numFmtId="170" xfId="0" applyAlignment="1" applyBorder="1" applyFill="1" applyFont="1" applyNumberFormat="1">
      <alignment shrinkToFit="0" vertical="bottom" wrapText="1"/>
    </xf>
    <xf borderId="0" fillId="0" fontId="7" numFmtId="0" xfId="0" applyAlignment="1" applyFont="1">
      <alignment readingOrder="0"/>
    </xf>
    <xf borderId="0" fillId="0" fontId="9" numFmtId="170" xfId="0" applyAlignment="1" applyFont="1" applyNumberFormat="1">
      <alignment horizontal="right" readingOrder="0" vertical="bottom"/>
    </xf>
    <xf borderId="0" fillId="0" fontId="9" numFmtId="170" xfId="0" applyAlignment="1" applyFont="1" applyNumberFormat="1">
      <alignment horizontal="right" vertical="bottom"/>
    </xf>
    <xf borderId="7" fillId="0" fontId="9" numFmtId="170" xfId="0" applyAlignment="1" applyBorder="1" applyFont="1" applyNumberFormat="1">
      <alignment horizontal="center" vertical="bottom"/>
    </xf>
    <xf borderId="7" fillId="0" fontId="9" numFmtId="170" xfId="0" applyAlignment="1" applyBorder="1" applyFont="1" applyNumberFormat="1">
      <alignment vertical="bottom"/>
    </xf>
    <xf borderId="0" fillId="0" fontId="9" numFmtId="170" xfId="0" applyAlignment="1" applyFont="1" applyNumberFormat="1">
      <alignment vertical="bottom"/>
    </xf>
    <xf borderId="0" fillId="0" fontId="9" numFmtId="170" xfId="0" applyAlignment="1" applyFont="1" applyNumberFormat="1">
      <alignment horizontal="right" readingOrder="0" vertical="top"/>
    </xf>
    <xf borderId="0" fillId="0" fontId="9" numFmtId="170" xfId="0" applyAlignment="1" applyFont="1" applyNumberFormat="1">
      <alignment horizontal="right" vertical="top"/>
    </xf>
    <xf borderId="0" fillId="0" fontId="9" numFmtId="170" xfId="0" applyAlignment="1" applyFont="1" applyNumberFormat="1">
      <alignment horizontal="right" readingOrder="0" vertical="bottom"/>
    </xf>
    <xf borderId="0" fillId="0" fontId="9" numFmtId="170" xfId="0" applyAlignment="1" applyFont="1" applyNumberFormat="1">
      <alignment horizontal="right" vertical="bottom"/>
    </xf>
    <xf borderId="0" fillId="0" fontId="9" numFmtId="170" xfId="0" applyFont="1" applyNumberFormat="1"/>
    <xf borderId="0" fillId="7" fontId="12" numFmtId="0" xfId="0" applyAlignment="1" applyFont="1">
      <alignment readingOrder="0" shrinkToFit="0" wrapText="1"/>
    </xf>
    <xf borderId="0" fillId="10" fontId="12" numFmtId="0" xfId="0" applyFill="1" applyFont="1"/>
    <xf borderId="0" fillId="10" fontId="12" numFmtId="0" xfId="0" applyAlignment="1" applyFont="1">
      <alignment readingOrder="0"/>
    </xf>
    <xf borderId="0" fillId="0" fontId="22" numFmtId="0" xfId="0" applyAlignment="1" applyFont="1">
      <alignment readingOrder="0"/>
    </xf>
    <xf borderId="0" fillId="0" fontId="9" numFmtId="0" xfId="0" applyAlignment="1" applyFont="1">
      <alignment horizontal="right" vertical="bottom"/>
    </xf>
    <xf borderId="0" fillId="0" fontId="9" numFmtId="0" xfId="0" applyAlignment="1" applyFont="1">
      <alignment readingOrder="0" vertical="bottom"/>
    </xf>
    <xf borderId="0" fillId="0" fontId="7" numFmtId="0" xfId="0" applyAlignment="1" applyFont="1">
      <alignment shrinkToFit="0" vertical="bottom" wrapText="1"/>
    </xf>
    <xf borderId="7" fillId="0" fontId="7" numFmtId="0" xfId="0" applyAlignment="1" applyBorder="1" applyFont="1">
      <alignment shrinkToFit="0" vertical="bottom" wrapText="1"/>
    </xf>
    <xf borderId="7" fillId="3" fontId="7" numFmtId="0" xfId="0" applyAlignment="1" applyBorder="1" applyFont="1">
      <alignment shrinkToFit="0" vertical="bottom" wrapText="1"/>
    </xf>
    <xf borderId="7" fillId="9" fontId="20" numFmtId="0" xfId="0" applyAlignment="1" applyBorder="1" applyFont="1">
      <alignment shrinkToFit="0" vertical="bottom" wrapText="1"/>
    </xf>
    <xf borderId="0" fillId="0" fontId="23" numFmtId="0" xfId="0" applyAlignment="1" applyFont="1">
      <alignment horizontal="right" readingOrder="0" vertical="bottom"/>
    </xf>
    <xf borderId="0" fillId="0" fontId="23" numFmtId="0" xfId="0" applyAlignment="1" applyFont="1">
      <alignment readingOrder="0" vertical="bottom"/>
    </xf>
    <xf borderId="7" fillId="0" fontId="23" numFmtId="0" xfId="0" applyAlignment="1" applyBorder="1" applyFont="1">
      <alignment horizontal="right" readingOrder="0" vertical="bottom"/>
    </xf>
    <xf borderId="0" fillId="0" fontId="23" numFmtId="0" xfId="0" applyAlignment="1" applyFont="1">
      <alignment horizontal="center" vertical="bottom"/>
    </xf>
    <xf borderId="7" fillId="0" fontId="23" numFmtId="0" xfId="0" applyAlignment="1" applyBorder="1" applyFont="1">
      <alignment horizontal="right" readingOrder="0" vertical="top"/>
    </xf>
    <xf borderId="0" fillId="0" fontId="23" numFmtId="0" xfId="0" applyAlignment="1" applyFont="1">
      <alignment horizontal="center" readingOrder="0" vertical="bottom"/>
    </xf>
    <xf borderId="0" fillId="0" fontId="23" numFmtId="0" xfId="0" applyAlignment="1" applyFont="1">
      <alignment horizontal="right" readingOrder="0" vertical="top"/>
    </xf>
    <xf borderId="0" fillId="0" fontId="9" numFmtId="0" xfId="0" applyAlignment="1" applyFont="1">
      <alignment readingOrder="0"/>
    </xf>
    <xf borderId="0" fillId="0" fontId="9" numFmtId="0" xfId="0" applyAlignment="1" applyFont="1">
      <alignment horizontal="right" vertical="top"/>
    </xf>
    <xf borderId="0" fillId="0" fontId="9" numFmtId="3" xfId="0" applyAlignment="1" applyFont="1" applyNumberFormat="1">
      <alignment horizontal="right" vertical="bottom"/>
    </xf>
    <xf borderId="0" fillId="0" fontId="9" numFmtId="0" xfId="0" applyAlignment="1" applyFont="1">
      <alignment shrinkToFit="0" vertical="bottom" wrapText="1"/>
    </xf>
    <xf borderId="7" fillId="0" fontId="9" numFmtId="0" xfId="0" applyAlignment="1" applyBorder="1" applyFont="1">
      <alignment shrinkToFit="0" vertical="bottom" wrapText="1"/>
    </xf>
    <xf borderId="0" fillId="0" fontId="9" numFmtId="0" xfId="0" applyAlignment="1" applyFont="1">
      <alignment shrinkToFit="0" vertical="bottom" wrapText="1"/>
    </xf>
    <xf borderId="0" fillId="0" fontId="9" numFmtId="0" xfId="0" applyAlignment="1" applyFont="1">
      <alignment horizontal="right" vertical="bottom"/>
    </xf>
    <xf borderId="0" fillId="5" fontId="9" numFmtId="0" xfId="0" applyAlignment="1" applyFont="1">
      <alignment vertical="bottom"/>
    </xf>
    <xf borderId="0" fillId="11" fontId="9" numFmtId="0" xfId="0" applyAlignment="1" applyFill="1" applyFont="1">
      <alignment vertical="bottom"/>
    </xf>
    <xf borderId="7" fillId="9" fontId="7" numFmtId="0" xfId="0" applyAlignment="1" applyBorder="1" applyFont="1">
      <alignment shrinkToFit="0" vertical="bottom" wrapText="1"/>
    </xf>
    <xf borderId="0" fillId="0" fontId="9" numFmtId="1" xfId="0" applyAlignment="1" applyFont="1" applyNumberFormat="1">
      <alignment shrinkToFit="0" vertical="bottom" wrapText="1"/>
    </xf>
    <xf borderId="0" fillId="0" fontId="7" numFmtId="0" xfId="0" applyAlignment="1" applyFont="1">
      <alignment vertical="bottom"/>
    </xf>
    <xf borderId="0" fillId="0" fontId="7" numFmtId="171" xfId="0" applyAlignment="1" applyFont="1" applyNumberFormat="1">
      <alignment vertical="bottom"/>
    </xf>
    <xf borderId="7" fillId="6" fontId="7" numFmtId="172" xfId="0" applyAlignment="1" applyBorder="1" applyFont="1" applyNumberFormat="1">
      <alignment shrinkToFit="0" vertical="bottom" wrapText="1"/>
    </xf>
    <xf borderId="7" fillId="6" fontId="7" numFmtId="0" xfId="0" applyAlignment="1" applyBorder="1" applyFont="1">
      <alignment shrinkToFit="0" vertical="bottom" wrapText="1"/>
    </xf>
    <xf borderId="0" fillId="5" fontId="9" numFmtId="0" xfId="0" applyAlignment="1" applyFont="1">
      <alignment shrinkToFit="0" vertical="bottom" wrapText="1"/>
    </xf>
    <xf borderId="7" fillId="0" fontId="24" numFmtId="0" xfId="0" applyAlignment="1" applyBorder="1" applyFont="1">
      <alignment shrinkToFit="0" vertical="bottom" wrapText="1"/>
    </xf>
    <xf borderId="7" fillId="12" fontId="7" numFmtId="0" xfId="0" applyAlignment="1" applyBorder="1" applyFill="1" applyFont="1">
      <alignment shrinkToFit="0" vertical="bottom" wrapText="1"/>
    </xf>
    <xf borderId="0" fillId="0" fontId="9" numFmtId="1" xfId="0" applyAlignment="1" applyFont="1" applyNumberFormat="1">
      <alignment vertical="bottom"/>
    </xf>
    <xf borderId="0" fillId="5" fontId="9" numFmtId="0" xfId="0" applyAlignment="1" applyFont="1">
      <alignment horizontal="right" vertical="bottom"/>
    </xf>
    <xf borderId="0" fillId="0" fontId="9" numFmtId="172" xfId="0" applyAlignment="1" applyFont="1" applyNumberFormat="1">
      <alignment vertical="bottom"/>
    </xf>
    <xf borderId="0" fillId="0" fontId="9" numFmtId="172" xfId="0" applyAlignment="1" applyFont="1" applyNumberFormat="1">
      <alignment horizontal="center" vertical="bottom"/>
    </xf>
    <xf borderId="0" fillId="5" fontId="9" numFmtId="0" xfId="0" applyAlignment="1" applyFont="1">
      <alignment horizontal="center" vertical="bottom"/>
    </xf>
    <xf borderId="0" fillId="0" fontId="9" numFmtId="167" xfId="0" applyAlignment="1" applyFont="1" applyNumberFormat="1">
      <alignment horizontal="center" vertical="bottom"/>
    </xf>
    <xf borderId="0" fillId="3" fontId="9" numFmtId="0" xfId="0" applyAlignment="1" applyFont="1">
      <alignment vertical="bottom"/>
    </xf>
    <xf borderId="0" fillId="0" fontId="9" numFmtId="171" xfId="0" applyAlignment="1" applyFont="1" applyNumberFormat="1">
      <alignment horizontal="right" vertical="bottom"/>
    </xf>
    <xf borderId="8" fillId="3" fontId="9" numFmtId="0" xfId="0" applyAlignment="1" applyBorder="1" applyFont="1">
      <alignment vertical="bottom"/>
    </xf>
    <xf borderId="0" fillId="10" fontId="9" numFmtId="0" xfId="0" applyAlignment="1" applyFont="1">
      <alignment vertical="bottom"/>
    </xf>
    <xf borderId="0" fillId="10" fontId="9" numFmtId="0" xfId="0" applyAlignment="1" applyFont="1">
      <alignment horizontal="right" vertical="bottom"/>
    </xf>
    <xf borderId="0" fillId="0" fontId="9" numFmtId="0" xfId="0" applyAlignment="1" applyFont="1">
      <alignment vertical="bottom"/>
    </xf>
    <xf borderId="0" fillId="0" fontId="9" numFmtId="3" xfId="0" applyAlignment="1" applyFont="1" applyNumberFormat="1">
      <alignment vertical="bottom"/>
    </xf>
    <xf borderId="0" fillId="0" fontId="9" numFmtId="1" xfId="0" applyAlignment="1" applyFont="1" applyNumberFormat="1">
      <alignment horizontal="right" vertical="bottom"/>
    </xf>
    <xf borderId="0" fillId="0" fontId="9" numFmtId="1" xfId="0" applyAlignment="1" applyFont="1" applyNumberFormat="1">
      <alignment vertical="top"/>
    </xf>
    <xf borderId="0" fillId="10" fontId="9" numFmtId="0" xfId="0" applyAlignment="1" applyFont="1">
      <alignment horizontal="right" vertical="top"/>
    </xf>
    <xf borderId="0" fillId="0" fontId="9" numFmtId="3" xfId="0" applyAlignment="1" applyFont="1" applyNumberFormat="1">
      <alignment vertical="bottom"/>
    </xf>
    <xf borderId="0" fillId="0" fontId="25" numFmtId="0" xfId="0" applyAlignment="1" applyFont="1">
      <alignment readingOrder="0"/>
    </xf>
    <xf borderId="0" fillId="0" fontId="26" numFmtId="0" xfId="0" applyAlignment="1" applyFont="1">
      <alignment vertical="bottom"/>
    </xf>
    <xf borderId="0" fillId="0" fontId="26" numFmtId="0" xfId="0" applyAlignment="1" applyFont="1">
      <alignment readingOrder="0" vertical="bottom"/>
    </xf>
    <xf borderId="0" fillId="0" fontId="25" numFmtId="0" xfId="0" applyFont="1"/>
    <xf borderId="0" fillId="0" fontId="27" numFmtId="0" xfId="0" applyAlignment="1" applyFont="1">
      <alignment horizontal="right" vertical="bottom"/>
    </xf>
    <xf borderId="7" fillId="0" fontId="27" numFmtId="0" xfId="0" applyAlignment="1" applyBorder="1" applyFont="1">
      <alignment horizontal="center" vertical="bottom"/>
    </xf>
    <xf borderId="0" fillId="0" fontId="28" numFmtId="0" xfId="0" applyAlignment="1" applyFont="1">
      <alignment horizontal="right" vertical="bottom"/>
    </xf>
    <xf borderId="0" fillId="0" fontId="27" numFmtId="0" xfId="0" applyAlignment="1" applyFont="1">
      <alignment readingOrder="0"/>
    </xf>
    <xf borderId="0" fillId="0" fontId="27" numFmtId="0" xfId="0" applyFont="1"/>
    <xf borderId="0" fillId="0" fontId="27" numFmtId="0" xfId="0" applyAlignment="1" applyFont="1">
      <alignment horizontal="center" vertical="bottom"/>
    </xf>
    <xf borderId="0" fillId="10" fontId="27" numFmtId="0" xfId="0" applyAlignment="1" applyFont="1">
      <alignment horizontal="center" readingOrder="0" vertical="bottom"/>
    </xf>
    <xf borderId="0" fillId="10" fontId="25" numFmtId="0" xfId="0" applyAlignment="1" applyFont="1">
      <alignment horizontal="right" vertical="bottom"/>
    </xf>
    <xf borderId="0" fillId="10" fontId="25" numFmtId="0" xfId="0" applyAlignment="1" applyFont="1">
      <alignment horizontal="center" readingOrder="0" vertical="bottom"/>
    </xf>
    <xf borderId="0" fillId="0" fontId="25" numFmtId="0" xfId="0" applyAlignment="1" applyFont="1">
      <alignment horizontal="right" vertical="bottom"/>
    </xf>
    <xf borderId="0" fillId="10" fontId="25" numFmtId="0" xfId="0" applyAlignment="1" applyFont="1">
      <alignment readingOrder="0"/>
    </xf>
    <xf borderId="0" fillId="10" fontId="25" numFmtId="0" xfId="0" applyAlignment="1" applyFont="1">
      <alignment horizontal="center" vertical="bottom"/>
    </xf>
    <xf borderId="7" fillId="10" fontId="25" numFmtId="0" xfId="0" applyAlignment="1" applyBorder="1" applyFont="1">
      <alignment horizontal="center" vertical="bottom"/>
    </xf>
    <xf borderId="0" fillId="0" fontId="25" numFmtId="0" xfId="0" applyAlignment="1" applyFont="1">
      <alignment horizontal="center" vertical="bottom"/>
    </xf>
    <xf borderId="0" fillId="0" fontId="27" numFmtId="0" xfId="0" applyAlignment="1" applyFont="1">
      <alignment horizontal="right" vertical="top"/>
    </xf>
    <xf borderId="0" fillId="0" fontId="27" numFmtId="3"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a18DHgA0XRAZB4JNATqiP_r0iobDFl6O6gAJyeLwDac/edit" TargetMode="External"/><Relationship Id="rId2" Type="http://schemas.openxmlformats.org/officeDocument/2006/relationships/hyperlink" Target="http://covid-tracking-project-data.s3-website.us-east-1.amazonaws.com/state_screenshots/" TargetMode="External"/><Relationship Id="rId3" Type="http://schemas.openxmlformats.org/officeDocument/2006/relationships/hyperlink" Target="https://github.com/COVID19Tracking/issues/issu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dhhs.nh.gov/dphs/cdcs/2019-ncov.htm" TargetMode="External"/><Relationship Id="rId42" Type="http://schemas.openxmlformats.org/officeDocument/2006/relationships/hyperlink" Target="https://cv.nmhealth.org/" TargetMode="External"/><Relationship Id="rId41" Type="http://schemas.openxmlformats.org/officeDocument/2006/relationships/hyperlink" Target="https://covid19.nj.gov/" TargetMode="External"/><Relationship Id="rId44" Type="http://schemas.openxmlformats.org/officeDocument/2006/relationships/hyperlink" Target="https://coronavirus.health.ny.gov/county-county-breakdown-positive-cases" TargetMode="External"/><Relationship Id="rId43" Type="http://schemas.openxmlformats.org/officeDocument/2006/relationships/hyperlink" Target="https://app.powerbigov.us/view?r=eyJrIjoiMjA2ZThiOWUtM2FlNS00MGY5LWFmYjUtNmQwNTQ3Nzg5N2I2IiwidCI6ImU0YTM0MGU2LWI4OWUtNGU2OC04ZWFhLTE1NDRkMjcwMzk4MCJ9" TargetMode="External"/><Relationship Id="rId46" Type="http://schemas.openxmlformats.org/officeDocument/2006/relationships/hyperlink" Target="https://coronavirus.health.ok.gov/executive-order-reports" TargetMode="External"/><Relationship Id="rId45" Type="http://schemas.openxmlformats.org/officeDocument/2006/relationships/hyperlink" Target="https://coronavirus.ohio.gov/wps/portal/gov/covid-19/dashboards" TargetMode="External"/><Relationship Id="rId1" Type="http://schemas.openxmlformats.org/officeDocument/2006/relationships/hyperlink" Target="https://alpublichealth.maps.arcgis.com/apps/opsdashboard/index.html" TargetMode="External"/><Relationship Id="rId2" Type="http://schemas.openxmlformats.org/officeDocument/2006/relationships/hyperlink" Target="https://github.com/COVID19Tracking/issues/issues/741" TargetMode="External"/><Relationship Id="rId3" Type="http://schemas.openxmlformats.org/officeDocument/2006/relationships/hyperlink" Target="https://experience.arcgis.com/experience/c2ef4a4fcbe5458fbf2e48a21e4fece9" TargetMode="External"/><Relationship Id="rId4" Type="http://schemas.openxmlformats.org/officeDocument/2006/relationships/hyperlink" Target="https://www.americansamoa.gov/covid-19-advisories" TargetMode="External"/><Relationship Id="rId9" Type="http://schemas.openxmlformats.org/officeDocument/2006/relationships/hyperlink" Target="https://portal.ct.gov/Coronavirus" TargetMode="External"/><Relationship Id="rId48" Type="http://schemas.openxmlformats.org/officeDocument/2006/relationships/hyperlink" Target="https://www.health.pa.gov/topics/disease/coronavirus/Pages/Cases.aspx" TargetMode="External"/><Relationship Id="rId47" Type="http://schemas.openxmlformats.org/officeDocument/2006/relationships/hyperlink" Target="https://www.oregon.gov/oha/PH/DISEASESCONDITIONS/DISEASESAZ/Pages/emerging-respiratory-infections.aspx" TargetMode="External"/><Relationship Id="rId49" Type="http://schemas.openxmlformats.org/officeDocument/2006/relationships/hyperlink" Target="https://github.com/COVID19Tracking/issues/issues/703" TargetMode="External"/><Relationship Id="rId5" Type="http://schemas.openxmlformats.org/officeDocument/2006/relationships/hyperlink" Target="https://www.azdhs.gov/preparedness/epidemiology-disease-control/infectious-disease-epidemiology/covid-19/dashboards/index.php" TargetMode="External"/><Relationship Id="rId6" Type="http://schemas.openxmlformats.org/officeDocument/2006/relationships/hyperlink" Target="https://github.com/COVID19Tracking/issues/issues/741" TargetMode="External"/><Relationship Id="rId7" Type="http://schemas.openxmlformats.org/officeDocument/2006/relationships/hyperlink" Target="https://public.tableau.com/views/COVID-19PublicDashboard/Covid-19Public?:embed=y&amp;:display_count=no&amp;:showVizHome=no" TargetMode="External"/><Relationship Id="rId8" Type="http://schemas.openxmlformats.org/officeDocument/2006/relationships/hyperlink" Target="https://covid19.colorado.gov/data" TargetMode="External"/><Relationship Id="rId31" Type="http://schemas.openxmlformats.org/officeDocument/2006/relationships/hyperlink" Target="https://www.maine.gov/dhhs/mecdc/infectious-disease/epi/airborne/coronavirus.shtml" TargetMode="External"/><Relationship Id="rId30" Type="http://schemas.openxmlformats.org/officeDocument/2006/relationships/hyperlink" Target="https://coronavirus.maryland.gov/" TargetMode="External"/><Relationship Id="rId33" Type="http://schemas.openxmlformats.org/officeDocument/2006/relationships/hyperlink" Target="https://www.health.state.mn.us/diseases/coronavirus/situation.html" TargetMode="External"/><Relationship Id="rId32" Type="http://schemas.openxmlformats.org/officeDocument/2006/relationships/hyperlink" Target="https://www.michigan.gov/coronavirus/0,9753,7-406-98163_98173---,00.html" TargetMode="External"/><Relationship Id="rId35" Type="http://schemas.openxmlformats.org/officeDocument/2006/relationships/hyperlink" Target="https://msdh.ms.gov/msdhsite/_static/14,0,420.html" TargetMode="External"/><Relationship Id="rId34" Type="http://schemas.openxmlformats.org/officeDocument/2006/relationships/hyperlink" Target="http://mophep.maps.arcgis.com/apps/MapSeries/index.html?appid=8e01a5d8d8bd4b4f85add006f9e14a9d" TargetMode="External"/><Relationship Id="rId37" Type="http://schemas.openxmlformats.org/officeDocument/2006/relationships/hyperlink" Target="https://www.ncdhhs.gov/covid-19-case-count-nc" TargetMode="External"/><Relationship Id="rId36" Type="http://schemas.openxmlformats.org/officeDocument/2006/relationships/hyperlink" Target="https://montana.maps.arcgis.com/apps/MapSeries/index.html?appid=7c34f3412536439491adcc2103421d4b" TargetMode="External"/><Relationship Id="rId39" Type="http://schemas.openxmlformats.org/officeDocument/2006/relationships/hyperlink" Target="https://nebraska.maps.arcgis.com/apps/opsdashboard/index.html" TargetMode="External"/><Relationship Id="rId38" Type="http://schemas.openxmlformats.org/officeDocument/2006/relationships/hyperlink" Target="https://www.health.nd.gov/diseases-conditions/coronavirus/north-dakota-coronavirus-cases" TargetMode="External"/><Relationship Id="rId62" Type="http://schemas.openxmlformats.org/officeDocument/2006/relationships/hyperlink" Target="https://dhhr.wv.gov/Coronavirus%20Disease-COVID-19/Pages/default.aspx" TargetMode="External"/><Relationship Id="rId61" Type="http://schemas.openxmlformats.org/officeDocument/2006/relationships/hyperlink" Target="https://www.dhs.wisconsin.gov/outbreaks/index.htm" TargetMode="External"/><Relationship Id="rId20" Type="http://schemas.openxmlformats.org/officeDocument/2006/relationships/hyperlink" Target="https://github.com/COVID19Tracking/issues/issues/823" TargetMode="External"/><Relationship Id="rId64" Type="http://schemas.openxmlformats.org/officeDocument/2006/relationships/hyperlink" Target="https://github.com/COVID19Tracking/issues/issues/822" TargetMode="External"/><Relationship Id="rId63" Type="http://schemas.openxmlformats.org/officeDocument/2006/relationships/hyperlink" Target="https://github.com/COVID19Tracking/issues/issues/555" TargetMode="External"/><Relationship Id="rId22" Type="http://schemas.openxmlformats.org/officeDocument/2006/relationships/hyperlink" Target="https://github.com/COVID19Tracking/issues/issues/824" TargetMode="External"/><Relationship Id="rId66" Type="http://schemas.openxmlformats.org/officeDocument/2006/relationships/drawing" Target="../drawings/drawing2.xml"/><Relationship Id="rId21" Type="http://schemas.openxmlformats.org/officeDocument/2006/relationships/hyperlink" Target="http://www.dph.illinois.gov/topics-services/diseases-and-conditions/diseases-a-z-list/coronavirus" TargetMode="External"/><Relationship Id="rId65" Type="http://schemas.openxmlformats.org/officeDocument/2006/relationships/hyperlink" Target="https://health.wyo.gov/publichealth/infectious-disease-epidemiology-unit/disease/novel-coronavirus/" TargetMode="External"/><Relationship Id="rId24" Type="http://schemas.openxmlformats.org/officeDocument/2006/relationships/hyperlink" Target="https://www.coronavirus.kdheks.gov/160/COVID-19-in-Kansas" TargetMode="External"/><Relationship Id="rId23" Type="http://schemas.openxmlformats.org/officeDocument/2006/relationships/hyperlink" Target="https://www.in.gov/isdh/28470.htm" TargetMode="External"/><Relationship Id="rId60" Type="http://schemas.openxmlformats.org/officeDocument/2006/relationships/hyperlink" Target="https://www.doh.wa.gov/Emergencies/Coronavirus" TargetMode="External"/><Relationship Id="rId26" Type="http://schemas.openxmlformats.org/officeDocument/2006/relationships/hyperlink" Target="https://covid-tracking-project-data.s3.us-east-1.amazonaws.com/state_screenshots/KY/KY-secondary-20200520-183441.png" TargetMode="External"/><Relationship Id="rId25" Type="http://schemas.openxmlformats.org/officeDocument/2006/relationships/hyperlink" Target="https://chfs.ky.gov/agencies/dph/Pages/covid19.aspx" TargetMode="External"/><Relationship Id="rId28" Type="http://schemas.openxmlformats.org/officeDocument/2006/relationships/hyperlink" Target="http://ldh.la.gov/Coronavirus/" TargetMode="External"/><Relationship Id="rId27" Type="http://schemas.openxmlformats.org/officeDocument/2006/relationships/hyperlink" Target="https://covid-tracking-project-data.s3.us-east-1.amazonaws.com/state_screenshots/KY/KY-secondary-20200527-183656.png" TargetMode="External"/><Relationship Id="rId29" Type="http://schemas.openxmlformats.org/officeDocument/2006/relationships/hyperlink" Target="https://www.mass.gov/info-details/covid-19-cases-quarantine-and-monitoring" TargetMode="External"/><Relationship Id="rId51" Type="http://schemas.openxmlformats.org/officeDocument/2006/relationships/hyperlink" Target="https://health.ri.gov/data/covid-19/" TargetMode="External"/><Relationship Id="rId50" Type="http://schemas.openxmlformats.org/officeDocument/2006/relationships/hyperlink" Target="https://github.com/COVID19Tracking/issues/issues/829" TargetMode="External"/><Relationship Id="rId53" Type="http://schemas.openxmlformats.org/officeDocument/2006/relationships/hyperlink" Target="https://doh.sd.gov/news/Coronavirus.aspx" TargetMode="External"/><Relationship Id="rId52" Type="http://schemas.openxmlformats.org/officeDocument/2006/relationships/hyperlink" Target="https://scdhec.gov/health/infectious-diseases/viruses/coronavirus-disease-2019-covid-19/monitoring-testing-covid-19" TargetMode="External"/><Relationship Id="rId11" Type="http://schemas.openxmlformats.org/officeDocument/2006/relationships/hyperlink" Target="https://dhss.delaware.gov/dhss/dph/epi/2019novelcoronavirus.html" TargetMode="External"/><Relationship Id="rId55" Type="http://schemas.openxmlformats.org/officeDocument/2006/relationships/hyperlink" Target="https://txdshs.maps.arcgis.com/apps/opsdashboard/index.html" TargetMode="External"/><Relationship Id="rId10" Type="http://schemas.openxmlformats.org/officeDocument/2006/relationships/hyperlink" Target="https://coronavirus.dc.gov/page/coronavirus-surveillance-data" TargetMode="External"/><Relationship Id="rId54" Type="http://schemas.openxmlformats.org/officeDocument/2006/relationships/hyperlink" Target="https://www.tn.gov/health/cedep/ncov.html" TargetMode="External"/><Relationship Id="rId13" Type="http://schemas.openxmlformats.org/officeDocument/2006/relationships/hyperlink" Target="https://github.com/COVID19Tracking/issues/issues/622" TargetMode="External"/><Relationship Id="rId57" Type="http://schemas.openxmlformats.org/officeDocument/2006/relationships/hyperlink" Target="https://public.tableau.com/views/VirginiaCOVID-19Dashboard/VirginiaCOVID-19Dashboard?:embed=yes&amp;:display_count=yes&amp;:showVizHome=no&amp;:toolbar=no" TargetMode="External"/><Relationship Id="rId12" Type="http://schemas.openxmlformats.org/officeDocument/2006/relationships/hyperlink" Target="https://covid-tracking-project-data.s3.us-east-1.amazonaws.com/state_screenshots/DE/DE-20200711-180651.png" TargetMode="External"/><Relationship Id="rId56" Type="http://schemas.openxmlformats.org/officeDocument/2006/relationships/hyperlink" Target="https://coronavirus-dashboard.utah.gov/" TargetMode="External"/><Relationship Id="rId15" Type="http://schemas.openxmlformats.org/officeDocument/2006/relationships/hyperlink" Target="https://dph.georgia.gov/covid-19-daily-status-report" TargetMode="External"/><Relationship Id="rId59" Type="http://schemas.openxmlformats.org/officeDocument/2006/relationships/hyperlink" Target="https://experience.arcgis.com/experience/85f43bd849e743cb957993a545d17170" TargetMode="External"/><Relationship Id="rId14" Type="http://schemas.openxmlformats.org/officeDocument/2006/relationships/hyperlink" Target="https://experience.arcgis.com/experience/96dd742462124fa0b38ddedb9b25e429/" TargetMode="External"/><Relationship Id="rId58" Type="http://schemas.openxmlformats.org/officeDocument/2006/relationships/hyperlink" Target="https://www.covid19usvi.com/?utm_source=doh&amp;utm_medium=web&amp;utm_campaign=coronavirus" TargetMode="External"/><Relationship Id="rId17" Type="http://schemas.openxmlformats.org/officeDocument/2006/relationships/hyperlink" Target="https://www.hawaiidata.org/covid19" TargetMode="External"/><Relationship Id="rId16" Type="http://schemas.openxmlformats.org/officeDocument/2006/relationships/hyperlink" Target="https://github.com/COVID19Tracking/issues/issues/684" TargetMode="External"/><Relationship Id="rId19" Type="http://schemas.openxmlformats.org/officeDocument/2006/relationships/hyperlink" Target="https://public.tableau.com/profile/idaho.division.of.public.health" TargetMode="External"/><Relationship Id="rId18" Type="http://schemas.openxmlformats.org/officeDocument/2006/relationships/hyperlink" Target="https://coronavirus.iowa.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ovidtracking.com/screenshots/GU/GU-20200428-120851.png" TargetMode="External"/><Relationship Id="rId2" Type="http://schemas.openxmlformats.org/officeDocument/2006/relationships/hyperlink" Target="https://covidtracking.com/screenshots/GU/GU-20200427-180837.png" TargetMode="External"/><Relationship Id="rId3" Type="http://schemas.openxmlformats.org/officeDocument/2006/relationships/hyperlink" Target="https://covidtracking.com/screenshots/GU/GU-20200426-180824.png" TargetMode="External"/><Relationship Id="rId4" Type="http://schemas.openxmlformats.org/officeDocument/2006/relationships/hyperlink" Target="https://covidtracking.com/screenshots/GU/GU-20200425-180838.png" TargetMode="External"/><Relationship Id="rId9" Type="http://schemas.openxmlformats.org/officeDocument/2006/relationships/hyperlink" Target="https://covidtracking.com/screenshots/GU/GU-20200420-180557.png" TargetMode="External"/><Relationship Id="rId5" Type="http://schemas.openxmlformats.org/officeDocument/2006/relationships/hyperlink" Target="https://covidtracking.com/screenshots/GU/GU-20200424-180811.png" TargetMode="External"/><Relationship Id="rId6" Type="http://schemas.openxmlformats.org/officeDocument/2006/relationships/hyperlink" Target="https://covidtracking.com/screenshots/GU/GU-20200423-180848.png" TargetMode="External"/><Relationship Id="rId7" Type="http://schemas.openxmlformats.org/officeDocument/2006/relationships/hyperlink" Target="https://covidtracking.com/screenshots/GU/GU-20200422-180733.png" TargetMode="External"/><Relationship Id="rId8" Type="http://schemas.openxmlformats.org/officeDocument/2006/relationships/hyperlink" Target="https://covidtracking.com/screenshots/GU/GU-20200421-120732.png" TargetMode="External"/><Relationship Id="rId11" Type="http://schemas.openxmlformats.org/officeDocument/2006/relationships/drawing" Target="../drawings/drawing8.xml"/><Relationship Id="rId10" Type="http://schemas.openxmlformats.org/officeDocument/2006/relationships/hyperlink" Target="https://covidtracking.com/screenshots/GU/GU-20200419-180620.pn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84.0"/>
  </cols>
  <sheetData>
    <row r="1">
      <c r="A1" s="1" t="s">
        <v>0</v>
      </c>
    </row>
    <row r="2" ht="39.75" customHeight="1">
      <c r="A2" s="2" t="s">
        <v>1</v>
      </c>
    </row>
    <row r="3">
      <c r="A3" s="3" t="s">
        <v>2</v>
      </c>
    </row>
    <row r="4">
      <c r="A4" s="4" t="s">
        <v>3</v>
      </c>
      <c r="B4" s="5" t="s">
        <v>4</v>
      </c>
      <c r="E4" s="6" t="s">
        <v>5</v>
      </c>
    </row>
    <row r="5">
      <c r="A5" s="7" t="s">
        <v>6</v>
      </c>
      <c r="B5" s="8" t="s">
        <v>7</v>
      </c>
    </row>
    <row r="6">
      <c r="A6" s="7" t="s">
        <v>8</v>
      </c>
      <c r="B6" s="8" t="s">
        <v>9</v>
      </c>
      <c r="E6" s="6" t="s">
        <v>10</v>
      </c>
    </row>
    <row r="7">
      <c r="A7" s="7" t="s">
        <v>11</v>
      </c>
      <c r="B7" s="9" t="s">
        <v>12</v>
      </c>
      <c r="E7" s="6" t="s">
        <v>13</v>
      </c>
    </row>
    <row r="8">
      <c r="A8" s="7" t="s">
        <v>14</v>
      </c>
      <c r="B8" s="9" t="s">
        <v>15</v>
      </c>
    </row>
    <row r="9">
      <c r="A9" s="7" t="s">
        <v>16</v>
      </c>
      <c r="B9" s="9" t="s">
        <v>17</v>
      </c>
      <c r="E9" s="10" t="s">
        <v>18</v>
      </c>
    </row>
    <row r="10">
      <c r="A10" s="7" t="s">
        <v>19</v>
      </c>
      <c r="B10" s="9" t="s">
        <v>20</v>
      </c>
    </row>
    <row r="11">
      <c r="A11" s="7" t="s">
        <v>21</v>
      </c>
      <c r="B11" s="8" t="s">
        <v>22</v>
      </c>
    </row>
    <row r="12">
      <c r="A12" s="7" t="s">
        <v>21</v>
      </c>
      <c r="B12" s="9" t="s">
        <v>23</v>
      </c>
    </row>
    <row r="13">
      <c r="A13" s="7" t="s">
        <v>24</v>
      </c>
      <c r="B13" s="9" t="s">
        <v>25</v>
      </c>
    </row>
    <row r="14">
      <c r="A14" s="7" t="s">
        <v>26</v>
      </c>
      <c r="B14" s="9" t="s">
        <v>27</v>
      </c>
    </row>
    <row r="15">
      <c r="A15" s="11"/>
      <c r="B15" s="9"/>
    </row>
    <row r="16">
      <c r="A16" s="12"/>
      <c r="B16" s="13" t="s">
        <v>28</v>
      </c>
    </row>
    <row r="17">
      <c r="A17" s="14">
        <v>1.0</v>
      </c>
      <c r="B17" s="9" t="s">
        <v>29</v>
      </c>
    </row>
    <row r="18">
      <c r="A18" s="14" t="s">
        <v>6</v>
      </c>
      <c r="B18" s="9" t="s">
        <v>30</v>
      </c>
    </row>
    <row r="19">
      <c r="A19" s="14" t="s">
        <v>8</v>
      </c>
      <c r="B19" s="9" t="s">
        <v>31</v>
      </c>
    </row>
    <row r="20">
      <c r="A20" s="14" t="s">
        <v>11</v>
      </c>
      <c r="B20" s="9" t="s">
        <v>32</v>
      </c>
    </row>
    <row r="21">
      <c r="A21" s="14" t="s">
        <v>14</v>
      </c>
      <c r="B21" s="9" t="s">
        <v>33</v>
      </c>
      <c r="G21" s="15"/>
    </row>
    <row r="22">
      <c r="A22" s="14"/>
      <c r="B22" s="16"/>
    </row>
    <row r="23">
      <c r="A23" s="7"/>
      <c r="B23" s="13" t="s">
        <v>34</v>
      </c>
    </row>
    <row r="24">
      <c r="A24" s="7" t="s">
        <v>35</v>
      </c>
      <c r="B24" s="17" t="s">
        <v>36</v>
      </c>
    </row>
    <row r="25">
      <c r="A25" s="18" t="s">
        <v>6</v>
      </c>
      <c r="B25" s="19" t="s">
        <v>37</v>
      </c>
    </row>
    <row r="26">
      <c r="A26" s="18" t="s">
        <v>8</v>
      </c>
      <c r="B26" s="20" t="s">
        <v>38</v>
      </c>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row r="1002">
      <c r="A1002" s="21"/>
      <c r="B1002" s="21"/>
    </row>
    <row r="1003">
      <c r="A1003" s="21"/>
      <c r="B1003" s="21"/>
    </row>
    <row r="1004">
      <c r="A1004" s="21"/>
      <c r="B1004" s="21"/>
    </row>
    <row r="1005">
      <c r="A1005" s="21"/>
      <c r="B1005" s="21"/>
    </row>
    <row r="1006">
      <c r="A1006" s="21"/>
      <c r="B1006" s="21"/>
    </row>
    <row r="1007">
      <c r="A1007" s="21"/>
      <c r="B1007" s="21"/>
    </row>
    <row r="1008">
      <c r="A1008" s="21"/>
      <c r="B1008" s="21"/>
    </row>
    <row r="1009">
      <c r="A1009" s="21"/>
      <c r="B1009" s="21"/>
    </row>
    <row r="1010">
      <c r="A1010" s="21"/>
      <c r="B1010" s="21"/>
    </row>
    <row r="1011">
      <c r="A1011" s="21"/>
      <c r="B1011" s="21"/>
    </row>
    <row r="1012">
      <c r="A1012" s="21"/>
      <c r="B1012" s="21"/>
    </row>
  </sheetData>
  <mergeCells count="7">
    <mergeCell ref="A1:B1"/>
    <mergeCell ref="A2:B2"/>
    <mergeCell ref="A3:B3"/>
    <mergeCell ref="E4:H5"/>
    <mergeCell ref="E6:H6"/>
    <mergeCell ref="E7:H7"/>
    <mergeCell ref="E9:H9"/>
  </mergeCells>
  <hyperlinks>
    <hyperlink r:id="rId1" location="gid=216985689" ref="B5"/>
    <hyperlink r:id="rId2" ref="B6"/>
    <hyperlink r:id="rId3" ref="B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86"/>
    <col customWidth="1" min="6" max="6" width="21.86"/>
    <col customWidth="1" min="7" max="7" width="28.86"/>
    <col customWidth="1" min="8" max="8" width="5.14"/>
    <col customWidth="1" min="9" max="9" width="19.71"/>
  </cols>
  <sheetData>
    <row r="1">
      <c r="A1" s="108" t="s">
        <v>105</v>
      </c>
      <c r="B1" s="109" t="s">
        <v>42</v>
      </c>
      <c r="C1" s="110" t="s">
        <v>106</v>
      </c>
      <c r="D1" s="111" t="s">
        <v>107</v>
      </c>
      <c r="E1" s="108" t="s">
        <v>108</v>
      </c>
      <c r="F1" s="91" t="s">
        <v>109</v>
      </c>
      <c r="G1" s="22" t="s">
        <v>110</v>
      </c>
      <c r="H1" s="60"/>
      <c r="I1" s="41" t="s">
        <v>130</v>
      </c>
      <c r="J1" s="41" t="s">
        <v>131</v>
      </c>
    </row>
    <row r="2">
      <c r="A2" s="112">
        <v>2.020091E7</v>
      </c>
      <c r="B2" s="113" t="s">
        <v>133</v>
      </c>
      <c r="C2" s="117">
        <v>255643.0</v>
      </c>
      <c r="D2" s="117">
        <v>1928.0</v>
      </c>
      <c r="E2" s="112">
        <v>257571.0</v>
      </c>
      <c r="F2" s="25">
        <f t="shared" ref="F2:G2" si="1">E2-C2</f>
        <v>1928</v>
      </c>
      <c r="G2" s="25">
        <f t="shared" si="1"/>
        <v>0</v>
      </c>
    </row>
    <row r="3">
      <c r="A3" s="112">
        <v>2.0200909E7</v>
      </c>
      <c r="B3" s="113" t="s">
        <v>133</v>
      </c>
      <c r="C3" s="117">
        <v>253690.0</v>
      </c>
      <c r="D3" s="117">
        <v>1928.0</v>
      </c>
      <c r="E3" s="112">
        <v>255618.0</v>
      </c>
      <c r="F3" s="25">
        <f t="shared" ref="F3:G3" si="2">E3-C3</f>
        <v>1928</v>
      </c>
      <c r="G3" s="25">
        <f t="shared" si="2"/>
        <v>0</v>
      </c>
    </row>
    <row r="4">
      <c r="A4" s="112">
        <v>2.0200908E7</v>
      </c>
      <c r="B4" s="113" t="s">
        <v>133</v>
      </c>
      <c r="C4" s="117">
        <v>252353.0</v>
      </c>
      <c r="D4" s="117">
        <v>1928.0</v>
      </c>
      <c r="E4" s="112">
        <v>254281.0</v>
      </c>
      <c r="F4" s="25">
        <f t="shared" ref="F4:G4" si="3">E4-C4</f>
        <v>1928</v>
      </c>
      <c r="G4" s="25">
        <f t="shared" si="3"/>
        <v>0</v>
      </c>
    </row>
    <row r="5">
      <c r="A5" s="112">
        <v>2.0200907E7</v>
      </c>
      <c r="B5" s="113" t="s">
        <v>133</v>
      </c>
      <c r="C5" s="117">
        <v>250961.0</v>
      </c>
      <c r="D5" s="117">
        <v>1928.0</v>
      </c>
      <c r="E5" s="112">
        <v>252889.0</v>
      </c>
      <c r="F5" s="25">
        <f t="shared" ref="F5:G5" si="4">E5-C5</f>
        <v>1928</v>
      </c>
      <c r="G5" s="25">
        <f t="shared" si="4"/>
        <v>0</v>
      </c>
    </row>
    <row r="6">
      <c r="A6" s="112">
        <v>2.0200906E7</v>
      </c>
      <c r="B6" s="113" t="s">
        <v>133</v>
      </c>
      <c r="C6" s="117">
        <v>249580.0</v>
      </c>
      <c r="D6" s="117">
        <v>1928.0</v>
      </c>
      <c r="E6" s="112">
        <v>251508.0</v>
      </c>
      <c r="F6" s="25">
        <f t="shared" ref="F6:G6" si="5">E6-C6</f>
        <v>1928</v>
      </c>
      <c r="G6" s="25">
        <f t="shared" si="5"/>
        <v>0</v>
      </c>
    </row>
    <row r="7">
      <c r="A7" s="112">
        <v>2.0200905E7</v>
      </c>
      <c r="B7" s="113" t="s">
        <v>133</v>
      </c>
      <c r="C7" s="117">
        <v>248177.0</v>
      </c>
      <c r="D7" s="117">
        <v>1928.0</v>
      </c>
      <c r="E7" s="112">
        <v>250105.0</v>
      </c>
      <c r="F7" s="25">
        <f t="shared" ref="F7:G7" si="6">E7-C7</f>
        <v>1928</v>
      </c>
      <c r="G7" s="25">
        <f t="shared" si="6"/>
        <v>0</v>
      </c>
    </row>
    <row r="8">
      <c r="A8" s="112">
        <v>2.0200904E7</v>
      </c>
      <c r="B8" s="113" t="s">
        <v>133</v>
      </c>
      <c r="C8" s="117">
        <v>245371.0</v>
      </c>
      <c r="D8" s="117">
        <v>1928.0</v>
      </c>
      <c r="E8" s="112">
        <v>247299.0</v>
      </c>
      <c r="F8" s="25">
        <f t="shared" ref="F8:G8" si="7">E8-C8</f>
        <v>1928</v>
      </c>
      <c r="G8" s="25">
        <f t="shared" si="7"/>
        <v>0</v>
      </c>
    </row>
    <row r="9">
      <c r="A9" s="112">
        <v>2.0200903E7</v>
      </c>
      <c r="B9" s="113" t="s">
        <v>133</v>
      </c>
      <c r="C9" s="117">
        <v>240003.0</v>
      </c>
      <c r="D9" s="117">
        <v>1702.0</v>
      </c>
      <c r="E9" s="112">
        <v>241705.0</v>
      </c>
      <c r="F9" s="25">
        <f t="shared" ref="F9:G9" si="8">E9-C9</f>
        <v>1702</v>
      </c>
      <c r="G9" s="25">
        <f t="shared" si="8"/>
        <v>0</v>
      </c>
    </row>
    <row r="10">
      <c r="A10" s="112">
        <v>2.0200902E7</v>
      </c>
      <c r="B10" s="113" t="s">
        <v>133</v>
      </c>
      <c r="C10" s="117">
        <v>238643.0</v>
      </c>
      <c r="D10" s="117">
        <v>1702.0</v>
      </c>
      <c r="E10" s="112">
        <v>240345.0</v>
      </c>
      <c r="F10" s="25">
        <f t="shared" ref="F10:G10" si="9">E10-C10</f>
        <v>1702</v>
      </c>
      <c r="G10" s="25">
        <f t="shared" si="9"/>
        <v>0</v>
      </c>
    </row>
    <row r="11">
      <c r="A11" s="112">
        <v>2.0200901E7</v>
      </c>
      <c r="B11" s="113" t="s">
        <v>133</v>
      </c>
      <c r="C11" s="117">
        <v>236515.0</v>
      </c>
      <c r="D11" s="117">
        <v>1702.0</v>
      </c>
      <c r="E11" s="112">
        <v>238217.0</v>
      </c>
      <c r="F11" s="25">
        <f t="shared" ref="F11:G11" si="10">E11-C11</f>
        <v>1702</v>
      </c>
      <c r="G11" s="25">
        <f t="shared" si="10"/>
        <v>0</v>
      </c>
    </row>
    <row r="12">
      <c r="A12" s="112">
        <v>2.0200831E7</v>
      </c>
      <c r="B12" s="113" t="s">
        <v>133</v>
      </c>
      <c r="C12" s="117">
        <v>235023.0</v>
      </c>
      <c r="D12" s="117">
        <v>1702.0</v>
      </c>
      <c r="E12" s="112">
        <v>236725.0</v>
      </c>
      <c r="F12" s="25">
        <f t="shared" ref="F12:G12" si="11">E12-C12</f>
        <v>1702</v>
      </c>
      <c r="G12" s="25">
        <f t="shared" si="11"/>
        <v>0</v>
      </c>
    </row>
    <row r="13">
      <c r="A13" s="112">
        <v>2.020083E7</v>
      </c>
      <c r="B13" s="113" t="s">
        <v>133</v>
      </c>
      <c r="C13" s="117">
        <v>233355.0</v>
      </c>
      <c r="D13" s="117">
        <v>1702.0</v>
      </c>
      <c r="E13" s="112">
        <v>235057.0</v>
      </c>
      <c r="F13" s="25">
        <f t="shared" ref="F13:G13" si="12">E13-C13</f>
        <v>1702</v>
      </c>
      <c r="G13" s="25">
        <f t="shared" si="12"/>
        <v>0</v>
      </c>
    </row>
    <row r="14">
      <c r="A14" s="112">
        <v>2.0200829E7</v>
      </c>
      <c r="B14" s="113" t="s">
        <v>133</v>
      </c>
      <c r="C14" s="117">
        <v>231363.0</v>
      </c>
      <c r="D14" s="117">
        <v>1702.0</v>
      </c>
      <c r="E14" s="112">
        <v>233065.0</v>
      </c>
      <c r="F14" s="25">
        <f t="shared" ref="F14:G14" si="13">E14-C14</f>
        <v>1702</v>
      </c>
      <c r="G14" s="25">
        <f t="shared" si="13"/>
        <v>0</v>
      </c>
    </row>
    <row r="15">
      <c r="A15" s="112">
        <v>2.0200828E7</v>
      </c>
      <c r="B15" s="113" t="s">
        <v>133</v>
      </c>
      <c r="C15" s="117">
        <v>229483.0</v>
      </c>
      <c r="D15" s="117">
        <v>1702.0</v>
      </c>
      <c r="E15" s="112">
        <v>231185.0</v>
      </c>
      <c r="F15" s="25">
        <f t="shared" ref="F15:G15" si="14">E15-C15</f>
        <v>1702</v>
      </c>
      <c r="G15" s="25">
        <f t="shared" si="14"/>
        <v>0</v>
      </c>
    </row>
    <row r="16">
      <c r="A16" s="112">
        <v>2.0200827E7</v>
      </c>
      <c r="B16" s="113" t="s">
        <v>133</v>
      </c>
      <c r="C16" s="117">
        <v>227334.0</v>
      </c>
      <c r="D16" s="117">
        <v>1417.0</v>
      </c>
      <c r="E16" s="112">
        <v>228751.0</v>
      </c>
      <c r="F16" s="25">
        <f t="shared" ref="F16:G16" si="15">E16-C16</f>
        <v>1417</v>
      </c>
      <c r="G16" s="25">
        <f t="shared" si="15"/>
        <v>0</v>
      </c>
    </row>
    <row r="17">
      <c r="A17" s="112">
        <v>2.0200826E7</v>
      </c>
      <c r="B17" s="113" t="s">
        <v>133</v>
      </c>
      <c r="C17" s="117">
        <v>225627.0</v>
      </c>
      <c r="D17" s="117">
        <v>1417.0</v>
      </c>
      <c r="E17" s="112">
        <v>227044.0</v>
      </c>
      <c r="F17" s="25">
        <f t="shared" ref="F17:G17" si="16">E17-C17</f>
        <v>1417</v>
      </c>
      <c r="G17" s="25">
        <f t="shared" si="16"/>
        <v>0</v>
      </c>
    </row>
    <row r="18">
      <c r="A18" s="112">
        <v>2.0200825E7</v>
      </c>
      <c r="B18" s="113" t="s">
        <v>133</v>
      </c>
      <c r="C18" s="117">
        <v>223470.0</v>
      </c>
      <c r="D18" s="117">
        <v>1417.0</v>
      </c>
      <c r="E18" s="112">
        <v>224887.0</v>
      </c>
      <c r="F18" s="25">
        <f t="shared" ref="F18:G18" si="17">E18-C18</f>
        <v>1417</v>
      </c>
      <c r="G18" s="25">
        <f t="shared" si="17"/>
        <v>0</v>
      </c>
    </row>
    <row r="19">
      <c r="A19" s="112">
        <v>2.0200824E7</v>
      </c>
      <c r="B19" s="113" t="s">
        <v>133</v>
      </c>
      <c r="C19" s="117">
        <v>221790.0</v>
      </c>
      <c r="D19" s="117">
        <v>1417.0</v>
      </c>
      <c r="E19" s="112">
        <v>223207.0</v>
      </c>
      <c r="F19" s="25">
        <f t="shared" ref="F19:G19" si="18">E19-C19</f>
        <v>1417</v>
      </c>
      <c r="G19" s="25">
        <f t="shared" si="18"/>
        <v>0</v>
      </c>
    </row>
    <row r="20">
      <c r="A20" s="112">
        <v>2.0200823E7</v>
      </c>
      <c r="B20" s="113" t="s">
        <v>133</v>
      </c>
      <c r="C20" s="117">
        <v>220178.0</v>
      </c>
      <c r="D20" s="117">
        <v>1417.0</v>
      </c>
      <c r="E20" s="112">
        <v>221595.0</v>
      </c>
      <c r="F20" s="25">
        <f t="shared" ref="F20:G20" si="19">E20-C20</f>
        <v>1417</v>
      </c>
      <c r="G20" s="25">
        <f t="shared" si="19"/>
        <v>0</v>
      </c>
    </row>
    <row r="21">
      <c r="A21" s="112">
        <v>2.0200822E7</v>
      </c>
      <c r="B21" s="113" t="s">
        <v>133</v>
      </c>
      <c r="C21" s="117">
        <v>218285.0</v>
      </c>
      <c r="D21" s="117">
        <v>1417.0</v>
      </c>
      <c r="E21" s="112">
        <v>219702.0</v>
      </c>
      <c r="F21" s="25">
        <f t="shared" ref="F21:G21" si="20">E21-C21</f>
        <v>1417</v>
      </c>
      <c r="G21" s="25">
        <f t="shared" si="20"/>
        <v>0</v>
      </c>
    </row>
    <row r="22">
      <c r="A22" s="112">
        <v>2.0200821E7</v>
      </c>
      <c r="B22" s="113" t="s">
        <v>133</v>
      </c>
      <c r="C22" s="117">
        <v>215929.0</v>
      </c>
      <c r="D22" s="117">
        <v>1417.0</v>
      </c>
      <c r="E22" s="112">
        <v>217346.0</v>
      </c>
      <c r="F22" s="25">
        <f t="shared" ref="F22:G22" si="21">E22-C22</f>
        <v>1417</v>
      </c>
      <c r="G22" s="25">
        <f t="shared" si="21"/>
        <v>0</v>
      </c>
    </row>
    <row r="23">
      <c r="A23" s="112">
        <v>2.020082E7</v>
      </c>
      <c r="B23" s="113" t="s">
        <v>133</v>
      </c>
      <c r="C23" s="117">
        <v>213721.0</v>
      </c>
      <c r="D23" s="117">
        <v>1332.0</v>
      </c>
      <c r="E23" s="112">
        <v>215053.0</v>
      </c>
      <c r="F23" s="25">
        <f t="shared" ref="F23:G23" si="22">E23-C23</f>
        <v>1332</v>
      </c>
      <c r="G23" s="25">
        <f t="shared" si="22"/>
        <v>0</v>
      </c>
    </row>
    <row r="24">
      <c r="A24" s="112">
        <v>2.0200819E7</v>
      </c>
      <c r="B24" s="113" t="s">
        <v>133</v>
      </c>
      <c r="C24" s="117">
        <v>211889.0</v>
      </c>
      <c r="D24" s="117">
        <v>1332.0</v>
      </c>
      <c r="E24" s="112">
        <v>213221.0</v>
      </c>
      <c r="F24" s="25">
        <f t="shared" ref="F24:G24" si="23">E24-C24</f>
        <v>1332</v>
      </c>
      <c r="G24" s="25">
        <f t="shared" si="23"/>
        <v>0</v>
      </c>
    </row>
    <row r="25">
      <c r="A25" s="112">
        <v>2.0200818E7</v>
      </c>
      <c r="B25" s="113" t="s">
        <v>133</v>
      </c>
      <c r="C25" s="117">
        <v>209594.0</v>
      </c>
      <c r="D25" s="117">
        <v>1332.0</v>
      </c>
      <c r="E25" s="112">
        <v>210926.0</v>
      </c>
      <c r="F25" s="25">
        <f t="shared" ref="F25:G25" si="24">E25-C25</f>
        <v>1332</v>
      </c>
      <c r="G25" s="25">
        <f t="shared" si="24"/>
        <v>0</v>
      </c>
    </row>
    <row r="26">
      <c r="A26" s="112">
        <v>2.0200817E7</v>
      </c>
      <c r="B26" s="113" t="s">
        <v>133</v>
      </c>
      <c r="C26" s="117">
        <v>207854.0</v>
      </c>
      <c r="D26" s="117">
        <v>1332.0</v>
      </c>
      <c r="E26" s="112">
        <v>209186.0</v>
      </c>
      <c r="F26" s="25">
        <f t="shared" ref="F26:G26" si="25">E26-C26</f>
        <v>1332</v>
      </c>
      <c r="G26" s="25">
        <f t="shared" si="25"/>
        <v>0</v>
      </c>
    </row>
    <row r="27">
      <c r="A27" s="112">
        <v>2.0200816E7</v>
      </c>
      <c r="B27" s="113" t="s">
        <v>133</v>
      </c>
      <c r="C27" s="117">
        <v>206081.0</v>
      </c>
      <c r="D27" s="117">
        <v>1332.0</v>
      </c>
      <c r="E27" s="112">
        <v>207413.0</v>
      </c>
      <c r="F27" s="25">
        <f t="shared" ref="F27:G27" si="26">E27-C27</f>
        <v>1332</v>
      </c>
      <c r="G27" s="25">
        <f t="shared" si="26"/>
        <v>0</v>
      </c>
    </row>
    <row r="28">
      <c r="A28" s="112">
        <v>2.0200815E7</v>
      </c>
      <c r="B28" s="113" t="s">
        <v>133</v>
      </c>
      <c r="C28" s="117">
        <v>204519.0</v>
      </c>
      <c r="D28" s="117">
        <v>1332.0</v>
      </c>
      <c r="E28" s="112">
        <v>205851.0</v>
      </c>
      <c r="F28" s="25">
        <f t="shared" ref="F28:G28" si="27">E28-C28</f>
        <v>1332</v>
      </c>
      <c r="G28" s="25">
        <f t="shared" si="27"/>
        <v>0</v>
      </c>
    </row>
    <row r="29">
      <c r="A29" s="112">
        <v>2.0200814E7</v>
      </c>
      <c r="B29" s="113" t="s">
        <v>133</v>
      </c>
      <c r="C29" s="117">
        <v>202691.0</v>
      </c>
      <c r="D29" s="117">
        <v>1332.0</v>
      </c>
      <c r="E29" s="112">
        <v>204023.0</v>
      </c>
      <c r="F29" s="25">
        <f t="shared" ref="F29:G29" si="28">E29-C29</f>
        <v>1332</v>
      </c>
      <c r="G29" s="25">
        <f t="shared" si="28"/>
        <v>0</v>
      </c>
    </row>
    <row r="30">
      <c r="A30" s="112">
        <v>2.0200813E7</v>
      </c>
      <c r="B30" s="113" t="s">
        <v>133</v>
      </c>
      <c r="C30" s="117">
        <v>200427.0</v>
      </c>
      <c r="D30" s="117">
        <v>1300.0</v>
      </c>
      <c r="E30" s="112">
        <v>201727.0</v>
      </c>
      <c r="F30" s="25">
        <f t="shared" ref="F30:G30" si="29">E30-C30</f>
        <v>1300</v>
      </c>
      <c r="G30" s="25">
        <f t="shared" si="29"/>
        <v>0</v>
      </c>
    </row>
    <row r="31">
      <c r="A31" s="112">
        <v>2.0200812E7</v>
      </c>
      <c r="B31" s="113" t="s">
        <v>133</v>
      </c>
      <c r="C31" s="117">
        <v>198593.0</v>
      </c>
      <c r="D31" s="117">
        <v>1300.0</v>
      </c>
      <c r="E31" s="112">
        <v>199893.0</v>
      </c>
      <c r="F31" s="25">
        <f t="shared" ref="F31:G31" si="30">E31-C31</f>
        <v>1300</v>
      </c>
      <c r="G31" s="25">
        <f t="shared" si="30"/>
        <v>0</v>
      </c>
    </row>
    <row r="32">
      <c r="A32" s="112">
        <v>2.0200811E7</v>
      </c>
      <c r="B32" s="113" t="s">
        <v>133</v>
      </c>
      <c r="C32" s="117">
        <v>196948.0</v>
      </c>
      <c r="D32" s="117">
        <v>1300.0</v>
      </c>
      <c r="E32" s="112">
        <v>198248.0</v>
      </c>
      <c r="F32" s="25">
        <f t="shared" ref="F32:G32" si="31">E32-C32</f>
        <v>1300</v>
      </c>
      <c r="G32" s="25">
        <f t="shared" si="31"/>
        <v>0</v>
      </c>
    </row>
    <row r="33">
      <c r="A33" s="112">
        <v>2.020081E7</v>
      </c>
      <c r="B33" s="113" t="s">
        <v>133</v>
      </c>
      <c r="C33" s="117">
        <v>195399.0</v>
      </c>
      <c r="D33" s="117">
        <v>1300.0</v>
      </c>
      <c r="E33" s="112">
        <v>196699.0</v>
      </c>
      <c r="F33" s="25">
        <f t="shared" ref="F33:G33" si="32">E33-C33</f>
        <v>1300</v>
      </c>
      <c r="G33" s="25">
        <f t="shared" si="32"/>
        <v>0</v>
      </c>
    </row>
    <row r="34">
      <c r="A34" s="112">
        <v>2.0200809E7</v>
      </c>
      <c r="B34" s="113" t="s">
        <v>133</v>
      </c>
      <c r="C34" s="117">
        <v>194080.0</v>
      </c>
      <c r="D34" s="117">
        <v>1300.0</v>
      </c>
      <c r="E34" s="112">
        <v>195380.0</v>
      </c>
      <c r="F34" s="25">
        <f t="shared" ref="F34:G34" si="33">E34-C34</f>
        <v>1300</v>
      </c>
      <c r="G34" s="25">
        <f t="shared" si="33"/>
        <v>0</v>
      </c>
    </row>
    <row r="35">
      <c r="A35" s="112">
        <v>2.0200808E7</v>
      </c>
      <c r="B35" s="113" t="s">
        <v>133</v>
      </c>
      <c r="C35" s="117">
        <v>192698.0</v>
      </c>
      <c r="D35" s="117">
        <v>1300.0</v>
      </c>
      <c r="E35" s="112">
        <v>193998.0</v>
      </c>
      <c r="F35" s="25">
        <f t="shared" ref="F35:G35" si="34">E35-C35</f>
        <v>1300</v>
      </c>
      <c r="G35" s="25">
        <f t="shared" si="34"/>
        <v>0</v>
      </c>
    </row>
    <row r="36">
      <c r="A36" s="112">
        <v>2.0200807E7</v>
      </c>
      <c r="B36" s="113" t="s">
        <v>133</v>
      </c>
      <c r="C36" s="117">
        <v>190508.0</v>
      </c>
      <c r="D36" s="117">
        <v>1300.0</v>
      </c>
      <c r="E36" s="112">
        <v>191808.0</v>
      </c>
      <c r="F36" s="25">
        <f t="shared" ref="F36:G36" si="35">E36-C36</f>
        <v>1300</v>
      </c>
      <c r="G36" s="25">
        <f t="shared" si="35"/>
        <v>0</v>
      </c>
    </row>
    <row r="37">
      <c r="A37" s="112">
        <v>2.0200806E7</v>
      </c>
      <c r="B37" s="113" t="s">
        <v>133</v>
      </c>
      <c r="C37" s="117">
        <v>188424.0</v>
      </c>
      <c r="D37" s="117">
        <v>1281.0</v>
      </c>
      <c r="E37" s="112">
        <v>189705.0</v>
      </c>
      <c r="F37" s="25">
        <f t="shared" ref="F37:G37" si="36">E37-C37</f>
        <v>1281</v>
      </c>
      <c r="G37" s="25">
        <f t="shared" si="36"/>
        <v>0</v>
      </c>
    </row>
    <row r="38">
      <c r="A38" s="112">
        <v>2.0200805E7</v>
      </c>
      <c r="B38" s="113" t="s">
        <v>133</v>
      </c>
      <c r="C38" s="117">
        <v>186471.0</v>
      </c>
      <c r="D38" s="117">
        <v>1281.0</v>
      </c>
      <c r="E38" s="112">
        <v>187752.0</v>
      </c>
      <c r="F38" s="25">
        <f t="shared" ref="F38:G38" si="37">E38-C38</f>
        <v>1281</v>
      </c>
      <c r="G38" s="25">
        <f t="shared" si="37"/>
        <v>0</v>
      </c>
    </row>
    <row r="39">
      <c r="A39" s="112">
        <v>2.0200804E7</v>
      </c>
      <c r="B39" s="113" t="s">
        <v>133</v>
      </c>
      <c r="C39" s="117">
        <v>184712.0</v>
      </c>
      <c r="D39" s="117">
        <v>1281.0</v>
      </c>
      <c r="E39" s="112">
        <v>185993.0</v>
      </c>
      <c r="F39" s="25">
        <f t="shared" ref="F39:G39" si="38">E39-C39</f>
        <v>1281</v>
      </c>
      <c r="G39" s="25">
        <f t="shared" si="38"/>
        <v>0</v>
      </c>
    </row>
    <row r="40">
      <c r="A40" s="112">
        <v>2.0200803E7</v>
      </c>
      <c r="B40" s="113" t="s">
        <v>133</v>
      </c>
      <c r="C40" s="117">
        <v>183241.0</v>
      </c>
      <c r="D40" s="117">
        <v>1281.0</v>
      </c>
      <c r="E40" s="112">
        <v>184522.0</v>
      </c>
      <c r="F40" s="25">
        <f t="shared" ref="F40:G40" si="39">E40-C40</f>
        <v>1281</v>
      </c>
      <c r="G40" s="25">
        <f t="shared" si="39"/>
        <v>0</v>
      </c>
    </row>
    <row r="41">
      <c r="A41" s="112">
        <v>2.0200802E7</v>
      </c>
      <c r="B41" s="113" t="s">
        <v>133</v>
      </c>
      <c r="C41" s="117">
        <v>181943.0</v>
      </c>
      <c r="D41" s="117">
        <v>1281.0</v>
      </c>
      <c r="E41" s="112">
        <v>183224.0</v>
      </c>
      <c r="F41" s="25">
        <f t="shared" ref="F41:G41" si="40">E41-C41</f>
        <v>1281</v>
      </c>
      <c r="G41" s="25">
        <f t="shared" si="40"/>
        <v>0</v>
      </c>
    </row>
    <row r="42">
      <c r="A42" s="112">
        <v>2.0200801E7</v>
      </c>
      <c r="B42" s="113" t="s">
        <v>133</v>
      </c>
      <c r="C42" s="117">
        <v>180476.0</v>
      </c>
      <c r="D42" s="117">
        <v>1281.0</v>
      </c>
      <c r="E42" s="112">
        <v>181757.0</v>
      </c>
      <c r="F42" s="25">
        <f t="shared" ref="F42:G42" si="41">E42-C42</f>
        <v>1281</v>
      </c>
      <c r="G42" s="25">
        <f t="shared" si="41"/>
        <v>0</v>
      </c>
    </row>
    <row r="43">
      <c r="A43" s="112">
        <v>2.0200731E7</v>
      </c>
      <c r="B43" s="113" t="s">
        <v>133</v>
      </c>
      <c r="C43" s="117">
        <v>178837.0</v>
      </c>
      <c r="D43" s="117">
        <v>1281.0</v>
      </c>
      <c r="E43" s="112">
        <v>180118.0</v>
      </c>
      <c r="F43" s="25">
        <f t="shared" ref="F43:G43" si="42">E43-C43</f>
        <v>1281</v>
      </c>
      <c r="G43" s="25">
        <f t="shared" si="42"/>
        <v>0</v>
      </c>
    </row>
    <row r="44">
      <c r="A44" s="112">
        <v>2.020073E7</v>
      </c>
      <c r="B44" s="113" t="s">
        <v>133</v>
      </c>
      <c r="C44" s="117">
        <v>176896.0</v>
      </c>
      <c r="D44" s="117">
        <v>1242.0</v>
      </c>
      <c r="E44" s="112">
        <v>178138.0</v>
      </c>
      <c r="F44" s="25">
        <f t="shared" ref="F44:G44" si="43">E44-C44</f>
        <v>1242</v>
      </c>
      <c r="G44" s="25">
        <f t="shared" si="43"/>
        <v>0</v>
      </c>
    </row>
    <row r="45">
      <c r="A45" s="112">
        <v>2.0200729E7</v>
      </c>
      <c r="B45" s="113" t="s">
        <v>133</v>
      </c>
      <c r="C45" s="117">
        <v>175124.0</v>
      </c>
      <c r="D45" s="117">
        <v>1242.0</v>
      </c>
      <c r="E45" s="112">
        <v>176366.0</v>
      </c>
      <c r="F45" s="25">
        <f t="shared" ref="F45:G45" si="44">E45-C45</f>
        <v>1242</v>
      </c>
      <c r="G45" s="25">
        <f t="shared" si="44"/>
        <v>0</v>
      </c>
    </row>
    <row r="46">
      <c r="A46" s="112">
        <v>2.0200728E7</v>
      </c>
      <c r="B46" s="113" t="s">
        <v>133</v>
      </c>
      <c r="C46" s="117">
        <v>173731.0</v>
      </c>
      <c r="D46" s="117">
        <v>1242.0</v>
      </c>
      <c r="E46" s="112">
        <v>174973.0</v>
      </c>
      <c r="F46" s="25">
        <f t="shared" ref="F46:G46" si="45">E46-C46</f>
        <v>1242</v>
      </c>
      <c r="G46" s="25">
        <f t="shared" si="45"/>
        <v>0</v>
      </c>
    </row>
    <row r="47">
      <c r="A47" s="112">
        <v>2.0200727E7</v>
      </c>
      <c r="B47" s="113" t="s">
        <v>133</v>
      </c>
      <c r="C47" s="117">
        <v>172655.0</v>
      </c>
      <c r="E47" s="114">
        <v>173897.0</v>
      </c>
      <c r="F47" s="25">
        <f t="shared" ref="F47:F96" si="46">E47-C47</f>
        <v>1242</v>
      </c>
    </row>
    <row r="48">
      <c r="A48" s="112">
        <v>2.0200726E7</v>
      </c>
      <c r="B48" s="113" t="s">
        <v>133</v>
      </c>
      <c r="C48" s="117">
        <v>171424.0</v>
      </c>
      <c r="E48" s="114">
        <v>172666.0</v>
      </c>
      <c r="F48" s="25">
        <f t="shared" si="46"/>
        <v>1242</v>
      </c>
    </row>
    <row r="49">
      <c r="A49" s="112">
        <v>2.0200725E7</v>
      </c>
      <c r="B49" s="113" t="s">
        <v>133</v>
      </c>
      <c r="C49" s="117">
        <v>169883.0</v>
      </c>
      <c r="E49" s="112">
        <v>171125.0</v>
      </c>
      <c r="F49" s="25">
        <f t="shared" si="46"/>
        <v>1242</v>
      </c>
    </row>
    <row r="50">
      <c r="A50" s="112">
        <v>2.0200724E7</v>
      </c>
      <c r="B50" s="113" t="s">
        <v>133</v>
      </c>
      <c r="C50" s="117">
        <v>168457.0</v>
      </c>
      <c r="E50" s="112">
        <v>169699.0</v>
      </c>
      <c r="F50" s="25">
        <f t="shared" si="46"/>
        <v>1242</v>
      </c>
    </row>
    <row r="51">
      <c r="A51" s="112">
        <v>2.0200723E7</v>
      </c>
      <c r="B51" s="113" t="s">
        <v>133</v>
      </c>
      <c r="C51" s="117">
        <v>166925.0</v>
      </c>
      <c r="E51" s="112">
        <v>168100.0</v>
      </c>
      <c r="F51" s="25">
        <f t="shared" si="46"/>
        <v>1175</v>
      </c>
    </row>
    <row r="52">
      <c r="A52" s="112">
        <v>2.0200722E7</v>
      </c>
      <c r="B52" s="113" t="s">
        <v>133</v>
      </c>
      <c r="C52" s="117">
        <v>165301.0</v>
      </c>
      <c r="E52" s="112">
        <v>166476.0</v>
      </c>
      <c r="F52" s="25">
        <f t="shared" si="46"/>
        <v>1175</v>
      </c>
    </row>
    <row r="53">
      <c r="A53" s="112">
        <v>2.0200721E7</v>
      </c>
      <c r="B53" s="113" t="s">
        <v>133</v>
      </c>
      <c r="C53" s="117">
        <v>163703.0</v>
      </c>
      <c r="E53" s="112">
        <v>164878.0</v>
      </c>
      <c r="F53" s="25">
        <f t="shared" si="46"/>
        <v>1175</v>
      </c>
    </row>
    <row r="54">
      <c r="A54" s="112">
        <v>2.020072E7</v>
      </c>
      <c r="B54" s="113" t="s">
        <v>133</v>
      </c>
      <c r="C54" s="117">
        <v>162748.0</v>
      </c>
      <c r="E54" s="112">
        <v>163923.0</v>
      </c>
      <c r="F54" s="25">
        <f t="shared" si="46"/>
        <v>1175</v>
      </c>
    </row>
    <row r="55">
      <c r="A55" s="112">
        <v>2.0200719E7</v>
      </c>
      <c r="B55" s="113" t="s">
        <v>133</v>
      </c>
      <c r="C55" s="117">
        <v>161575.0</v>
      </c>
      <c r="E55" s="112">
        <v>162750.0</v>
      </c>
      <c r="F55" s="25">
        <f t="shared" si="46"/>
        <v>1175</v>
      </c>
    </row>
    <row r="56">
      <c r="A56" s="112">
        <v>2.0200718E7</v>
      </c>
      <c r="B56" s="113" t="s">
        <v>133</v>
      </c>
      <c r="C56" s="117">
        <v>160610.0</v>
      </c>
      <c r="E56" s="112">
        <v>161785.0</v>
      </c>
      <c r="F56" s="25">
        <f t="shared" si="46"/>
        <v>1175</v>
      </c>
    </row>
    <row r="57">
      <c r="A57" s="112">
        <v>2.0200717E7</v>
      </c>
      <c r="B57" s="113" t="s">
        <v>133</v>
      </c>
      <c r="C57" s="117">
        <v>159334.0</v>
      </c>
      <c r="E57" s="112">
        <v>160509.0</v>
      </c>
      <c r="F57" s="25">
        <f t="shared" si="46"/>
        <v>1175</v>
      </c>
    </row>
    <row r="58">
      <c r="A58" s="112">
        <v>2.0200716E7</v>
      </c>
      <c r="B58" s="113" t="s">
        <v>133</v>
      </c>
      <c r="C58" s="117">
        <v>157950.0</v>
      </c>
      <c r="E58" s="112">
        <v>159082.0</v>
      </c>
      <c r="F58" s="25">
        <f t="shared" si="46"/>
        <v>1132</v>
      </c>
    </row>
    <row r="59">
      <c r="A59" s="112">
        <v>2.0200715E7</v>
      </c>
      <c r="B59" s="113" t="s">
        <v>133</v>
      </c>
      <c r="C59" s="117">
        <v>156693.0</v>
      </c>
      <c r="E59" s="112">
        <v>157825.0</v>
      </c>
      <c r="F59" s="25">
        <f t="shared" si="46"/>
        <v>1132</v>
      </c>
    </row>
    <row r="60">
      <c r="A60" s="112">
        <v>2.0200714E7</v>
      </c>
      <c r="B60" s="113" t="s">
        <v>133</v>
      </c>
      <c r="C60" s="117">
        <v>155506.0</v>
      </c>
      <c r="E60" s="112">
        <v>156638.0</v>
      </c>
      <c r="F60" s="25">
        <f t="shared" si="46"/>
        <v>1132</v>
      </c>
    </row>
    <row r="61">
      <c r="A61" s="112">
        <v>2.0200713E7</v>
      </c>
      <c r="B61" s="113" t="s">
        <v>133</v>
      </c>
      <c r="C61" s="117">
        <v>154799.0</v>
      </c>
      <c r="E61" s="112">
        <v>155931.0</v>
      </c>
      <c r="F61" s="25">
        <f t="shared" si="46"/>
        <v>1132</v>
      </c>
    </row>
    <row r="62">
      <c r="A62" s="112">
        <v>2.0200712E7</v>
      </c>
      <c r="B62" s="113" t="s">
        <v>133</v>
      </c>
      <c r="C62" s="117">
        <v>153916.0</v>
      </c>
      <c r="E62" s="112">
        <v>155048.0</v>
      </c>
      <c r="F62" s="25">
        <f t="shared" si="46"/>
        <v>1132</v>
      </c>
    </row>
    <row r="63">
      <c r="A63" s="112">
        <v>2.0200711E7</v>
      </c>
      <c r="B63" s="113" t="s">
        <v>133</v>
      </c>
      <c r="C63" s="117">
        <v>152962.0</v>
      </c>
      <c r="E63" s="112">
        <v>154094.0</v>
      </c>
      <c r="F63" s="25">
        <f t="shared" si="46"/>
        <v>1132</v>
      </c>
    </row>
    <row r="64">
      <c r="A64" s="112">
        <v>2.020071E7</v>
      </c>
      <c r="B64" s="113" t="s">
        <v>133</v>
      </c>
      <c r="C64" s="117">
        <v>151767.0</v>
      </c>
      <c r="E64" s="112">
        <v>152899.0</v>
      </c>
      <c r="F64" s="25">
        <f t="shared" si="46"/>
        <v>1132</v>
      </c>
    </row>
    <row r="65">
      <c r="A65" s="112">
        <v>2.0200709E7</v>
      </c>
      <c r="B65" s="113" t="s">
        <v>133</v>
      </c>
      <c r="C65" s="117">
        <v>150450.0</v>
      </c>
      <c r="E65" s="112">
        <v>151572.0</v>
      </c>
      <c r="F65" s="25">
        <f t="shared" si="46"/>
        <v>1122</v>
      </c>
    </row>
    <row r="66">
      <c r="A66" s="112">
        <v>2.0200708E7</v>
      </c>
      <c r="B66" s="113" t="s">
        <v>133</v>
      </c>
      <c r="C66" s="117">
        <v>149432.0</v>
      </c>
      <c r="E66" s="112">
        <v>150554.0</v>
      </c>
      <c r="F66" s="25">
        <f t="shared" si="46"/>
        <v>1122</v>
      </c>
    </row>
    <row r="67">
      <c r="A67" s="112">
        <v>2.0200707E7</v>
      </c>
      <c r="B67" s="113" t="s">
        <v>133</v>
      </c>
      <c r="C67" s="117">
        <v>148452.0</v>
      </c>
      <c r="E67" s="112">
        <v>149574.0</v>
      </c>
      <c r="F67" s="25">
        <f t="shared" si="46"/>
        <v>1122</v>
      </c>
    </row>
    <row r="68">
      <c r="A68" s="112">
        <v>2.0200706E7</v>
      </c>
      <c r="B68" s="113" t="s">
        <v>133</v>
      </c>
      <c r="C68" s="117">
        <v>147865.0</v>
      </c>
      <c r="E68" s="112">
        <v>148987.0</v>
      </c>
      <c r="F68" s="25">
        <f t="shared" si="46"/>
        <v>1122</v>
      </c>
    </row>
    <row r="69">
      <c r="A69" s="112">
        <v>2.0200705E7</v>
      </c>
      <c r="B69" s="113" t="s">
        <v>133</v>
      </c>
      <c r="C69" s="117">
        <v>147251.0</v>
      </c>
      <c r="E69" s="112">
        <v>148373.0</v>
      </c>
      <c r="F69" s="25">
        <f t="shared" si="46"/>
        <v>1122</v>
      </c>
    </row>
    <row r="70">
      <c r="A70" s="112">
        <v>2.0200704E7</v>
      </c>
      <c r="B70" s="113" t="s">
        <v>133</v>
      </c>
      <c r="C70" s="117">
        <v>146612.0</v>
      </c>
      <c r="E70" s="112">
        <v>147734.0</v>
      </c>
      <c r="F70" s="25">
        <f t="shared" si="46"/>
        <v>1122</v>
      </c>
    </row>
    <row r="71">
      <c r="A71" s="112">
        <v>2.0200703E7</v>
      </c>
      <c r="B71" s="113" t="s">
        <v>133</v>
      </c>
      <c r="C71" s="117">
        <v>145750.0</v>
      </c>
      <c r="E71" s="112">
        <v>146872.0</v>
      </c>
      <c r="F71" s="25">
        <f t="shared" si="46"/>
        <v>1122</v>
      </c>
    </row>
    <row r="72">
      <c r="A72" s="112">
        <v>2.0200702E7</v>
      </c>
      <c r="B72" s="113" t="s">
        <v>133</v>
      </c>
      <c r="C72" s="117">
        <v>144882.0</v>
      </c>
      <c r="E72" s="112">
        <v>145935.0</v>
      </c>
      <c r="F72" s="25">
        <f t="shared" si="46"/>
        <v>1053</v>
      </c>
    </row>
    <row r="73">
      <c r="A73" s="112">
        <v>2.0200701E7</v>
      </c>
      <c r="B73" s="113" t="s">
        <v>133</v>
      </c>
      <c r="C73" s="117">
        <v>144013.0</v>
      </c>
      <c r="E73" s="112">
        <v>145066.0</v>
      </c>
      <c r="F73" s="25">
        <f t="shared" si="46"/>
        <v>1053</v>
      </c>
    </row>
    <row r="74">
      <c r="A74" s="112">
        <v>2.020063E7</v>
      </c>
      <c r="B74" s="113" t="s">
        <v>133</v>
      </c>
      <c r="C74" s="117">
        <v>143185.0</v>
      </c>
      <c r="E74" s="112">
        <v>144238.0</v>
      </c>
      <c r="F74" s="25">
        <f t="shared" si="46"/>
        <v>1053</v>
      </c>
    </row>
    <row r="75">
      <c r="A75" s="112">
        <v>2.0200629E7</v>
      </c>
      <c r="B75" s="113" t="s">
        <v>133</v>
      </c>
      <c r="C75" s="117">
        <v>142461.0</v>
      </c>
      <c r="E75" s="112">
        <v>143514.0</v>
      </c>
      <c r="F75" s="25">
        <f t="shared" si="46"/>
        <v>1053</v>
      </c>
    </row>
    <row r="76">
      <c r="A76" s="112">
        <v>2.0200628E7</v>
      </c>
      <c r="B76" s="113" t="s">
        <v>133</v>
      </c>
      <c r="C76" s="117">
        <v>141723.0</v>
      </c>
      <c r="E76" s="112">
        <v>142776.0</v>
      </c>
      <c r="F76" s="25">
        <f t="shared" si="46"/>
        <v>1053</v>
      </c>
    </row>
    <row r="77">
      <c r="A77" s="112">
        <v>2.0200627E7</v>
      </c>
      <c r="B77" s="113" t="s">
        <v>133</v>
      </c>
      <c r="C77" s="117">
        <v>141077.0</v>
      </c>
      <c r="E77" s="112">
        <v>142130.0</v>
      </c>
      <c r="F77" s="25">
        <f t="shared" si="46"/>
        <v>1053</v>
      </c>
    </row>
    <row r="78">
      <c r="A78" s="112">
        <v>2.0200626E7</v>
      </c>
      <c r="B78" s="113" t="s">
        <v>133</v>
      </c>
      <c r="C78" s="117">
        <v>140291.0</v>
      </c>
      <c r="E78" s="112">
        <v>141344.0</v>
      </c>
      <c r="F78" s="25">
        <f t="shared" si="46"/>
        <v>1053</v>
      </c>
    </row>
    <row r="79">
      <c r="A79" s="112">
        <v>2.0200625E7</v>
      </c>
      <c r="B79" s="113" t="s">
        <v>133</v>
      </c>
      <c r="C79" s="117">
        <v>139434.0</v>
      </c>
      <c r="E79" s="112">
        <v>140434.0</v>
      </c>
      <c r="F79" s="25">
        <f t="shared" si="46"/>
        <v>1000</v>
      </c>
    </row>
    <row r="80">
      <c r="A80" s="112">
        <v>2.0200624E7</v>
      </c>
      <c r="B80" s="113" t="s">
        <v>133</v>
      </c>
      <c r="C80" s="117">
        <v>138540.0</v>
      </c>
      <c r="E80" s="112">
        <v>139540.0</v>
      </c>
      <c r="F80" s="25">
        <f t="shared" si="46"/>
        <v>1000</v>
      </c>
    </row>
    <row r="81">
      <c r="A81" s="112">
        <v>2.0200623E7</v>
      </c>
      <c r="B81" s="113" t="s">
        <v>133</v>
      </c>
      <c r="C81" s="117">
        <v>137825.0</v>
      </c>
      <c r="E81" s="112">
        <v>138825.0</v>
      </c>
      <c r="F81" s="25">
        <f t="shared" si="46"/>
        <v>1000</v>
      </c>
    </row>
    <row r="82">
      <c r="A82" s="112">
        <v>2.0200622E7</v>
      </c>
      <c r="B82" s="113" t="s">
        <v>133</v>
      </c>
      <c r="C82" s="117">
        <v>137224.0</v>
      </c>
      <c r="E82" s="112">
        <v>138224.0</v>
      </c>
      <c r="F82" s="25">
        <f t="shared" si="46"/>
        <v>1000</v>
      </c>
    </row>
    <row r="83">
      <c r="A83" s="112">
        <v>2.0200621E7</v>
      </c>
      <c r="B83" s="113" t="s">
        <v>133</v>
      </c>
      <c r="C83" s="117">
        <v>136762.0</v>
      </c>
      <c r="E83" s="112">
        <v>137762.0</v>
      </c>
      <c r="F83" s="25">
        <f t="shared" si="46"/>
        <v>1000</v>
      </c>
    </row>
    <row r="84">
      <c r="A84" s="112">
        <v>2.020062E7</v>
      </c>
      <c r="B84" s="113" t="s">
        <v>133</v>
      </c>
      <c r="C84" s="117">
        <v>136104.0</v>
      </c>
      <c r="E84" s="112">
        <v>137104.0</v>
      </c>
      <c r="F84" s="25">
        <f t="shared" si="46"/>
        <v>1000</v>
      </c>
    </row>
    <row r="85">
      <c r="A85" s="112">
        <v>2.0200619E7</v>
      </c>
      <c r="B85" s="113" t="s">
        <v>133</v>
      </c>
      <c r="C85" s="117">
        <v>135470.0</v>
      </c>
      <c r="E85" s="112">
        <v>136470.0</v>
      </c>
      <c r="F85" s="25">
        <f t="shared" si="46"/>
        <v>1000</v>
      </c>
    </row>
    <row r="86">
      <c r="A86" s="112">
        <v>2.0200618E7</v>
      </c>
      <c r="B86" s="113" t="s">
        <v>133</v>
      </c>
      <c r="C86" s="117">
        <v>134778.0</v>
      </c>
      <c r="E86" s="112">
        <v>135639.0</v>
      </c>
      <c r="F86" s="25">
        <f t="shared" si="46"/>
        <v>861</v>
      </c>
    </row>
    <row r="87">
      <c r="A87" s="112">
        <v>2.0200617E7</v>
      </c>
      <c r="B87" s="113" t="s">
        <v>133</v>
      </c>
      <c r="C87" s="117">
        <v>134185.0</v>
      </c>
      <c r="E87" s="112">
        <v>135046.0</v>
      </c>
      <c r="F87" s="25">
        <f t="shared" si="46"/>
        <v>861</v>
      </c>
    </row>
    <row r="88">
      <c r="A88" s="112">
        <v>2.0200616E7</v>
      </c>
      <c r="B88" s="113" t="s">
        <v>133</v>
      </c>
      <c r="C88" s="117">
        <v>133639.0</v>
      </c>
      <c r="E88" s="112">
        <v>134500.0</v>
      </c>
      <c r="F88" s="25">
        <f t="shared" si="46"/>
        <v>861</v>
      </c>
    </row>
    <row r="89">
      <c r="A89" s="112">
        <v>2.0200615E7</v>
      </c>
      <c r="B89" s="113" t="s">
        <v>133</v>
      </c>
      <c r="C89" s="117">
        <v>133016.0</v>
      </c>
      <c r="E89" s="112">
        <v>133877.0</v>
      </c>
      <c r="F89" s="25">
        <f t="shared" si="46"/>
        <v>861</v>
      </c>
    </row>
    <row r="90">
      <c r="A90" s="112">
        <v>2.0200614E7</v>
      </c>
      <c r="B90" s="113" t="s">
        <v>133</v>
      </c>
      <c r="C90" s="117">
        <v>132543.0</v>
      </c>
      <c r="E90" s="112">
        <v>133404.0</v>
      </c>
      <c r="F90" s="25">
        <f t="shared" si="46"/>
        <v>861</v>
      </c>
    </row>
    <row r="91">
      <c r="A91" s="112">
        <v>2.0200613E7</v>
      </c>
      <c r="B91" s="113" t="s">
        <v>133</v>
      </c>
      <c r="C91" s="117">
        <v>131871.0</v>
      </c>
      <c r="E91" s="112">
        <v>132732.0</v>
      </c>
      <c r="F91" s="25">
        <f t="shared" si="46"/>
        <v>861</v>
      </c>
    </row>
    <row r="92">
      <c r="A92" s="112">
        <v>2.0200612E7</v>
      </c>
      <c r="B92" s="113" t="s">
        <v>133</v>
      </c>
      <c r="C92" s="117">
        <v>131198.0</v>
      </c>
      <c r="E92" s="112">
        <v>132059.0</v>
      </c>
      <c r="F92" s="25">
        <f t="shared" si="46"/>
        <v>861</v>
      </c>
    </row>
    <row r="93">
      <c r="A93" s="112">
        <v>2.0200611E7</v>
      </c>
      <c r="B93" s="113" t="s">
        <v>133</v>
      </c>
      <c r="C93" s="117">
        <v>130603.0</v>
      </c>
      <c r="E93" s="112">
        <v>131327.0</v>
      </c>
      <c r="F93" s="25">
        <f t="shared" si="46"/>
        <v>724</v>
      </c>
    </row>
    <row r="94">
      <c r="A94" s="112">
        <v>2.020061E7</v>
      </c>
      <c r="B94" s="113" t="s">
        <v>133</v>
      </c>
      <c r="C94" s="117">
        <v>129837.0</v>
      </c>
      <c r="E94" s="112">
        <v>130561.0</v>
      </c>
      <c r="F94" s="25">
        <f t="shared" si="46"/>
        <v>724</v>
      </c>
    </row>
    <row r="95">
      <c r="A95" s="112">
        <v>2.0200609E7</v>
      </c>
      <c r="B95" s="113" t="s">
        <v>133</v>
      </c>
      <c r="C95" s="117">
        <v>129212.0</v>
      </c>
      <c r="E95" s="112">
        <v>129936.0</v>
      </c>
      <c r="F95" s="25">
        <f t="shared" si="46"/>
        <v>724</v>
      </c>
    </row>
    <row r="96">
      <c r="A96" s="112">
        <v>2.0200608E7</v>
      </c>
      <c r="B96" s="113" t="s">
        <v>133</v>
      </c>
      <c r="C96" s="117">
        <v>128415.0</v>
      </c>
      <c r="E96" s="112">
        <v>129139.0</v>
      </c>
      <c r="F96" s="25">
        <f t="shared" si="46"/>
        <v>724</v>
      </c>
    </row>
    <row r="97">
      <c r="A97" s="112">
        <v>2.0200607E7</v>
      </c>
      <c r="B97" s="113" t="s">
        <v>133</v>
      </c>
      <c r="C97" s="117">
        <v>127757.0</v>
      </c>
      <c r="E97" s="114">
        <v>127757.0</v>
      </c>
    </row>
    <row r="98">
      <c r="A98" s="112">
        <v>2.0200606E7</v>
      </c>
      <c r="B98" s="113" t="s">
        <v>133</v>
      </c>
      <c r="C98" s="117">
        <v>126890.0</v>
      </c>
      <c r="E98" s="114">
        <v>126890.0</v>
      </c>
    </row>
    <row r="99">
      <c r="A99" s="112">
        <v>2.0200605E7</v>
      </c>
      <c r="B99" s="113" t="s">
        <v>133</v>
      </c>
      <c r="C99" s="117">
        <v>125915.0</v>
      </c>
      <c r="E99" s="112">
        <v>125915.0</v>
      </c>
    </row>
    <row r="100">
      <c r="A100" s="112">
        <v>2.0200604E7</v>
      </c>
      <c r="B100" s="113" t="s">
        <v>133</v>
      </c>
      <c r="C100" s="117">
        <v>124759.0</v>
      </c>
      <c r="E100" s="112">
        <v>124759.0</v>
      </c>
    </row>
    <row r="101">
      <c r="A101" s="112">
        <v>2.0200603E7</v>
      </c>
      <c r="B101" s="113" t="s">
        <v>133</v>
      </c>
      <c r="C101" s="117">
        <v>123830.0</v>
      </c>
      <c r="E101" s="112">
        <v>123830.0</v>
      </c>
    </row>
    <row r="102">
      <c r="A102" s="112">
        <v>2.0200602E7</v>
      </c>
      <c r="B102" s="113" t="s">
        <v>133</v>
      </c>
      <c r="C102" s="117">
        <v>122848.0</v>
      </c>
      <c r="E102" s="112">
        <v>122848.0</v>
      </c>
    </row>
    <row r="103">
      <c r="A103" s="112">
        <v>2.0200601E7</v>
      </c>
      <c r="B103" s="113" t="s">
        <v>133</v>
      </c>
      <c r="C103" s="117">
        <v>121234.0</v>
      </c>
      <c r="E103" s="112">
        <v>121234.0</v>
      </c>
    </row>
    <row r="104">
      <c r="A104" s="112">
        <v>2.0200531E7</v>
      </c>
      <c r="B104" s="113" t="s">
        <v>133</v>
      </c>
      <c r="C104" s="117">
        <v>120260.0</v>
      </c>
      <c r="E104" s="112">
        <v>120260.0</v>
      </c>
    </row>
    <row r="105">
      <c r="A105" s="112">
        <v>2.020053E7</v>
      </c>
      <c r="B105" s="113" t="s">
        <v>133</v>
      </c>
      <c r="C105" s="117">
        <v>118917.0</v>
      </c>
      <c r="E105" s="112">
        <v>118917.0</v>
      </c>
    </row>
    <row r="106">
      <c r="A106" s="112">
        <v>2.0200529E7</v>
      </c>
      <c r="B106" s="113" t="s">
        <v>133</v>
      </c>
      <c r="C106" s="117">
        <v>117455.0</v>
      </c>
      <c r="E106" s="112">
        <v>117455.0</v>
      </c>
    </row>
    <row r="107">
      <c r="A107" s="112">
        <v>2.0200528E7</v>
      </c>
      <c r="B107" s="113" t="s">
        <v>133</v>
      </c>
      <c r="C107" s="117">
        <v>115833.0</v>
      </c>
      <c r="E107" s="112">
        <v>115833.0</v>
      </c>
    </row>
    <row r="108">
      <c r="A108" s="112">
        <v>2.0200527E7</v>
      </c>
      <c r="B108" s="113" t="s">
        <v>133</v>
      </c>
      <c r="C108" s="117">
        <v>114306.0</v>
      </c>
      <c r="E108" s="112">
        <v>114306.0</v>
      </c>
    </row>
    <row r="109">
      <c r="A109" s="112">
        <v>2.0200526E7</v>
      </c>
      <c r="B109" s="113" t="s">
        <v>133</v>
      </c>
      <c r="C109" s="117">
        <v>113195.0</v>
      </c>
      <c r="E109" s="112">
        <v>113195.0</v>
      </c>
    </row>
    <row r="110">
      <c r="A110" s="112">
        <v>2.0200525E7</v>
      </c>
      <c r="B110" s="113" t="s">
        <v>133</v>
      </c>
      <c r="C110" s="117">
        <v>112017.0</v>
      </c>
      <c r="E110" s="112">
        <v>112017.0</v>
      </c>
    </row>
    <row r="111">
      <c r="A111" s="112">
        <v>2.0200524E7</v>
      </c>
      <c r="B111" s="113" t="s">
        <v>133</v>
      </c>
      <c r="C111" s="117">
        <v>110304.0</v>
      </c>
      <c r="E111" s="112">
        <v>110304.0</v>
      </c>
    </row>
    <row r="112">
      <c r="A112" s="112">
        <v>2.0200523E7</v>
      </c>
      <c r="B112" s="113" t="s">
        <v>133</v>
      </c>
      <c r="C112" s="117">
        <v>107796.0</v>
      </c>
      <c r="E112" s="112">
        <v>107796.0</v>
      </c>
    </row>
    <row r="113">
      <c r="A113" s="112">
        <v>2.0200522E7</v>
      </c>
      <c r="B113" s="113" t="s">
        <v>133</v>
      </c>
      <c r="C113" s="117">
        <v>105444.0</v>
      </c>
      <c r="E113" s="112">
        <v>105444.0</v>
      </c>
    </row>
    <row r="114">
      <c r="A114" s="112">
        <v>2.0200521E7</v>
      </c>
      <c r="B114" s="113" t="s">
        <v>133</v>
      </c>
      <c r="C114" s="117">
        <v>102686.0</v>
      </c>
      <c r="E114" s="112">
        <v>102686.0</v>
      </c>
    </row>
    <row r="115">
      <c r="A115" s="112">
        <v>2.020052E7</v>
      </c>
      <c r="B115" s="113" t="s">
        <v>133</v>
      </c>
      <c r="C115" s="117">
        <v>100418.0</v>
      </c>
      <c r="E115" s="112">
        <v>100418.0</v>
      </c>
    </row>
    <row r="116">
      <c r="A116" s="112">
        <v>2.0200519E7</v>
      </c>
      <c r="B116" s="113" t="s">
        <v>133</v>
      </c>
      <c r="C116" s="117">
        <v>98030.0</v>
      </c>
      <c r="E116" s="112">
        <v>98030.0</v>
      </c>
    </row>
    <row r="117">
      <c r="A117" s="112">
        <v>2.0200518E7</v>
      </c>
      <c r="B117" s="113" t="s">
        <v>133</v>
      </c>
      <c r="C117" s="117">
        <v>96485.0</v>
      </c>
      <c r="E117" s="112">
        <v>96485.0</v>
      </c>
    </row>
    <row r="118">
      <c r="A118" s="112">
        <v>2.0200517E7</v>
      </c>
      <c r="B118" s="113" t="s">
        <v>133</v>
      </c>
      <c r="C118" s="117">
        <v>94191.0</v>
      </c>
      <c r="E118" s="112">
        <v>94191.0</v>
      </c>
    </row>
    <row r="119">
      <c r="A119" s="112">
        <v>2.0200516E7</v>
      </c>
      <c r="B119" s="113" t="s">
        <v>133</v>
      </c>
      <c r="C119" s="117">
        <v>92457.0</v>
      </c>
      <c r="E119" s="112">
        <v>92457.0</v>
      </c>
    </row>
    <row r="120">
      <c r="A120" s="112">
        <v>2.0200515E7</v>
      </c>
      <c r="B120" s="113" t="s">
        <v>133</v>
      </c>
      <c r="C120" s="117">
        <v>90369.0</v>
      </c>
      <c r="E120" s="112">
        <v>90369.0</v>
      </c>
    </row>
    <row r="121">
      <c r="A121" s="112">
        <v>2.0200514E7</v>
      </c>
      <c r="B121" s="113" t="s">
        <v>133</v>
      </c>
      <c r="C121" s="117">
        <v>87937.0</v>
      </c>
      <c r="E121" s="112">
        <v>87937.0</v>
      </c>
    </row>
    <row r="122">
      <c r="A122" s="112">
        <v>2.0200513E7</v>
      </c>
      <c r="B122" s="113" t="s">
        <v>133</v>
      </c>
      <c r="C122" s="117">
        <v>84698.0</v>
      </c>
      <c r="E122" s="112">
        <v>84698.0</v>
      </c>
    </row>
    <row r="123">
      <c r="A123" s="112">
        <v>2.0200512E7</v>
      </c>
      <c r="B123" s="113" t="s">
        <v>133</v>
      </c>
      <c r="C123" s="117">
        <v>83021.0</v>
      </c>
      <c r="E123" s="112">
        <v>83021.0</v>
      </c>
    </row>
    <row r="124">
      <c r="A124" s="112">
        <v>2.0200511E7</v>
      </c>
      <c r="B124" s="113" t="s">
        <v>133</v>
      </c>
      <c r="C124" s="117">
        <v>79007.0</v>
      </c>
      <c r="E124" s="112">
        <v>79007.0</v>
      </c>
    </row>
    <row r="125">
      <c r="A125" s="112">
        <v>2.020051E7</v>
      </c>
      <c r="B125" s="113" t="s">
        <v>133</v>
      </c>
      <c r="C125" s="117">
        <v>77741.0</v>
      </c>
      <c r="E125" s="112">
        <v>77741.0</v>
      </c>
    </row>
    <row r="126">
      <c r="A126" s="112">
        <v>2.0200509E7</v>
      </c>
      <c r="B126" s="113" t="s">
        <v>133</v>
      </c>
      <c r="C126" s="117">
        <v>76085.0</v>
      </c>
      <c r="E126" s="112">
        <v>76085.0</v>
      </c>
    </row>
    <row r="127">
      <c r="A127" s="112">
        <v>2.0200508E7</v>
      </c>
      <c r="B127" s="113" t="s">
        <v>133</v>
      </c>
      <c r="C127" s="117">
        <v>73760.0</v>
      </c>
      <c r="E127" s="112">
        <v>73760.0</v>
      </c>
    </row>
    <row r="128">
      <c r="A128" s="112">
        <v>2.0200507E7</v>
      </c>
      <c r="B128" s="113" t="s">
        <v>133</v>
      </c>
      <c r="C128" s="117">
        <v>70873.0</v>
      </c>
      <c r="E128" s="112">
        <v>70873.0</v>
      </c>
    </row>
    <row r="129">
      <c r="A129" s="112">
        <v>2.0200506E7</v>
      </c>
      <c r="B129" s="113" t="s">
        <v>133</v>
      </c>
      <c r="C129" s="117">
        <v>68232.0</v>
      </c>
      <c r="E129" s="112">
        <v>68232.0</v>
      </c>
    </row>
    <row r="130">
      <c r="A130" s="112">
        <v>2.0200505E7</v>
      </c>
      <c r="B130" s="113" t="s">
        <v>133</v>
      </c>
      <c r="C130" s="117">
        <v>65962.0</v>
      </c>
      <c r="E130" s="112">
        <v>65962.0</v>
      </c>
    </row>
    <row r="131">
      <c r="A131" s="112">
        <v>2.0200504E7</v>
      </c>
      <c r="B131" s="113" t="s">
        <v>133</v>
      </c>
      <c r="C131" s="117">
        <v>63840.0</v>
      </c>
      <c r="E131" s="112">
        <v>63840.0</v>
      </c>
    </row>
    <row r="132">
      <c r="A132" s="112">
        <v>2.0200503E7</v>
      </c>
      <c r="B132" s="113" t="s">
        <v>133</v>
      </c>
      <c r="C132" s="117">
        <v>61499.0</v>
      </c>
      <c r="E132" s="112">
        <v>61499.0</v>
      </c>
    </row>
    <row r="133">
      <c r="A133" s="112">
        <v>2.0200502E7</v>
      </c>
      <c r="B133" s="113" t="s">
        <v>133</v>
      </c>
      <c r="C133" s="117">
        <v>58505.0</v>
      </c>
      <c r="E133" s="112">
        <v>58505.0</v>
      </c>
    </row>
    <row r="134">
      <c r="A134" s="112">
        <v>2.0200501E7</v>
      </c>
      <c r="B134" s="113" t="s">
        <v>133</v>
      </c>
      <c r="C134" s="117">
        <v>56055.0</v>
      </c>
      <c r="E134" s="112">
        <v>56055.0</v>
      </c>
    </row>
    <row r="135">
      <c r="A135" s="112">
        <v>2.020043E7</v>
      </c>
      <c r="B135" s="113" t="s">
        <v>133</v>
      </c>
      <c r="C135" s="117">
        <v>52918.0</v>
      </c>
      <c r="E135" s="112">
        <v>52918.0</v>
      </c>
    </row>
    <row r="136">
      <c r="A136" s="112">
        <v>2.0200429E7</v>
      </c>
      <c r="B136" s="113" t="s">
        <v>133</v>
      </c>
      <c r="C136" s="117">
        <v>50355.0</v>
      </c>
      <c r="E136" s="112">
        <v>50355.0</v>
      </c>
    </row>
    <row r="137">
      <c r="A137" s="112">
        <v>2.0200428E7</v>
      </c>
      <c r="B137" s="113" t="s">
        <v>133</v>
      </c>
      <c r="E137" s="112">
        <v>48102.0</v>
      </c>
    </row>
    <row r="138">
      <c r="A138" s="112">
        <v>2.0200427E7</v>
      </c>
      <c r="B138" s="113" t="s">
        <v>133</v>
      </c>
      <c r="E138" s="112">
        <v>45883.0</v>
      </c>
    </row>
    <row r="139">
      <c r="A139" s="112">
        <v>2.0200426E7</v>
      </c>
      <c r="B139" s="113" t="s">
        <v>133</v>
      </c>
      <c r="E139" s="112">
        <v>43903.0</v>
      </c>
    </row>
    <row r="140">
      <c r="A140" s="112">
        <v>2.0200425E7</v>
      </c>
      <c r="B140" s="113" t="s">
        <v>133</v>
      </c>
      <c r="E140" s="112">
        <v>41777.0</v>
      </c>
    </row>
    <row r="141">
      <c r="A141" s="112">
        <v>2.0200424E7</v>
      </c>
      <c r="B141" s="113" t="s">
        <v>133</v>
      </c>
      <c r="E141" s="112">
        <v>39658.0</v>
      </c>
    </row>
    <row r="142">
      <c r="A142" s="112">
        <v>2.0200423E7</v>
      </c>
      <c r="B142" s="113" t="s">
        <v>133</v>
      </c>
      <c r="E142" s="112">
        <v>36934.0</v>
      </c>
    </row>
    <row r="143">
      <c r="A143" s="112">
        <v>2.0200422E7</v>
      </c>
      <c r="B143" s="113" t="s">
        <v>133</v>
      </c>
      <c r="E143" s="112">
        <v>35108.0</v>
      </c>
    </row>
    <row r="144">
      <c r="A144" s="112">
        <v>2.0200421E7</v>
      </c>
      <c r="B144" s="113" t="s">
        <v>133</v>
      </c>
      <c r="E144" s="112">
        <v>33059.0</v>
      </c>
    </row>
    <row r="145">
      <c r="A145" s="112">
        <v>2.020042E7</v>
      </c>
      <c r="B145" s="113" t="s">
        <v>133</v>
      </c>
      <c r="E145" s="112">
        <v>31508.0</v>
      </c>
    </row>
    <row r="146">
      <c r="A146" s="112">
        <v>2.0200419E7</v>
      </c>
      <c r="B146" s="113" t="s">
        <v>133</v>
      </c>
      <c r="E146" s="112">
        <v>30357.0</v>
      </c>
    </row>
    <row r="147">
      <c r="A147" s="112">
        <v>2.0200418E7</v>
      </c>
      <c r="B147" s="113" t="s">
        <v>133</v>
      </c>
      <c r="E147" s="114">
        <v>29160.0</v>
      </c>
    </row>
    <row r="148">
      <c r="A148" s="112">
        <v>2.0200417E7</v>
      </c>
      <c r="B148" s="113" t="s">
        <v>133</v>
      </c>
      <c r="E148" s="114">
        <v>27575.0</v>
      </c>
    </row>
    <row r="149">
      <c r="A149" s="112">
        <v>2.0200416E7</v>
      </c>
      <c r="B149" s="113" t="s">
        <v>133</v>
      </c>
      <c r="E149" s="112">
        <v>25733.0</v>
      </c>
    </row>
    <row r="150">
      <c r="A150" s="112">
        <v>2.0200415E7</v>
      </c>
      <c r="B150" s="113" t="s">
        <v>133</v>
      </c>
      <c r="E150" s="112">
        <v>24593.0</v>
      </c>
    </row>
    <row r="151">
      <c r="A151" s="112">
        <v>2.0200414E7</v>
      </c>
      <c r="B151" s="113" t="s">
        <v>133</v>
      </c>
      <c r="E151" s="112">
        <v>23247.0</v>
      </c>
    </row>
    <row r="152">
      <c r="A152" s="112">
        <v>2.0200413E7</v>
      </c>
      <c r="B152" s="113" t="s">
        <v>133</v>
      </c>
      <c r="E152" s="112">
        <v>22025.0</v>
      </c>
    </row>
    <row r="153">
      <c r="A153" s="112">
        <v>2.0200412E7</v>
      </c>
      <c r="B153" s="113" t="s">
        <v>133</v>
      </c>
      <c r="E153" s="112">
        <v>20852.0</v>
      </c>
    </row>
    <row r="154">
      <c r="A154" s="112">
        <v>2.0200411E7</v>
      </c>
      <c r="B154" s="113" t="s">
        <v>133</v>
      </c>
      <c r="E154" s="112">
        <v>19180.0</v>
      </c>
    </row>
    <row r="155">
      <c r="A155" s="112">
        <v>2.020041E7</v>
      </c>
      <c r="B155" s="113" t="s">
        <v>133</v>
      </c>
      <c r="E155" s="112">
        <v>17887.0</v>
      </c>
    </row>
    <row r="156">
      <c r="A156" s="112">
        <v>2.0200409E7</v>
      </c>
      <c r="B156" s="113" t="s">
        <v>133</v>
      </c>
      <c r="E156" s="112">
        <v>16422.0</v>
      </c>
    </row>
    <row r="157">
      <c r="A157" s="112">
        <v>2.0200408E7</v>
      </c>
      <c r="B157" s="113" t="s">
        <v>133</v>
      </c>
      <c r="E157" s="112">
        <v>15078.0</v>
      </c>
    </row>
    <row r="158">
      <c r="A158" s="112">
        <v>2.0200407E7</v>
      </c>
      <c r="B158" s="113" t="s">
        <v>133</v>
      </c>
      <c r="E158" s="112">
        <v>13549.0</v>
      </c>
    </row>
    <row r="159">
      <c r="A159" s="112">
        <v>2.0200406E7</v>
      </c>
      <c r="B159" s="113" t="s">
        <v>133</v>
      </c>
      <c r="E159" s="112">
        <v>12262.0</v>
      </c>
    </row>
    <row r="160">
      <c r="A160" s="112">
        <v>2.0200405E7</v>
      </c>
      <c r="B160" s="113" t="s">
        <v>133</v>
      </c>
      <c r="E160" s="112">
        <v>11256.0</v>
      </c>
    </row>
    <row r="161">
      <c r="A161" s="112">
        <v>2.0200404E7</v>
      </c>
      <c r="B161" s="113" t="s">
        <v>133</v>
      </c>
      <c r="E161" s="112">
        <v>10357.0</v>
      </c>
    </row>
    <row r="162">
      <c r="A162" s="112">
        <v>2.0200403E7</v>
      </c>
      <c r="B162" s="113" t="s">
        <v>133</v>
      </c>
      <c r="E162" s="112">
        <v>8904.0</v>
      </c>
    </row>
    <row r="163">
      <c r="A163" s="112">
        <v>2.0200402E7</v>
      </c>
      <c r="B163" s="113" t="s">
        <v>133</v>
      </c>
      <c r="E163" s="112">
        <v>7695.0</v>
      </c>
    </row>
    <row r="164">
      <c r="A164" s="112">
        <v>2.0200401E7</v>
      </c>
      <c r="B164" s="113" t="s">
        <v>133</v>
      </c>
      <c r="E164" s="112">
        <v>6980.0</v>
      </c>
    </row>
    <row r="165">
      <c r="A165" s="112">
        <v>2.0200331E7</v>
      </c>
      <c r="B165" s="113" t="s">
        <v>133</v>
      </c>
      <c r="E165" s="112">
        <v>5994.0</v>
      </c>
    </row>
    <row r="166">
      <c r="A166" s="112">
        <v>2.020033E7</v>
      </c>
      <c r="B166" s="113" t="s">
        <v>133</v>
      </c>
      <c r="E166" s="112">
        <v>5057.0</v>
      </c>
    </row>
    <row r="167">
      <c r="A167" s="112">
        <v>2.0200329E7</v>
      </c>
      <c r="B167" s="113" t="s">
        <v>133</v>
      </c>
      <c r="E167" s="112">
        <v>4596.0</v>
      </c>
    </row>
    <row r="168">
      <c r="A168" s="112">
        <v>2.0200328E7</v>
      </c>
      <c r="B168" s="113" t="s">
        <v>133</v>
      </c>
      <c r="E168" s="112">
        <v>3491.0</v>
      </c>
    </row>
    <row r="169">
      <c r="A169" s="112">
        <v>2.0200327E7</v>
      </c>
      <c r="B169" s="113" t="s">
        <v>133</v>
      </c>
      <c r="E169" s="112">
        <v>3026.0</v>
      </c>
    </row>
    <row r="170">
      <c r="A170" s="112">
        <v>2.0200326E7</v>
      </c>
      <c r="B170" s="113" t="s">
        <v>133</v>
      </c>
      <c r="E170" s="112">
        <v>2538.0</v>
      </c>
    </row>
    <row r="171">
      <c r="A171" s="112">
        <v>2.0200325E7</v>
      </c>
      <c r="B171" s="113" t="s">
        <v>133</v>
      </c>
      <c r="E171" s="112">
        <v>1865.0</v>
      </c>
    </row>
    <row r="172">
      <c r="A172" s="112">
        <v>2.0200324E7</v>
      </c>
      <c r="B172" s="113" t="s">
        <v>133</v>
      </c>
      <c r="E172" s="112">
        <v>1535.0</v>
      </c>
    </row>
    <row r="173">
      <c r="A173" s="112">
        <v>2.0200323E7</v>
      </c>
      <c r="B173" s="113" t="s">
        <v>133</v>
      </c>
      <c r="E173" s="112">
        <v>1273.0</v>
      </c>
    </row>
    <row r="174">
      <c r="A174" s="112">
        <v>2.0200322E7</v>
      </c>
      <c r="B174" s="113" t="s">
        <v>133</v>
      </c>
      <c r="E174" s="112">
        <v>1049.0</v>
      </c>
    </row>
    <row r="175">
      <c r="A175" s="112">
        <v>2.0200321E7</v>
      </c>
      <c r="B175" s="113" t="s">
        <v>133</v>
      </c>
      <c r="E175" s="112">
        <v>753.0</v>
      </c>
    </row>
    <row r="176">
      <c r="A176" s="112">
        <v>2.020032E7</v>
      </c>
      <c r="B176" s="113" t="s">
        <v>133</v>
      </c>
      <c r="E176" s="112">
        <v>585.0</v>
      </c>
    </row>
    <row r="177">
      <c r="A177" s="112">
        <v>2.0200319E7</v>
      </c>
      <c r="B177" s="113" t="s">
        <v>133</v>
      </c>
      <c r="E177" s="112">
        <v>422.0</v>
      </c>
    </row>
    <row r="178">
      <c r="A178" s="112">
        <v>2.0200318E7</v>
      </c>
      <c r="B178" s="113" t="s">
        <v>133</v>
      </c>
      <c r="E178" s="112">
        <v>288.0</v>
      </c>
    </row>
    <row r="179">
      <c r="A179" s="112">
        <v>2.0200317E7</v>
      </c>
      <c r="B179" s="113" t="s">
        <v>133</v>
      </c>
      <c r="E179" s="112">
        <v>159.0</v>
      </c>
    </row>
    <row r="180">
      <c r="A180" s="112">
        <v>2.0200316E7</v>
      </c>
      <c r="B180" s="113" t="s">
        <v>133</v>
      </c>
      <c r="E180" s="112">
        <v>93.0</v>
      </c>
    </row>
    <row r="181">
      <c r="A181" s="112">
        <v>2.0200315E7</v>
      </c>
      <c r="B181" s="113" t="s">
        <v>133</v>
      </c>
      <c r="E181" s="112">
        <v>64.0</v>
      </c>
    </row>
    <row r="182">
      <c r="A182" s="112">
        <v>2.0200314E7</v>
      </c>
      <c r="B182" s="113" t="s">
        <v>133</v>
      </c>
      <c r="E182" s="112">
        <v>46.0</v>
      </c>
    </row>
    <row r="183">
      <c r="A183" s="112">
        <v>2.0200313E7</v>
      </c>
      <c r="B183" s="113" t="s">
        <v>133</v>
      </c>
      <c r="E183" s="112">
        <v>32.0</v>
      </c>
    </row>
    <row r="184">
      <c r="A184" s="112">
        <v>2.0200312E7</v>
      </c>
      <c r="B184" s="113" t="s">
        <v>133</v>
      </c>
      <c r="E184" s="118">
        <v>25.0</v>
      </c>
    </row>
    <row r="185">
      <c r="A185" s="112">
        <v>2.0200311E7</v>
      </c>
      <c r="B185" s="113" t="s">
        <v>133</v>
      </c>
      <c r="E185" s="112">
        <v>19.0</v>
      </c>
    </row>
    <row r="186">
      <c r="A186" s="112">
        <v>2.020031E7</v>
      </c>
      <c r="B186" s="113" t="s">
        <v>133</v>
      </c>
      <c r="E186" s="112">
        <v>19.0</v>
      </c>
    </row>
    <row r="187">
      <c r="A187" s="112">
        <v>2.0200309E7</v>
      </c>
      <c r="B187" s="113" t="s">
        <v>133</v>
      </c>
      <c r="E187" s="112">
        <v>7.0</v>
      </c>
    </row>
    <row r="188">
      <c r="A188" s="112">
        <v>2.0200308E7</v>
      </c>
      <c r="B188" s="113" t="s">
        <v>133</v>
      </c>
      <c r="E188" s="112">
        <v>6.0</v>
      </c>
    </row>
    <row r="189">
      <c r="A189" s="112">
        <v>2.0200307E7</v>
      </c>
      <c r="B189" s="113" t="s">
        <v>133</v>
      </c>
      <c r="E189" s="112">
        <v>6.0</v>
      </c>
    </row>
    <row r="190">
      <c r="A190" s="112">
        <v>2.0200306E7</v>
      </c>
      <c r="B190" s="113" t="s">
        <v>133</v>
      </c>
      <c r="E190" s="112">
        <v>5.0</v>
      </c>
    </row>
    <row r="191">
      <c r="A191" s="112">
        <v>2.0200305E7</v>
      </c>
      <c r="B191" s="113" t="s">
        <v>133</v>
      </c>
      <c r="E191" s="112">
        <v>5.0</v>
      </c>
    </row>
    <row r="192">
      <c r="A192" s="112">
        <v>2.0200304E7</v>
      </c>
      <c r="B192" s="113" t="s">
        <v>133</v>
      </c>
      <c r="E192" s="112">
        <v>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3" max="3" width="31.43"/>
    <col customWidth="1" min="4" max="4" width="27.71"/>
    <col customWidth="1" min="5" max="5" width="48.14"/>
    <col customWidth="1" min="6" max="6" width="30.0"/>
    <col customWidth="1" min="8" max="8" width="32.0"/>
  </cols>
  <sheetData>
    <row r="1">
      <c r="A1" s="33" t="s">
        <v>105</v>
      </c>
      <c r="B1" s="33" t="s">
        <v>134</v>
      </c>
      <c r="C1" s="33" t="s">
        <v>115</v>
      </c>
      <c r="D1" s="33" t="s">
        <v>107</v>
      </c>
      <c r="E1" s="33" t="s">
        <v>116</v>
      </c>
      <c r="F1" s="33" t="s">
        <v>135</v>
      </c>
      <c r="H1" s="91" t="s">
        <v>136</v>
      </c>
    </row>
    <row r="2">
      <c r="A2" s="25">
        <v>2.0200911E7</v>
      </c>
      <c r="B2" s="25">
        <v>55704.0</v>
      </c>
      <c r="C2" s="25">
        <v>49979.0</v>
      </c>
      <c r="D2" s="25">
        <v>5725.0</v>
      </c>
      <c r="E2" s="33">
        <f t="shared" ref="E2:E138" si="1">B2-C2</f>
        <v>5725</v>
      </c>
      <c r="F2" s="25">
        <f t="shared" ref="F2:F47" si="2">D2-E2</f>
        <v>0</v>
      </c>
      <c r="H2" s="119">
        <v>5725.0</v>
      </c>
    </row>
    <row r="3">
      <c r="A3" s="25">
        <v>2.020091E7</v>
      </c>
      <c r="B3" s="25">
        <v>54772.0</v>
      </c>
      <c r="C3" s="25">
        <v>49198.0</v>
      </c>
      <c r="D3" s="25">
        <v>5574.0</v>
      </c>
      <c r="E3" s="33">
        <f t="shared" si="1"/>
        <v>5574</v>
      </c>
      <c r="F3" s="25">
        <f t="shared" si="2"/>
        <v>0</v>
      </c>
      <c r="H3" s="119">
        <v>5574.0</v>
      </c>
    </row>
    <row r="4">
      <c r="A4" s="25">
        <v>2.0200909E7</v>
      </c>
      <c r="B4" s="25">
        <v>53977.0</v>
      </c>
      <c r="C4" s="25">
        <v>48599.0</v>
      </c>
      <c r="D4" s="25">
        <v>5378.0</v>
      </c>
      <c r="E4" s="33">
        <f t="shared" si="1"/>
        <v>5378</v>
      </c>
      <c r="F4" s="25">
        <f t="shared" si="2"/>
        <v>0</v>
      </c>
      <c r="H4" s="119">
        <v>5378.0</v>
      </c>
    </row>
    <row r="5">
      <c r="A5" s="25">
        <v>2.0200908E7</v>
      </c>
      <c r="B5" s="25">
        <v>53319.0</v>
      </c>
      <c r="C5" s="25">
        <v>48141.0</v>
      </c>
      <c r="D5" s="25">
        <v>5178.0</v>
      </c>
      <c r="E5" s="33">
        <f t="shared" si="1"/>
        <v>5178</v>
      </c>
      <c r="F5" s="25">
        <f t="shared" si="2"/>
        <v>0</v>
      </c>
      <c r="H5" s="119">
        <v>5178.0</v>
      </c>
    </row>
    <row r="6">
      <c r="A6" s="25">
        <v>2.0200907E7</v>
      </c>
      <c r="B6" s="25">
        <v>53064.0</v>
      </c>
      <c r="C6" s="25">
        <v>47956.0</v>
      </c>
      <c r="D6" s="25">
        <v>5108.0</v>
      </c>
      <c r="E6" s="33">
        <f t="shared" si="1"/>
        <v>5108</v>
      </c>
      <c r="F6" s="25">
        <f t="shared" si="2"/>
        <v>0</v>
      </c>
      <c r="H6" s="119">
        <v>5108.0</v>
      </c>
    </row>
    <row r="7">
      <c r="A7" s="25">
        <v>2.0200906E7</v>
      </c>
      <c r="B7" s="25">
        <v>52774.0</v>
      </c>
      <c r="C7" s="25">
        <v>47741.0</v>
      </c>
      <c r="D7" s="25">
        <v>5033.0</v>
      </c>
      <c r="E7" s="33">
        <f t="shared" si="1"/>
        <v>5033</v>
      </c>
      <c r="F7" s="25">
        <f t="shared" si="2"/>
        <v>0</v>
      </c>
      <c r="H7" s="119">
        <v>5033.0</v>
      </c>
    </row>
    <row r="8">
      <c r="A8" s="25">
        <v>2.0200905E7</v>
      </c>
      <c r="B8" s="25">
        <v>52464.0</v>
      </c>
      <c r="C8" s="25">
        <v>47487.0</v>
      </c>
      <c r="D8" s="25">
        <v>4977.0</v>
      </c>
      <c r="E8" s="33">
        <f t="shared" si="1"/>
        <v>4977</v>
      </c>
      <c r="F8" s="25">
        <f t="shared" si="2"/>
        <v>0</v>
      </c>
      <c r="H8" s="119">
        <v>4977.0</v>
      </c>
    </row>
    <row r="9">
      <c r="A9" s="25">
        <v>2.0200904E7</v>
      </c>
      <c r="B9" s="25">
        <v>51677.0</v>
      </c>
      <c r="C9" s="25">
        <v>46846.0</v>
      </c>
      <c r="D9" s="25">
        <v>4831.0</v>
      </c>
      <c r="E9" s="33">
        <f t="shared" si="1"/>
        <v>4831</v>
      </c>
      <c r="F9" s="25">
        <f t="shared" si="2"/>
        <v>0</v>
      </c>
      <c r="H9" s="119">
        <v>4831.0</v>
      </c>
    </row>
    <row r="10">
      <c r="A10" s="25">
        <v>2.0200903E7</v>
      </c>
      <c r="B10" s="25">
        <v>50885.0</v>
      </c>
      <c r="C10" s="25">
        <v>46166.0</v>
      </c>
      <c r="D10" s="25">
        <v>4719.0</v>
      </c>
      <c r="E10" s="33">
        <f t="shared" si="1"/>
        <v>4719</v>
      </c>
      <c r="F10" s="25">
        <f t="shared" si="2"/>
        <v>0</v>
      </c>
      <c r="H10" s="119">
        <v>4719.0</v>
      </c>
    </row>
    <row r="11">
      <c r="A11" s="25">
        <v>2.0200902E7</v>
      </c>
      <c r="B11" s="25">
        <v>49991.0</v>
      </c>
      <c r="C11" s="25">
        <v>45497.0</v>
      </c>
      <c r="D11" s="25">
        <v>4494.0</v>
      </c>
      <c r="E11" s="33">
        <f t="shared" si="1"/>
        <v>4494</v>
      </c>
      <c r="F11" s="25">
        <f t="shared" si="2"/>
        <v>0</v>
      </c>
      <c r="H11" s="119">
        <v>4494.0</v>
      </c>
    </row>
    <row r="12">
      <c r="A12" s="25">
        <v>2.0200901E7</v>
      </c>
      <c r="B12" s="25">
        <v>49185.0</v>
      </c>
      <c r="C12" s="25">
        <v>44824.0</v>
      </c>
      <c r="D12" s="25">
        <v>4361.0</v>
      </c>
      <c r="E12" s="33">
        <f t="shared" si="1"/>
        <v>4361</v>
      </c>
      <c r="F12" s="25">
        <f t="shared" si="2"/>
        <v>0</v>
      </c>
      <c r="H12" s="119">
        <v>4361.0</v>
      </c>
    </row>
    <row r="13">
      <c r="A13" s="25">
        <v>2.0200831E7</v>
      </c>
      <c r="B13" s="25">
        <v>48396.0</v>
      </c>
      <c r="C13" s="25">
        <v>44212.0</v>
      </c>
      <c r="D13" s="25">
        <v>4184.0</v>
      </c>
      <c r="E13" s="33">
        <f t="shared" si="1"/>
        <v>4184</v>
      </c>
      <c r="F13" s="25">
        <f t="shared" si="2"/>
        <v>0</v>
      </c>
      <c r="H13" s="119">
        <v>4184.0</v>
      </c>
    </row>
    <row r="14">
      <c r="A14" s="25">
        <v>2.020083E7</v>
      </c>
      <c r="B14" s="25">
        <v>48032.0</v>
      </c>
      <c r="C14" s="25">
        <v>43901.0</v>
      </c>
      <c r="D14" s="25">
        <v>4131.0</v>
      </c>
      <c r="E14" s="33">
        <f t="shared" si="1"/>
        <v>4131</v>
      </c>
      <c r="F14" s="25">
        <f t="shared" si="2"/>
        <v>0</v>
      </c>
      <c r="H14" s="119">
        <v>4131.0</v>
      </c>
    </row>
    <row r="15">
      <c r="A15" s="25">
        <v>2.0200829E7</v>
      </c>
      <c r="B15" s="25">
        <v>47577.0</v>
      </c>
      <c r="C15" s="25">
        <v>43507.0</v>
      </c>
      <c r="D15" s="25">
        <v>4070.0</v>
      </c>
      <c r="E15" s="33">
        <f t="shared" si="1"/>
        <v>4070</v>
      </c>
      <c r="F15" s="25">
        <f t="shared" si="2"/>
        <v>0</v>
      </c>
      <c r="H15" s="119">
        <v>4070.0</v>
      </c>
    </row>
    <row r="16">
      <c r="A16" s="25">
        <v>2.0200828E7</v>
      </c>
      <c r="B16" s="25">
        <v>46757.0</v>
      </c>
      <c r="C16" s="25">
        <v>42811.0</v>
      </c>
      <c r="D16" s="25">
        <v>3946.0</v>
      </c>
      <c r="E16" s="33">
        <f t="shared" si="1"/>
        <v>3946</v>
      </c>
      <c r="F16" s="25">
        <f t="shared" si="2"/>
        <v>0</v>
      </c>
      <c r="H16" s="119">
        <v>3946.0</v>
      </c>
    </row>
    <row r="17">
      <c r="A17" s="25">
        <v>2.0200827E7</v>
      </c>
      <c r="B17" s="25">
        <v>45978.0</v>
      </c>
      <c r="C17" s="25">
        <v>42169.0</v>
      </c>
      <c r="D17" s="25">
        <v>3809.0</v>
      </c>
      <c r="E17" s="33">
        <f t="shared" si="1"/>
        <v>3809</v>
      </c>
      <c r="F17" s="25">
        <f t="shared" si="2"/>
        <v>0</v>
      </c>
      <c r="H17" s="119">
        <v>3809.0</v>
      </c>
    </row>
    <row r="18">
      <c r="A18" s="25">
        <v>2.0200826E7</v>
      </c>
      <c r="B18" s="25">
        <v>45230.0</v>
      </c>
      <c r="C18" s="25">
        <v>41567.0</v>
      </c>
      <c r="D18" s="25">
        <v>3663.0</v>
      </c>
      <c r="E18" s="33">
        <f t="shared" si="1"/>
        <v>3663</v>
      </c>
      <c r="F18" s="25">
        <f t="shared" si="2"/>
        <v>0</v>
      </c>
      <c r="H18" s="119">
        <v>3663.0</v>
      </c>
    </row>
    <row r="19">
      <c r="A19" s="25">
        <v>2.0200825E7</v>
      </c>
      <c r="B19" s="25">
        <v>44568.0</v>
      </c>
      <c r="C19" s="25">
        <v>41054.0</v>
      </c>
      <c r="D19" s="25">
        <v>3514.0</v>
      </c>
      <c r="E19" s="33">
        <f t="shared" si="1"/>
        <v>3514</v>
      </c>
      <c r="F19" s="25">
        <f t="shared" si="2"/>
        <v>0</v>
      </c>
      <c r="H19" s="119">
        <v>3514.0</v>
      </c>
    </row>
    <row r="20">
      <c r="A20" s="25">
        <v>2.0200824E7</v>
      </c>
      <c r="B20" s="25">
        <v>43899.0</v>
      </c>
      <c r="C20" s="25">
        <v>40493.0</v>
      </c>
      <c r="D20" s="25">
        <v>3406.0</v>
      </c>
      <c r="E20" s="33">
        <f t="shared" si="1"/>
        <v>3406</v>
      </c>
      <c r="F20" s="25">
        <f t="shared" si="2"/>
        <v>0</v>
      </c>
      <c r="H20" s="119">
        <v>3406.0</v>
      </c>
    </row>
    <row r="21">
      <c r="A21" s="25">
        <v>2.0200823E7</v>
      </c>
      <c r="B21" s="25">
        <v>43529.0</v>
      </c>
      <c r="C21" s="25">
        <v>40181.0</v>
      </c>
      <c r="D21" s="25">
        <v>3348.0</v>
      </c>
      <c r="E21" s="33">
        <f t="shared" si="1"/>
        <v>3348</v>
      </c>
      <c r="F21" s="25">
        <f t="shared" si="2"/>
        <v>0</v>
      </c>
      <c r="H21" s="119">
        <v>3348.0</v>
      </c>
    </row>
    <row r="22">
      <c r="A22" s="25">
        <v>2.0200822E7</v>
      </c>
      <c r="B22" s="25">
        <v>42265.0</v>
      </c>
      <c r="C22" s="25">
        <v>39068.0</v>
      </c>
      <c r="D22" s="25">
        <v>3197.0</v>
      </c>
      <c r="E22" s="33">
        <f t="shared" si="1"/>
        <v>3197</v>
      </c>
      <c r="F22" s="25">
        <f t="shared" si="2"/>
        <v>0</v>
      </c>
      <c r="H22" s="119">
        <v>3197.0</v>
      </c>
    </row>
    <row r="23">
      <c r="A23" s="25">
        <v>2.0200821E7</v>
      </c>
      <c r="B23" s="25">
        <v>42265.0</v>
      </c>
      <c r="C23" s="25">
        <v>39068.0</v>
      </c>
      <c r="D23" s="25">
        <v>3197.0</v>
      </c>
      <c r="E23" s="33">
        <f t="shared" si="1"/>
        <v>3197</v>
      </c>
      <c r="F23" s="25">
        <f t="shared" si="2"/>
        <v>0</v>
      </c>
      <c r="H23" s="119">
        <v>3197.0</v>
      </c>
    </row>
    <row r="24">
      <c r="A24" s="25">
        <v>2.020082E7</v>
      </c>
      <c r="B24" s="25">
        <v>41626.0</v>
      </c>
      <c r="C24" s="25">
        <v>38475.0</v>
      </c>
      <c r="D24" s="25">
        <v>3151.0</v>
      </c>
      <c r="E24" s="33">
        <f t="shared" si="1"/>
        <v>3151</v>
      </c>
      <c r="F24" s="25">
        <f t="shared" si="2"/>
        <v>0</v>
      </c>
      <c r="H24" s="119">
        <v>3151.0</v>
      </c>
    </row>
    <row r="25">
      <c r="A25" s="25">
        <v>2.0200819E7</v>
      </c>
      <c r="B25" s="25">
        <v>40926.0</v>
      </c>
      <c r="C25" s="25">
        <v>37848.0</v>
      </c>
      <c r="D25" s="25">
        <v>3078.0</v>
      </c>
      <c r="E25" s="33">
        <f t="shared" si="1"/>
        <v>3078</v>
      </c>
      <c r="F25" s="25">
        <f t="shared" si="2"/>
        <v>0</v>
      </c>
      <c r="H25" s="119">
        <v>3078.0</v>
      </c>
    </row>
    <row r="26">
      <c r="A26" s="25">
        <v>2.0200818E7</v>
      </c>
      <c r="B26" s="25">
        <v>40299.0</v>
      </c>
      <c r="C26" s="25">
        <v>37304.0</v>
      </c>
      <c r="D26" s="25">
        <v>2995.0</v>
      </c>
      <c r="E26" s="33">
        <f t="shared" si="1"/>
        <v>2995</v>
      </c>
      <c r="F26" s="25">
        <f t="shared" si="2"/>
        <v>0</v>
      </c>
      <c r="H26" s="119">
        <v>2995.0</v>
      </c>
    </row>
    <row r="27">
      <c r="A27" s="25">
        <v>2.0200817E7</v>
      </c>
      <c r="B27" s="25">
        <v>39691.0</v>
      </c>
      <c r="C27" s="25">
        <v>36824.0</v>
      </c>
      <c r="D27" s="25">
        <v>2867.0</v>
      </c>
      <c r="E27" s="33">
        <f t="shared" si="1"/>
        <v>2867</v>
      </c>
      <c r="F27" s="25">
        <f t="shared" si="2"/>
        <v>0</v>
      </c>
      <c r="H27" s="119">
        <v>2867.0</v>
      </c>
    </row>
    <row r="28">
      <c r="A28" s="25">
        <v>2.0200816E7</v>
      </c>
      <c r="B28" s="25">
        <v>39315.0</v>
      </c>
      <c r="C28" s="25">
        <v>36475.0</v>
      </c>
      <c r="D28" s="25">
        <v>2840.0</v>
      </c>
      <c r="E28" s="33">
        <f t="shared" si="1"/>
        <v>2840</v>
      </c>
      <c r="F28" s="25">
        <f t="shared" si="2"/>
        <v>0</v>
      </c>
      <c r="H28" s="119">
        <v>2840.0</v>
      </c>
    </row>
    <row r="29">
      <c r="A29" s="25">
        <v>2.0200815E7</v>
      </c>
      <c r="B29" s="25">
        <v>38930.0</v>
      </c>
      <c r="C29" s="25">
        <v>36117.0</v>
      </c>
      <c r="D29" s="25">
        <v>2813.0</v>
      </c>
      <c r="E29" s="33">
        <f t="shared" si="1"/>
        <v>2813</v>
      </c>
      <c r="F29" s="25">
        <f t="shared" si="2"/>
        <v>0</v>
      </c>
      <c r="H29" s="119">
        <v>2813.0</v>
      </c>
    </row>
    <row r="30">
      <c r="A30" s="25">
        <v>2.0200814E7</v>
      </c>
      <c r="B30" s="25">
        <v>38298.0</v>
      </c>
      <c r="C30" s="25">
        <v>35565.0</v>
      </c>
      <c r="D30" s="25">
        <v>2733.0</v>
      </c>
      <c r="E30" s="33">
        <f t="shared" si="1"/>
        <v>2733</v>
      </c>
      <c r="F30" s="25">
        <f t="shared" si="2"/>
        <v>0</v>
      </c>
      <c r="H30" s="119">
        <v>2733.0</v>
      </c>
    </row>
    <row r="31">
      <c r="A31" s="25">
        <v>2.0200813E7</v>
      </c>
      <c r="B31" s="25">
        <v>37686.0</v>
      </c>
      <c r="C31" s="25">
        <v>35036.0</v>
      </c>
      <c r="D31" s="25">
        <v>2650.0</v>
      </c>
      <c r="E31" s="33">
        <f t="shared" si="1"/>
        <v>2650</v>
      </c>
      <c r="F31" s="25">
        <f t="shared" si="2"/>
        <v>0</v>
      </c>
      <c r="H31" s="119">
        <v>2650.0</v>
      </c>
    </row>
    <row r="32">
      <c r="A32" s="25">
        <v>2.0200812E7</v>
      </c>
      <c r="B32" s="25">
        <v>36945.0</v>
      </c>
      <c r="C32" s="25">
        <v>34415.0</v>
      </c>
      <c r="D32" s="25">
        <v>2530.0</v>
      </c>
      <c r="E32" s="33">
        <f t="shared" si="1"/>
        <v>2530</v>
      </c>
      <c r="F32" s="25">
        <f t="shared" si="2"/>
        <v>0</v>
      </c>
      <c r="H32" s="119">
        <v>2530.0</v>
      </c>
    </row>
    <row r="33">
      <c r="A33" s="25">
        <v>2.0200811E7</v>
      </c>
      <c r="B33" s="25">
        <v>35793.0</v>
      </c>
      <c r="C33" s="25">
        <v>33379.0</v>
      </c>
      <c r="D33" s="25">
        <v>2414.0</v>
      </c>
      <c r="E33" s="33">
        <f t="shared" si="1"/>
        <v>2414</v>
      </c>
      <c r="F33" s="25">
        <f t="shared" si="2"/>
        <v>0</v>
      </c>
      <c r="H33" s="119">
        <v>2414.0</v>
      </c>
    </row>
    <row r="34">
      <c r="A34" s="25">
        <v>2.020081E7</v>
      </c>
      <c r="B34" s="25">
        <v>35254.0</v>
      </c>
      <c r="C34" s="25">
        <v>32941.0</v>
      </c>
      <c r="D34" s="25">
        <v>2313.0</v>
      </c>
      <c r="E34" s="33">
        <f t="shared" si="1"/>
        <v>2313</v>
      </c>
      <c r="F34" s="25">
        <f t="shared" si="2"/>
        <v>0</v>
      </c>
      <c r="H34" s="119">
        <v>2313.0</v>
      </c>
    </row>
    <row r="35">
      <c r="A35" s="25">
        <v>2.0200809E7</v>
      </c>
      <c r="B35" s="25">
        <v>34982.0</v>
      </c>
      <c r="C35" s="25">
        <v>32713.0</v>
      </c>
      <c r="D35" s="25">
        <v>2269.0</v>
      </c>
      <c r="E35" s="33">
        <f t="shared" si="1"/>
        <v>2269</v>
      </c>
      <c r="F35" s="25">
        <f t="shared" si="2"/>
        <v>0</v>
      </c>
      <c r="H35" s="119">
        <v>2269.0</v>
      </c>
    </row>
    <row r="36">
      <c r="A36" s="25">
        <v>2.0200808E7</v>
      </c>
      <c r="B36" s="25">
        <v>34578.0</v>
      </c>
      <c r="C36" s="25">
        <v>32330.0</v>
      </c>
      <c r="D36" s="25">
        <v>2248.0</v>
      </c>
      <c r="E36" s="33">
        <f t="shared" si="1"/>
        <v>2248</v>
      </c>
      <c r="F36" s="25">
        <f t="shared" si="2"/>
        <v>0</v>
      </c>
      <c r="H36" s="119">
        <v>2248.0</v>
      </c>
    </row>
    <row r="37">
      <c r="A37" s="25">
        <v>2.0200807E7</v>
      </c>
      <c r="B37" s="25">
        <v>33796.0</v>
      </c>
      <c r="C37" s="25">
        <v>31635.0</v>
      </c>
      <c r="D37" s="25">
        <v>2161.0</v>
      </c>
      <c r="E37" s="33">
        <f t="shared" si="1"/>
        <v>2161</v>
      </c>
      <c r="F37" s="25">
        <f t="shared" si="2"/>
        <v>0</v>
      </c>
      <c r="H37" s="119">
        <v>2161.0</v>
      </c>
    </row>
    <row r="38">
      <c r="A38" s="25">
        <v>2.0200806E7</v>
      </c>
      <c r="B38" s="25">
        <v>33254.0</v>
      </c>
      <c r="C38" s="25">
        <v>31146.0</v>
      </c>
      <c r="D38" s="25">
        <v>2108.0</v>
      </c>
      <c r="E38" s="33">
        <f t="shared" si="1"/>
        <v>2108</v>
      </c>
      <c r="F38" s="25">
        <f t="shared" si="2"/>
        <v>0</v>
      </c>
      <c r="H38" s="119">
        <v>2108.0</v>
      </c>
    </row>
    <row r="39">
      <c r="A39" s="25">
        <v>2.0200805E7</v>
      </c>
      <c r="B39" s="25">
        <v>32741.0</v>
      </c>
      <c r="C39" s="25">
        <v>30712.0</v>
      </c>
      <c r="D39" s="25">
        <v>2029.0</v>
      </c>
      <c r="E39" s="33">
        <f t="shared" si="1"/>
        <v>2029</v>
      </c>
      <c r="F39" s="25">
        <f t="shared" si="2"/>
        <v>0</v>
      </c>
      <c r="H39" s="119">
        <v>2029.0</v>
      </c>
    </row>
    <row r="40">
      <c r="A40" s="25">
        <v>2.0200804E7</v>
      </c>
      <c r="B40" s="25">
        <v>32197.0</v>
      </c>
      <c r="C40" s="25">
        <v>30238.0</v>
      </c>
      <c r="D40" s="25">
        <v>1959.0</v>
      </c>
      <c r="E40" s="33">
        <f t="shared" si="1"/>
        <v>1959</v>
      </c>
      <c r="F40" s="25">
        <f t="shared" si="2"/>
        <v>0</v>
      </c>
      <c r="H40" s="119">
        <v>1959.0</v>
      </c>
    </row>
    <row r="41">
      <c r="A41" s="25">
        <v>2.0200803E7</v>
      </c>
      <c r="B41" s="25">
        <v>31508.0</v>
      </c>
      <c r="C41" s="25">
        <v>29623.0</v>
      </c>
      <c r="D41" s="25">
        <v>1885.0</v>
      </c>
      <c r="E41" s="33">
        <f t="shared" si="1"/>
        <v>1885</v>
      </c>
      <c r="F41" s="25">
        <f t="shared" si="2"/>
        <v>0</v>
      </c>
      <c r="H41" s="119">
        <v>1885.0</v>
      </c>
    </row>
    <row r="42">
      <c r="A42" s="25">
        <v>2.0200802E7</v>
      </c>
      <c r="B42" s="25">
        <v>31185.0</v>
      </c>
      <c r="C42" s="25">
        <v>29346.0</v>
      </c>
      <c r="D42" s="25">
        <v>1839.0</v>
      </c>
      <c r="E42" s="33">
        <f t="shared" si="1"/>
        <v>1839</v>
      </c>
      <c r="F42" s="25">
        <f t="shared" si="2"/>
        <v>0</v>
      </c>
      <c r="H42" s="119">
        <v>1839.0</v>
      </c>
    </row>
    <row r="43">
      <c r="A43" s="25">
        <v>2.0200801E7</v>
      </c>
      <c r="B43" s="25">
        <v>30723.0</v>
      </c>
      <c r="C43" s="25">
        <v>28922.0</v>
      </c>
      <c r="D43" s="25">
        <v>1801.0</v>
      </c>
      <c r="E43" s="33">
        <f t="shared" si="1"/>
        <v>1801</v>
      </c>
      <c r="F43" s="25">
        <f t="shared" si="2"/>
        <v>0</v>
      </c>
      <c r="H43" s="119">
        <v>1801.0</v>
      </c>
    </row>
    <row r="44">
      <c r="A44" s="25">
        <v>2.0200731E7</v>
      </c>
      <c r="B44" s="25">
        <v>30151.0</v>
      </c>
      <c r="C44" s="25">
        <v>28404.0</v>
      </c>
      <c r="D44" s="25">
        <v>1747.0</v>
      </c>
      <c r="E44" s="33">
        <f t="shared" si="1"/>
        <v>1747</v>
      </c>
      <c r="F44" s="25">
        <f t="shared" si="2"/>
        <v>0</v>
      </c>
      <c r="H44" s="119">
        <v>1747.0</v>
      </c>
    </row>
    <row r="45">
      <c r="A45" s="25">
        <v>2.020073E7</v>
      </c>
      <c r="B45" s="25">
        <v>29386.0</v>
      </c>
      <c r="C45" s="25">
        <v>27716.0</v>
      </c>
      <c r="D45" s="25">
        <v>1670.0</v>
      </c>
      <c r="E45" s="33">
        <f t="shared" si="1"/>
        <v>1670</v>
      </c>
      <c r="F45" s="25">
        <f t="shared" si="2"/>
        <v>0</v>
      </c>
      <c r="H45" s="119">
        <v>1670.0</v>
      </c>
    </row>
    <row r="46">
      <c r="A46" s="25">
        <v>2.0200729E7</v>
      </c>
      <c r="B46" s="25">
        <v>28727.0</v>
      </c>
      <c r="C46" s="25">
        <v>27173.0</v>
      </c>
      <c r="D46" s="25">
        <v>1554.0</v>
      </c>
      <c r="E46" s="33">
        <f t="shared" si="1"/>
        <v>1554</v>
      </c>
      <c r="F46" s="25">
        <f t="shared" si="2"/>
        <v>0</v>
      </c>
      <c r="H46" s="119">
        <v>1554.0</v>
      </c>
    </row>
    <row r="47">
      <c r="A47" s="25">
        <v>2.0200728E7</v>
      </c>
      <c r="B47" s="25">
        <v>28126.0</v>
      </c>
      <c r="C47" s="25">
        <v>26656.0</v>
      </c>
      <c r="D47" s="25">
        <v>1470.0</v>
      </c>
      <c r="E47" s="33">
        <f t="shared" si="1"/>
        <v>1470</v>
      </c>
      <c r="F47" s="25">
        <f t="shared" si="2"/>
        <v>0</v>
      </c>
      <c r="H47" s="119">
        <v>1470.0</v>
      </c>
    </row>
    <row r="48">
      <c r="A48" s="25">
        <v>2.0200727E7</v>
      </c>
      <c r="B48" s="25">
        <v>27601.0</v>
      </c>
      <c r="C48" s="25">
        <v>26209.0</v>
      </c>
      <c r="E48" s="33">
        <f t="shared" si="1"/>
        <v>1392</v>
      </c>
      <c r="H48" s="119">
        <v>1392.0</v>
      </c>
    </row>
    <row r="49">
      <c r="A49" s="25">
        <v>2.0200726E7</v>
      </c>
      <c r="B49" s="25">
        <v>27079.0</v>
      </c>
      <c r="C49" s="25">
        <v>25699.0</v>
      </c>
      <c r="E49" s="33">
        <f t="shared" si="1"/>
        <v>1380</v>
      </c>
      <c r="H49" s="119">
        <v>1380.0</v>
      </c>
    </row>
    <row r="50">
      <c r="A50" s="25">
        <v>2.0200725E7</v>
      </c>
      <c r="B50" s="25">
        <v>26764.0</v>
      </c>
      <c r="C50" s="25">
        <v>25390.0</v>
      </c>
      <c r="E50" s="33">
        <f t="shared" si="1"/>
        <v>1374</v>
      </c>
      <c r="H50" s="119">
        <v>1374.0</v>
      </c>
    </row>
    <row r="51">
      <c r="A51" s="25">
        <v>2.0200724E7</v>
      </c>
      <c r="B51" s="25">
        <v>25931.0</v>
      </c>
      <c r="C51" s="25">
        <v>24615.0</v>
      </c>
      <c r="E51" s="33">
        <f t="shared" si="1"/>
        <v>1316</v>
      </c>
      <c r="H51" s="119">
        <v>1316.0</v>
      </c>
    </row>
    <row r="52">
      <c r="A52" s="25">
        <v>2.0200723E7</v>
      </c>
      <c r="B52" s="25">
        <v>25147.0</v>
      </c>
      <c r="C52" s="25">
        <v>23882.0</v>
      </c>
      <c r="E52" s="33">
        <f t="shared" si="1"/>
        <v>1265</v>
      </c>
      <c r="H52" s="119">
        <v>1265.0</v>
      </c>
    </row>
    <row r="53">
      <c r="A53" s="25">
        <v>2.0200722E7</v>
      </c>
      <c r="B53" s="25">
        <v>24540.0</v>
      </c>
      <c r="C53" s="25">
        <v>23336.0</v>
      </c>
      <c r="E53" s="33">
        <f t="shared" si="1"/>
        <v>1204</v>
      </c>
      <c r="H53" s="119">
        <v>1204.0</v>
      </c>
    </row>
    <row r="54">
      <c r="A54" s="25">
        <v>2.0200721E7</v>
      </c>
      <c r="B54" s="25">
        <v>24060.0</v>
      </c>
      <c r="C54" s="25">
        <v>22916.0</v>
      </c>
      <c r="E54" s="33">
        <f t="shared" si="1"/>
        <v>1144</v>
      </c>
      <c r="H54" s="119">
        <v>1144.0</v>
      </c>
    </row>
    <row r="55">
      <c r="A55" s="25">
        <v>2.020072E7</v>
      </c>
      <c r="B55" s="25">
        <v>23414.0</v>
      </c>
      <c r="C55" s="25">
        <v>22328.0</v>
      </c>
      <c r="E55" s="33">
        <f t="shared" si="1"/>
        <v>1086</v>
      </c>
      <c r="H55" s="119">
        <v>1086.0</v>
      </c>
    </row>
    <row r="56">
      <c r="A56" s="25">
        <v>2.0200719E7</v>
      </c>
      <c r="B56" s="25">
        <v>23161.0</v>
      </c>
      <c r="C56" s="25">
        <v>22095.0</v>
      </c>
      <c r="E56" s="33">
        <f t="shared" si="1"/>
        <v>1066</v>
      </c>
      <c r="H56" s="119">
        <v>1066.0</v>
      </c>
    </row>
    <row r="57">
      <c r="A57" s="25">
        <v>2.0200718E7</v>
      </c>
      <c r="B57" s="25">
        <v>22184.0</v>
      </c>
      <c r="C57" s="25">
        <v>21128.0</v>
      </c>
      <c r="E57" s="33">
        <f t="shared" si="1"/>
        <v>1056</v>
      </c>
      <c r="H57" s="119">
        <v>1056.0</v>
      </c>
    </row>
    <row r="58">
      <c r="A58" s="25">
        <v>2.0200717E7</v>
      </c>
      <c r="B58" s="25">
        <v>21605.0</v>
      </c>
      <c r="C58" s="25">
        <v>20607.0</v>
      </c>
      <c r="E58" s="33">
        <f t="shared" si="1"/>
        <v>998</v>
      </c>
      <c r="H58" s="119">
        <v>998.0</v>
      </c>
    </row>
    <row r="59">
      <c r="A59" s="25">
        <v>2.0200716E7</v>
      </c>
      <c r="B59" s="25">
        <v>21083.0</v>
      </c>
      <c r="C59" s="25">
        <v>20118.0</v>
      </c>
      <c r="E59" s="33">
        <f t="shared" si="1"/>
        <v>965</v>
      </c>
      <c r="H59" s="119">
        <v>965.0</v>
      </c>
    </row>
    <row r="60">
      <c r="A60" s="25">
        <v>2.0200715E7</v>
      </c>
      <c r="B60" s="25">
        <v>20677.0</v>
      </c>
      <c r="C60" s="25">
        <v>19737.0</v>
      </c>
      <c r="E60" s="33">
        <f t="shared" si="1"/>
        <v>940</v>
      </c>
      <c r="H60" s="119">
        <v>940.0</v>
      </c>
    </row>
    <row r="61">
      <c r="A61" s="25">
        <v>2.0200714E7</v>
      </c>
      <c r="B61" s="25">
        <v>20223.0</v>
      </c>
      <c r="C61" s="25">
        <v>19349.0</v>
      </c>
      <c r="E61" s="33">
        <f t="shared" si="1"/>
        <v>874</v>
      </c>
      <c r="H61" s="119">
        <v>874.0</v>
      </c>
    </row>
    <row r="62">
      <c r="A62" s="25">
        <v>2.0200713E7</v>
      </c>
      <c r="B62" s="25">
        <v>19653.0</v>
      </c>
      <c r="C62" s="25">
        <v>18824.0</v>
      </c>
      <c r="E62" s="33">
        <f t="shared" si="1"/>
        <v>829</v>
      </c>
      <c r="H62" s="119">
        <v>829.0</v>
      </c>
    </row>
    <row r="63">
      <c r="A63" s="25">
        <v>2.0200712E7</v>
      </c>
      <c r="B63" s="25">
        <v>19389.0</v>
      </c>
      <c r="C63" s="25">
        <v>18562.0</v>
      </c>
      <c r="E63" s="33">
        <f t="shared" si="1"/>
        <v>827</v>
      </c>
      <c r="H63" s="119">
        <v>827.0</v>
      </c>
    </row>
    <row r="64">
      <c r="A64" s="25">
        <v>2.0200711E7</v>
      </c>
      <c r="B64" s="25">
        <v>19121.0</v>
      </c>
      <c r="C64" s="25">
        <v>18307.0</v>
      </c>
      <c r="E64" s="33">
        <f t="shared" si="1"/>
        <v>814</v>
      </c>
      <c r="H64" s="119">
        <v>814.0</v>
      </c>
    </row>
    <row r="65">
      <c r="A65" s="25">
        <v>2.020071E7</v>
      </c>
      <c r="B65" s="25">
        <v>18670.0</v>
      </c>
      <c r="C65" s="25">
        <v>17890.0</v>
      </c>
      <c r="E65" s="33">
        <f t="shared" si="1"/>
        <v>780</v>
      </c>
      <c r="H65" s="119">
        <v>780.0</v>
      </c>
    </row>
    <row r="66">
      <c r="A66" s="25">
        <v>2.0200709E7</v>
      </c>
      <c r="B66" s="25">
        <v>18245.0</v>
      </c>
      <c r="C66" s="25">
        <v>17491.0</v>
      </c>
      <c r="E66" s="33">
        <f t="shared" si="1"/>
        <v>754</v>
      </c>
      <c r="H66" s="119">
        <v>754.0</v>
      </c>
    </row>
    <row r="67">
      <c r="A67" s="25">
        <v>2.0200708E7</v>
      </c>
      <c r="B67" s="25">
        <v>17919.0</v>
      </c>
      <c r="C67" s="25">
        <v>17202.0</v>
      </c>
      <c r="E67" s="33">
        <f t="shared" si="1"/>
        <v>717</v>
      </c>
      <c r="H67" s="119">
        <v>717.0</v>
      </c>
    </row>
    <row r="68">
      <c r="A68" s="25">
        <v>2.0200707E7</v>
      </c>
      <c r="B68" s="25">
        <v>17519.0</v>
      </c>
      <c r="C68" s="25">
        <v>16864.0</v>
      </c>
      <c r="E68" s="33">
        <f t="shared" si="1"/>
        <v>655</v>
      </c>
      <c r="H68" s="119">
        <v>655.0</v>
      </c>
    </row>
    <row r="69">
      <c r="A69" s="25">
        <v>2.0200706E7</v>
      </c>
      <c r="B69" s="25">
        <v>17152.0</v>
      </c>
      <c r="C69" s="25">
        <v>16525.0</v>
      </c>
      <c r="E69" s="33">
        <f t="shared" si="1"/>
        <v>627</v>
      </c>
      <c r="H69" s="119">
        <v>627.0</v>
      </c>
    </row>
    <row r="70">
      <c r="A70" s="25">
        <v>2.0200705E7</v>
      </c>
      <c r="B70" s="25">
        <v>16376.0</v>
      </c>
      <c r="C70" s="25">
        <v>15781.0</v>
      </c>
      <c r="E70" s="33">
        <f t="shared" si="1"/>
        <v>595</v>
      </c>
      <c r="H70" s="119">
        <v>595.0</v>
      </c>
    </row>
    <row r="71">
      <c r="A71" s="25">
        <v>2.0200704E7</v>
      </c>
      <c r="B71" s="25">
        <v>16376.0</v>
      </c>
      <c r="C71" s="25">
        <v>15781.0</v>
      </c>
      <c r="E71" s="33">
        <f t="shared" si="1"/>
        <v>595</v>
      </c>
      <c r="H71" s="119">
        <v>595.0</v>
      </c>
    </row>
    <row r="72">
      <c r="A72" s="25">
        <v>2.0200703E7</v>
      </c>
      <c r="B72" s="25">
        <v>16376.0</v>
      </c>
      <c r="C72" s="25">
        <v>15781.0</v>
      </c>
      <c r="E72" s="33">
        <f t="shared" si="1"/>
        <v>595</v>
      </c>
      <c r="H72" s="119">
        <v>595.0</v>
      </c>
    </row>
    <row r="73">
      <c r="A73" s="25">
        <v>2.0200702E7</v>
      </c>
      <c r="B73" s="25">
        <v>16079.0</v>
      </c>
      <c r="C73" s="25">
        <v>15508.0</v>
      </c>
      <c r="E73" s="33">
        <f t="shared" si="1"/>
        <v>571</v>
      </c>
      <c r="H73" s="119">
        <v>571.0</v>
      </c>
    </row>
    <row r="74">
      <c r="A74" s="25">
        <v>2.0200701E7</v>
      </c>
      <c r="B74" s="25">
        <v>15842.0</v>
      </c>
      <c r="C74" s="25">
        <v>15286.0</v>
      </c>
      <c r="E74" s="33">
        <f t="shared" si="1"/>
        <v>556</v>
      </c>
      <c r="H74" s="119">
        <v>556.0</v>
      </c>
    </row>
    <row r="75">
      <c r="A75" s="25">
        <v>2.020063E7</v>
      </c>
      <c r="B75" s="25">
        <v>15624.0</v>
      </c>
      <c r="C75" s="25">
        <v>15090.0</v>
      </c>
      <c r="E75" s="33">
        <f t="shared" si="1"/>
        <v>534</v>
      </c>
      <c r="H75" s="119">
        <v>534.0</v>
      </c>
    </row>
    <row r="76">
      <c r="A76" s="25">
        <v>2.0200629E7</v>
      </c>
      <c r="B76" s="25">
        <v>15347.0</v>
      </c>
      <c r="C76" s="25">
        <v>14835.0</v>
      </c>
      <c r="E76" s="33">
        <f t="shared" si="1"/>
        <v>512</v>
      </c>
      <c r="H76" s="119">
        <v>512.0</v>
      </c>
    </row>
    <row r="77">
      <c r="A77" s="25">
        <v>2.0200628E7</v>
      </c>
      <c r="B77" s="25">
        <v>15232.0</v>
      </c>
      <c r="C77" s="25">
        <v>14732.0</v>
      </c>
      <c r="E77" s="33">
        <f t="shared" si="1"/>
        <v>500</v>
      </c>
      <c r="H77" s="119">
        <v>500.0</v>
      </c>
    </row>
    <row r="78">
      <c r="A78" s="25">
        <v>2.0200627E7</v>
      </c>
      <c r="B78" s="25">
        <v>14859.0</v>
      </c>
      <c r="C78" s="25">
        <v>14401.0</v>
      </c>
      <c r="E78" s="33">
        <f t="shared" si="1"/>
        <v>458</v>
      </c>
      <c r="H78" s="119">
        <v>458.0</v>
      </c>
    </row>
    <row r="79">
      <c r="A79" s="25">
        <v>2.0200626E7</v>
      </c>
      <c r="B79" s="25">
        <v>14859.0</v>
      </c>
      <c r="C79" s="25">
        <v>14401.0</v>
      </c>
      <c r="E79" s="33">
        <f t="shared" si="1"/>
        <v>458</v>
      </c>
      <c r="H79" s="119">
        <v>458.0</v>
      </c>
    </row>
    <row r="80">
      <c r="A80" s="25">
        <v>2.0200625E7</v>
      </c>
      <c r="B80" s="25">
        <v>14617.0</v>
      </c>
      <c r="C80" s="25">
        <v>14182.0</v>
      </c>
      <c r="E80" s="33">
        <f t="shared" si="1"/>
        <v>435</v>
      </c>
      <c r="H80" s="119">
        <v>435.0</v>
      </c>
    </row>
    <row r="81">
      <c r="A81" s="25">
        <v>2.0200624E7</v>
      </c>
      <c r="B81" s="25">
        <v>14363.0</v>
      </c>
      <c r="C81" s="25">
        <v>13937.0</v>
      </c>
      <c r="E81" s="33">
        <f t="shared" si="1"/>
        <v>426</v>
      </c>
      <c r="H81" s="119">
        <v>426.0</v>
      </c>
    </row>
    <row r="82">
      <c r="A82" s="25">
        <v>2.0200623E7</v>
      </c>
      <c r="B82" s="25">
        <v>14141.0</v>
      </c>
      <c r="C82" s="25">
        <v>13736.0</v>
      </c>
      <c r="E82" s="33">
        <f t="shared" si="1"/>
        <v>405</v>
      </c>
      <c r="H82" s="119">
        <v>405.0</v>
      </c>
    </row>
    <row r="83">
      <c r="A83" s="25">
        <v>2.0200622E7</v>
      </c>
      <c r="B83" s="25">
        <v>13839.0</v>
      </c>
      <c r="C83" s="25">
        <v>13449.0</v>
      </c>
      <c r="E83" s="33">
        <f t="shared" si="1"/>
        <v>390</v>
      </c>
      <c r="H83" s="119">
        <v>390.0</v>
      </c>
    </row>
    <row r="84">
      <c r="A84" s="25">
        <v>2.0200621E7</v>
      </c>
      <c r="B84" s="25">
        <v>13750.0</v>
      </c>
      <c r="C84" s="25">
        <v>13369.0</v>
      </c>
      <c r="E84" s="33">
        <f t="shared" si="1"/>
        <v>381</v>
      </c>
      <c r="H84" s="119">
        <v>381.0</v>
      </c>
    </row>
    <row r="85">
      <c r="A85" s="25">
        <v>2.020062E7</v>
      </c>
      <c r="B85" s="25">
        <v>13630.0</v>
      </c>
      <c r="C85" s="25">
        <v>13253.0</v>
      </c>
      <c r="E85" s="33">
        <f t="shared" si="1"/>
        <v>377</v>
      </c>
      <c r="H85" s="119">
        <v>377.0</v>
      </c>
    </row>
    <row r="86">
      <c r="A86" s="25">
        <v>2.0200619E7</v>
      </c>
      <c r="B86" s="25">
        <v>13454.0</v>
      </c>
      <c r="C86" s="25">
        <v>13097.0</v>
      </c>
      <c r="E86" s="33">
        <f t="shared" si="1"/>
        <v>357</v>
      </c>
      <c r="H86" s="119">
        <v>357.0</v>
      </c>
    </row>
    <row r="87">
      <c r="A87" s="25">
        <v>2.0200618E7</v>
      </c>
      <c r="B87" s="25">
        <v>13197.0</v>
      </c>
      <c r="C87" s="25">
        <v>12846.0</v>
      </c>
      <c r="E87" s="33">
        <f t="shared" si="1"/>
        <v>351</v>
      </c>
      <c r="H87" s="119">
        <v>351.0</v>
      </c>
    </row>
    <row r="88">
      <c r="A88" s="25">
        <v>2.0200617E7</v>
      </c>
      <c r="B88" s="25">
        <v>12995.0</v>
      </c>
      <c r="C88" s="25">
        <v>12646.0</v>
      </c>
      <c r="E88" s="33">
        <f t="shared" si="1"/>
        <v>349</v>
      </c>
      <c r="H88" s="119">
        <v>349.0</v>
      </c>
    </row>
    <row r="89">
      <c r="A89" s="25">
        <v>2.0200616E7</v>
      </c>
      <c r="B89" s="25">
        <v>12829.0</v>
      </c>
      <c r="C89" s="25">
        <v>12490.0</v>
      </c>
      <c r="E89" s="33">
        <f t="shared" si="1"/>
        <v>339</v>
      </c>
      <c r="H89" s="119">
        <v>339.0</v>
      </c>
    </row>
    <row r="90">
      <c r="A90" s="25">
        <v>2.0200615E7</v>
      </c>
      <c r="B90" s="25">
        <v>12647.0</v>
      </c>
      <c r="C90" s="25">
        <v>12326.0</v>
      </c>
      <c r="E90" s="33">
        <f t="shared" si="1"/>
        <v>321</v>
      </c>
      <c r="H90" s="119">
        <v>321.0</v>
      </c>
    </row>
    <row r="91">
      <c r="A91" s="25">
        <v>2.0200614E7</v>
      </c>
      <c r="B91" s="25">
        <v>12445.0</v>
      </c>
      <c r="C91" s="25">
        <v>12125.0</v>
      </c>
      <c r="E91" s="33">
        <f t="shared" si="1"/>
        <v>320</v>
      </c>
      <c r="H91" s="119">
        <v>320.0</v>
      </c>
    </row>
    <row r="92">
      <c r="A92" s="25">
        <v>2.0200613E7</v>
      </c>
      <c r="B92" s="25">
        <v>12445.0</v>
      </c>
      <c r="C92" s="25">
        <v>12125.0</v>
      </c>
      <c r="E92" s="33">
        <f t="shared" si="1"/>
        <v>320</v>
      </c>
      <c r="H92" s="119">
        <v>320.0</v>
      </c>
    </row>
    <row r="93">
      <c r="A93" s="25">
        <v>2.0200612E7</v>
      </c>
      <c r="B93" s="25">
        <v>11945.0</v>
      </c>
      <c r="C93" s="25">
        <v>11637.0</v>
      </c>
      <c r="E93" s="33">
        <f t="shared" si="1"/>
        <v>308</v>
      </c>
      <c r="H93" s="119">
        <v>308.0</v>
      </c>
    </row>
    <row r="94">
      <c r="A94" s="25">
        <v>2.0200611E7</v>
      </c>
      <c r="B94" s="25">
        <v>11945.0</v>
      </c>
      <c r="C94" s="25">
        <v>11637.0</v>
      </c>
      <c r="E94" s="33">
        <f t="shared" si="1"/>
        <v>308</v>
      </c>
      <c r="H94" s="119">
        <v>308.0</v>
      </c>
    </row>
    <row r="95">
      <c r="A95" s="25">
        <v>2.020061E7</v>
      </c>
      <c r="B95" s="25">
        <v>11883.0</v>
      </c>
      <c r="C95" s="25">
        <v>11576.0</v>
      </c>
      <c r="E95" s="33">
        <f t="shared" si="1"/>
        <v>307</v>
      </c>
      <c r="H95" s="119">
        <v>307.0</v>
      </c>
    </row>
    <row r="96">
      <c r="A96" s="25">
        <v>2.0200609E7</v>
      </c>
      <c r="B96" s="25">
        <v>11708.0</v>
      </c>
      <c r="C96" s="25">
        <v>11419.0</v>
      </c>
      <c r="E96" s="33">
        <f t="shared" si="1"/>
        <v>289</v>
      </c>
      <c r="H96" s="119">
        <v>289.0</v>
      </c>
    </row>
    <row r="97">
      <c r="A97" s="25">
        <v>2.0200608E7</v>
      </c>
      <c r="B97" s="25">
        <v>11476.0</v>
      </c>
      <c r="C97" s="25">
        <v>11212.0</v>
      </c>
      <c r="E97" s="33">
        <f t="shared" si="1"/>
        <v>264</v>
      </c>
      <c r="H97" s="119">
        <v>264.0</v>
      </c>
    </row>
    <row r="98">
      <c r="A98" s="25">
        <v>2.0200607E7</v>
      </c>
      <c r="B98" s="25">
        <v>11287.0</v>
      </c>
      <c r="C98" s="25">
        <v>11031.0</v>
      </c>
      <c r="E98" s="33">
        <f t="shared" si="1"/>
        <v>256</v>
      </c>
      <c r="H98" s="119">
        <v>256.0</v>
      </c>
    </row>
    <row r="99">
      <c r="A99" s="25">
        <v>2.0200606E7</v>
      </c>
      <c r="B99" s="25">
        <v>11287.0</v>
      </c>
      <c r="C99" s="25">
        <v>11031.0</v>
      </c>
      <c r="E99" s="33">
        <f t="shared" si="1"/>
        <v>256</v>
      </c>
      <c r="H99" s="119">
        <v>256.0</v>
      </c>
    </row>
    <row r="100">
      <c r="A100" s="25">
        <v>2.0200605E7</v>
      </c>
      <c r="B100" s="25">
        <v>10977.0</v>
      </c>
      <c r="C100" s="25">
        <v>10734.0</v>
      </c>
      <c r="E100" s="33">
        <f t="shared" si="1"/>
        <v>243</v>
      </c>
      <c r="H100" s="119">
        <v>243.0</v>
      </c>
    </row>
    <row r="101">
      <c r="A101" s="25">
        <v>2.0200604E7</v>
      </c>
      <c r="B101" s="25">
        <v>10705.0</v>
      </c>
      <c r="C101" s="25">
        <v>10479.0</v>
      </c>
      <c r="E101" s="33">
        <f t="shared" si="1"/>
        <v>226</v>
      </c>
      <c r="H101" s="119">
        <v>226.0</v>
      </c>
    </row>
    <row r="102">
      <c r="A102" s="25">
        <v>2.0200603E7</v>
      </c>
      <c r="B102" s="25">
        <v>10410.0</v>
      </c>
      <c r="C102" s="25">
        <v>10192.0</v>
      </c>
      <c r="E102" s="33">
        <f t="shared" si="1"/>
        <v>218</v>
      </c>
      <c r="H102" s="119">
        <v>218.0</v>
      </c>
    </row>
    <row r="103">
      <c r="A103" s="25">
        <v>2.0200602E7</v>
      </c>
      <c r="B103" s="25">
        <v>10185.0</v>
      </c>
      <c r="C103" s="25">
        <v>9970.0</v>
      </c>
      <c r="E103" s="33">
        <f t="shared" si="1"/>
        <v>215</v>
      </c>
      <c r="H103" s="119">
        <v>215.0</v>
      </c>
    </row>
    <row r="104">
      <c r="A104" s="25">
        <v>2.0200601E7</v>
      </c>
      <c r="B104" s="25">
        <v>10046.0</v>
      </c>
      <c r="C104" s="25">
        <v>9853.0</v>
      </c>
      <c r="E104" s="33">
        <f t="shared" si="1"/>
        <v>193</v>
      </c>
      <c r="H104" s="119">
        <v>193.0</v>
      </c>
    </row>
    <row r="105">
      <c r="A105" s="25">
        <v>2.0200531E7</v>
      </c>
      <c r="B105" s="25">
        <v>9704.0</v>
      </c>
      <c r="C105" s="25">
        <v>9537.0</v>
      </c>
      <c r="E105" s="33">
        <f t="shared" si="1"/>
        <v>167</v>
      </c>
      <c r="H105" s="119">
        <v>167.0</v>
      </c>
    </row>
    <row r="106">
      <c r="A106" s="25">
        <v>2.020053E7</v>
      </c>
      <c r="B106" s="25">
        <v>9464.0</v>
      </c>
      <c r="C106" s="25">
        <v>9303.0</v>
      </c>
      <c r="E106" s="33">
        <f t="shared" si="1"/>
        <v>161</v>
      </c>
      <c r="H106" s="119">
        <v>161.0</v>
      </c>
    </row>
    <row r="107">
      <c r="A107" s="25">
        <v>2.0200529E7</v>
      </c>
      <c r="B107" s="25">
        <v>9184.0</v>
      </c>
      <c r="C107" s="25">
        <v>9028.0</v>
      </c>
      <c r="E107" s="33">
        <f t="shared" si="1"/>
        <v>156</v>
      </c>
      <c r="H107" s="119">
        <v>156.0</v>
      </c>
    </row>
    <row r="108">
      <c r="A108" s="25">
        <v>2.0200528E7</v>
      </c>
      <c r="B108" s="25">
        <v>9077.0</v>
      </c>
      <c r="C108" s="25">
        <v>8924.0</v>
      </c>
      <c r="E108" s="33">
        <f t="shared" si="1"/>
        <v>153</v>
      </c>
      <c r="H108" s="119">
        <v>153.0</v>
      </c>
    </row>
    <row r="109">
      <c r="A109" s="25">
        <v>2.0200527E7</v>
      </c>
      <c r="B109" s="25">
        <v>9077.0</v>
      </c>
      <c r="C109" s="25">
        <v>8924.0</v>
      </c>
      <c r="E109" s="33">
        <f t="shared" si="1"/>
        <v>153</v>
      </c>
      <c r="H109" s="119">
        <v>153.0</v>
      </c>
    </row>
    <row r="110">
      <c r="A110" s="25">
        <v>2.0200526E7</v>
      </c>
      <c r="B110" s="25">
        <v>8571.0</v>
      </c>
      <c r="C110" s="25">
        <v>8451.0</v>
      </c>
      <c r="E110" s="33">
        <f t="shared" si="1"/>
        <v>120</v>
      </c>
      <c r="H110" s="119">
        <v>120.0</v>
      </c>
    </row>
    <row r="111">
      <c r="A111" s="25">
        <v>2.0200525E7</v>
      </c>
      <c r="B111" s="25">
        <v>8571.0</v>
      </c>
      <c r="C111" s="25">
        <v>8451.0</v>
      </c>
      <c r="E111" s="33">
        <f t="shared" si="1"/>
        <v>120</v>
      </c>
      <c r="H111" s="119">
        <v>120.0</v>
      </c>
    </row>
    <row r="112">
      <c r="A112" s="25">
        <v>2.0200524E7</v>
      </c>
      <c r="B112" s="25">
        <v>8571.0</v>
      </c>
      <c r="C112" s="25">
        <v>8451.0</v>
      </c>
      <c r="E112" s="33">
        <f t="shared" si="1"/>
        <v>120</v>
      </c>
      <c r="H112" s="119">
        <v>120.0</v>
      </c>
    </row>
    <row r="113">
      <c r="A113" s="25">
        <v>2.0200523E7</v>
      </c>
      <c r="B113" s="25">
        <v>8426.0</v>
      </c>
      <c r="C113" s="25">
        <v>8305.0</v>
      </c>
      <c r="E113" s="33">
        <f t="shared" si="1"/>
        <v>121</v>
      </c>
      <c r="H113" s="119">
        <v>121.0</v>
      </c>
    </row>
    <row r="114">
      <c r="A114" s="25">
        <v>2.0200522E7</v>
      </c>
      <c r="B114" s="25">
        <v>8286.0</v>
      </c>
      <c r="C114" s="25">
        <v>8175.0</v>
      </c>
      <c r="E114" s="33">
        <f t="shared" si="1"/>
        <v>111</v>
      </c>
      <c r="H114" s="119">
        <v>111.0</v>
      </c>
    </row>
    <row r="115">
      <c r="A115" s="25">
        <v>2.0200521E7</v>
      </c>
      <c r="B115" s="25">
        <v>8167.0</v>
      </c>
      <c r="C115" s="25">
        <v>8059.0</v>
      </c>
      <c r="E115" s="33">
        <f t="shared" si="1"/>
        <v>108</v>
      </c>
    </row>
    <row r="116">
      <c r="A116" s="25">
        <v>2.020052E7</v>
      </c>
      <c r="B116" s="25">
        <v>8069.0</v>
      </c>
      <c r="C116" s="25">
        <v>7979.0</v>
      </c>
      <c r="E116" s="33">
        <f t="shared" si="1"/>
        <v>90</v>
      </c>
    </row>
    <row r="117">
      <c r="A117" s="25">
        <v>2.0200519E7</v>
      </c>
      <c r="B117" s="25">
        <v>8069.0</v>
      </c>
      <c r="C117" s="25">
        <v>7883.0</v>
      </c>
      <c r="E117" s="33">
        <f t="shared" si="1"/>
        <v>186</v>
      </c>
    </row>
    <row r="118">
      <c r="A118" s="25">
        <v>2.0200518E7</v>
      </c>
      <c r="B118" s="25">
        <v>7688.0</v>
      </c>
      <c r="C118" s="25">
        <v>7408.0</v>
      </c>
      <c r="E118" s="33">
        <f t="shared" si="1"/>
        <v>280</v>
      </c>
    </row>
    <row r="119">
      <c r="A119" s="25">
        <v>2.0200517E7</v>
      </c>
      <c r="B119" s="25">
        <v>7688.0</v>
      </c>
      <c r="C119" s="25">
        <v>7408.0</v>
      </c>
      <c r="E119" s="33">
        <f t="shared" si="1"/>
        <v>280</v>
      </c>
    </row>
    <row r="120">
      <c r="A120" s="25">
        <v>2.0200516E7</v>
      </c>
      <c r="B120" s="25">
        <v>7444.0</v>
      </c>
      <c r="C120" s="25">
        <v>7408.0</v>
      </c>
      <c r="E120" s="33">
        <f t="shared" si="1"/>
        <v>36</v>
      </c>
    </row>
    <row r="121">
      <c r="A121" s="25">
        <v>2.0200515E7</v>
      </c>
      <c r="B121" s="25">
        <v>7225.0</v>
      </c>
      <c r="C121" s="25">
        <v>7193.0</v>
      </c>
      <c r="E121" s="33">
        <f t="shared" si="1"/>
        <v>32</v>
      </c>
    </row>
    <row r="122">
      <c r="A122" s="25">
        <v>2.0200514E7</v>
      </c>
      <c r="B122" s="25">
        <v>7080.0</v>
      </c>
      <c r="C122" s="25">
        <v>7049.0</v>
      </c>
      <c r="E122" s="33">
        <f t="shared" si="1"/>
        <v>31</v>
      </c>
    </row>
    <row r="123">
      <c r="A123" s="25">
        <v>2.0200513E7</v>
      </c>
      <c r="B123" s="25">
        <v>6853.0</v>
      </c>
      <c r="C123" s="25">
        <v>6828.0</v>
      </c>
      <c r="E123" s="33">
        <f t="shared" si="1"/>
        <v>25</v>
      </c>
    </row>
    <row r="124">
      <c r="A124" s="25">
        <v>2.0200512E7</v>
      </c>
      <c r="B124" s="25">
        <v>6677.0</v>
      </c>
      <c r="C124" s="25">
        <v>6654.0</v>
      </c>
      <c r="E124" s="33">
        <f t="shared" si="1"/>
        <v>23</v>
      </c>
    </row>
    <row r="125">
      <c r="A125" s="25">
        <v>2.0200511E7</v>
      </c>
      <c r="B125" s="25">
        <v>6440.0</v>
      </c>
      <c r="C125" s="25">
        <v>6417.0</v>
      </c>
      <c r="E125" s="33">
        <f t="shared" si="1"/>
        <v>23</v>
      </c>
    </row>
    <row r="126">
      <c r="A126" s="25">
        <v>2.020051E7</v>
      </c>
      <c r="B126" s="25">
        <v>6440.0</v>
      </c>
      <c r="C126" s="25">
        <v>6417.0</v>
      </c>
      <c r="E126" s="33">
        <f t="shared" si="1"/>
        <v>23</v>
      </c>
    </row>
    <row r="127">
      <c r="A127" s="25">
        <v>2.0200509E7</v>
      </c>
      <c r="B127" s="25">
        <v>6288.0</v>
      </c>
      <c r="C127" s="25">
        <v>6269.0</v>
      </c>
      <c r="E127" s="33">
        <f t="shared" si="1"/>
        <v>19</v>
      </c>
    </row>
    <row r="128">
      <c r="A128" s="25">
        <v>2.0200508E7</v>
      </c>
      <c r="B128" s="25">
        <v>6129.0</v>
      </c>
      <c r="C128" s="25">
        <v>6119.0</v>
      </c>
      <c r="E128" s="33">
        <f t="shared" si="1"/>
        <v>10</v>
      </c>
    </row>
    <row r="129">
      <c r="A129" s="25">
        <v>2.0200507E7</v>
      </c>
      <c r="B129" s="25">
        <v>5934.0</v>
      </c>
      <c r="C129" s="25">
        <v>5931.0</v>
      </c>
      <c r="E129" s="33">
        <f t="shared" si="1"/>
        <v>3</v>
      </c>
    </row>
    <row r="130">
      <c r="A130" s="25">
        <v>2.0200506E7</v>
      </c>
      <c r="B130" s="25">
        <v>5822.0</v>
      </c>
      <c r="C130" s="25">
        <v>5821.0</v>
      </c>
      <c r="E130" s="33">
        <f t="shared" si="1"/>
        <v>1</v>
      </c>
    </row>
    <row r="131">
      <c r="A131" s="25">
        <v>2.0200505E7</v>
      </c>
      <c r="B131" s="25">
        <v>5245.0</v>
      </c>
      <c r="C131" s="25">
        <v>5244.0</v>
      </c>
      <c r="E131" s="33">
        <f t="shared" si="1"/>
        <v>1</v>
      </c>
    </row>
    <row r="132">
      <c r="A132" s="25">
        <v>2.0200504E7</v>
      </c>
      <c r="B132" s="25">
        <v>5130.0</v>
      </c>
      <c r="C132" s="25">
        <v>5129.0</v>
      </c>
      <c r="E132" s="33">
        <f t="shared" si="1"/>
        <v>1</v>
      </c>
    </row>
    <row r="133">
      <c r="A133" s="25">
        <v>2.0200503E7</v>
      </c>
      <c r="B133" s="25">
        <v>4879.0</v>
      </c>
      <c r="C133" s="25">
        <v>4878.0</v>
      </c>
      <c r="E133" s="33">
        <f t="shared" si="1"/>
        <v>1</v>
      </c>
    </row>
    <row r="134">
      <c r="A134" s="25">
        <v>2.0200502E7</v>
      </c>
      <c r="B134" s="25">
        <v>4879.0</v>
      </c>
      <c r="C134" s="25">
        <v>4878.0</v>
      </c>
      <c r="E134" s="33">
        <f t="shared" si="1"/>
        <v>1</v>
      </c>
    </row>
    <row r="135">
      <c r="A135" s="25">
        <v>2.0200501E7</v>
      </c>
      <c r="B135" s="25">
        <v>4708.0</v>
      </c>
      <c r="C135" s="25">
        <v>4707.0</v>
      </c>
      <c r="E135" s="33">
        <f t="shared" si="1"/>
        <v>1</v>
      </c>
    </row>
    <row r="136">
      <c r="A136" s="25">
        <v>2.020043E7</v>
      </c>
      <c r="B136" s="25">
        <v>4539.0</v>
      </c>
      <c r="C136" s="25">
        <v>4539.0</v>
      </c>
      <c r="E136" s="33">
        <f t="shared" si="1"/>
        <v>0</v>
      </c>
    </row>
    <row r="137">
      <c r="A137" s="25">
        <v>2.0200429E7</v>
      </c>
      <c r="B137" s="25">
        <v>4375.0</v>
      </c>
      <c r="C137" s="25">
        <v>4374.0</v>
      </c>
      <c r="E137" s="33">
        <f t="shared" si="1"/>
        <v>1</v>
      </c>
    </row>
    <row r="138">
      <c r="A138" s="25">
        <v>2.0200428E7</v>
      </c>
      <c r="B138" s="25">
        <v>4146.0</v>
      </c>
      <c r="C138" s="25">
        <v>4145.0</v>
      </c>
      <c r="E138" s="33">
        <f t="shared" si="1"/>
        <v>1</v>
      </c>
    </row>
    <row r="139">
      <c r="A139" s="25">
        <v>2.0200427E7</v>
      </c>
      <c r="B139" s="25">
        <v>4074.0</v>
      </c>
    </row>
    <row r="140">
      <c r="A140" s="25">
        <v>2.0200426E7</v>
      </c>
      <c r="B140" s="25">
        <v>3905.0</v>
      </c>
    </row>
    <row r="141">
      <c r="A141" s="25">
        <v>2.0200425E7</v>
      </c>
      <c r="B141" s="25">
        <v>3779.0</v>
      </c>
    </row>
    <row r="142">
      <c r="A142" s="25">
        <v>2.0200424E7</v>
      </c>
      <c r="B142" s="25">
        <v>3481.0</v>
      </c>
    </row>
    <row r="143">
      <c r="A143" s="25">
        <v>2.0200423E7</v>
      </c>
      <c r="B143" s="25">
        <v>3373.0</v>
      </c>
    </row>
    <row r="144">
      <c r="A144" s="25">
        <v>2.0200422E7</v>
      </c>
      <c r="B144" s="25">
        <v>3192.0</v>
      </c>
    </row>
    <row r="145">
      <c r="A145" s="25">
        <v>2.0200421E7</v>
      </c>
      <c r="B145" s="25">
        <v>3050.0</v>
      </c>
    </row>
    <row r="146">
      <c r="A146" s="25">
        <v>2.020042E7</v>
      </c>
      <c r="B146" s="25">
        <v>2960.0</v>
      </c>
    </row>
    <row r="147">
      <c r="A147" s="25">
        <v>2.0200419E7</v>
      </c>
      <c r="B147" s="25">
        <v>2707.0</v>
      </c>
    </row>
    <row r="148">
      <c r="A148" s="25">
        <v>2.0200418E7</v>
      </c>
      <c r="B148" s="25">
        <v>2522.0</v>
      </c>
    </row>
    <row r="149">
      <c r="A149" s="25">
        <v>2.0200417E7</v>
      </c>
      <c r="B149" s="25">
        <v>2429.0</v>
      </c>
    </row>
    <row r="150">
      <c r="A150" s="25">
        <v>2.0200416E7</v>
      </c>
      <c r="B150" s="25">
        <v>2291.0</v>
      </c>
    </row>
    <row r="151">
      <c r="A151" s="25">
        <v>2.0200415E7</v>
      </c>
      <c r="B151" s="25">
        <v>2210.0</v>
      </c>
    </row>
    <row r="152">
      <c r="A152" s="25">
        <v>2.0200414E7</v>
      </c>
      <c r="B152" s="25">
        <v>2048.0</v>
      </c>
    </row>
    <row r="153">
      <c r="A153" s="25">
        <v>2.0200413E7</v>
      </c>
      <c r="B153" s="25">
        <v>1963.0</v>
      </c>
    </row>
    <row r="154">
      <c r="A154" s="25">
        <v>2.0200412E7</v>
      </c>
      <c r="B154" s="25">
        <v>1840.0</v>
      </c>
    </row>
    <row r="155">
      <c r="A155" s="25">
        <v>2.0200411E7</v>
      </c>
      <c r="B155" s="25">
        <v>1693.0</v>
      </c>
    </row>
    <row r="156">
      <c r="A156" s="25">
        <v>2.020041E7</v>
      </c>
      <c r="B156" s="25">
        <v>1693.0</v>
      </c>
    </row>
    <row r="157">
      <c r="A157" s="25">
        <v>2.0200409E7</v>
      </c>
      <c r="B157" s="25">
        <v>1346.0</v>
      </c>
    </row>
    <row r="158">
      <c r="A158" s="25">
        <v>2.0200408E7</v>
      </c>
      <c r="B158" s="25">
        <v>1149.0</v>
      </c>
    </row>
    <row r="159">
      <c r="A159" s="25">
        <v>2.0200407E7</v>
      </c>
      <c r="B159" s="25">
        <v>1008.0</v>
      </c>
    </row>
    <row r="160">
      <c r="A160" s="25">
        <v>2.0200406E7</v>
      </c>
      <c r="B160" s="25">
        <v>955.0</v>
      </c>
    </row>
    <row r="161">
      <c r="A161" s="25">
        <v>2.0200405E7</v>
      </c>
      <c r="B161" s="25">
        <v>917.0</v>
      </c>
    </row>
    <row r="162">
      <c r="A162" s="25">
        <v>2.0200404E7</v>
      </c>
      <c r="B162" s="25">
        <v>831.0</v>
      </c>
    </row>
    <row r="163">
      <c r="A163" s="25">
        <v>2.0200403E7</v>
      </c>
      <c r="B163" s="25">
        <v>770.0</v>
      </c>
    </row>
    <row r="164">
      <c r="A164" s="25">
        <v>2.0200402E7</v>
      </c>
      <c r="B164" s="25">
        <v>680.0</v>
      </c>
    </row>
    <row r="165">
      <c r="A165" s="25">
        <v>2.0200401E7</v>
      </c>
      <c r="B165" s="25">
        <v>591.0</v>
      </c>
    </row>
    <row r="166">
      <c r="A166" s="25">
        <v>2.0200331E7</v>
      </c>
      <c r="B166" s="25">
        <v>480.0</v>
      </c>
    </row>
    <row r="167">
      <c r="A167" s="25">
        <v>2.020033E7</v>
      </c>
      <c r="B167" s="25">
        <v>439.0</v>
      </c>
    </row>
    <row r="168">
      <c r="A168" s="25">
        <v>2.0200329E7</v>
      </c>
      <c r="B168" s="25">
        <v>394.0</v>
      </c>
    </row>
    <row r="169">
      <c r="A169" s="25">
        <v>2.0200328E7</v>
      </c>
      <c r="B169" s="25">
        <v>302.0</v>
      </c>
    </row>
    <row r="170">
      <c r="A170" s="25">
        <v>2.0200327E7</v>
      </c>
      <c r="B170" s="25">
        <v>248.0</v>
      </c>
    </row>
    <row r="171">
      <c r="A171" s="25">
        <v>2.0200326E7</v>
      </c>
      <c r="B171" s="25">
        <v>198.0</v>
      </c>
    </row>
    <row r="172">
      <c r="A172" s="25">
        <v>2.0200325E7</v>
      </c>
      <c r="B172" s="25">
        <v>157.0</v>
      </c>
    </row>
    <row r="173">
      <c r="A173" s="25">
        <v>2.0200324E7</v>
      </c>
      <c r="B173" s="25">
        <v>124.0</v>
      </c>
    </row>
    <row r="174">
      <c r="A174" s="25">
        <v>2.0200323E7</v>
      </c>
      <c r="B174" s="25">
        <v>104.0</v>
      </c>
    </row>
    <row r="175">
      <c r="A175" s="25">
        <v>2.0200322E7</v>
      </c>
      <c r="B175" s="25">
        <v>99.0</v>
      </c>
    </row>
    <row r="176">
      <c r="A176" s="25">
        <v>2.0200321E7</v>
      </c>
      <c r="B176" s="25">
        <v>54.0</v>
      </c>
    </row>
    <row r="177">
      <c r="A177" s="25">
        <v>2.020032E7</v>
      </c>
      <c r="B177" s="25">
        <v>47.0</v>
      </c>
    </row>
    <row r="178">
      <c r="A178" s="25">
        <v>2.0200319E7</v>
      </c>
      <c r="B178" s="25">
        <v>35.0</v>
      </c>
    </row>
    <row r="179">
      <c r="A179" s="25">
        <v>2.0200318E7</v>
      </c>
      <c r="B179" s="25">
        <v>26.0</v>
      </c>
    </row>
    <row r="180">
      <c r="A180" s="25">
        <v>2.0200317E7</v>
      </c>
      <c r="B180" s="25">
        <v>22.0</v>
      </c>
    </row>
    <row r="181">
      <c r="A181" s="25">
        <v>2.0200316E7</v>
      </c>
      <c r="B181" s="25">
        <v>21.0</v>
      </c>
    </row>
    <row r="182">
      <c r="A182" s="25">
        <v>2.0200315E7</v>
      </c>
      <c r="B182" s="25">
        <v>16.0</v>
      </c>
    </row>
    <row r="183">
      <c r="A183" s="25">
        <v>2.0200314E7</v>
      </c>
      <c r="B183" s="25">
        <v>14.0</v>
      </c>
    </row>
    <row r="184">
      <c r="A184" s="25">
        <v>2.0200313E7</v>
      </c>
      <c r="B184" s="25">
        <v>11.0</v>
      </c>
    </row>
    <row r="185">
      <c r="A185" s="25">
        <v>2.0200312E7</v>
      </c>
      <c r="B185" s="25">
        <v>8.0</v>
      </c>
    </row>
    <row r="186">
      <c r="A186" s="25">
        <v>2.0200311E7</v>
      </c>
      <c r="B186" s="25">
        <v>8.0</v>
      </c>
    </row>
    <row r="187">
      <c r="A187" s="25">
        <v>2.020031E7</v>
      </c>
      <c r="B187" s="25">
        <v>6.0</v>
      </c>
    </row>
    <row r="188">
      <c r="A188" s="25">
        <v>2.0200309E7</v>
      </c>
      <c r="B188" s="25">
        <v>4.0</v>
      </c>
    </row>
    <row r="189">
      <c r="A189" s="25">
        <v>2.0200308E7</v>
      </c>
      <c r="B189" s="25">
        <v>1.0</v>
      </c>
    </row>
    <row r="190">
      <c r="A190" s="25">
        <v>2.0200307E7</v>
      </c>
      <c r="B190" s="25">
        <v>1.0</v>
      </c>
    </row>
    <row r="191">
      <c r="A191" s="25">
        <v>2.0200306E7</v>
      </c>
      <c r="B191" s="25">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102</v>
      </c>
      <c r="F1" s="60"/>
      <c r="G1" s="61" t="s">
        <v>103</v>
      </c>
      <c r="I1" s="60"/>
      <c r="J1" s="62" t="s">
        <v>104</v>
      </c>
    </row>
    <row r="2">
      <c r="A2" s="63" t="s">
        <v>105</v>
      </c>
      <c r="B2" s="64" t="s">
        <v>42</v>
      </c>
      <c r="C2" s="64" t="s">
        <v>106</v>
      </c>
      <c r="D2" s="65" t="s">
        <v>107</v>
      </c>
      <c r="E2" s="63" t="s">
        <v>108</v>
      </c>
      <c r="F2" s="60"/>
      <c r="G2" s="66" t="s">
        <v>109</v>
      </c>
      <c r="H2" s="66" t="s">
        <v>110</v>
      </c>
      <c r="I2" s="60"/>
      <c r="J2" s="67" t="s">
        <v>106</v>
      </c>
      <c r="K2" s="67" t="s">
        <v>107</v>
      </c>
    </row>
    <row r="3">
      <c r="A3" s="106">
        <v>2.020091E7</v>
      </c>
      <c r="B3" s="85" t="s">
        <v>137</v>
      </c>
      <c r="C3" s="75">
        <v>127106.0</v>
      </c>
      <c r="D3" s="75">
        <v>6980.0</v>
      </c>
      <c r="E3" s="106">
        <v>134086.0</v>
      </c>
      <c r="F3" s="73"/>
      <c r="G3" s="25">
        <f t="shared" ref="G3:G192" si="1">E3-C3</f>
        <v>6980</v>
      </c>
      <c r="H3" s="25">
        <f t="shared" ref="H3:H47" si="2">G3-D3</f>
        <v>0</v>
      </c>
      <c r="I3" s="73"/>
    </row>
    <row r="4">
      <c r="A4" s="106">
        <v>2.0200909E7</v>
      </c>
      <c r="B4" s="85" t="s">
        <v>137</v>
      </c>
      <c r="C4" s="75">
        <v>126046.0</v>
      </c>
      <c r="D4" s="75">
        <v>6919.0</v>
      </c>
      <c r="E4" s="106">
        <v>132965.0</v>
      </c>
      <c r="F4" s="73"/>
      <c r="G4" s="25">
        <f t="shared" si="1"/>
        <v>6919</v>
      </c>
      <c r="H4" s="25">
        <f t="shared" si="2"/>
        <v>0</v>
      </c>
      <c r="I4" s="73"/>
    </row>
    <row r="5">
      <c r="A5" s="106">
        <v>2.0200908E7</v>
      </c>
      <c r="B5" s="85" t="s">
        <v>137</v>
      </c>
      <c r="C5" s="75">
        <v>125144.0</v>
      </c>
      <c r="D5" s="75">
        <v>6848.0</v>
      </c>
      <c r="E5" s="106">
        <v>131992.0</v>
      </c>
      <c r="F5" s="73"/>
      <c r="G5" s="25">
        <f t="shared" si="1"/>
        <v>6848</v>
      </c>
      <c r="H5" s="25">
        <f t="shared" si="2"/>
        <v>0</v>
      </c>
      <c r="I5" s="73"/>
    </row>
    <row r="6">
      <c r="A6" s="106">
        <v>2.0200907E7</v>
      </c>
      <c r="B6" s="85" t="s">
        <v>137</v>
      </c>
      <c r="C6" s="75">
        <v>124514.0</v>
      </c>
      <c r="D6" s="75">
        <v>6822.0</v>
      </c>
      <c r="E6" s="106">
        <v>131336.0</v>
      </c>
      <c r="F6" s="73"/>
      <c r="G6" s="25">
        <f t="shared" si="1"/>
        <v>6822</v>
      </c>
      <c r="H6" s="25">
        <f t="shared" si="2"/>
        <v>0</v>
      </c>
      <c r="I6" s="73"/>
    </row>
    <row r="7">
      <c r="A7" s="106">
        <v>2.0200906E7</v>
      </c>
      <c r="B7" s="85" t="s">
        <v>137</v>
      </c>
      <c r="C7" s="75">
        <v>123803.0</v>
      </c>
      <c r="D7" s="75">
        <v>6755.0</v>
      </c>
      <c r="E7" s="106">
        <v>130558.0</v>
      </c>
      <c r="F7" s="73"/>
      <c r="G7" s="25">
        <f t="shared" si="1"/>
        <v>6755</v>
      </c>
      <c r="H7" s="25">
        <f t="shared" si="2"/>
        <v>0</v>
      </c>
      <c r="I7" s="73"/>
    </row>
    <row r="8">
      <c r="A8" s="106">
        <v>2.0200905E7</v>
      </c>
      <c r="B8" s="85" t="s">
        <v>137</v>
      </c>
      <c r="C8" s="75">
        <v>123079.0</v>
      </c>
      <c r="D8" s="75">
        <v>6706.0</v>
      </c>
      <c r="E8" s="106">
        <v>129785.0</v>
      </c>
      <c r="F8" s="73"/>
      <c r="G8" s="25">
        <f t="shared" si="1"/>
        <v>6706</v>
      </c>
      <c r="H8" s="25">
        <f t="shared" si="2"/>
        <v>0</v>
      </c>
      <c r="I8" s="73"/>
    </row>
    <row r="9">
      <c r="A9" s="106">
        <v>2.0200904E7</v>
      </c>
      <c r="B9" s="85" t="s">
        <v>137</v>
      </c>
      <c r="C9" s="75">
        <v>121765.0</v>
      </c>
      <c r="D9" s="75">
        <v>6679.0</v>
      </c>
      <c r="E9" s="106">
        <v>128444.0</v>
      </c>
      <c r="F9" s="73"/>
      <c r="G9" s="25">
        <f t="shared" si="1"/>
        <v>6679</v>
      </c>
      <c r="H9" s="25">
        <f t="shared" si="2"/>
        <v>0</v>
      </c>
      <c r="I9" s="73"/>
    </row>
    <row r="10">
      <c r="A10" s="106">
        <v>2.0200903E7</v>
      </c>
      <c r="B10" s="85" t="s">
        <v>137</v>
      </c>
      <c r="C10" s="75">
        <v>120471.0</v>
      </c>
      <c r="D10" s="75">
        <v>6641.0</v>
      </c>
      <c r="E10" s="106">
        <v>127112.0</v>
      </c>
      <c r="F10" s="73"/>
      <c r="G10" s="25">
        <f t="shared" si="1"/>
        <v>6641</v>
      </c>
      <c r="H10" s="25">
        <f t="shared" si="2"/>
        <v>0</v>
      </c>
      <c r="I10" s="73"/>
    </row>
    <row r="11">
      <c r="A11" s="106">
        <v>2.0200902E7</v>
      </c>
      <c r="B11" s="85" t="s">
        <v>137</v>
      </c>
      <c r="C11" s="75">
        <v>119157.0</v>
      </c>
      <c r="D11" s="75">
        <v>6610.0</v>
      </c>
      <c r="E11" s="106">
        <v>125767.0</v>
      </c>
      <c r="F11" s="73"/>
      <c r="G11" s="25">
        <f t="shared" si="1"/>
        <v>6610</v>
      </c>
      <c r="H11" s="25">
        <f t="shared" si="2"/>
        <v>0</v>
      </c>
      <c r="I11" s="73"/>
    </row>
    <row r="12">
      <c r="A12" s="106">
        <v>2.0200901E7</v>
      </c>
      <c r="B12" s="85" t="s">
        <v>137</v>
      </c>
      <c r="C12" s="75">
        <v>118048.0</v>
      </c>
      <c r="D12" s="75">
        <v>6562.0</v>
      </c>
      <c r="E12" s="106">
        <v>124610.0</v>
      </c>
      <c r="F12" s="73"/>
      <c r="G12" s="25">
        <f t="shared" si="1"/>
        <v>6562</v>
      </c>
      <c r="H12" s="25">
        <f t="shared" si="2"/>
        <v>0</v>
      </c>
      <c r="I12" s="73"/>
    </row>
    <row r="13">
      <c r="A13" s="106">
        <v>2.0200831E7</v>
      </c>
      <c r="B13" s="85" t="s">
        <v>137</v>
      </c>
      <c r="C13" s="75">
        <v>116666.0</v>
      </c>
      <c r="D13" s="75">
        <v>6491.0</v>
      </c>
      <c r="E13" s="106">
        <v>123157.0</v>
      </c>
      <c r="F13" s="73"/>
      <c r="G13" s="25">
        <f t="shared" si="1"/>
        <v>6491</v>
      </c>
      <c r="H13" s="25">
        <f t="shared" si="2"/>
        <v>0</v>
      </c>
      <c r="I13" s="73"/>
    </row>
    <row r="14">
      <c r="A14" s="106">
        <v>2.020083E7</v>
      </c>
      <c r="B14" s="85" t="s">
        <v>137</v>
      </c>
      <c r="C14" s="75">
        <v>115806.0</v>
      </c>
      <c r="D14" s="75">
        <v>6456.0</v>
      </c>
      <c r="E14" s="106">
        <v>122262.0</v>
      </c>
      <c r="F14" s="73"/>
      <c r="G14" s="25">
        <f t="shared" si="1"/>
        <v>6456</v>
      </c>
      <c r="H14" s="25">
        <f t="shared" si="2"/>
        <v>0</v>
      </c>
      <c r="I14" s="73"/>
    </row>
    <row r="15">
      <c r="A15" s="106">
        <v>2.0200829E7</v>
      </c>
      <c r="B15" s="85" t="s">
        <v>137</v>
      </c>
      <c r="C15" s="75">
        <v>114911.0</v>
      </c>
      <c r="D15" s="75">
        <v>6429.0</v>
      </c>
      <c r="E15" s="106">
        <v>121340.0</v>
      </c>
      <c r="F15" s="73"/>
      <c r="G15" s="25">
        <f t="shared" si="1"/>
        <v>6429</v>
      </c>
      <c r="H15" s="25">
        <f t="shared" si="2"/>
        <v>0</v>
      </c>
      <c r="I15" s="73"/>
    </row>
    <row r="16">
      <c r="A16" s="106">
        <v>2.0200828E7</v>
      </c>
      <c r="B16" s="85" t="s">
        <v>137</v>
      </c>
      <c r="C16" s="75">
        <v>113725.0</v>
      </c>
      <c r="D16" s="75">
        <v>6399.0</v>
      </c>
      <c r="E16" s="106">
        <v>120124.0</v>
      </c>
      <c r="F16" s="73"/>
      <c r="G16" s="25">
        <f t="shared" si="1"/>
        <v>6399</v>
      </c>
      <c r="H16" s="25">
        <f t="shared" si="2"/>
        <v>0</v>
      </c>
      <c r="I16" s="73"/>
    </row>
    <row r="17">
      <c r="A17" s="106">
        <v>2.0200827E7</v>
      </c>
      <c r="B17" s="85" t="s">
        <v>137</v>
      </c>
      <c r="C17" s="75">
        <v>112489.0</v>
      </c>
      <c r="D17" s="75">
        <v>6339.0</v>
      </c>
      <c r="E17" s="106">
        <v>118828.0</v>
      </c>
      <c r="F17" s="73"/>
      <c r="G17" s="25">
        <f t="shared" si="1"/>
        <v>6339</v>
      </c>
      <c r="H17" s="25">
        <f t="shared" si="2"/>
        <v>0</v>
      </c>
      <c r="I17" s="73"/>
    </row>
    <row r="18">
      <c r="A18" s="106">
        <v>2.0200826E7</v>
      </c>
      <c r="B18" s="85" t="s">
        <v>137</v>
      </c>
      <c r="C18" s="75">
        <v>111331.0</v>
      </c>
      <c r="D18" s="75">
        <v>6253.0</v>
      </c>
      <c r="E18" s="106">
        <v>117584.0</v>
      </c>
      <c r="F18" s="73"/>
      <c r="G18" s="25">
        <f t="shared" si="1"/>
        <v>6253</v>
      </c>
      <c r="H18" s="25">
        <f t="shared" si="2"/>
        <v>0</v>
      </c>
      <c r="I18" s="73"/>
    </row>
    <row r="19">
      <c r="A19" s="106">
        <v>2.0200825E7</v>
      </c>
      <c r="B19" s="85" t="s">
        <v>137</v>
      </c>
      <c r="C19" s="75">
        <v>110343.0</v>
      </c>
      <c r="D19" s="75">
        <v>6152.0</v>
      </c>
      <c r="E19" s="106">
        <v>116495.0</v>
      </c>
      <c r="F19" s="73"/>
      <c r="G19" s="25">
        <f t="shared" si="1"/>
        <v>6152</v>
      </c>
      <c r="H19" s="25">
        <f t="shared" si="2"/>
        <v>0</v>
      </c>
      <c r="I19" s="73"/>
    </row>
    <row r="20">
      <c r="A20" s="106">
        <v>2.0200824E7</v>
      </c>
      <c r="B20" s="85" t="s">
        <v>137</v>
      </c>
      <c r="C20" s="75">
        <v>109566.0</v>
      </c>
      <c r="D20" s="75">
        <v>6085.0</v>
      </c>
      <c r="E20" s="106">
        <v>115651.0</v>
      </c>
      <c r="F20" s="73"/>
      <c r="G20" s="25">
        <f t="shared" si="1"/>
        <v>6085</v>
      </c>
      <c r="H20" s="25">
        <f t="shared" si="2"/>
        <v>0</v>
      </c>
      <c r="I20" s="73"/>
    </row>
    <row r="21">
      <c r="A21" s="106">
        <v>2.0200823E7</v>
      </c>
      <c r="B21" s="85" t="s">
        <v>137</v>
      </c>
      <c r="C21" s="75">
        <v>108735.0</v>
      </c>
      <c r="D21" s="75">
        <v>6067.0</v>
      </c>
      <c r="E21" s="106">
        <v>114802.0</v>
      </c>
      <c r="F21" s="73"/>
      <c r="G21" s="25">
        <f t="shared" si="1"/>
        <v>6067</v>
      </c>
      <c r="H21" s="25">
        <f t="shared" si="2"/>
        <v>0</v>
      </c>
      <c r="I21" s="73"/>
    </row>
    <row r="22">
      <c r="A22" s="106">
        <v>2.0200822E7</v>
      </c>
      <c r="B22" s="85" t="s">
        <v>137</v>
      </c>
      <c r="C22" s="75">
        <v>108133.0</v>
      </c>
      <c r="D22" s="75">
        <v>6032.0</v>
      </c>
      <c r="E22" s="106">
        <v>114165.0</v>
      </c>
      <c r="F22" s="73"/>
      <c r="G22" s="25">
        <f t="shared" si="1"/>
        <v>6032</v>
      </c>
      <c r="H22" s="25">
        <f t="shared" si="2"/>
        <v>0</v>
      </c>
      <c r="I22" s="73"/>
    </row>
    <row r="23">
      <c r="A23" s="106">
        <v>2.0200821E7</v>
      </c>
      <c r="B23" s="85" t="s">
        <v>137</v>
      </c>
      <c r="C23" s="75">
        <v>107064.0</v>
      </c>
      <c r="D23" s="75">
        <v>5982.0</v>
      </c>
      <c r="E23" s="106">
        <v>113046.0</v>
      </c>
      <c r="F23" s="73"/>
      <c r="G23" s="25">
        <f t="shared" si="1"/>
        <v>5982</v>
      </c>
      <c r="H23" s="25">
        <f t="shared" si="2"/>
        <v>0</v>
      </c>
      <c r="I23" s="73"/>
    </row>
    <row r="24">
      <c r="A24" s="106">
        <v>2.020082E7</v>
      </c>
      <c r="B24" s="85" t="s">
        <v>137</v>
      </c>
      <c r="C24" s="75">
        <v>106063.0</v>
      </c>
      <c r="D24" s="75">
        <v>5940.0</v>
      </c>
      <c r="E24" s="106">
        <v>112003.0</v>
      </c>
      <c r="F24" s="73"/>
      <c r="G24" s="25">
        <f t="shared" si="1"/>
        <v>5940</v>
      </c>
      <c r="H24" s="25">
        <f t="shared" si="2"/>
        <v>0</v>
      </c>
      <c r="I24" s="73"/>
    </row>
    <row r="25">
      <c r="A25" s="106">
        <v>2.0200819E7</v>
      </c>
      <c r="B25" s="85" t="s">
        <v>137</v>
      </c>
      <c r="C25" s="75">
        <v>104999.0</v>
      </c>
      <c r="D25" s="75">
        <v>5882.0</v>
      </c>
      <c r="E25" s="106">
        <v>110881.0</v>
      </c>
      <c r="F25" s="73"/>
      <c r="G25" s="25">
        <f t="shared" si="1"/>
        <v>5882</v>
      </c>
      <c r="H25" s="25">
        <f t="shared" si="2"/>
        <v>0</v>
      </c>
      <c r="I25" s="73"/>
    </row>
    <row r="26">
      <c r="A26" s="106">
        <v>2.0200818E7</v>
      </c>
      <c r="B26" s="85" t="s">
        <v>137</v>
      </c>
      <c r="C26" s="75">
        <v>104105.0</v>
      </c>
      <c r="D26" s="75">
        <v>5818.0</v>
      </c>
      <c r="E26" s="106">
        <v>109923.0</v>
      </c>
      <c r="F26" s="73"/>
      <c r="G26" s="25">
        <f t="shared" si="1"/>
        <v>5818</v>
      </c>
      <c r="H26" s="25">
        <f t="shared" si="2"/>
        <v>0</v>
      </c>
      <c r="I26" s="73"/>
    </row>
    <row r="27">
      <c r="A27" s="106">
        <v>2.0200817E7</v>
      </c>
      <c r="B27" s="85" t="s">
        <v>137</v>
      </c>
      <c r="C27" s="75">
        <v>103320.0</v>
      </c>
      <c r="D27" s="75">
        <v>5742.0</v>
      </c>
      <c r="E27" s="106">
        <v>109062.0</v>
      </c>
      <c r="F27" s="73"/>
      <c r="G27" s="25">
        <f t="shared" si="1"/>
        <v>5742</v>
      </c>
      <c r="H27" s="25">
        <f t="shared" si="2"/>
        <v>0</v>
      </c>
      <c r="I27" s="73"/>
    </row>
    <row r="28">
      <c r="A28" s="106">
        <v>2.0200816E7</v>
      </c>
      <c r="B28" s="85" t="s">
        <v>137</v>
      </c>
      <c r="C28" s="75">
        <v>102577.0</v>
      </c>
      <c r="D28" s="75">
        <v>5710.0</v>
      </c>
      <c r="E28" s="106">
        <v>108287.0</v>
      </c>
      <c r="F28" s="73"/>
      <c r="G28" s="25">
        <f t="shared" si="1"/>
        <v>5710</v>
      </c>
      <c r="H28" s="25">
        <f t="shared" si="2"/>
        <v>0</v>
      </c>
      <c r="I28" s="73"/>
    </row>
    <row r="29">
      <c r="A29" s="106">
        <v>2.0200815E7</v>
      </c>
      <c r="B29" s="85" t="s">
        <v>137</v>
      </c>
      <c r="C29" s="75">
        <v>102016.0</v>
      </c>
      <c r="D29" s="75">
        <v>5658.0</v>
      </c>
      <c r="E29" s="106">
        <v>107674.0</v>
      </c>
      <c r="F29" s="73"/>
      <c r="G29" s="25">
        <f t="shared" si="1"/>
        <v>5658</v>
      </c>
      <c r="H29" s="25">
        <f t="shared" si="2"/>
        <v>0</v>
      </c>
      <c r="I29" s="73"/>
    </row>
    <row r="30">
      <c r="A30" s="106">
        <v>2.0200814E7</v>
      </c>
      <c r="B30" s="85" t="s">
        <v>137</v>
      </c>
      <c r="C30" s="75">
        <v>100945.0</v>
      </c>
      <c r="D30" s="75">
        <v>5612.0</v>
      </c>
      <c r="E30" s="106">
        <v>106557.0</v>
      </c>
      <c r="F30" s="73"/>
      <c r="G30" s="25">
        <f t="shared" si="1"/>
        <v>5612</v>
      </c>
      <c r="H30" s="25">
        <f t="shared" si="2"/>
        <v>0</v>
      </c>
      <c r="I30" s="73"/>
    </row>
    <row r="31">
      <c r="A31" s="106">
        <v>2.0200813E7</v>
      </c>
      <c r="B31" s="85" t="s">
        <v>137</v>
      </c>
      <c r="C31" s="75">
        <v>99856.0</v>
      </c>
      <c r="D31" s="75">
        <v>5570.0</v>
      </c>
      <c r="E31" s="106">
        <v>105426.0</v>
      </c>
      <c r="F31" s="73"/>
      <c r="G31" s="25">
        <f t="shared" si="1"/>
        <v>5570</v>
      </c>
      <c r="H31" s="25">
        <f t="shared" si="2"/>
        <v>0</v>
      </c>
      <c r="I31" s="73"/>
    </row>
    <row r="32">
      <c r="A32" s="106">
        <v>2.0200812E7</v>
      </c>
      <c r="B32" s="85" t="s">
        <v>137</v>
      </c>
      <c r="C32" s="75">
        <v>98725.0</v>
      </c>
      <c r="D32" s="75">
        <v>5523.0</v>
      </c>
      <c r="E32" s="106">
        <v>104248.0</v>
      </c>
      <c r="F32" s="73"/>
      <c r="G32" s="25">
        <f t="shared" si="1"/>
        <v>5523</v>
      </c>
      <c r="H32" s="25">
        <f t="shared" si="2"/>
        <v>0</v>
      </c>
      <c r="I32" s="73"/>
    </row>
    <row r="33">
      <c r="A33" s="106">
        <v>2.0200811E7</v>
      </c>
      <c r="B33" s="85" t="s">
        <v>137</v>
      </c>
      <c r="C33" s="75">
        <v>97373.0</v>
      </c>
      <c r="D33" s="75">
        <v>5453.0</v>
      </c>
      <c r="E33" s="106">
        <v>102826.0</v>
      </c>
      <c r="F33" s="73"/>
      <c r="G33" s="25">
        <f t="shared" si="1"/>
        <v>5453</v>
      </c>
      <c r="H33" s="25">
        <f t="shared" si="2"/>
        <v>0</v>
      </c>
      <c r="I33" s="73"/>
    </row>
    <row r="34">
      <c r="A34" s="106">
        <v>2.020081E7</v>
      </c>
      <c r="B34" s="85" t="s">
        <v>137</v>
      </c>
      <c r="C34" s="75">
        <v>96358.0</v>
      </c>
      <c r="D34" s="75">
        <v>5373.0</v>
      </c>
      <c r="E34" s="106">
        <v>101731.0</v>
      </c>
      <c r="F34" s="73"/>
      <c r="G34" s="25">
        <f t="shared" si="1"/>
        <v>5373</v>
      </c>
      <c r="H34" s="25">
        <f t="shared" si="2"/>
        <v>0</v>
      </c>
      <c r="I34" s="73"/>
    </row>
    <row r="35">
      <c r="A35" s="106">
        <v>2.0200809E7</v>
      </c>
      <c r="B35" s="85" t="s">
        <v>137</v>
      </c>
      <c r="C35" s="75">
        <v>95496.0</v>
      </c>
      <c r="D35" s="75">
        <v>5352.0</v>
      </c>
      <c r="E35" s="106">
        <v>100848.0</v>
      </c>
      <c r="F35" s="73"/>
      <c r="G35" s="25">
        <f t="shared" si="1"/>
        <v>5352</v>
      </c>
      <c r="H35" s="25">
        <f t="shared" si="2"/>
        <v>0</v>
      </c>
      <c r="I35" s="73"/>
    </row>
    <row r="36">
      <c r="A36" s="106">
        <v>2.0200808E7</v>
      </c>
      <c r="B36" s="85" t="s">
        <v>137</v>
      </c>
      <c r="C36" s="75">
        <v>94671.0</v>
      </c>
      <c r="D36" s="75">
        <v>5298.0</v>
      </c>
      <c r="E36" s="106">
        <v>99969.0</v>
      </c>
      <c r="F36" s="73"/>
      <c r="G36" s="25">
        <f t="shared" si="1"/>
        <v>5298</v>
      </c>
      <c r="H36" s="25">
        <f t="shared" si="2"/>
        <v>0</v>
      </c>
      <c r="I36" s="73"/>
    </row>
    <row r="37">
      <c r="A37" s="106">
        <v>2.0200807E7</v>
      </c>
      <c r="B37" s="85" t="s">
        <v>137</v>
      </c>
      <c r="C37" s="75">
        <v>93402.0</v>
      </c>
      <c r="D37" s="75">
        <v>5273.0</v>
      </c>
      <c r="E37" s="106">
        <v>98675.0</v>
      </c>
      <c r="F37" s="73"/>
      <c r="G37" s="25">
        <f t="shared" si="1"/>
        <v>5273</v>
      </c>
      <c r="H37" s="25">
        <f t="shared" si="2"/>
        <v>0</v>
      </c>
      <c r="I37" s="73"/>
    </row>
    <row r="38">
      <c r="A38" s="106">
        <v>2.0200806E7</v>
      </c>
      <c r="B38" s="85" t="s">
        <v>137</v>
      </c>
      <c r="C38" s="75">
        <v>92273.0</v>
      </c>
      <c r="D38" s="75">
        <v>5198.0</v>
      </c>
      <c r="E38" s="106">
        <v>97471.0</v>
      </c>
      <c r="F38" s="73"/>
      <c r="G38" s="25">
        <f t="shared" si="1"/>
        <v>5198</v>
      </c>
      <c r="H38" s="25">
        <f t="shared" si="2"/>
        <v>0</v>
      </c>
      <c r="I38" s="73"/>
    </row>
    <row r="39">
      <c r="A39" s="106">
        <v>2.0200805E7</v>
      </c>
      <c r="B39" s="85" t="s">
        <v>137</v>
      </c>
      <c r="C39" s="75">
        <v>91171.0</v>
      </c>
      <c r="D39" s="75">
        <v>5134.0</v>
      </c>
      <c r="E39" s="106">
        <v>96305.0</v>
      </c>
      <c r="F39" s="73"/>
      <c r="G39" s="25">
        <f t="shared" si="1"/>
        <v>5134</v>
      </c>
      <c r="H39" s="25">
        <f t="shared" si="2"/>
        <v>0</v>
      </c>
      <c r="I39" s="73"/>
    </row>
    <row r="40">
      <c r="A40" s="106">
        <v>2.0200804E7</v>
      </c>
      <c r="B40" s="85" t="s">
        <v>137</v>
      </c>
      <c r="C40" s="75">
        <v>90041.0</v>
      </c>
      <c r="D40" s="75">
        <v>5065.0</v>
      </c>
      <c r="E40" s="106">
        <v>95106.0</v>
      </c>
      <c r="F40" s="73"/>
      <c r="G40" s="25">
        <f t="shared" si="1"/>
        <v>5065</v>
      </c>
      <c r="H40" s="25">
        <f t="shared" si="2"/>
        <v>0</v>
      </c>
      <c r="I40" s="73"/>
    </row>
    <row r="41">
      <c r="A41" s="106">
        <v>2.0200803E7</v>
      </c>
      <c r="B41" s="85" t="s">
        <v>137</v>
      </c>
      <c r="C41" s="75">
        <v>88997.0</v>
      </c>
      <c r="D41" s="75">
        <v>4966.0</v>
      </c>
      <c r="E41" s="106">
        <v>93963.0</v>
      </c>
      <c r="F41" s="73"/>
      <c r="G41" s="25">
        <f t="shared" si="1"/>
        <v>4966</v>
      </c>
      <c r="H41" s="25">
        <f t="shared" si="2"/>
        <v>0</v>
      </c>
      <c r="I41" s="73"/>
    </row>
    <row r="42">
      <c r="A42" s="106">
        <v>2.0200802E7</v>
      </c>
      <c r="B42" s="85" t="s">
        <v>137</v>
      </c>
      <c r="C42" s="75">
        <v>88134.0</v>
      </c>
      <c r="D42" s="75">
        <v>4897.0</v>
      </c>
      <c r="E42" s="106">
        <v>93031.0</v>
      </c>
      <c r="F42" s="73"/>
      <c r="G42" s="25">
        <f t="shared" si="1"/>
        <v>4897</v>
      </c>
      <c r="H42" s="25">
        <f t="shared" si="2"/>
        <v>0</v>
      </c>
      <c r="I42" s="73"/>
    </row>
    <row r="43">
      <c r="A43" s="106">
        <v>2.0200801E7</v>
      </c>
      <c r="B43" s="85" t="s">
        <v>137</v>
      </c>
      <c r="C43" s="75">
        <v>87218.0</v>
      </c>
      <c r="D43" s="75">
        <v>4869.0</v>
      </c>
      <c r="E43" s="106">
        <v>92087.0</v>
      </c>
      <c r="F43" s="73"/>
      <c r="G43" s="25">
        <f t="shared" si="1"/>
        <v>4869</v>
      </c>
      <c r="H43" s="25">
        <f t="shared" si="2"/>
        <v>0</v>
      </c>
      <c r="I43" s="73"/>
    </row>
    <row r="44">
      <c r="A44" s="106">
        <v>2.0200731E7</v>
      </c>
      <c r="B44" s="85" t="s">
        <v>137</v>
      </c>
      <c r="C44" s="75">
        <v>86333.0</v>
      </c>
      <c r="D44" s="75">
        <v>4826.0</v>
      </c>
      <c r="E44" s="106">
        <v>91159.0</v>
      </c>
      <c r="F44" s="73"/>
      <c r="G44" s="25">
        <f t="shared" si="1"/>
        <v>4826</v>
      </c>
      <c r="H44" s="25">
        <f t="shared" si="2"/>
        <v>0</v>
      </c>
      <c r="I44" s="73"/>
    </row>
    <row r="45">
      <c r="A45" s="106">
        <v>2.020073E7</v>
      </c>
      <c r="B45" s="85" t="s">
        <v>137</v>
      </c>
      <c r="C45" s="75">
        <v>84862.0</v>
      </c>
      <c r="D45" s="75">
        <v>4764.0</v>
      </c>
      <c r="E45" s="106">
        <v>89626.0</v>
      </c>
      <c r="F45" s="73"/>
      <c r="G45" s="25">
        <f t="shared" si="1"/>
        <v>4764</v>
      </c>
      <c r="H45" s="25">
        <f t="shared" si="2"/>
        <v>0</v>
      </c>
      <c r="I45" s="73"/>
    </row>
    <row r="46">
      <c r="A46" s="106">
        <v>2.0200729E7</v>
      </c>
      <c r="B46" s="85" t="s">
        <v>137</v>
      </c>
      <c r="C46" s="75">
        <v>83213.0</v>
      </c>
      <c r="D46" s="75">
        <v>4680.0</v>
      </c>
      <c r="E46" s="106">
        <v>87893.0</v>
      </c>
      <c r="F46" s="73"/>
      <c r="G46" s="25">
        <f t="shared" si="1"/>
        <v>4680</v>
      </c>
      <c r="H46" s="25">
        <f t="shared" si="2"/>
        <v>0</v>
      </c>
      <c r="I46" s="73"/>
    </row>
    <row r="47">
      <c r="A47" s="106">
        <v>2.0200728E7</v>
      </c>
      <c r="B47" s="85" t="s">
        <v>137</v>
      </c>
      <c r="C47" s="75">
        <v>81896.0</v>
      </c>
      <c r="D47" s="75">
        <v>4601.0</v>
      </c>
      <c r="E47" s="106">
        <v>86497.0</v>
      </c>
      <c r="F47" s="73"/>
      <c r="G47" s="25">
        <f t="shared" si="1"/>
        <v>4601</v>
      </c>
      <c r="H47" s="25">
        <f t="shared" si="2"/>
        <v>0</v>
      </c>
      <c r="I47" s="73"/>
    </row>
    <row r="48">
      <c r="A48" s="106">
        <v>2.0200727E7</v>
      </c>
      <c r="B48" s="85" t="s">
        <v>137</v>
      </c>
      <c r="C48" s="75">
        <v>80628.0</v>
      </c>
      <c r="D48" s="75"/>
      <c r="E48" s="106">
        <v>85177.0</v>
      </c>
      <c r="F48" s="73"/>
      <c r="G48" s="25">
        <f t="shared" si="1"/>
        <v>4549</v>
      </c>
      <c r="I48" s="73"/>
      <c r="K48" s="25">
        <f t="shared" ref="K48:K156" si="3">E48-C48</f>
        <v>4549</v>
      </c>
      <c r="L48" s="25">
        <v>4549.0</v>
      </c>
    </row>
    <row r="49">
      <c r="A49" s="106">
        <v>2.0200726E7</v>
      </c>
      <c r="B49" s="85" t="s">
        <v>137</v>
      </c>
      <c r="C49" s="75">
        <v>79573.0</v>
      </c>
      <c r="D49" s="75"/>
      <c r="E49" s="106">
        <v>84073.0</v>
      </c>
      <c r="F49" s="73"/>
      <c r="G49" s="25">
        <f t="shared" si="1"/>
        <v>4500</v>
      </c>
      <c r="I49" s="73"/>
      <c r="K49" s="25">
        <f t="shared" si="3"/>
        <v>4500</v>
      </c>
      <c r="L49" s="25">
        <v>4500.0</v>
      </c>
    </row>
    <row r="50">
      <c r="A50" s="106">
        <v>2.0200725E7</v>
      </c>
      <c r="B50" s="85" t="s">
        <v>137</v>
      </c>
      <c r="C50" s="75">
        <v>78735.0</v>
      </c>
      <c r="D50" s="75"/>
      <c r="E50" s="106">
        <v>83184.0</v>
      </c>
      <c r="F50" s="73"/>
      <c r="G50" s="25">
        <f t="shared" si="1"/>
        <v>4449</v>
      </c>
      <c r="I50" s="73"/>
      <c r="K50" s="25">
        <f t="shared" si="3"/>
        <v>4449</v>
      </c>
      <c r="L50" s="25">
        <v>4449.0</v>
      </c>
    </row>
    <row r="51">
      <c r="A51" s="106">
        <v>2.0200724E7</v>
      </c>
      <c r="B51" s="85" t="s">
        <v>137</v>
      </c>
      <c r="C51" s="75">
        <v>77309.0</v>
      </c>
      <c r="D51" s="75"/>
      <c r="E51" s="106">
        <v>81746.0</v>
      </c>
      <c r="F51" s="73"/>
      <c r="G51" s="25">
        <f t="shared" si="1"/>
        <v>4437</v>
      </c>
      <c r="I51" s="73"/>
      <c r="K51" s="25">
        <f t="shared" si="3"/>
        <v>4437</v>
      </c>
      <c r="L51" s="25">
        <v>4437.0</v>
      </c>
    </row>
    <row r="52">
      <c r="A52" s="106">
        <v>2.0200723E7</v>
      </c>
      <c r="B52" s="85" t="s">
        <v>137</v>
      </c>
      <c r="C52" s="75">
        <v>75819.0</v>
      </c>
      <c r="D52" s="75"/>
      <c r="E52" s="106">
        <v>80186.0</v>
      </c>
      <c r="F52" s="73"/>
      <c r="G52" s="25">
        <f t="shared" si="1"/>
        <v>4367</v>
      </c>
      <c r="I52" s="73"/>
      <c r="K52" s="25">
        <f t="shared" si="3"/>
        <v>4367</v>
      </c>
      <c r="L52" s="25">
        <v>4367.0</v>
      </c>
    </row>
    <row r="53">
      <c r="A53" s="106">
        <v>2.0200722E7</v>
      </c>
      <c r="B53" s="85" t="s">
        <v>137</v>
      </c>
      <c r="C53" s="75">
        <v>74409.0</v>
      </c>
      <c r="D53" s="75"/>
      <c r="E53" s="106">
        <v>78742.0</v>
      </c>
      <c r="F53" s="73"/>
      <c r="G53" s="25">
        <f t="shared" si="1"/>
        <v>4333</v>
      </c>
      <c r="I53" s="73"/>
      <c r="K53" s="25">
        <f t="shared" si="3"/>
        <v>4333</v>
      </c>
      <c r="L53" s="25">
        <v>4333.0</v>
      </c>
    </row>
    <row r="54">
      <c r="A54" s="106">
        <v>2.0200721E7</v>
      </c>
      <c r="B54" s="85" t="s">
        <v>137</v>
      </c>
      <c r="C54" s="75">
        <v>72963.0</v>
      </c>
      <c r="D54" s="75"/>
      <c r="E54" s="106">
        <v>77215.0</v>
      </c>
      <c r="F54" s="73"/>
      <c r="G54" s="25">
        <f t="shared" si="1"/>
        <v>4252</v>
      </c>
      <c r="I54" s="73"/>
      <c r="K54" s="25">
        <f t="shared" si="3"/>
        <v>4252</v>
      </c>
      <c r="L54" s="25">
        <v>4252.0</v>
      </c>
    </row>
    <row r="55">
      <c r="A55" s="106">
        <v>2.020072E7</v>
      </c>
      <c r="B55" s="85" t="s">
        <v>137</v>
      </c>
      <c r="C55" s="75">
        <v>71952.0</v>
      </c>
      <c r="D55" s="75"/>
      <c r="E55" s="106">
        <v>76168.0</v>
      </c>
      <c r="F55" s="73"/>
      <c r="G55" s="25">
        <f t="shared" si="1"/>
        <v>4216</v>
      </c>
      <c r="I55" s="73"/>
      <c r="K55" s="25">
        <f t="shared" si="3"/>
        <v>4216</v>
      </c>
      <c r="L55" s="25">
        <v>4216.0</v>
      </c>
    </row>
    <row r="56">
      <c r="A56" s="106">
        <v>2.0200719E7</v>
      </c>
      <c r="B56" s="85" t="s">
        <v>137</v>
      </c>
      <c r="C56" s="75">
        <v>70755.0</v>
      </c>
      <c r="D56" s="75"/>
      <c r="E56" s="106">
        <v>74932.0</v>
      </c>
      <c r="F56" s="73"/>
      <c r="G56" s="25">
        <f t="shared" si="1"/>
        <v>4177</v>
      </c>
      <c r="I56" s="73"/>
      <c r="K56" s="25">
        <f t="shared" si="3"/>
        <v>4177</v>
      </c>
      <c r="L56" s="25">
        <v>4177.0</v>
      </c>
    </row>
    <row r="57">
      <c r="A57" s="106">
        <v>2.0200718E7</v>
      </c>
      <c r="B57" s="85" t="s">
        <v>137</v>
      </c>
      <c r="C57" s="75">
        <v>69684.0</v>
      </c>
      <c r="D57" s="75"/>
      <c r="E57" s="106">
        <v>73822.0</v>
      </c>
      <c r="F57" s="73"/>
      <c r="G57" s="25">
        <f t="shared" si="1"/>
        <v>4138</v>
      </c>
      <c r="I57" s="73"/>
      <c r="K57" s="25">
        <f t="shared" si="3"/>
        <v>4138</v>
      </c>
      <c r="L57" s="25">
        <v>4138.0</v>
      </c>
    </row>
    <row r="58">
      <c r="A58" s="106">
        <v>2.0200717E7</v>
      </c>
      <c r="B58" s="85" t="s">
        <v>137</v>
      </c>
      <c r="C58" s="75">
        <v>68175.0</v>
      </c>
      <c r="D58" s="75"/>
      <c r="E58" s="106">
        <v>72280.0</v>
      </c>
      <c r="F58" s="73"/>
      <c r="G58" s="25">
        <f t="shared" si="1"/>
        <v>4105</v>
      </c>
      <c r="I58" s="73"/>
      <c r="K58" s="25">
        <f t="shared" si="3"/>
        <v>4105</v>
      </c>
      <c r="L58" s="25">
        <v>4105.0</v>
      </c>
    </row>
    <row r="59">
      <c r="A59" s="106">
        <v>2.0200716E7</v>
      </c>
      <c r="B59" s="85" t="s">
        <v>137</v>
      </c>
      <c r="C59" s="75">
        <v>66540.0</v>
      </c>
      <c r="D59" s="75"/>
      <c r="E59" s="106">
        <v>70601.0</v>
      </c>
      <c r="F59" s="73"/>
      <c r="G59" s="25">
        <f t="shared" si="1"/>
        <v>4061</v>
      </c>
      <c r="I59" s="73"/>
      <c r="K59" s="25">
        <f t="shared" si="3"/>
        <v>4061</v>
      </c>
      <c r="L59" s="25">
        <v>4061.0</v>
      </c>
    </row>
    <row r="60">
      <c r="A60" s="106">
        <v>2.0200715E7</v>
      </c>
      <c r="B60" s="85" t="s">
        <v>137</v>
      </c>
      <c r="C60" s="75">
        <v>65287.0</v>
      </c>
      <c r="D60" s="75"/>
      <c r="E60" s="106">
        <v>69311.0</v>
      </c>
      <c r="F60" s="73"/>
      <c r="G60" s="25">
        <f t="shared" si="1"/>
        <v>4024</v>
      </c>
      <c r="I60" s="73"/>
      <c r="K60" s="25">
        <f t="shared" si="3"/>
        <v>4024</v>
      </c>
      <c r="L60" s="25">
        <v>4024.0</v>
      </c>
    </row>
    <row r="61">
      <c r="A61" s="106">
        <v>2.0200714E7</v>
      </c>
      <c r="B61" s="85" t="s">
        <v>137</v>
      </c>
      <c r="C61" s="75">
        <v>64013.0</v>
      </c>
      <c r="D61" s="75"/>
      <c r="E61" s="106">
        <v>67995.0</v>
      </c>
      <c r="F61" s="73"/>
      <c r="G61" s="25">
        <f t="shared" si="1"/>
        <v>3982</v>
      </c>
      <c r="I61" s="73"/>
      <c r="K61" s="25">
        <f t="shared" si="3"/>
        <v>3982</v>
      </c>
      <c r="L61" s="25">
        <v>3982.0</v>
      </c>
    </row>
    <row r="62">
      <c r="A62" s="106">
        <v>2.0200713E7</v>
      </c>
      <c r="B62" s="85" t="s">
        <v>137</v>
      </c>
      <c r="C62" s="75">
        <v>62913.0</v>
      </c>
      <c r="D62" s="75"/>
      <c r="E62" s="106">
        <v>66853.0</v>
      </c>
      <c r="F62" s="73"/>
      <c r="G62" s="25">
        <f t="shared" si="1"/>
        <v>3940</v>
      </c>
      <c r="I62" s="73"/>
      <c r="K62" s="25">
        <f t="shared" si="3"/>
        <v>3940</v>
      </c>
      <c r="L62" s="25">
        <v>3940.0</v>
      </c>
    </row>
    <row r="63">
      <c r="A63" s="106">
        <v>2.0200712E7</v>
      </c>
      <c r="B63" s="85" t="s">
        <v>137</v>
      </c>
      <c r="C63" s="75">
        <v>61669.0</v>
      </c>
      <c r="D63" s="75"/>
      <c r="E63" s="106">
        <v>65592.0</v>
      </c>
      <c r="F63" s="73"/>
      <c r="G63" s="25">
        <f t="shared" si="1"/>
        <v>3923</v>
      </c>
      <c r="I63" s="73"/>
      <c r="K63" s="25">
        <f t="shared" si="3"/>
        <v>3923</v>
      </c>
      <c r="L63" s="25">
        <v>3923.0</v>
      </c>
    </row>
    <row r="64">
      <c r="A64" s="106">
        <v>2.0200711E7</v>
      </c>
      <c r="B64" s="85" t="s">
        <v>137</v>
      </c>
      <c r="C64" s="75">
        <v>60328.0</v>
      </c>
      <c r="D64" s="75"/>
      <c r="E64" s="106">
        <v>64214.0</v>
      </c>
      <c r="F64" s="73"/>
      <c r="G64" s="25">
        <f t="shared" si="1"/>
        <v>3886</v>
      </c>
      <c r="I64" s="73"/>
      <c r="K64" s="25">
        <f t="shared" si="3"/>
        <v>3886</v>
      </c>
      <c r="L64" s="25">
        <v>3886.0</v>
      </c>
    </row>
    <row r="65">
      <c r="A65" s="106">
        <v>2.020071E7</v>
      </c>
      <c r="B65" s="85" t="s">
        <v>137</v>
      </c>
      <c r="C65" s="75">
        <v>59000.0</v>
      </c>
      <c r="D65" s="75"/>
      <c r="E65" s="106">
        <v>62856.0</v>
      </c>
      <c r="F65" s="73"/>
      <c r="G65" s="25">
        <f t="shared" si="1"/>
        <v>3856</v>
      </c>
      <c r="I65" s="73"/>
      <c r="K65" s="25">
        <f t="shared" si="3"/>
        <v>3856</v>
      </c>
      <c r="L65" s="25">
        <v>3856.0</v>
      </c>
    </row>
    <row r="66">
      <c r="A66" s="106">
        <v>2.0200709E7</v>
      </c>
      <c r="B66" s="85" t="s">
        <v>137</v>
      </c>
      <c r="C66" s="75">
        <v>57506.0</v>
      </c>
      <c r="D66" s="75"/>
      <c r="E66" s="106">
        <v>61331.0</v>
      </c>
      <c r="F66" s="73"/>
      <c r="G66" s="25">
        <f t="shared" si="1"/>
        <v>3825</v>
      </c>
      <c r="I66" s="73"/>
      <c r="K66" s="25">
        <f t="shared" si="3"/>
        <v>3825</v>
      </c>
      <c r="L66" s="25">
        <v>3825.0</v>
      </c>
    </row>
    <row r="67">
      <c r="A67" s="106">
        <v>2.0200708E7</v>
      </c>
      <c r="B67" s="85" t="s">
        <v>137</v>
      </c>
      <c r="C67" s="75">
        <v>56384.0</v>
      </c>
      <c r="D67" s="75"/>
      <c r="E67" s="106">
        <v>60181.0</v>
      </c>
      <c r="F67" s="73"/>
      <c r="G67" s="25">
        <f t="shared" si="1"/>
        <v>3797</v>
      </c>
      <c r="I67" s="73"/>
      <c r="K67" s="25">
        <f t="shared" si="3"/>
        <v>3797</v>
      </c>
      <c r="L67" s="25">
        <v>3797.0</v>
      </c>
    </row>
    <row r="68">
      <c r="A68" s="106">
        <v>2.0200707E7</v>
      </c>
      <c r="B68" s="85" t="s">
        <v>137</v>
      </c>
      <c r="C68" s="75">
        <v>55150.0</v>
      </c>
      <c r="D68" s="75"/>
      <c r="E68" s="106">
        <v>58904.0</v>
      </c>
      <c r="F68" s="73"/>
      <c r="G68" s="25">
        <f t="shared" si="1"/>
        <v>3754</v>
      </c>
      <c r="I68" s="73"/>
      <c r="K68" s="25">
        <f t="shared" si="3"/>
        <v>3754</v>
      </c>
      <c r="L68" s="25">
        <v>3754.0</v>
      </c>
    </row>
    <row r="69">
      <c r="A69" s="106">
        <v>2.0200706E7</v>
      </c>
      <c r="B69" s="85" t="s">
        <v>137</v>
      </c>
      <c r="C69" s="75">
        <v>54232.0</v>
      </c>
      <c r="D69" s="75"/>
      <c r="E69" s="106">
        <v>57956.0</v>
      </c>
      <c r="F69" s="73"/>
      <c r="G69" s="25">
        <f t="shared" si="1"/>
        <v>3724</v>
      </c>
      <c r="I69" s="73"/>
      <c r="K69" s="25">
        <f t="shared" si="3"/>
        <v>3724</v>
      </c>
      <c r="L69" s="25">
        <v>3724.0</v>
      </c>
    </row>
    <row r="70">
      <c r="A70" s="106">
        <v>2.0200705E7</v>
      </c>
      <c r="B70" s="85" t="s">
        <v>137</v>
      </c>
      <c r="C70" s="75">
        <v>53458.0</v>
      </c>
      <c r="D70" s="75"/>
      <c r="E70" s="106">
        <v>57151.0</v>
      </c>
      <c r="F70" s="73"/>
      <c r="G70" s="25">
        <f t="shared" si="1"/>
        <v>3693</v>
      </c>
      <c r="I70" s="73"/>
      <c r="K70" s="25">
        <f t="shared" si="3"/>
        <v>3693</v>
      </c>
      <c r="L70" s="25">
        <v>3693.0</v>
      </c>
    </row>
    <row r="71">
      <c r="A71" s="106">
        <v>2.0200704E7</v>
      </c>
      <c r="B71" s="85" t="s">
        <v>137</v>
      </c>
      <c r="C71" s="75">
        <v>52488.0</v>
      </c>
      <c r="D71" s="75"/>
      <c r="E71" s="106">
        <v>56183.0</v>
      </c>
      <c r="F71" s="73"/>
      <c r="G71" s="25">
        <f t="shared" si="1"/>
        <v>3695</v>
      </c>
      <c r="I71" s="73"/>
      <c r="K71" s="25">
        <f t="shared" si="3"/>
        <v>3695</v>
      </c>
      <c r="L71" s="25">
        <v>3695.0</v>
      </c>
    </row>
    <row r="72">
      <c r="A72" s="106">
        <v>2.0200703E7</v>
      </c>
      <c r="B72" s="85" t="s">
        <v>137</v>
      </c>
      <c r="C72" s="75">
        <v>51581.0</v>
      </c>
      <c r="D72" s="75"/>
      <c r="E72" s="106">
        <v>55257.0</v>
      </c>
      <c r="F72" s="73"/>
      <c r="G72" s="25">
        <f t="shared" si="1"/>
        <v>3676</v>
      </c>
      <c r="I72" s="73"/>
      <c r="K72" s="25">
        <f t="shared" si="3"/>
        <v>3676</v>
      </c>
      <c r="L72" s="25">
        <v>3676.0</v>
      </c>
    </row>
    <row r="73">
      <c r="A73" s="106">
        <v>2.0200702E7</v>
      </c>
      <c r="B73" s="85" t="s">
        <v>137</v>
      </c>
      <c r="C73" s="75">
        <v>50523.0</v>
      </c>
      <c r="D73" s="75"/>
      <c r="E73" s="106">
        <v>54166.0</v>
      </c>
      <c r="F73" s="73"/>
      <c r="G73" s="25">
        <f t="shared" si="1"/>
        <v>3643</v>
      </c>
      <c r="I73" s="73"/>
      <c r="K73" s="25">
        <f t="shared" si="3"/>
        <v>3643</v>
      </c>
      <c r="L73" s="25">
        <v>3643.0</v>
      </c>
    </row>
    <row r="74">
      <c r="A74" s="106">
        <v>2.0200701E7</v>
      </c>
      <c r="B74" s="85" t="s">
        <v>137</v>
      </c>
      <c r="C74" s="75">
        <v>49263.0</v>
      </c>
      <c r="D74" s="75"/>
      <c r="E74" s="106">
        <v>52865.0</v>
      </c>
      <c r="F74" s="73"/>
      <c r="G74" s="25">
        <f t="shared" si="1"/>
        <v>3602</v>
      </c>
      <c r="I74" s="73"/>
      <c r="K74" s="25">
        <f t="shared" si="3"/>
        <v>3602</v>
      </c>
      <c r="L74" s="25">
        <v>3602.0</v>
      </c>
    </row>
    <row r="75">
      <c r="A75" s="106">
        <v>2.020063E7</v>
      </c>
      <c r="B75" s="85" t="s">
        <v>137</v>
      </c>
      <c r="C75" s="75">
        <v>48222.0</v>
      </c>
      <c r="D75" s="75"/>
      <c r="E75" s="106">
        <v>51789.0</v>
      </c>
      <c r="F75" s="73"/>
      <c r="G75" s="25">
        <f t="shared" si="1"/>
        <v>3567</v>
      </c>
      <c r="I75" s="73"/>
      <c r="K75" s="25">
        <f t="shared" si="3"/>
        <v>3567</v>
      </c>
      <c r="L75" s="25">
        <v>3567.0</v>
      </c>
    </row>
    <row r="76">
      <c r="A76" s="106">
        <v>2.0200629E7</v>
      </c>
      <c r="B76" s="85" t="s">
        <v>137</v>
      </c>
      <c r="C76" s="75">
        <v>47524.0</v>
      </c>
      <c r="D76" s="75"/>
      <c r="E76" s="106">
        <v>51046.0</v>
      </c>
      <c r="F76" s="73"/>
      <c r="G76" s="25">
        <f t="shared" si="1"/>
        <v>3522</v>
      </c>
      <c r="I76" s="73"/>
      <c r="K76" s="25">
        <f t="shared" si="3"/>
        <v>3522</v>
      </c>
      <c r="L76" s="25">
        <v>3522.0</v>
      </c>
    </row>
    <row r="77">
      <c r="A77" s="106">
        <v>2.0200628E7</v>
      </c>
      <c r="B77" s="85" t="s">
        <v>137</v>
      </c>
      <c r="C77" s="75">
        <v>46790.0</v>
      </c>
      <c r="D77" s="75"/>
      <c r="E77" s="106">
        <v>50309.0</v>
      </c>
      <c r="F77" s="73"/>
      <c r="G77" s="25">
        <f t="shared" si="1"/>
        <v>3519</v>
      </c>
      <c r="I77" s="73"/>
      <c r="K77" s="25">
        <f t="shared" si="3"/>
        <v>3519</v>
      </c>
      <c r="L77" s="25">
        <v>3519.0</v>
      </c>
    </row>
    <row r="78">
      <c r="A78" s="106">
        <v>2.0200627E7</v>
      </c>
      <c r="B78" s="85" t="s">
        <v>137</v>
      </c>
      <c r="C78" s="75">
        <v>45969.0</v>
      </c>
      <c r="D78" s="75"/>
      <c r="E78" s="106">
        <v>49455.0</v>
      </c>
      <c r="F78" s="73"/>
      <c r="G78" s="25">
        <f t="shared" si="1"/>
        <v>3486</v>
      </c>
      <c r="I78" s="73"/>
      <c r="K78" s="25">
        <f t="shared" si="3"/>
        <v>3486</v>
      </c>
      <c r="L78" s="25">
        <v>3486.0</v>
      </c>
    </row>
    <row r="79">
      <c r="A79" s="106">
        <v>2.0200626E7</v>
      </c>
      <c r="B79" s="85" t="s">
        <v>137</v>
      </c>
      <c r="C79" s="75">
        <v>45172.0</v>
      </c>
      <c r="D79" s="75"/>
      <c r="E79" s="106">
        <v>48638.0</v>
      </c>
      <c r="F79" s="73"/>
      <c r="G79" s="25">
        <f t="shared" si="1"/>
        <v>3466</v>
      </c>
      <c r="I79" s="73"/>
      <c r="K79" s="25">
        <f t="shared" si="3"/>
        <v>3466</v>
      </c>
      <c r="L79" s="25">
        <v>3466.0</v>
      </c>
    </row>
    <row r="80">
      <c r="A80" s="106">
        <v>2.0200625E7</v>
      </c>
      <c r="B80" s="85" t="s">
        <v>137</v>
      </c>
      <c r="C80" s="75">
        <v>44221.0</v>
      </c>
      <c r="D80" s="75"/>
      <c r="E80" s="106">
        <v>47651.0</v>
      </c>
      <c r="F80" s="73"/>
      <c r="G80" s="25">
        <f t="shared" si="1"/>
        <v>3430</v>
      </c>
      <c r="I80" s="73"/>
      <c r="K80" s="25">
        <f t="shared" si="3"/>
        <v>3430</v>
      </c>
      <c r="L80" s="25">
        <v>3430.0</v>
      </c>
    </row>
    <row r="81">
      <c r="A81" s="106">
        <v>2.0200624E7</v>
      </c>
      <c r="B81" s="85" t="s">
        <v>137</v>
      </c>
      <c r="C81" s="75">
        <v>43363.0</v>
      </c>
      <c r="D81" s="75"/>
      <c r="E81" s="106">
        <v>46759.0</v>
      </c>
      <c r="F81" s="73"/>
      <c r="G81" s="25">
        <f t="shared" si="1"/>
        <v>3396</v>
      </c>
      <c r="I81" s="73"/>
      <c r="K81" s="25">
        <f t="shared" si="3"/>
        <v>3396</v>
      </c>
      <c r="L81" s="25">
        <v>3396.0</v>
      </c>
    </row>
    <row r="82">
      <c r="A82" s="106">
        <v>2.0200623E7</v>
      </c>
      <c r="B82" s="85" t="s">
        <v>137</v>
      </c>
      <c r="C82" s="75">
        <v>42767.0</v>
      </c>
      <c r="D82" s="75"/>
      <c r="E82" s="106">
        <v>46127.0</v>
      </c>
      <c r="F82" s="73"/>
      <c r="G82" s="25">
        <f t="shared" si="1"/>
        <v>3360</v>
      </c>
      <c r="I82" s="73"/>
      <c r="K82" s="25">
        <f t="shared" si="3"/>
        <v>3360</v>
      </c>
      <c r="L82" s="25">
        <v>3360.0</v>
      </c>
    </row>
    <row r="83">
      <c r="A83" s="106">
        <v>2.0200622E7</v>
      </c>
      <c r="B83" s="85" t="s">
        <v>137</v>
      </c>
      <c r="C83" s="75">
        <v>42254.0</v>
      </c>
      <c r="D83" s="75"/>
      <c r="E83" s="106">
        <v>45537.0</v>
      </c>
      <c r="F83" s="73"/>
      <c r="G83" s="25">
        <f t="shared" si="1"/>
        <v>3283</v>
      </c>
      <c r="I83" s="73"/>
      <c r="K83" s="25">
        <f t="shared" si="3"/>
        <v>3283</v>
      </c>
      <c r="L83" s="25">
        <v>3283.0</v>
      </c>
    </row>
    <row r="84">
      <c r="A84" s="106">
        <v>2.0200621E7</v>
      </c>
      <c r="B84" s="85" t="s">
        <v>137</v>
      </c>
      <c r="C84" s="75">
        <v>41578.0</v>
      </c>
      <c r="D84" s="75"/>
      <c r="E84" s="106">
        <v>44808.0</v>
      </c>
      <c r="F84" s="73"/>
      <c r="G84" s="25">
        <f t="shared" si="1"/>
        <v>3230</v>
      </c>
      <c r="I84" s="73"/>
      <c r="K84" s="25">
        <f t="shared" si="3"/>
        <v>3230</v>
      </c>
      <c r="L84" s="25">
        <v>3230.0</v>
      </c>
    </row>
    <row r="85">
      <c r="A85" s="106">
        <v>2.020062E7</v>
      </c>
      <c r="B85" s="85" t="s">
        <v>137</v>
      </c>
      <c r="C85" s="75">
        <v>41062.0</v>
      </c>
      <c r="D85" s="75"/>
      <c r="E85" s="106">
        <v>44262.0</v>
      </c>
      <c r="F85" s="73"/>
      <c r="G85" s="25">
        <f t="shared" si="1"/>
        <v>3200</v>
      </c>
      <c r="I85" s="73"/>
      <c r="K85" s="25">
        <f t="shared" si="3"/>
        <v>3200</v>
      </c>
      <c r="L85" s="25">
        <v>3200.0</v>
      </c>
    </row>
    <row r="86">
      <c r="A86" s="106">
        <v>2.0200619E7</v>
      </c>
      <c r="B86" s="85" t="s">
        <v>137</v>
      </c>
      <c r="C86" s="75">
        <v>40549.0</v>
      </c>
      <c r="D86" s="75"/>
      <c r="E86" s="106">
        <v>43731.0</v>
      </c>
      <c r="F86" s="73"/>
      <c r="G86" s="25">
        <f t="shared" si="1"/>
        <v>3182</v>
      </c>
      <c r="I86" s="73"/>
      <c r="K86" s="25">
        <f t="shared" si="3"/>
        <v>3182</v>
      </c>
      <c r="L86" s="25">
        <v>3182.0</v>
      </c>
    </row>
    <row r="87">
      <c r="A87" s="106">
        <v>2.0200618E7</v>
      </c>
      <c r="B87" s="85" t="s">
        <v>137</v>
      </c>
      <c r="C87" s="75">
        <v>39973.0</v>
      </c>
      <c r="D87" s="75"/>
      <c r="E87" s="106">
        <v>43122.0</v>
      </c>
      <c r="F87" s="73"/>
      <c r="G87" s="25">
        <f t="shared" si="1"/>
        <v>3149</v>
      </c>
      <c r="I87" s="73"/>
      <c r="K87" s="25">
        <f t="shared" si="3"/>
        <v>3149</v>
      </c>
      <c r="L87" s="25">
        <v>3149.0</v>
      </c>
    </row>
    <row r="88">
      <c r="A88" s="106">
        <v>2.0200617E7</v>
      </c>
      <c r="B88" s="85" t="s">
        <v>137</v>
      </c>
      <c r="C88" s="75">
        <v>39303.0</v>
      </c>
      <c r="D88" s="75"/>
      <c r="E88" s="106">
        <v>42422.0</v>
      </c>
      <c r="F88" s="73"/>
      <c r="G88" s="25">
        <f t="shared" si="1"/>
        <v>3119</v>
      </c>
      <c r="I88" s="73"/>
      <c r="K88" s="25">
        <f t="shared" si="3"/>
        <v>3119</v>
      </c>
      <c r="L88" s="25">
        <v>3119.0</v>
      </c>
    </row>
    <row r="89">
      <c r="A89" s="106">
        <v>2.0200616E7</v>
      </c>
      <c r="B89" s="85" t="s">
        <v>137</v>
      </c>
      <c r="C89" s="75">
        <v>38911.0</v>
      </c>
      <c r="D89" s="75"/>
      <c r="E89" s="106">
        <v>42010.0</v>
      </c>
      <c r="F89" s="73"/>
      <c r="G89" s="25">
        <f t="shared" si="1"/>
        <v>3099</v>
      </c>
      <c r="I89" s="73"/>
      <c r="K89" s="25">
        <f t="shared" si="3"/>
        <v>3099</v>
      </c>
      <c r="L89" s="25">
        <v>3099.0</v>
      </c>
    </row>
    <row r="90">
      <c r="A90" s="106">
        <v>2.0200615E7</v>
      </c>
      <c r="B90" s="85" t="s">
        <v>137</v>
      </c>
      <c r="C90" s="75">
        <v>38536.0</v>
      </c>
      <c r="D90" s="75"/>
      <c r="E90" s="106">
        <v>41576.0</v>
      </c>
      <c r="F90" s="73"/>
      <c r="G90" s="25">
        <f t="shared" si="1"/>
        <v>3040</v>
      </c>
      <c r="I90" s="73"/>
      <c r="K90" s="25">
        <f t="shared" si="3"/>
        <v>3040</v>
      </c>
      <c r="L90" s="25">
        <v>3040.0</v>
      </c>
    </row>
    <row r="91">
      <c r="A91" s="106">
        <v>2.0200614E7</v>
      </c>
      <c r="B91" s="85" t="s">
        <v>137</v>
      </c>
      <c r="C91" s="75">
        <v>38188.0</v>
      </c>
      <c r="D91" s="75"/>
      <c r="E91" s="106">
        <v>41148.0</v>
      </c>
      <c r="F91" s="73"/>
      <c r="G91" s="25">
        <f t="shared" si="1"/>
        <v>2960</v>
      </c>
      <c r="I91" s="73"/>
      <c r="K91" s="25">
        <f t="shared" si="3"/>
        <v>2960</v>
      </c>
      <c r="L91" s="25">
        <v>2960.0</v>
      </c>
    </row>
    <row r="92">
      <c r="A92" s="106">
        <v>2.0200613E7</v>
      </c>
      <c r="B92" s="85" t="s">
        <v>137</v>
      </c>
      <c r="C92" s="75">
        <v>37893.0</v>
      </c>
      <c r="D92" s="75"/>
      <c r="E92" s="106">
        <v>40848.0</v>
      </c>
      <c r="F92" s="73"/>
      <c r="G92" s="25">
        <f t="shared" si="1"/>
        <v>2955</v>
      </c>
      <c r="I92" s="73"/>
      <c r="K92" s="25">
        <f t="shared" si="3"/>
        <v>2955</v>
      </c>
      <c r="L92" s="25">
        <v>2955.0</v>
      </c>
    </row>
    <row r="93">
      <c r="A93" s="106">
        <v>2.0200612E7</v>
      </c>
      <c r="B93" s="85" t="s">
        <v>137</v>
      </c>
      <c r="C93" s="75">
        <v>37519.0</v>
      </c>
      <c r="D93" s="75"/>
      <c r="E93" s="106">
        <v>40424.0</v>
      </c>
      <c r="F93" s="73"/>
      <c r="G93" s="25">
        <f t="shared" si="1"/>
        <v>2905</v>
      </c>
      <c r="I93" s="73"/>
      <c r="K93" s="25">
        <f t="shared" si="3"/>
        <v>2905</v>
      </c>
      <c r="L93" s="25">
        <v>2905.0</v>
      </c>
    </row>
    <row r="94">
      <c r="A94" s="106">
        <v>2.0200611E7</v>
      </c>
      <c r="B94" s="85" t="s">
        <v>137</v>
      </c>
      <c r="C94" s="75">
        <v>37120.0</v>
      </c>
      <c r="D94" s="75"/>
      <c r="E94" s="106">
        <v>40004.0</v>
      </c>
      <c r="F94" s="73"/>
      <c r="G94" s="25">
        <f t="shared" si="1"/>
        <v>2884</v>
      </c>
      <c r="I94" s="73"/>
      <c r="K94" s="25">
        <f t="shared" si="3"/>
        <v>2884</v>
      </c>
      <c r="L94" s="25">
        <v>2884.0</v>
      </c>
    </row>
    <row r="95">
      <c r="A95" s="106">
        <v>2.020061E7</v>
      </c>
      <c r="B95" s="85" t="s">
        <v>137</v>
      </c>
      <c r="C95" s="75">
        <v>36710.0</v>
      </c>
      <c r="D95" s="75"/>
      <c r="E95" s="106">
        <v>39575.0</v>
      </c>
      <c r="F95" s="73"/>
      <c r="G95" s="25">
        <f t="shared" si="1"/>
        <v>2865</v>
      </c>
      <c r="I95" s="73"/>
      <c r="K95" s="25">
        <f t="shared" si="3"/>
        <v>2865</v>
      </c>
      <c r="L95" s="25">
        <v>2865.0</v>
      </c>
    </row>
    <row r="96">
      <c r="A96" s="106">
        <v>2.0200609E7</v>
      </c>
      <c r="B96" s="85" t="s">
        <v>137</v>
      </c>
      <c r="C96" s="75">
        <v>36355.0</v>
      </c>
      <c r="D96" s="75"/>
      <c r="E96" s="106">
        <v>39162.0</v>
      </c>
      <c r="F96" s="73"/>
      <c r="G96" s="25">
        <f t="shared" si="1"/>
        <v>2807</v>
      </c>
      <c r="I96" s="73"/>
      <c r="K96" s="25">
        <f t="shared" si="3"/>
        <v>2807</v>
      </c>
      <c r="L96" s="25">
        <v>2807.0</v>
      </c>
    </row>
    <row r="97">
      <c r="A97" s="106">
        <v>2.0200608E7</v>
      </c>
      <c r="B97" s="85" t="s">
        <v>137</v>
      </c>
      <c r="C97" s="75">
        <v>36077.0</v>
      </c>
      <c r="D97" s="75"/>
      <c r="E97" s="106">
        <v>38837.0</v>
      </c>
      <c r="F97" s="73"/>
      <c r="G97" s="25">
        <f t="shared" si="1"/>
        <v>2760</v>
      </c>
      <c r="I97" s="73"/>
      <c r="K97" s="25">
        <f t="shared" si="3"/>
        <v>2760</v>
      </c>
      <c r="L97" s="25">
        <v>2760.0</v>
      </c>
    </row>
    <row r="98">
      <c r="A98" s="106">
        <v>2.0200607E7</v>
      </c>
      <c r="B98" s="85" t="s">
        <v>137</v>
      </c>
      <c r="C98" s="75">
        <v>35731.0</v>
      </c>
      <c r="D98" s="75"/>
      <c r="E98" s="106">
        <v>38476.0</v>
      </c>
      <c r="F98" s="73"/>
      <c r="G98" s="25">
        <f t="shared" si="1"/>
        <v>2745</v>
      </c>
      <c r="I98" s="73"/>
      <c r="K98" s="25">
        <f t="shared" si="3"/>
        <v>2745</v>
      </c>
      <c r="L98" s="25">
        <v>2745.0</v>
      </c>
    </row>
    <row r="99">
      <c r="A99" s="106">
        <v>2.0200606E7</v>
      </c>
      <c r="B99" s="85" t="s">
        <v>137</v>
      </c>
      <c r="C99" s="75">
        <v>35408.0</v>
      </c>
      <c r="D99" s="75"/>
      <c r="E99" s="106">
        <v>38111.0</v>
      </c>
      <c r="F99" s="73"/>
      <c r="G99" s="25">
        <f t="shared" si="1"/>
        <v>2703</v>
      </c>
      <c r="I99" s="73"/>
      <c r="K99" s="25">
        <f t="shared" si="3"/>
        <v>2703</v>
      </c>
      <c r="L99" s="25">
        <v>2703.0</v>
      </c>
    </row>
    <row r="100">
      <c r="A100" s="106">
        <v>2.0200605E7</v>
      </c>
      <c r="B100" s="85" t="s">
        <v>137</v>
      </c>
      <c r="C100" s="75">
        <v>35096.0</v>
      </c>
      <c r="D100" s="75"/>
      <c r="E100" s="106">
        <v>37758.0</v>
      </c>
      <c r="F100" s="73"/>
      <c r="G100" s="25">
        <f t="shared" si="1"/>
        <v>2662</v>
      </c>
      <c r="I100" s="73"/>
      <c r="K100" s="25">
        <f t="shared" si="3"/>
        <v>2662</v>
      </c>
      <c r="L100" s="25">
        <v>2662.0</v>
      </c>
    </row>
    <row r="101">
      <c r="A101" s="106">
        <v>2.0200604E7</v>
      </c>
      <c r="B101" s="85" t="s">
        <v>137</v>
      </c>
      <c r="C101" s="75">
        <v>34639.0</v>
      </c>
      <c r="D101" s="75"/>
      <c r="E101" s="106">
        <v>37282.0</v>
      </c>
      <c r="F101" s="73"/>
      <c r="G101" s="25">
        <f t="shared" si="1"/>
        <v>2643</v>
      </c>
      <c r="I101" s="73"/>
      <c r="K101" s="25">
        <f t="shared" si="3"/>
        <v>2643</v>
      </c>
      <c r="L101" s="25">
        <v>2643.0</v>
      </c>
    </row>
    <row r="102">
      <c r="A102" s="106">
        <v>2.0200603E7</v>
      </c>
      <c r="B102" s="85" t="s">
        <v>137</v>
      </c>
      <c r="C102" s="75">
        <v>34208.0</v>
      </c>
      <c r="D102" s="75"/>
      <c r="E102" s="106">
        <v>36792.0</v>
      </c>
      <c r="F102" s="73"/>
      <c r="G102" s="25">
        <f t="shared" si="1"/>
        <v>2584</v>
      </c>
      <c r="I102" s="73"/>
      <c r="K102" s="25">
        <f t="shared" si="3"/>
        <v>2584</v>
      </c>
      <c r="L102" s="25">
        <v>2584.0</v>
      </c>
    </row>
    <row r="103">
      <c r="A103" s="106">
        <v>2.0200602E7</v>
      </c>
      <c r="B103" s="85" t="s">
        <v>137</v>
      </c>
      <c r="C103" s="75">
        <v>33892.0</v>
      </c>
      <c r="D103" s="75"/>
      <c r="E103" s="106">
        <v>36350.0</v>
      </c>
      <c r="F103" s="73"/>
      <c r="G103" s="25">
        <f t="shared" si="1"/>
        <v>2458</v>
      </c>
      <c r="I103" s="73"/>
      <c r="K103" s="25">
        <f t="shared" si="3"/>
        <v>2458</v>
      </c>
      <c r="L103" s="25">
        <v>2458.0</v>
      </c>
    </row>
    <row r="104">
      <c r="A104" s="106">
        <v>2.0200601E7</v>
      </c>
      <c r="B104" s="85" t="s">
        <v>137</v>
      </c>
      <c r="C104" s="75">
        <v>33501.0</v>
      </c>
      <c r="D104" s="75"/>
      <c r="E104" s="106">
        <v>35984.0</v>
      </c>
      <c r="F104" s="73"/>
      <c r="G104" s="25">
        <f t="shared" si="1"/>
        <v>2483</v>
      </c>
      <c r="I104" s="73"/>
      <c r="K104" s="25">
        <f t="shared" si="3"/>
        <v>2483</v>
      </c>
      <c r="L104" s="25">
        <v>2483.0</v>
      </c>
    </row>
    <row r="105">
      <c r="A105" s="106">
        <v>2.0200531E7</v>
      </c>
      <c r="B105" s="85" t="s">
        <v>137</v>
      </c>
      <c r="C105" s="75">
        <v>33073.0</v>
      </c>
      <c r="D105" s="75"/>
      <c r="E105" s="106">
        <v>35513.0</v>
      </c>
      <c r="F105" s="73"/>
      <c r="G105" s="25">
        <f t="shared" si="1"/>
        <v>2440</v>
      </c>
      <c r="I105" s="73"/>
      <c r="K105" s="25">
        <f t="shared" si="3"/>
        <v>2440</v>
      </c>
      <c r="L105" s="25">
        <v>2440.0</v>
      </c>
    </row>
    <row r="106">
      <c r="A106" s="106">
        <v>2.020053E7</v>
      </c>
      <c r="B106" s="85" t="s">
        <v>137</v>
      </c>
      <c r="C106" s="75">
        <v>32639.0</v>
      </c>
      <c r="D106" s="75"/>
      <c r="E106" s="106">
        <v>35034.0</v>
      </c>
      <c r="F106" s="73"/>
      <c r="G106" s="25">
        <f t="shared" si="1"/>
        <v>2395</v>
      </c>
      <c r="I106" s="73"/>
      <c r="K106" s="25">
        <f t="shared" si="3"/>
        <v>2395</v>
      </c>
      <c r="L106" s="25">
        <v>2395.0</v>
      </c>
    </row>
    <row r="107">
      <c r="A107" s="106">
        <v>2.0200529E7</v>
      </c>
      <c r="B107" s="85" t="s">
        <v>137</v>
      </c>
      <c r="C107" s="75">
        <v>32202.0</v>
      </c>
      <c r="D107" s="75"/>
      <c r="E107" s="106">
        <v>34566.0</v>
      </c>
      <c r="F107" s="73"/>
      <c r="G107" s="25">
        <f t="shared" si="1"/>
        <v>2364</v>
      </c>
      <c r="I107" s="73"/>
      <c r="K107" s="25">
        <f t="shared" si="3"/>
        <v>2364</v>
      </c>
      <c r="L107" s="25">
        <v>2364.0</v>
      </c>
    </row>
    <row r="108">
      <c r="A108" s="106">
        <v>2.0200528E7</v>
      </c>
      <c r="B108" s="85" t="s">
        <v>137</v>
      </c>
      <c r="C108" s="75">
        <v>31625.0</v>
      </c>
      <c r="D108" s="75"/>
      <c r="E108" s="106">
        <v>33915.0</v>
      </c>
      <c r="F108" s="73"/>
      <c r="G108" s="25">
        <f t="shared" si="1"/>
        <v>2290</v>
      </c>
      <c r="I108" s="73"/>
      <c r="K108" s="25">
        <f t="shared" si="3"/>
        <v>2290</v>
      </c>
      <c r="L108" s="25">
        <v>2290.0</v>
      </c>
    </row>
    <row r="109">
      <c r="A109" s="106">
        <v>2.0200527E7</v>
      </c>
      <c r="B109" s="85" t="s">
        <v>137</v>
      </c>
      <c r="C109" s="75">
        <v>31191.0</v>
      </c>
      <c r="D109" s="75"/>
      <c r="E109" s="106">
        <v>33439.0</v>
      </c>
      <c r="F109" s="73"/>
      <c r="G109" s="25">
        <f t="shared" si="1"/>
        <v>2248</v>
      </c>
      <c r="I109" s="73"/>
      <c r="K109" s="25">
        <f t="shared" si="3"/>
        <v>2248</v>
      </c>
      <c r="L109" s="25">
        <v>2248.0</v>
      </c>
    </row>
    <row r="110">
      <c r="A110" s="106">
        <v>2.0200526E7</v>
      </c>
      <c r="B110" s="85" t="s">
        <v>137</v>
      </c>
      <c r="C110" s="75">
        <v>30827.0</v>
      </c>
      <c r="D110" s="75"/>
      <c r="E110" s="106">
        <v>33006.0</v>
      </c>
      <c r="F110" s="73"/>
      <c r="G110" s="25">
        <f t="shared" si="1"/>
        <v>2179</v>
      </c>
      <c r="I110" s="73"/>
      <c r="K110" s="25">
        <f t="shared" si="3"/>
        <v>2179</v>
      </c>
      <c r="L110" s="25">
        <v>2179.0</v>
      </c>
    </row>
    <row r="111">
      <c r="A111" s="106">
        <v>2.0200525E7</v>
      </c>
      <c r="B111" s="85" t="s">
        <v>137</v>
      </c>
      <c r="C111" s="75">
        <v>30305.0</v>
      </c>
      <c r="D111" s="75"/>
      <c r="E111" s="106">
        <v>32477.0</v>
      </c>
      <c r="F111" s="73"/>
      <c r="G111" s="25">
        <f t="shared" si="1"/>
        <v>2172</v>
      </c>
      <c r="I111" s="73"/>
      <c r="K111" s="25">
        <f t="shared" si="3"/>
        <v>2172</v>
      </c>
      <c r="L111" s="25">
        <v>2172.0</v>
      </c>
    </row>
    <row r="112">
      <c r="A112" s="106">
        <v>2.0200524E7</v>
      </c>
      <c r="B112" s="85" t="s">
        <v>137</v>
      </c>
      <c r="C112" s="75">
        <v>29777.0</v>
      </c>
      <c r="D112" s="75"/>
      <c r="E112" s="106">
        <v>31911.0</v>
      </c>
      <c r="F112" s="73"/>
      <c r="G112" s="25">
        <f t="shared" si="1"/>
        <v>2134</v>
      </c>
      <c r="I112" s="73"/>
      <c r="K112" s="25">
        <f t="shared" si="3"/>
        <v>2134</v>
      </c>
      <c r="L112" s="25">
        <v>2134.0</v>
      </c>
    </row>
    <row r="113">
      <c r="A113" s="106">
        <v>2.0200523E7</v>
      </c>
      <c r="B113" s="85" t="s">
        <v>137</v>
      </c>
      <c r="C113" s="75">
        <v>29288.0</v>
      </c>
      <c r="D113" s="75"/>
      <c r="E113" s="106">
        <v>31408.0</v>
      </c>
      <c r="F113" s="73"/>
      <c r="G113" s="25">
        <f t="shared" si="1"/>
        <v>2120</v>
      </c>
      <c r="I113" s="73"/>
      <c r="K113" s="25">
        <f t="shared" si="3"/>
        <v>2120</v>
      </c>
      <c r="L113" s="25">
        <v>2120.0</v>
      </c>
    </row>
    <row r="114">
      <c r="A114" s="106">
        <v>2.0200522E7</v>
      </c>
      <c r="B114" s="85" t="s">
        <v>137</v>
      </c>
      <c r="C114" s="75">
        <v>28758.0</v>
      </c>
      <c r="D114" s="75"/>
      <c r="E114" s="106">
        <v>30794.0</v>
      </c>
      <c r="F114" s="73"/>
      <c r="G114" s="25">
        <f t="shared" si="1"/>
        <v>2036</v>
      </c>
      <c r="I114" s="73"/>
      <c r="K114" s="25">
        <f t="shared" si="3"/>
        <v>2036</v>
      </c>
      <c r="L114" s="25">
        <v>2036.0</v>
      </c>
    </row>
    <row r="115">
      <c r="A115" s="106">
        <v>2.0200521E7</v>
      </c>
      <c r="B115" s="85" t="s">
        <v>137</v>
      </c>
      <c r="C115" s="75">
        <v>28174.0</v>
      </c>
      <c r="D115" s="75"/>
      <c r="E115" s="106">
        <v>30167.0</v>
      </c>
      <c r="F115" s="73"/>
      <c r="G115" s="25">
        <f t="shared" si="1"/>
        <v>1993</v>
      </c>
      <c r="I115" s="73"/>
      <c r="K115" s="25">
        <f t="shared" si="3"/>
        <v>1993</v>
      </c>
      <c r="L115" s="25">
        <v>1993.0</v>
      </c>
    </row>
    <row r="116">
      <c r="A116" s="106">
        <v>2.020052E7</v>
      </c>
      <c r="B116" s="85" t="s">
        <v>137</v>
      </c>
      <c r="C116" s="75">
        <v>27517.0</v>
      </c>
      <c r="D116" s="75"/>
      <c r="E116" s="106">
        <v>29436.0</v>
      </c>
      <c r="F116" s="73"/>
      <c r="G116" s="25">
        <f t="shared" si="1"/>
        <v>1919</v>
      </c>
      <c r="I116" s="73"/>
      <c r="K116" s="25">
        <f t="shared" si="3"/>
        <v>1919</v>
      </c>
      <c r="L116" s="25">
        <v>1919.0</v>
      </c>
    </row>
    <row r="117">
      <c r="A117" s="106">
        <v>2.0200519E7</v>
      </c>
      <c r="B117" s="85" t="s">
        <v>137</v>
      </c>
      <c r="C117" s="75">
        <v>27106.0</v>
      </c>
      <c r="D117" s="75"/>
      <c r="E117" s="106">
        <v>28952.0</v>
      </c>
      <c r="F117" s="73"/>
      <c r="G117" s="25">
        <f t="shared" si="1"/>
        <v>1846</v>
      </c>
      <c r="I117" s="73"/>
      <c r="K117" s="25">
        <f t="shared" si="3"/>
        <v>1846</v>
      </c>
      <c r="L117" s="25">
        <v>1846.0</v>
      </c>
    </row>
    <row r="118">
      <c r="A118" s="106">
        <v>2.0200518E7</v>
      </c>
      <c r="B118" s="85" t="s">
        <v>137</v>
      </c>
      <c r="C118" s="75">
        <v>26646.0</v>
      </c>
      <c r="D118" s="75"/>
      <c r="E118" s="106">
        <v>28454.0</v>
      </c>
      <c r="F118" s="73"/>
      <c r="G118" s="25">
        <f t="shared" si="1"/>
        <v>1808</v>
      </c>
      <c r="I118" s="73"/>
      <c r="K118" s="25">
        <f t="shared" si="3"/>
        <v>1808</v>
      </c>
      <c r="L118" s="25">
        <v>1808.0</v>
      </c>
    </row>
    <row r="119">
      <c r="A119" s="106">
        <v>2.0200517E7</v>
      </c>
      <c r="B119" s="85" t="s">
        <v>137</v>
      </c>
      <c r="C119" s="75">
        <v>26220.0</v>
      </c>
      <c r="D119" s="75"/>
      <c r="E119" s="106">
        <v>27923.0</v>
      </c>
      <c r="F119" s="73"/>
      <c r="G119" s="25">
        <f t="shared" si="1"/>
        <v>1703</v>
      </c>
      <c r="I119" s="73"/>
      <c r="K119" s="25">
        <f t="shared" si="3"/>
        <v>1703</v>
      </c>
      <c r="L119" s="25">
        <v>1703.0</v>
      </c>
    </row>
    <row r="120">
      <c r="A120" s="106">
        <v>2.0200516E7</v>
      </c>
      <c r="B120" s="85" t="s">
        <v>137</v>
      </c>
      <c r="C120" s="75">
        <v>25836.0</v>
      </c>
      <c r="D120" s="75"/>
      <c r="E120" s="106">
        <v>27474.0</v>
      </c>
      <c r="F120" s="73"/>
      <c r="G120" s="25">
        <f t="shared" si="1"/>
        <v>1638</v>
      </c>
      <c r="I120" s="73"/>
      <c r="K120" s="25">
        <f t="shared" si="3"/>
        <v>1638</v>
      </c>
      <c r="L120" s="25">
        <v>1638.0</v>
      </c>
    </row>
    <row r="121">
      <c r="A121" s="106">
        <v>2.0200515E7</v>
      </c>
      <c r="B121" s="85" t="s">
        <v>137</v>
      </c>
      <c r="C121" s="75">
        <v>25349.0</v>
      </c>
      <c r="D121" s="75"/>
      <c r="E121" s="106">
        <v>26954.0</v>
      </c>
      <c r="F121" s="73"/>
      <c r="G121" s="25">
        <f t="shared" si="1"/>
        <v>1605</v>
      </c>
      <c r="I121" s="73"/>
      <c r="K121" s="25">
        <f t="shared" si="3"/>
        <v>1605</v>
      </c>
      <c r="L121" s="25">
        <v>1605.0</v>
      </c>
    </row>
    <row r="122">
      <c r="A122" s="106">
        <v>2.0200514E7</v>
      </c>
      <c r="B122" s="85" t="s">
        <v>137</v>
      </c>
      <c r="C122" s="75">
        <v>24800.0</v>
      </c>
      <c r="D122" s="75"/>
      <c r="E122" s="106">
        <v>26357.0</v>
      </c>
      <c r="F122" s="73"/>
      <c r="G122" s="25">
        <f t="shared" si="1"/>
        <v>1557</v>
      </c>
      <c r="I122" s="73"/>
      <c r="K122" s="25">
        <f t="shared" si="3"/>
        <v>1557</v>
      </c>
      <c r="L122" s="25">
        <v>1557.0</v>
      </c>
    </row>
    <row r="123">
      <c r="A123" s="106">
        <v>2.0200513E7</v>
      </c>
      <c r="B123" s="85" t="s">
        <v>137</v>
      </c>
      <c r="C123" s="75">
        <v>24245.0</v>
      </c>
      <c r="D123" s="75"/>
      <c r="E123" s="106">
        <v>25721.0</v>
      </c>
      <c r="F123" s="73"/>
      <c r="G123" s="25">
        <f t="shared" si="1"/>
        <v>1476</v>
      </c>
      <c r="I123" s="73"/>
      <c r="K123" s="25">
        <f t="shared" si="3"/>
        <v>1476</v>
      </c>
      <c r="L123" s="25">
        <v>1476.0</v>
      </c>
    </row>
    <row r="124">
      <c r="A124" s="106">
        <v>2.0200512E7</v>
      </c>
      <c r="B124" s="85" t="s">
        <v>137</v>
      </c>
      <c r="C124" s="75">
        <v>23809.0</v>
      </c>
      <c r="D124" s="75"/>
      <c r="E124" s="106">
        <v>25250.0</v>
      </c>
      <c r="F124" s="73"/>
      <c r="G124" s="25">
        <f t="shared" si="1"/>
        <v>1441</v>
      </c>
      <c r="I124" s="73"/>
      <c r="K124" s="25">
        <f t="shared" si="3"/>
        <v>1441</v>
      </c>
      <c r="L124" s="25">
        <v>1441.0</v>
      </c>
    </row>
    <row r="125">
      <c r="A125" s="106">
        <v>2.0200511E7</v>
      </c>
      <c r="B125" s="85" t="s">
        <v>137</v>
      </c>
      <c r="C125" s="75">
        <v>23400.0</v>
      </c>
      <c r="D125" s="75"/>
      <c r="E125" s="106">
        <v>24777.0</v>
      </c>
      <c r="F125" s="73"/>
      <c r="G125" s="25">
        <f t="shared" si="1"/>
        <v>1377</v>
      </c>
      <c r="I125" s="73"/>
      <c r="K125" s="25">
        <f t="shared" si="3"/>
        <v>1377</v>
      </c>
      <c r="L125" s="25">
        <v>1377.0</v>
      </c>
    </row>
    <row r="126">
      <c r="A126" s="106">
        <v>2.020051E7</v>
      </c>
      <c r="B126" s="85" t="s">
        <v>137</v>
      </c>
      <c r="C126" s="75">
        <v>22891.0</v>
      </c>
      <c r="D126" s="75"/>
      <c r="E126" s="106">
        <v>24081.0</v>
      </c>
      <c r="F126" s="73"/>
      <c r="G126" s="25">
        <f t="shared" si="1"/>
        <v>1190</v>
      </c>
      <c r="I126" s="73"/>
      <c r="K126" s="25">
        <f t="shared" si="3"/>
        <v>1190</v>
      </c>
      <c r="L126" s="25">
        <v>1190.0</v>
      </c>
    </row>
    <row r="127">
      <c r="A127" s="106">
        <v>2.0200509E7</v>
      </c>
      <c r="B127" s="85" t="s">
        <v>137</v>
      </c>
      <c r="C127" s="75">
        <v>22560.0</v>
      </c>
      <c r="D127" s="75"/>
      <c r="E127" s="106">
        <v>23697.0</v>
      </c>
      <c r="F127" s="73"/>
      <c r="G127" s="25">
        <f t="shared" si="1"/>
        <v>1137</v>
      </c>
      <c r="I127" s="73"/>
      <c r="K127" s="25">
        <f t="shared" si="3"/>
        <v>1137</v>
      </c>
      <c r="L127" s="25">
        <v>1137.0</v>
      </c>
    </row>
    <row r="128">
      <c r="A128" s="106">
        <v>2.0200508E7</v>
      </c>
      <c r="B128" s="85" t="s">
        <v>137</v>
      </c>
      <c r="C128" s="75">
        <v>21969.0</v>
      </c>
      <c r="D128" s="75"/>
      <c r="E128" s="106">
        <v>23016.0</v>
      </c>
      <c r="F128" s="73"/>
      <c r="G128" s="25">
        <f t="shared" si="1"/>
        <v>1047</v>
      </c>
      <c r="I128" s="73"/>
      <c r="K128" s="25">
        <f t="shared" si="3"/>
        <v>1047</v>
      </c>
      <c r="L128" s="25">
        <v>1047.0</v>
      </c>
    </row>
    <row r="129">
      <c r="A129" s="106">
        <v>2.0200507E7</v>
      </c>
      <c r="B129" s="85" t="s">
        <v>137</v>
      </c>
      <c r="C129" s="75">
        <v>21132.0</v>
      </c>
      <c r="D129" s="75"/>
      <c r="E129" s="106">
        <v>22131.0</v>
      </c>
      <c r="F129" s="73"/>
      <c r="G129" s="25">
        <f t="shared" si="1"/>
        <v>999</v>
      </c>
      <c r="I129" s="73"/>
      <c r="K129" s="25">
        <f t="shared" si="3"/>
        <v>999</v>
      </c>
      <c r="L129" s="25">
        <v>999.0</v>
      </c>
    </row>
    <row r="130">
      <c r="A130" s="106">
        <v>2.0200506E7</v>
      </c>
      <c r="B130" s="85" t="s">
        <v>137</v>
      </c>
      <c r="C130" s="75">
        <v>20625.0</v>
      </c>
      <c r="D130" s="75"/>
      <c r="E130" s="106">
        <v>21576.0</v>
      </c>
      <c r="F130" s="73"/>
      <c r="G130" s="25">
        <f t="shared" si="1"/>
        <v>951</v>
      </c>
      <c r="I130" s="73"/>
      <c r="K130" s="25">
        <f t="shared" si="3"/>
        <v>951</v>
      </c>
      <c r="L130" s="25">
        <v>951.0</v>
      </c>
    </row>
    <row r="131">
      <c r="A131" s="106">
        <v>2.0200505E7</v>
      </c>
      <c r="B131" s="85" t="s">
        <v>137</v>
      </c>
      <c r="C131" s="75">
        <v>20072.0</v>
      </c>
      <c r="D131" s="75"/>
      <c r="E131" s="106">
        <v>20969.0</v>
      </c>
      <c r="F131" s="73"/>
      <c r="G131" s="25">
        <f t="shared" si="1"/>
        <v>897</v>
      </c>
      <c r="I131" s="73"/>
      <c r="K131" s="25">
        <f t="shared" si="3"/>
        <v>897</v>
      </c>
      <c r="L131" s="25">
        <v>897.0</v>
      </c>
    </row>
    <row r="132">
      <c r="A132" s="106">
        <v>2.0200504E7</v>
      </c>
      <c r="B132" s="85" t="s">
        <v>137</v>
      </c>
      <c r="C132" s="75">
        <v>19609.0</v>
      </c>
      <c r="D132" s="75"/>
      <c r="E132" s="106">
        <v>20474.0</v>
      </c>
      <c r="F132" s="73"/>
      <c r="G132" s="25">
        <f t="shared" si="1"/>
        <v>865</v>
      </c>
      <c r="I132" s="73"/>
      <c r="K132" s="25">
        <f t="shared" si="3"/>
        <v>865</v>
      </c>
      <c r="L132" s="25">
        <v>865.0</v>
      </c>
    </row>
    <row r="133">
      <c r="A133" s="106">
        <v>2.0200503E7</v>
      </c>
      <c r="B133" s="85" t="s">
        <v>137</v>
      </c>
      <c r="C133" s="75">
        <v>19094.0</v>
      </c>
      <c r="D133" s="75"/>
      <c r="E133" s="106">
        <v>19914.0</v>
      </c>
      <c r="F133" s="73"/>
      <c r="G133" s="25">
        <f t="shared" si="1"/>
        <v>820</v>
      </c>
      <c r="I133" s="73"/>
      <c r="K133" s="25">
        <f t="shared" si="3"/>
        <v>820</v>
      </c>
      <c r="L133" s="25">
        <v>820.0</v>
      </c>
    </row>
    <row r="134">
      <c r="A134" s="106">
        <v>2.0200502E7</v>
      </c>
      <c r="B134" s="85" t="s">
        <v>137</v>
      </c>
      <c r="C134" s="75">
        <v>18537.0</v>
      </c>
      <c r="D134" s="75"/>
      <c r="E134" s="106">
        <v>19335.0</v>
      </c>
      <c r="F134" s="73"/>
      <c r="G134" s="25">
        <f t="shared" si="1"/>
        <v>798</v>
      </c>
      <c r="I134" s="73"/>
      <c r="K134" s="25">
        <f t="shared" si="3"/>
        <v>798</v>
      </c>
      <c r="L134" s="25">
        <v>798.0</v>
      </c>
    </row>
    <row r="135">
      <c r="A135" s="106">
        <v>2.0200501E7</v>
      </c>
      <c r="B135" s="85" t="s">
        <v>137</v>
      </c>
      <c r="C135" s="75">
        <v>17962.0</v>
      </c>
      <c r="D135" s="75"/>
      <c r="E135" s="106">
        <v>18743.0</v>
      </c>
      <c r="F135" s="73"/>
      <c r="G135" s="25">
        <f t="shared" si="1"/>
        <v>781</v>
      </c>
      <c r="I135" s="73"/>
      <c r="K135" s="25">
        <f t="shared" si="3"/>
        <v>781</v>
      </c>
      <c r="L135" s="25">
        <v>781.0</v>
      </c>
    </row>
    <row r="136">
      <c r="A136" s="106">
        <v>2.020043E7</v>
      </c>
      <c r="B136" s="85" t="s">
        <v>137</v>
      </c>
      <c r="C136" s="75">
        <v>17285.0</v>
      </c>
      <c r="D136" s="75"/>
      <c r="E136" s="106">
        <v>18027.0</v>
      </c>
      <c r="F136" s="73"/>
      <c r="G136" s="25">
        <f t="shared" si="1"/>
        <v>742</v>
      </c>
      <c r="I136" s="73"/>
      <c r="K136" s="25">
        <f t="shared" si="3"/>
        <v>742</v>
      </c>
      <c r="L136" s="25">
        <v>742.0</v>
      </c>
    </row>
    <row r="137">
      <c r="A137" s="106">
        <v>2.0200429E7</v>
      </c>
      <c r="B137" s="85" t="s">
        <v>137</v>
      </c>
      <c r="C137" s="75">
        <v>16601.0</v>
      </c>
      <c r="D137" s="75"/>
      <c r="E137" s="106">
        <v>17303.0</v>
      </c>
      <c r="F137" s="73"/>
      <c r="G137" s="25">
        <f t="shared" si="1"/>
        <v>702</v>
      </c>
      <c r="I137" s="73"/>
      <c r="K137" s="25">
        <f t="shared" si="3"/>
        <v>702</v>
      </c>
      <c r="L137" s="25">
        <v>702.0</v>
      </c>
    </row>
    <row r="138">
      <c r="A138" s="106">
        <v>2.0200428E7</v>
      </c>
      <c r="B138" s="85" t="s">
        <v>137</v>
      </c>
      <c r="C138" s="75">
        <v>16128.0</v>
      </c>
      <c r="D138" s="75"/>
      <c r="E138" s="106">
        <v>16769.0</v>
      </c>
      <c r="F138" s="73"/>
      <c r="G138" s="25">
        <f t="shared" si="1"/>
        <v>641</v>
      </c>
      <c r="I138" s="73"/>
      <c r="K138" s="25">
        <f t="shared" si="3"/>
        <v>641</v>
      </c>
      <c r="L138" s="25">
        <v>641.0</v>
      </c>
    </row>
    <row r="139">
      <c r="A139" s="106">
        <v>2.0200427E7</v>
      </c>
      <c r="B139" s="85" t="s">
        <v>137</v>
      </c>
      <c r="C139" s="75">
        <v>15699.0</v>
      </c>
      <c r="D139" s="75"/>
      <c r="E139" s="106">
        <v>16325.0</v>
      </c>
      <c r="F139" s="73"/>
      <c r="G139" s="25">
        <f t="shared" si="1"/>
        <v>626</v>
      </c>
      <c r="I139" s="73"/>
      <c r="K139" s="25">
        <f t="shared" si="3"/>
        <v>626</v>
      </c>
      <c r="L139" s="25">
        <v>626.0</v>
      </c>
    </row>
    <row r="140">
      <c r="A140" s="106">
        <v>2.0200426E7</v>
      </c>
      <c r="B140" s="85" t="s">
        <v>137</v>
      </c>
      <c r="C140" s="75">
        <v>15360.0</v>
      </c>
      <c r="D140" s="75"/>
      <c r="E140" s="106">
        <v>15963.0</v>
      </c>
      <c r="F140" s="73"/>
      <c r="G140" s="25">
        <f t="shared" si="1"/>
        <v>603</v>
      </c>
      <c r="I140" s="73"/>
      <c r="K140" s="25">
        <f t="shared" si="3"/>
        <v>603</v>
      </c>
      <c r="L140" s="25">
        <v>603.0</v>
      </c>
    </row>
    <row r="141">
      <c r="A141" s="106">
        <v>2.0200425E7</v>
      </c>
      <c r="B141" s="85" t="s">
        <v>137</v>
      </c>
      <c r="C141" s="75">
        <v>14983.0</v>
      </c>
      <c r="D141" s="75"/>
      <c r="E141" s="106">
        <v>15587.0</v>
      </c>
      <c r="F141" s="73"/>
      <c r="G141" s="25">
        <f t="shared" si="1"/>
        <v>604</v>
      </c>
      <c r="I141" s="73"/>
      <c r="K141" s="25">
        <f t="shared" si="3"/>
        <v>604</v>
      </c>
      <c r="L141" s="25">
        <v>604.0</v>
      </c>
    </row>
    <row r="142">
      <c r="A142" s="106">
        <v>2.0200424E7</v>
      </c>
      <c r="B142" s="85" t="s">
        <v>137</v>
      </c>
      <c r="C142" s="75">
        <v>14581.0</v>
      </c>
      <c r="D142" s="75"/>
      <c r="E142" s="106">
        <v>15169.0</v>
      </c>
      <c r="F142" s="73"/>
      <c r="G142" s="25">
        <f t="shared" si="1"/>
        <v>588</v>
      </c>
      <c r="I142" s="73"/>
      <c r="K142" s="25">
        <f t="shared" si="3"/>
        <v>588</v>
      </c>
      <c r="L142" s="25">
        <v>588.0</v>
      </c>
    </row>
    <row r="143">
      <c r="A143" s="106">
        <v>2.0200423E7</v>
      </c>
      <c r="B143" s="85" t="s">
        <v>137</v>
      </c>
      <c r="C143" s="75">
        <v>14142.0</v>
      </c>
      <c r="D143" s="75"/>
      <c r="E143" s="106">
        <v>14694.0</v>
      </c>
      <c r="F143" s="73"/>
      <c r="G143" s="25">
        <f t="shared" si="1"/>
        <v>552</v>
      </c>
      <c r="I143" s="73"/>
      <c r="K143" s="25">
        <f t="shared" si="3"/>
        <v>552</v>
      </c>
      <c r="L143" s="25">
        <v>552.0</v>
      </c>
    </row>
    <row r="144">
      <c r="A144" s="106">
        <v>2.0200422E7</v>
      </c>
      <c r="B144" s="85" t="s">
        <v>137</v>
      </c>
      <c r="C144" s="75">
        <v>13609.0</v>
      </c>
      <c r="D144" s="75"/>
      <c r="E144" s="106">
        <v>14117.0</v>
      </c>
      <c r="F144" s="73"/>
      <c r="G144" s="25">
        <f t="shared" si="1"/>
        <v>508</v>
      </c>
      <c r="I144" s="73"/>
      <c r="K144" s="25">
        <f t="shared" si="3"/>
        <v>508</v>
      </c>
      <c r="L144" s="25">
        <v>508.0</v>
      </c>
    </row>
    <row r="145">
      <c r="A145" s="106">
        <v>2.0200421E7</v>
      </c>
      <c r="B145" s="85" t="s">
        <v>137</v>
      </c>
      <c r="C145" s="75">
        <v>13250.0</v>
      </c>
      <c r="D145" s="75"/>
      <c r="E145" s="106">
        <v>13725.0</v>
      </c>
      <c r="F145" s="73"/>
      <c r="G145" s="25">
        <f t="shared" si="1"/>
        <v>475</v>
      </c>
      <c r="I145" s="73"/>
      <c r="K145" s="25">
        <f t="shared" si="3"/>
        <v>475</v>
      </c>
      <c r="L145" s="25">
        <v>475.0</v>
      </c>
    </row>
    <row r="146">
      <c r="A146" s="106">
        <v>2.020042E7</v>
      </c>
      <c r="B146" s="85" t="s">
        <v>137</v>
      </c>
      <c r="C146" s="75">
        <v>12516.0</v>
      </c>
      <c r="D146" s="75"/>
      <c r="E146" s="106">
        <v>12919.0</v>
      </c>
      <c r="F146" s="73"/>
      <c r="G146" s="25">
        <f t="shared" si="1"/>
        <v>403</v>
      </c>
      <c r="I146" s="73"/>
      <c r="K146" s="25">
        <f t="shared" si="3"/>
        <v>403</v>
      </c>
      <c r="L146" s="25">
        <v>403.0</v>
      </c>
    </row>
    <row r="147">
      <c r="A147" s="106">
        <v>2.0200419E7</v>
      </c>
      <c r="B147" s="85" t="s">
        <v>137</v>
      </c>
      <c r="C147" s="75">
        <v>11292.0</v>
      </c>
      <c r="D147" s="75"/>
      <c r="E147" s="106">
        <v>11602.0</v>
      </c>
      <c r="F147" s="73"/>
      <c r="G147" s="25">
        <f t="shared" si="1"/>
        <v>310</v>
      </c>
      <c r="I147" s="73"/>
      <c r="K147" s="25">
        <f t="shared" si="3"/>
        <v>310</v>
      </c>
      <c r="L147" s="25">
        <v>310.0</v>
      </c>
    </row>
    <row r="148">
      <c r="A148" s="106">
        <v>2.0200418E7</v>
      </c>
      <c r="B148" s="85" t="s">
        <v>137</v>
      </c>
      <c r="C148" s="75">
        <v>9939.0</v>
      </c>
      <c r="D148" s="75"/>
      <c r="E148" s="106">
        <v>10222.0</v>
      </c>
      <c r="F148" s="73"/>
      <c r="G148" s="25">
        <f t="shared" si="1"/>
        <v>283</v>
      </c>
      <c r="I148" s="73"/>
      <c r="K148" s="25">
        <f t="shared" si="3"/>
        <v>283</v>
      </c>
      <c r="L148" s="25">
        <v>283.0</v>
      </c>
    </row>
    <row r="149">
      <c r="A149" s="106">
        <v>2.0200417E7</v>
      </c>
      <c r="B149" s="85" t="s">
        <v>137</v>
      </c>
      <c r="C149" s="75">
        <v>8858.0</v>
      </c>
      <c r="D149" s="75"/>
      <c r="E149" s="106">
        <v>9107.0</v>
      </c>
      <c r="F149" s="73"/>
      <c r="G149" s="25">
        <f t="shared" si="1"/>
        <v>249</v>
      </c>
      <c r="I149" s="73"/>
      <c r="K149" s="25">
        <f t="shared" si="3"/>
        <v>249</v>
      </c>
      <c r="L149" s="25">
        <v>249.0</v>
      </c>
    </row>
    <row r="150">
      <c r="A150" s="106">
        <v>2.0200416E7</v>
      </c>
      <c r="B150" s="85" t="s">
        <v>137</v>
      </c>
      <c r="C150" s="75">
        <v>8239.0</v>
      </c>
      <c r="D150" s="75"/>
      <c r="E150" s="106">
        <v>8414.0</v>
      </c>
      <c r="F150" s="73"/>
      <c r="G150" s="25">
        <f t="shared" si="1"/>
        <v>175</v>
      </c>
      <c r="I150" s="73"/>
      <c r="K150" s="25">
        <f t="shared" si="3"/>
        <v>175</v>
      </c>
      <c r="L150" s="25">
        <v>175.0</v>
      </c>
    </row>
    <row r="151">
      <c r="A151" s="106">
        <v>2.0200415E7</v>
      </c>
      <c r="B151" s="85" t="s">
        <v>137</v>
      </c>
      <c r="C151" s="75">
        <v>7628.0</v>
      </c>
      <c r="D151" s="75"/>
      <c r="E151" s="106">
        <v>7791.0</v>
      </c>
      <c r="F151" s="73"/>
      <c r="G151" s="25">
        <f t="shared" si="1"/>
        <v>163</v>
      </c>
      <c r="I151" s="73"/>
      <c r="K151" s="25">
        <f t="shared" si="3"/>
        <v>163</v>
      </c>
      <c r="L151" s="25">
        <v>163.0</v>
      </c>
    </row>
    <row r="152">
      <c r="A152" s="106">
        <v>2.0200414E7</v>
      </c>
      <c r="B152" s="85" t="s">
        <v>137</v>
      </c>
      <c r="C152" s="75">
        <v>7153.0</v>
      </c>
      <c r="D152" s="75"/>
      <c r="E152" s="106">
        <v>7280.0</v>
      </c>
      <c r="F152" s="73"/>
      <c r="G152" s="25">
        <f t="shared" si="1"/>
        <v>127</v>
      </c>
      <c r="I152" s="73"/>
      <c r="K152" s="25">
        <f t="shared" si="3"/>
        <v>127</v>
      </c>
      <c r="L152" s="25">
        <v>127.0</v>
      </c>
    </row>
    <row r="153">
      <c r="A153" s="106">
        <v>2.0200413E7</v>
      </c>
      <c r="B153" s="85" t="s">
        <v>137</v>
      </c>
      <c r="C153" s="75">
        <v>6881.0</v>
      </c>
      <c r="D153" s="75"/>
      <c r="E153" s="106">
        <v>6975.0</v>
      </c>
      <c r="F153" s="73"/>
      <c r="G153" s="25">
        <f t="shared" si="1"/>
        <v>94</v>
      </c>
      <c r="I153" s="73"/>
      <c r="K153" s="25">
        <f t="shared" si="3"/>
        <v>94</v>
      </c>
      <c r="L153" s="25">
        <v>94.0</v>
      </c>
    </row>
    <row r="154">
      <c r="A154" s="106">
        <v>2.0200412E7</v>
      </c>
      <c r="B154" s="85" t="s">
        <v>137</v>
      </c>
      <c r="C154" s="75">
        <v>6518.0</v>
      </c>
      <c r="D154" s="75"/>
      <c r="E154" s="106">
        <v>6604.0</v>
      </c>
      <c r="F154" s="73"/>
      <c r="G154" s="25">
        <f t="shared" si="1"/>
        <v>86</v>
      </c>
      <c r="I154" s="73"/>
      <c r="K154" s="25">
        <f t="shared" si="3"/>
        <v>86</v>
      </c>
      <c r="L154" s="25">
        <v>86.0</v>
      </c>
    </row>
    <row r="155">
      <c r="A155" s="106">
        <v>2.0200411E7</v>
      </c>
      <c r="B155" s="85" t="s">
        <v>137</v>
      </c>
      <c r="C155" s="75">
        <v>6187.0</v>
      </c>
      <c r="D155" s="75"/>
      <c r="E155" s="106">
        <v>6250.0</v>
      </c>
      <c r="F155" s="73"/>
      <c r="G155" s="25">
        <f t="shared" si="1"/>
        <v>63</v>
      </c>
      <c r="I155" s="73"/>
      <c r="K155" s="25">
        <f t="shared" si="3"/>
        <v>63</v>
      </c>
      <c r="L155" s="25">
        <v>63.0</v>
      </c>
    </row>
    <row r="156">
      <c r="A156" s="106">
        <v>2.020041E7</v>
      </c>
      <c r="B156" s="85" t="s">
        <v>137</v>
      </c>
      <c r="C156" s="75">
        <v>5836.0</v>
      </c>
      <c r="D156" s="75"/>
      <c r="E156" s="106">
        <v>5878.0</v>
      </c>
      <c r="F156" s="73"/>
      <c r="G156" s="25">
        <f t="shared" si="1"/>
        <v>42</v>
      </c>
      <c r="I156" s="73"/>
      <c r="K156" s="25">
        <f t="shared" si="3"/>
        <v>42</v>
      </c>
      <c r="L156" s="25">
        <v>42.0</v>
      </c>
    </row>
    <row r="157">
      <c r="A157" s="106">
        <v>2.0200409E7</v>
      </c>
      <c r="B157" s="85" t="s">
        <v>137</v>
      </c>
      <c r="C157" s="75">
        <v>5512.0</v>
      </c>
      <c r="D157" s="75"/>
      <c r="E157" s="106">
        <v>5512.0</v>
      </c>
      <c r="F157" s="73"/>
      <c r="G157" s="25">
        <f t="shared" si="1"/>
        <v>0</v>
      </c>
      <c r="I157" s="73"/>
    </row>
    <row r="158">
      <c r="A158" s="106">
        <v>2.0200408E7</v>
      </c>
      <c r="B158" s="85" t="s">
        <v>137</v>
      </c>
      <c r="C158" s="75">
        <v>5148.0</v>
      </c>
      <c r="D158" s="75"/>
      <c r="E158" s="106">
        <v>5148.0</v>
      </c>
      <c r="F158" s="73"/>
      <c r="G158" s="25">
        <f t="shared" si="1"/>
        <v>0</v>
      </c>
      <c r="I158" s="73"/>
    </row>
    <row r="159">
      <c r="A159" s="106">
        <v>2.0200407E7</v>
      </c>
      <c r="B159" s="85" t="s">
        <v>137</v>
      </c>
      <c r="C159" s="75">
        <v>4782.0</v>
      </c>
      <c r="D159" s="75"/>
      <c r="E159" s="106">
        <v>4782.0</v>
      </c>
      <c r="F159" s="73"/>
      <c r="G159" s="25">
        <f t="shared" si="1"/>
        <v>0</v>
      </c>
      <c r="I159" s="73"/>
    </row>
    <row r="160">
      <c r="A160" s="106">
        <v>2.0200406E7</v>
      </c>
      <c r="B160" s="85" t="s">
        <v>137</v>
      </c>
      <c r="C160" s="75">
        <v>4450.0</v>
      </c>
      <c r="D160" s="75"/>
      <c r="E160" s="106">
        <v>4450.0</v>
      </c>
      <c r="F160" s="73"/>
      <c r="G160" s="25">
        <f t="shared" si="1"/>
        <v>0</v>
      </c>
      <c r="I160" s="73"/>
    </row>
    <row r="161">
      <c r="A161" s="106">
        <v>2.0200405E7</v>
      </c>
      <c r="B161" s="85" t="s">
        <v>137</v>
      </c>
      <c r="C161" s="75">
        <v>4043.0</v>
      </c>
      <c r="D161" s="75"/>
      <c r="E161" s="106">
        <v>4043.0</v>
      </c>
      <c r="F161" s="73"/>
      <c r="G161" s="25">
        <f t="shared" si="1"/>
        <v>0</v>
      </c>
      <c r="I161" s="73"/>
    </row>
    <row r="162">
      <c r="A162" s="106">
        <v>2.0200404E7</v>
      </c>
      <c r="B162" s="85" t="s">
        <v>137</v>
      </c>
      <c r="C162" s="75">
        <v>3739.0</v>
      </c>
      <c r="D162" s="75"/>
      <c r="E162" s="106">
        <v>3739.0</v>
      </c>
      <c r="F162" s="73"/>
      <c r="G162" s="25">
        <f t="shared" si="1"/>
        <v>0</v>
      </c>
      <c r="I162" s="73"/>
    </row>
    <row r="163">
      <c r="A163" s="106">
        <v>2.0200403E7</v>
      </c>
      <c r="B163" s="85" t="s">
        <v>137</v>
      </c>
      <c r="C163" s="75">
        <v>3312.0</v>
      </c>
      <c r="D163" s="75"/>
      <c r="E163" s="106">
        <v>3312.0</v>
      </c>
      <c r="F163" s="73"/>
      <c r="G163" s="25">
        <f t="shared" si="1"/>
        <v>0</v>
      </c>
      <c r="I163" s="73"/>
    </row>
    <row r="164">
      <c r="A164" s="106">
        <v>2.0200402E7</v>
      </c>
      <c r="B164" s="85" t="s">
        <v>137</v>
      </c>
      <c r="C164" s="75">
        <v>2902.0</v>
      </c>
      <c r="D164" s="75"/>
      <c r="E164" s="106">
        <v>2902.0</v>
      </c>
      <c r="F164" s="73"/>
      <c r="G164" s="25">
        <f t="shared" si="1"/>
        <v>0</v>
      </c>
      <c r="I164" s="73"/>
    </row>
    <row r="165">
      <c r="A165" s="106">
        <v>2.0200401E7</v>
      </c>
      <c r="B165" s="85" t="s">
        <v>137</v>
      </c>
      <c r="C165" s="75">
        <v>2547.0</v>
      </c>
      <c r="D165" s="75"/>
      <c r="E165" s="106">
        <v>2547.0</v>
      </c>
      <c r="F165" s="73"/>
      <c r="G165" s="25">
        <f t="shared" si="1"/>
        <v>0</v>
      </c>
      <c r="I165" s="73"/>
    </row>
    <row r="166">
      <c r="A166" s="106">
        <v>2.0200331E7</v>
      </c>
      <c r="B166" s="85" t="s">
        <v>137</v>
      </c>
      <c r="C166" s="75">
        <v>2199.0</v>
      </c>
      <c r="D166" s="75"/>
      <c r="E166" s="106">
        <v>2199.0</v>
      </c>
      <c r="F166" s="73"/>
      <c r="G166" s="25">
        <f t="shared" si="1"/>
        <v>0</v>
      </c>
      <c r="I166" s="73"/>
    </row>
    <row r="167">
      <c r="A167" s="106">
        <v>2.020033E7</v>
      </c>
      <c r="B167" s="85" t="s">
        <v>137</v>
      </c>
      <c r="C167" s="75">
        <v>1933.0</v>
      </c>
      <c r="D167" s="75"/>
      <c r="E167" s="106">
        <v>1933.0</v>
      </c>
      <c r="F167" s="73"/>
      <c r="G167" s="25">
        <f t="shared" si="1"/>
        <v>0</v>
      </c>
      <c r="I167" s="73"/>
    </row>
    <row r="168">
      <c r="A168" s="106">
        <v>2.0200329E7</v>
      </c>
      <c r="B168" s="85" t="s">
        <v>137</v>
      </c>
      <c r="C168" s="75">
        <v>1653.0</v>
      </c>
      <c r="D168" s="75"/>
      <c r="E168" s="106">
        <v>1653.0</v>
      </c>
      <c r="F168" s="73"/>
      <c r="G168" s="25">
        <f t="shared" si="1"/>
        <v>0</v>
      </c>
      <c r="I168" s="73"/>
    </row>
    <row r="169">
      <c r="A169" s="106">
        <v>2.0200328E7</v>
      </c>
      <c r="B169" s="85" t="s">
        <v>137</v>
      </c>
      <c r="C169" s="75">
        <v>1406.0</v>
      </c>
      <c r="D169" s="75"/>
      <c r="E169" s="106">
        <v>1406.0</v>
      </c>
      <c r="F169" s="73"/>
      <c r="G169" s="25">
        <f t="shared" si="1"/>
        <v>0</v>
      </c>
      <c r="I169" s="73"/>
    </row>
    <row r="170">
      <c r="A170" s="106">
        <v>2.0200327E7</v>
      </c>
      <c r="B170" s="85" t="s">
        <v>137</v>
      </c>
      <c r="C170" s="75">
        <v>1137.0</v>
      </c>
      <c r="D170" s="75"/>
      <c r="E170" s="106">
        <v>1137.0</v>
      </c>
      <c r="F170" s="73"/>
      <c r="G170" s="25">
        <f t="shared" si="1"/>
        <v>0</v>
      </c>
      <c r="I170" s="73"/>
    </row>
    <row r="171">
      <c r="A171" s="106">
        <v>2.0200326E7</v>
      </c>
      <c r="B171" s="85" t="s">
        <v>137</v>
      </c>
      <c r="C171" s="75">
        <v>867.0</v>
      </c>
      <c r="D171" s="75"/>
      <c r="E171" s="106">
        <v>867.0</v>
      </c>
      <c r="F171" s="73"/>
      <c r="G171" s="25">
        <f t="shared" si="1"/>
        <v>0</v>
      </c>
      <c r="I171" s="73"/>
    </row>
    <row r="172">
      <c r="A172" s="106">
        <v>2.0200325E7</v>
      </c>
      <c r="B172" s="85" t="s">
        <v>137</v>
      </c>
      <c r="C172" s="75">
        <v>704.0</v>
      </c>
      <c r="D172" s="75"/>
      <c r="E172" s="106">
        <v>704.0</v>
      </c>
      <c r="F172" s="73"/>
      <c r="G172" s="25">
        <f t="shared" si="1"/>
        <v>0</v>
      </c>
      <c r="I172" s="73"/>
    </row>
    <row r="173">
      <c r="A173" s="106">
        <v>2.0200324E7</v>
      </c>
      <c r="B173" s="85" t="s">
        <v>137</v>
      </c>
      <c r="C173" s="75">
        <v>564.0</v>
      </c>
      <c r="D173" s="75"/>
      <c r="E173" s="106">
        <v>564.0</v>
      </c>
      <c r="F173" s="73"/>
      <c r="G173" s="25">
        <f t="shared" si="1"/>
        <v>0</v>
      </c>
      <c r="I173" s="73"/>
    </row>
    <row r="174">
      <c r="A174" s="106">
        <v>2.0200323E7</v>
      </c>
      <c r="B174" s="85" t="s">
        <v>137</v>
      </c>
      <c r="C174" s="75">
        <v>442.0</v>
      </c>
      <c r="D174" s="75"/>
      <c r="E174" s="106">
        <v>442.0</v>
      </c>
      <c r="F174" s="73"/>
      <c r="G174" s="25">
        <f t="shared" si="1"/>
        <v>0</v>
      </c>
      <c r="I174" s="73"/>
    </row>
    <row r="175">
      <c r="A175" s="106">
        <v>2.0200322E7</v>
      </c>
      <c r="B175" s="85" t="s">
        <v>137</v>
      </c>
      <c r="C175" s="75">
        <v>351.0</v>
      </c>
      <c r="D175" s="75"/>
      <c r="E175" s="106">
        <v>351.0</v>
      </c>
      <c r="F175" s="73"/>
      <c r="G175" s="25">
        <f t="shared" si="1"/>
        <v>0</v>
      </c>
      <c r="I175" s="73"/>
    </row>
    <row r="176">
      <c r="A176" s="106">
        <v>2.0200321E7</v>
      </c>
      <c r="B176" s="85" t="s">
        <v>137</v>
      </c>
      <c r="C176" s="75">
        <v>247.0</v>
      </c>
      <c r="D176" s="75"/>
      <c r="E176" s="106">
        <v>247.0</v>
      </c>
      <c r="F176" s="73"/>
      <c r="G176" s="25">
        <f t="shared" si="1"/>
        <v>0</v>
      </c>
      <c r="I176" s="73"/>
    </row>
    <row r="177">
      <c r="A177" s="106">
        <v>2.020032E7</v>
      </c>
      <c r="B177" s="85" t="s">
        <v>137</v>
      </c>
      <c r="C177" s="75">
        <v>169.0</v>
      </c>
      <c r="D177" s="75"/>
      <c r="E177" s="106">
        <v>169.0</v>
      </c>
      <c r="F177" s="73"/>
      <c r="G177" s="25">
        <f t="shared" si="1"/>
        <v>0</v>
      </c>
      <c r="I177" s="73"/>
    </row>
    <row r="178">
      <c r="A178" s="106">
        <v>2.0200319E7</v>
      </c>
      <c r="B178" s="85" t="s">
        <v>137</v>
      </c>
      <c r="C178" s="75">
        <v>119.0</v>
      </c>
      <c r="D178" s="75"/>
      <c r="E178" s="106">
        <v>119.0</v>
      </c>
      <c r="F178" s="73"/>
      <c r="G178" s="25">
        <f t="shared" si="1"/>
        <v>0</v>
      </c>
      <c r="I178" s="73"/>
    </row>
    <row r="179">
      <c r="A179" s="106">
        <v>2.0200318E7</v>
      </c>
      <c r="B179" s="85" t="s">
        <v>137</v>
      </c>
      <c r="C179" s="75">
        <v>88.0</v>
      </c>
      <c r="D179" s="75"/>
      <c r="E179" s="106">
        <v>88.0</v>
      </c>
      <c r="F179" s="73"/>
      <c r="G179" s="25">
        <f t="shared" si="1"/>
        <v>0</v>
      </c>
      <c r="I179" s="73"/>
    </row>
    <row r="180">
      <c r="A180" s="106">
        <v>2.0200317E7</v>
      </c>
      <c r="B180" s="85" t="s">
        <v>137</v>
      </c>
      <c r="C180" s="75">
        <v>67.0</v>
      </c>
      <c r="D180" s="75"/>
      <c r="E180" s="106">
        <v>67.0</v>
      </c>
      <c r="F180" s="73"/>
      <c r="G180" s="25">
        <f t="shared" si="1"/>
        <v>0</v>
      </c>
      <c r="I180" s="73"/>
    </row>
    <row r="181">
      <c r="A181" s="106">
        <v>2.0200316E7</v>
      </c>
      <c r="B181" s="85" t="s">
        <v>137</v>
      </c>
      <c r="C181" s="75">
        <v>50.0</v>
      </c>
      <c r="D181" s="75"/>
      <c r="E181" s="106">
        <v>50.0</v>
      </c>
      <c r="F181" s="73"/>
      <c r="G181" s="25">
        <f t="shared" si="1"/>
        <v>0</v>
      </c>
      <c r="I181" s="73"/>
    </row>
    <row r="182">
      <c r="A182" s="106">
        <v>2.0200315E7</v>
      </c>
      <c r="B182" s="85" t="s">
        <v>137</v>
      </c>
      <c r="C182" s="75">
        <v>36.0</v>
      </c>
      <c r="D182" s="75"/>
      <c r="E182" s="106">
        <v>36.0</v>
      </c>
      <c r="F182" s="73"/>
      <c r="G182" s="25">
        <f t="shared" si="1"/>
        <v>0</v>
      </c>
      <c r="I182" s="73"/>
    </row>
    <row r="183">
      <c r="A183" s="106">
        <v>2.0200314E7</v>
      </c>
      <c r="B183" s="85" t="s">
        <v>137</v>
      </c>
      <c r="C183" s="75">
        <v>13.0</v>
      </c>
      <c r="D183" s="75"/>
      <c r="E183" s="106">
        <v>13.0</v>
      </c>
      <c r="F183" s="73"/>
      <c r="G183" s="25">
        <f t="shared" si="1"/>
        <v>0</v>
      </c>
      <c r="I183" s="73"/>
    </row>
    <row r="184">
      <c r="A184" s="106">
        <v>2.0200313E7</v>
      </c>
      <c r="B184" s="85" t="s">
        <v>137</v>
      </c>
      <c r="C184" s="75">
        <v>13.0</v>
      </c>
      <c r="D184" s="75"/>
      <c r="E184" s="106">
        <v>13.0</v>
      </c>
      <c r="F184" s="73"/>
      <c r="G184" s="25">
        <f t="shared" si="1"/>
        <v>0</v>
      </c>
      <c r="I184" s="73"/>
    </row>
    <row r="185">
      <c r="A185" s="106">
        <v>2.0200312E7</v>
      </c>
      <c r="B185" s="85" t="s">
        <v>137</v>
      </c>
      <c r="C185" s="75">
        <v>5.0</v>
      </c>
      <c r="D185" s="75"/>
      <c r="E185" s="120">
        <v>5.0</v>
      </c>
      <c r="F185" s="73"/>
      <c r="G185" s="25">
        <f t="shared" si="1"/>
        <v>0</v>
      </c>
      <c r="I185" s="73"/>
    </row>
    <row r="186">
      <c r="A186" s="106">
        <v>2.0200311E7</v>
      </c>
      <c r="B186" s="85" t="s">
        <v>137</v>
      </c>
      <c r="C186" s="77">
        <v>4.0</v>
      </c>
      <c r="D186" s="75"/>
      <c r="E186" s="121">
        <v>4.0</v>
      </c>
      <c r="F186" s="73"/>
      <c r="G186" s="45">
        <f t="shared" si="1"/>
        <v>0</v>
      </c>
      <c r="I186" s="73"/>
    </row>
    <row r="187">
      <c r="A187" s="106">
        <v>2.020031E7</v>
      </c>
      <c r="B187" s="85" t="s">
        <v>137</v>
      </c>
      <c r="C187" s="75">
        <v>3.0</v>
      </c>
      <c r="D187" s="75"/>
      <c r="E187" s="106">
        <v>3.0</v>
      </c>
      <c r="F187" s="73"/>
      <c r="G187" s="25">
        <f t="shared" si="1"/>
        <v>0</v>
      </c>
      <c r="I187" s="73"/>
    </row>
    <row r="188">
      <c r="A188" s="106">
        <v>2.0200309E7</v>
      </c>
      <c r="B188" s="85" t="s">
        <v>137</v>
      </c>
      <c r="C188" s="75">
        <v>3.0</v>
      </c>
      <c r="D188" s="75"/>
      <c r="E188" s="106">
        <v>3.0</v>
      </c>
      <c r="F188" s="73"/>
      <c r="G188" s="25">
        <f t="shared" si="1"/>
        <v>0</v>
      </c>
      <c r="I188" s="73"/>
    </row>
    <row r="189">
      <c r="A189" s="106">
        <v>2.0200308E7</v>
      </c>
      <c r="B189" s="85" t="s">
        <v>137</v>
      </c>
      <c r="C189" s="75">
        <v>0.0</v>
      </c>
      <c r="D189" s="75"/>
      <c r="E189" s="106">
        <v>0.0</v>
      </c>
      <c r="F189" s="73"/>
      <c r="G189" s="25">
        <f t="shared" si="1"/>
        <v>0</v>
      </c>
      <c r="I189" s="73"/>
    </row>
    <row r="190">
      <c r="A190" s="106">
        <v>2.0200307E7</v>
      </c>
      <c r="B190" s="85" t="s">
        <v>137</v>
      </c>
      <c r="C190" s="75">
        <v>0.0</v>
      </c>
      <c r="D190" s="75"/>
      <c r="E190" s="106">
        <v>0.0</v>
      </c>
      <c r="F190" s="73"/>
      <c r="G190" s="25">
        <f t="shared" si="1"/>
        <v>0</v>
      </c>
      <c r="I190" s="73"/>
    </row>
    <row r="191">
      <c r="A191" s="106">
        <v>2.0200306E7</v>
      </c>
      <c r="B191" s="85" t="s">
        <v>137</v>
      </c>
      <c r="C191" s="75">
        <v>0.0</v>
      </c>
      <c r="D191" s="75"/>
      <c r="E191" s="106">
        <v>0.0</v>
      </c>
      <c r="F191" s="73"/>
      <c r="G191" s="25">
        <f t="shared" si="1"/>
        <v>0</v>
      </c>
      <c r="I191" s="73"/>
    </row>
    <row r="192">
      <c r="A192" s="106">
        <v>2.0200305E7</v>
      </c>
      <c r="B192" s="85" t="s">
        <v>137</v>
      </c>
      <c r="C192" s="75">
        <v>0.0</v>
      </c>
      <c r="D192" s="75"/>
      <c r="E192" s="106">
        <v>0.0</v>
      </c>
      <c r="F192" s="73"/>
      <c r="G192" s="25">
        <f t="shared" si="1"/>
        <v>0</v>
      </c>
      <c r="I192" s="73"/>
    </row>
    <row r="193">
      <c r="F193" s="73"/>
      <c r="I193" s="73"/>
    </row>
    <row r="194">
      <c r="F194" s="73"/>
      <c r="I194" s="73"/>
    </row>
    <row r="195">
      <c r="F195" s="73"/>
      <c r="I195" s="73"/>
    </row>
    <row r="196">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7.29"/>
    <col customWidth="1" min="9" max="9" width="41.0"/>
    <col customWidth="1" min="10" max="10" width="7.57"/>
    <col customWidth="1" min="11" max="11" width="31.14"/>
    <col customWidth="1" min="12" max="12" width="19.43"/>
  </cols>
  <sheetData>
    <row r="1">
      <c r="A1" s="122" t="s">
        <v>105</v>
      </c>
      <c r="B1" s="123" t="s">
        <v>42</v>
      </c>
      <c r="C1" s="110" t="s">
        <v>138</v>
      </c>
      <c r="D1" s="110" t="s">
        <v>106</v>
      </c>
      <c r="E1" s="111" t="s">
        <v>107</v>
      </c>
      <c r="F1" s="124" t="s">
        <v>108</v>
      </c>
      <c r="G1" s="60"/>
      <c r="H1" s="91" t="s">
        <v>109</v>
      </c>
      <c r="I1" s="91" t="s">
        <v>110</v>
      </c>
      <c r="J1" s="60"/>
      <c r="K1" s="33" t="s">
        <v>130</v>
      </c>
      <c r="L1" s="33" t="s">
        <v>131</v>
      </c>
      <c r="M1" s="124"/>
      <c r="N1" s="124"/>
      <c r="O1" s="124"/>
      <c r="P1" s="124"/>
    </row>
    <row r="2">
      <c r="A2" s="125">
        <v>2.0200913E7</v>
      </c>
      <c r="B2" s="85" t="s">
        <v>139</v>
      </c>
      <c r="C2" s="85">
        <v>19611.0</v>
      </c>
      <c r="D2" s="85">
        <v>17769.0</v>
      </c>
      <c r="E2" s="85"/>
      <c r="F2" s="106">
        <v>37380.0</v>
      </c>
      <c r="G2" s="126"/>
      <c r="H2" s="85">
        <f t="shared" ref="H2:H183" si="1">F2-D2</f>
        <v>19611</v>
      </c>
      <c r="I2" s="85">
        <f t="shared" ref="I2:I139" si="2">C2-H2</f>
        <v>0</v>
      </c>
      <c r="J2" s="126"/>
      <c r="K2" s="85"/>
      <c r="L2" s="85">
        <v>19611.0</v>
      </c>
      <c r="M2" s="106"/>
      <c r="N2" s="106"/>
      <c r="O2" s="106"/>
      <c r="P2" s="106"/>
    </row>
    <row r="3">
      <c r="A3" s="106">
        <v>2.0200912E7</v>
      </c>
      <c r="B3" s="85" t="s">
        <v>139</v>
      </c>
      <c r="C3" s="85">
        <v>19494.0</v>
      </c>
      <c r="D3" s="85">
        <v>17598.0</v>
      </c>
      <c r="E3" s="85"/>
      <c r="F3" s="106">
        <v>37092.0</v>
      </c>
      <c r="G3" s="126"/>
      <c r="H3" s="85">
        <f t="shared" si="1"/>
        <v>19494</v>
      </c>
      <c r="I3" s="85">
        <f t="shared" si="2"/>
        <v>0</v>
      </c>
      <c r="J3" s="126"/>
      <c r="K3" s="85"/>
      <c r="L3" s="85">
        <v>19494.0</v>
      </c>
      <c r="M3" s="106"/>
      <c r="N3" s="106"/>
      <c r="O3" s="106"/>
      <c r="P3" s="106"/>
    </row>
    <row r="4">
      <c r="A4" s="106">
        <v>2.0200911E7</v>
      </c>
      <c r="B4" s="85" t="s">
        <v>139</v>
      </c>
      <c r="C4" s="85">
        <v>19224.0</v>
      </c>
      <c r="D4" s="85">
        <v>17357.0</v>
      </c>
      <c r="E4" s="85"/>
      <c r="F4" s="106">
        <v>36581.0</v>
      </c>
      <c r="G4" s="106"/>
      <c r="H4" s="85">
        <f t="shared" si="1"/>
        <v>19224</v>
      </c>
      <c r="I4" s="85">
        <f t="shared" si="2"/>
        <v>0</v>
      </c>
      <c r="J4" s="106"/>
      <c r="K4" s="106"/>
      <c r="L4" s="85">
        <v>19224.0</v>
      </c>
      <c r="M4" s="106"/>
      <c r="N4" s="106"/>
      <c r="O4" s="106"/>
      <c r="P4" s="106"/>
    </row>
    <row r="5">
      <c r="A5" s="106">
        <v>2.020091E7</v>
      </c>
      <c r="B5" s="85" t="s">
        <v>139</v>
      </c>
      <c r="C5" s="85">
        <v>19031.0</v>
      </c>
      <c r="D5" s="85">
        <v>17248.0</v>
      </c>
      <c r="E5" s="85"/>
      <c r="F5" s="106">
        <v>36279.0</v>
      </c>
      <c r="G5" s="106"/>
      <c r="H5" s="85">
        <f t="shared" si="1"/>
        <v>19031</v>
      </c>
      <c r="I5" s="85">
        <f t="shared" si="2"/>
        <v>0</v>
      </c>
      <c r="J5" s="106"/>
      <c r="K5" s="106"/>
      <c r="L5" s="85">
        <v>19031.0</v>
      </c>
      <c r="M5" s="106"/>
      <c r="N5" s="106"/>
      <c r="O5" s="106"/>
      <c r="P5" s="106"/>
    </row>
    <row r="6">
      <c r="A6" s="106">
        <v>2.0200909E7</v>
      </c>
      <c r="B6" s="85" t="s">
        <v>139</v>
      </c>
      <c r="C6" s="85">
        <v>18718.0</v>
      </c>
      <c r="D6" s="85">
        <v>16789.0</v>
      </c>
      <c r="E6" s="85"/>
      <c r="F6" s="106">
        <v>35507.0</v>
      </c>
      <c r="G6" s="106"/>
      <c r="H6" s="85">
        <f t="shared" si="1"/>
        <v>18718</v>
      </c>
      <c r="I6" s="85">
        <f t="shared" si="2"/>
        <v>0</v>
      </c>
      <c r="J6" s="106"/>
      <c r="K6" s="106"/>
      <c r="L6" s="85">
        <v>18718.0</v>
      </c>
      <c r="M6" s="106"/>
      <c r="N6" s="106"/>
      <c r="O6" s="106"/>
      <c r="P6" s="106"/>
    </row>
    <row r="7">
      <c r="A7" s="106">
        <v>2.0200908E7</v>
      </c>
      <c r="B7" s="85" t="s">
        <v>139</v>
      </c>
      <c r="C7" s="85">
        <v>18716.0</v>
      </c>
      <c r="D7" s="85">
        <v>16788.0</v>
      </c>
      <c r="E7" s="85"/>
      <c r="F7" s="106">
        <v>35504.0</v>
      </c>
      <c r="G7" s="106"/>
      <c r="H7" s="85">
        <f t="shared" si="1"/>
        <v>18716</v>
      </c>
      <c r="I7" s="85">
        <f t="shared" si="2"/>
        <v>0</v>
      </c>
      <c r="J7" s="106"/>
      <c r="K7" s="106"/>
      <c r="L7" s="85">
        <v>18716.0</v>
      </c>
      <c r="M7" s="106"/>
      <c r="N7" s="106"/>
      <c r="O7" s="106"/>
      <c r="P7" s="106"/>
    </row>
    <row r="8">
      <c r="A8" s="106">
        <v>2.0200907E7</v>
      </c>
      <c r="B8" s="85" t="s">
        <v>139</v>
      </c>
      <c r="C8" s="85">
        <v>18683.0</v>
      </c>
      <c r="D8" s="85">
        <v>16692.0</v>
      </c>
      <c r="E8" s="85"/>
      <c r="F8" s="106">
        <v>35375.0</v>
      </c>
      <c r="G8" s="106"/>
      <c r="H8" s="85">
        <f t="shared" si="1"/>
        <v>18683</v>
      </c>
      <c r="I8" s="85">
        <f t="shared" si="2"/>
        <v>0</v>
      </c>
      <c r="J8" s="106"/>
      <c r="K8" s="106"/>
      <c r="L8" s="85">
        <v>18683.0</v>
      </c>
      <c r="M8" s="106"/>
      <c r="N8" s="106"/>
      <c r="O8" s="106"/>
      <c r="P8" s="106"/>
    </row>
    <row r="9">
      <c r="A9" s="106">
        <v>2.0200906E7</v>
      </c>
      <c r="B9" s="85" t="s">
        <v>139</v>
      </c>
      <c r="C9" s="85">
        <v>18264.0</v>
      </c>
      <c r="D9" s="85">
        <v>16269.0</v>
      </c>
      <c r="E9" s="85"/>
      <c r="F9" s="106">
        <v>34533.0</v>
      </c>
      <c r="G9" s="106"/>
      <c r="H9" s="85">
        <f t="shared" si="1"/>
        <v>18264</v>
      </c>
      <c r="I9" s="85">
        <f t="shared" si="2"/>
        <v>0</v>
      </c>
      <c r="J9" s="106"/>
      <c r="K9" s="106"/>
      <c r="L9" s="85">
        <v>18264.0</v>
      </c>
      <c r="M9" s="106"/>
      <c r="N9" s="106"/>
      <c r="O9" s="106"/>
      <c r="P9" s="106"/>
    </row>
    <row r="10">
      <c r="A10" s="106">
        <v>2.0200905E7</v>
      </c>
      <c r="B10" s="85" t="s">
        <v>139</v>
      </c>
      <c r="C10" s="85">
        <v>18249.0</v>
      </c>
      <c r="D10" s="85">
        <v>16243.0</v>
      </c>
      <c r="E10" s="85"/>
      <c r="F10" s="106">
        <v>34492.0</v>
      </c>
      <c r="G10" s="106"/>
      <c r="H10" s="85">
        <f t="shared" si="1"/>
        <v>18249</v>
      </c>
      <c r="I10" s="85">
        <f t="shared" si="2"/>
        <v>0</v>
      </c>
      <c r="J10" s="106"/>
      <c r="K10" s="106"/>
      <c r="L10" s="85">
        <v>18249.0</v>
      </c>
      <c r="M10" s="106"/>
      <c r="N10" s="106"/>
      <c r="O10" s="106"/>
      <c r="P10" s="106"/>
    </row>
    <row r="11">
      <c r="A11" s="106">
        <v>2.0200904E7</v>
      </c>
      <c r="B11" s="85" t="s">
        <v>139</v>
      </c>
      <c r="C11" s="85">
        <v>18140.0</v>
      </c>
      <c r="D11" s="85">
        <v>16101.0</v>
      </c>
      <c r="E11" s="85"/>
      <c r="F11" s="106">
        <v>34241.0</v>
      </c>
      <c r="G11" s="106"/>
      <c r="H11" s="85">
        <f t="shared" si="1"/>
        <v>18140</v>
      </c>
      <c r="I11" s="85">
        <f t="shared" si="2"/>
        <v>0</v>
      </c>
      <c r="J11" s="106"/>
      <c r="K11" s="106"/>
      <c r="L11" s="85">
        <v>18140.0</v>
      </c>
      <c r="M11" s="106"/>
      <c r="N11" s="106"/>
      <c r="O11" s="106"/>
      <c r="P11" s="106"/>
    </row>
    <row r="12">
      <c r="A12" s="106">
        <v>2.0200903E7</v>
      </c>
      <c r="B12" s="85" t="s">
        <v>139</v>
      </c>
      <c r="C12" s="85">
        <v>18129.0</v>
      </c>
      <c r="D12" s="85">
        <v>16069.0</v>
      </c>
      <c r="E12" s="85"/>
      <c r="F12" s="106">
        <v>34198.0</v>
      </c>
      <c r="G12" s="106"/>
      <c r="H12" s="85">
        <f t="shared" si="1"/>
        <v>18129</v>
      </c>
      <c r="I12" s="85">
        <f t="shared" si="2"/>
        <v>0</v>
      </c>
      <c r="J12" s="106"/>
      <c r="K12" s="106"/>
      <c r="L12" s="85">
        <v>18129.0</v>
      </c>
      <c r="M12" s="106"/>
      <c r="N12" s="106"/>
      <c r="O12" s="106"/>
      <c r="P12" s="106"/>
    </row>
    <row r="13">
      <c r="A13" s="106">
        <v>2.0200902E7</v>
      </c>
      <c r="B13" s="85" t="s">
        <v>139</v>
      </c>
      <c r="C13" s="85">
        <v>18061.0</v>
      </c>
      <c r="D13" s="85">
        <v>15942.0</v>
      </c>
      <c r="E13" s="85"/>
      <c r="F13" s="106">
        <v>34003.0</v>
      </c>
      <c r="G13" s="106"/>
      <c r="H13" s="85">
        <f t="shared" si="1"/>
        <v>18061</v>
      </c>
      <c r="I13" s="85">
        <f t="shared" si="2"/>
        <v>0</v>
      </c>
      <c r="J13" s="106"/>
      <c r="K13" s="106"/>
      <c r="L13" s="85">
        <v>18061.0</v>
      </c>
      <c r="M13" s="106"/>
      <c r="N13" s="106"/>
      <c r="O13" s="106"/>
      <c r="P13" s="106"/>
    </row>
    <row r="14">
      <c r="A14" s="106">
        <v>2.0200901E7</v>
      </c>
      <c r="B14" s="85" t="s">
        <v>139</v>
      </c>
      <c r="C14" s="85">
        <v>17837.0</v>
      </c>
      <c r="D14" s="85">
        <v>15584.0</v>
      </c>
      <c r="E14" s="85"/>
      <c r="F14" s="106">
        <v>33421.0</v>
      </c>
      <c r="G14" s="106"/>
      <c r="H14" s="85">
        <f t="shared" si="1"/>
        <v>17837</v>
      </c>
      <c r="I14" s="85">
        <f t="shared" si="2"/>
        <v>0</v>
      </c>
      <c r="J14" s="106"/>
      <c r="K14" s="106"/>
      <c r="L14" s="85">
        <v>17837.0</v>
      </c>
      <c r="M14" s="106"/>
      <c r="N14" s="106"/>
      <c r="O14" s="106"/>
      <c r="P14" s="106"/>
    </row>
    <row r="15">
      <c r="A15" s="106">
        <v>2.0200831E7</v>
      </c>
      <c r="B15" s="85" t="s">
        <v>139</v>
      </c>
      <c r="C15" s="85">
        <v>17723.0</v>
      </c>
      <c r="D15" s="85">
        <v>15476.0</v>
      </c>
      <c r="E15" s="85"/>
      <c r="F15" s="106">
        <v>33199.0</v>
      </c>
      <c r="G15" s="106"/>
      <c r="H15" s="85">
        <f t="shared" si="1"/>
        <v>17723</v>
      </c>
      <c r="I15" s="85">
        <f t="shared" si="2"/>
        <v>0</v>
      </c>
      <c r="J15" s="106"/>
      <c r="K15" s="106"/>
      <c r="L15" s="85">
        <v>17723.0</v>
      </c>
      <c r="M15" s="106"/>
      <c r="N15" s="106"/>
      <c r="O15" s="106"/>
      <c r="P15" s="106"/>
    </row>
    <row r="16">
      <c r="A16" s="106">
        <v>2.020083E7</v>
      </c>
      <c r="B16" s="85" t="s">
        <v>139</v>
      </c>
      <c r="C16" s="85">
        <v>17619.0</v>
      </c>
      <c r="D16" s="85">
        <v>15229.0</v>
      </c>
      <c r="E16" s="85"/>
      <c r="F16" s="106">
        <v>32848.0</v>
      </c>
      <c r="G16" s="106"/>
      <c r="H16" s="85">
        <f t="shared" si="1"/>
        <v>17619</v>
      </c>
      <c r="I16" s="85">
        <f t="shared" si="2"/>
        <v>0</v>
      </c>
      <c r="J16" s="106"/>
      <c r="K16" s="106"/>
      <c r="L16" s="85">
        <v>17619.0</v>
      </c>
      <c r="M16" s="106"/>
      <c r="N16" s="106"/>
      <c r="O16" s="106"/>
      <c r="P16" s="106"/>
    </row>
    <row r="17">
      <c r="A17" s="106">
        <v>2.0200829E7</v>
      </c>
      <c r="B17" s="85" t="s">
        <v>139</v>
      </c>
      <c r="C17" s="85">
        <v>17564.0</v>
      </c>
      <c r="D17" s="85">
        <v>14986.0</v>
      </c>
      <c r="E17" s="85"/>
      <c r="F17" s="106">
        <v>32550.0</v>
      </c>
      <c r="G17" s="106"/>
      <c r="H17" s="85">
        <f t="shared" si="1"/>
        <v>17564</v>
      </c>
      <c r="I17" s="85">
        <f t="shared" si="2"/>
        <v>0</v>
      </c>
      <c r="J17" s="106"/>
      <c r="K17" s="106"/>
      <c r="L17" s="85">
        <v>17564.0</v>
      </c>
      <c r="M17" s="106"/>
      <c r="N17" s="106"/>
      <c r="O17" s="106"/>
      <c r="P17" s="106"/>
    </row>
    <row r="18">
      <c r="A18" s="106">
        <v>2.0200828E7</v>
      </c>
      <c r="B18" s="85" t="s">
        <v>139</v>
      </c>
      <c r="C18" s="85">
        <v>17262.0</v>
      </c>
      <c r="D18" s="85">
        <v>14726.0</v>
      </c>
      <c r="E18" s="85"/>
      <c r="F18" s="106">
        <v>31988.0</v>
      </c>
      <c r="G18" s="106"/>
      <c r="H18" s="85">
        <f t="shared" si="1"/>
        <v>17262</v>
      </c>
      <c r="I18" s="85">
        <f t="shared" si="2"/>
        <v>0</v>
      </c>
      <c r="J18" s="106"/>
      <c r="K18" s="106"/>
      <c r="L18" s="85">
        <v>17262.0</v>
      </c>
      <c r="M18" s="106"/>
      <c r="N18" s="106"/>
      <c r="O18" s="106"/>
      <c r="P18" s="106"/>
    </row>
    <row r="19">
      <c r="A19" s="106">
        <v>2.0200827E7</v>
      </c>
      <c r="B19" s="85" t="s">
        <v>139</v>
      </c>
      <c r="C19" s="85">
        <v>16914.0</v>
      </c>
      <c r="D19" s="85">
        <v>14469.0</v>
      </c>
      <c r="E19" s="85"/>
      <c r="F19" s="106">
        <v>31383.0</v>
      </c>
      <c r="G19" s="106"/>
      <c r="H19" s="85">
        <f t="shared" si="1"/>
        <v>16914</v>
      </c>
      <c r="I19" s="85">
        <f t="shared" si="2"/>
        <v>0</v>
      </c>
      <c r="J19" s="106"/>
      <c r="K19" s="106"/>
      <c r="L19" s="85">
        <v>16914.0</v>
      </c>
      <c r="M19" s="106"/>
      <c r="N19" s="106"/>
      <c r="O19" s="106"/>
      <c r="P19" s="106"/>
    </row>
    <row r="20">
      <c r="A20" s="106">
        <v>2.0200826E7</v>
      </c>
      <c r="B20" s="85" t="s">
        <v>139</v>
      </c>
      <c r="C20" s="85">
        <v>16734.0</v>
      </c>
      <c r="D20" s="85">
        <v>14010.0</v>
      </c>
      <c r="E20" s="85"/>
      <c r="F20" s="106">
        <v>30744.0</v>
      </c>
      <c r="G20" s="106"/>
      <c r="H20" s="85">
        <f t="shared" si="1"/>
        <v>16734</v>
      </c>
      <c r="I20" s="85">
        <f t="shared" si="2"/>
        <v>0</v>
      </c>
      <c r="J20" s="106"/>
      <c r="K20" s="106"/>
      <c r="L20" s="85">
        <v>16734.0</v>
      </c>
      <c r="M20" s="106"/>
      <c r="N20" s="106"/>
      <c r="O20" s="106"/>
      <c r="P20" s="106"/>
    </row>
    <row r="21">
      <c r="A21" s="106">
        <v>2.0200825E7</v>
      </c>
      <c r="B21" s="85" t="s">
        <v>139</v>
      </c>
      <c r="C21" s="85">
        <v>16728.0</v>
      </c>
      <c r="D21" s="85">
        <v>13992.0</v>
      </c>
      <c r="E21" s="85"/>
      <c r="F21" s="106">
        <v>30720.0</v>
      </c>
      <c r="G21" s="106"/>
      <c r="H21" s="85">
        <f t="shared" si="1"/>
        <v>16728</v>
      </c>
      <c r="I21" s="85">
        <f t="shared" si="2"/>
        <v>0</v>
      </c>
      <c r="J21" s="106"/>
      <c r="K21" s="106"/>
      <c r="L21" s="85">
        <v>16728.0</v>
      </c>
      <c r="M21" s="106"/>
      <c r="N21" s="106"/>
      <c r="O21" s="106"/>
      <c r="P21" s="106"/>
    </row>
    <row r="22">
      <c r="A22" s="106">
        <v>2.0200824E7</v>
      </c>
      <c r="B22" s="85" t="s">
        <v>139</v>
      </c>
      <c r="C22" s="85">
        <v>16696.0</v>
      </c>
      <c r="D22" s="85">
        <v>13922.0</v>
      </c>
      <c r="E22" s="85"/>
      <c r="F22" s="106">
        <v>30618.0</v>
      </c>
      <c r="G22" s="106"/>
      <c r="H22" s="85">
        <f t="shared" si="1"/>
        <v>16696</v>
      </c>
      <c r="I22" s="85">
        <f t="shared" si="2"/>
        <v>0</v>
      </c>
      <c r="J22" s="106"/>
      <c r="K22" s="106"/>
      <c r="L22" s="85">
        <v>16696.0</v>
      </c>
      <c r="M22" s="106"/>
      <c r="N22" s="106"/>
      <c r="O22" s="106"/>
      <c r="P22" s="106"/>
    </row>
    <row r="23">
      <c r="A23" s="106">
        <v>2.0200823E7</v>
      </c>
      <c r="B23" s="85" t="s">
        <v>139</v>
      </c>
      <c r="C23" s="85">
        <v>16419.0</v>
      </c>
      <c r="D23" s="85">
        <v>13477.0</v>
      </c>
      <c r="E23" s="85"/>
      <c r="F23" s="106">
        <v>29896.0</v>
      </c>
      <c r="G23" s="106"/>
      <c r="H23" s="85">
        <f t="shared" si="1"/>
        <v>16419</v>
      </c>
      <c r="I23" s="85">
        <f t="shared" si="2"/>
        <v>0</v>
      </c>
      <c r="J23" s="106"/>
      <c r="K23" s="106"/>
      <c r="L23" s="85">
        <v>16419.0</v>
      </c>
      <c r="M23" s="106"/>
      <c r="N23" s="106"/>
      <c r="O23" s="106"/>
      <c r="P23" s="106"/>
    </row>
    <row r="24">
      <c r="A24" s="106">
        <v>2.0200822E7</v>
      </c>
      <c r="B24" s="85" t="s">
        <v>139</v>
      </c>
      <c r="C24" s="85">
        <v>16295.0</v>
      </c>
      <c r="D24" s="85">
        <v>13282.0</v>
      </c>
      <c r="E24" s="85"/>
      <c r="F24" s="106">
        <v>29577.0</v>
      </c>
      <c r="G24" s="106"/>
      <c r="H24" s="85">
        <f t="shared" si="1"/>
        <v>16295</v>
      </c>
      <c r="I24" s="85">
        <f t="shared" si="2"/>
        <v>0</v>
      </c>
      <c r="J24" s="106"/>
      <c r="K24" s="106"/>
      <c r="L24" s="85">
        <v>16295.0</v>
      </c>
      <c r="M24" s="106"/>
      <c r="N24" s="106"/>
      <c r="O24" s="106"/>
      <c r="P24" s="106"/>
    </row>
    <row r="25">
      <c r="A25" s="106">
        <v>2.0200821E7</v>
      </c>
      <c r="B25" s="85" t="s">
        <v>139</v>
      </c>
      <c r="C25" s="85">
        <v>15832.0</v>
      </c>
      <c r="D25" s="85">
        <v>13014.0</v>
      </c>
      <c r="E25" s="85"/>
      <c r="F25" s="106">
        <v>28846.0</v>
      </c>
      <c r="G25" s="106"/>
      <c r="H25" s="85">
        <f t="shared" si="1"/>
        <v>15832</v>
      </c>
      <c r="I25" s="85">
        <f t="shared" si="2"/>
        <v>0</v>
      </c>
      <c r="J25" s="106"/>
      <c r="K25" s="106"/>
      <c r="L25" s="85">
        <v>15832.0</v>
      </c>
      <c r="M25" s="106"/>
      <c r="N25" s="106"/>
      <c r="O25" s="106"/>
      <c r="P25" s="106"/>
    </row>
    <row r="26">
      <c r="A26" s="106">
        <v>2.020082E7</v>
      </c>
      <c r="B26" s="85" t="s">
        <v>139</v>
      </c>
      <c r="C26" s="85">
        <v>15567.0</v>
      </c>
      <c r="D26" s="85">
        <v>12576.0</v>
      </c>
      <c r="E26" s="85"/>
      <c r="F26" s="106">
        <v>28143.0</v>
      </c>
      <c r="G26" s="106"/>
      <c r="H26" s="85">
        <f t="shared" si="1"/>
        <v>15567</v>
      </c>
      <c r="I26" s="85">
        <f t="shared" si="2"/>
        <v>0</v>
      </c>
      <c r="J26" s="106"/>
      <c r="K26" s="106"/>
      <c r="L26" s="85">
        <v>15567.0</v>
      </c>
      <c r="M26" s="106"/>
      <c r="N26" s="106"/>
      <c r="O26" s="106"/>
      <c r="P26" s="106"/>
    </row>
    <row r="27">
      <c r="A27" s="106">
        <v>2.0200819E7</v>
      </c>
      <c r="B27" s="85" t="s">
        <v>139</v>
      </c>
      <c r="C27" s="85">
        <v>15482.0</v>
      </c>
      <c r="D27" s="85">
        <v>12452.0</v>
      </c>
      <c r="E27" s="85"/>
      <c r="F27" s="106">
        <v>27934.0</v>
      </c>
      <c r="G27" s="106"/>
      <c r="H27" s="85">
        <f t="shared" si="1"/>
        <v>15482</v>
      </c>
      <c r="I27" s="85">
        <f t="shared" si="2"/>
        <v>0</v>
      </c>
      <c r="J27" s="106"/>
      <c r="K27" s="106"/>
      <c r="L27" s="85">
        <v>15482.0</v>
      </c>
      <c r="M27" s="106"/>
      <c r="N27" s="106"/>
      <c r="O27" s="106"/>
      <c r="P27" s="106"/>
    </row>
    <row r="28">
      <c r="A28" s="106">
        <v>2.0200818E7</v>
      </c>
      <c r="B28" s="85" t="s">
        <v>139</v>
      </c>
      <c r="C28" s="85">
        <v>15342.0</v>
      </c>
      <c r="D28" s="85">
        <v>12371.0</v>
      </c>
      <c r="E28" s="85"/>
      <c r="F28" s="106">
        <v>27713.0</v>
      </c>
      <c r="G28" s="106"/>
      <c r="H28" s="85">
        <f t="shared" si="1"/>
        <v>15342</v>
      </c>
      <c r="I28" s="85">
        <f t="shared" si="2"/>
        <v>0</v>
      </c>
      <c r="J28" s="106"/>
      <c r="K28" s="106"/>
      <c r="L28" s="85">
        <v>15342.0</v>
      </c>
      <c r="M28" s="106"/>
      <c r="N28" s="106"/>
      <c r="O28" s="106"/>
      <c r="P28" s="106"/>
    </row>
    <row r="29">
      <c r="A29" s="106">
        <v>2.0200817E7</v>
      </c>
      <c r="B29" s="85" t="s">
        <v>139</v>
      </c>
      <c r="C29" s="85">
        <v>15037.0</v>
      </c>
      <c r="D29" s="85">
        <v>11723.0</v>
      </c>
      <c r="E29" s="85"/>
      <c r="F29" s="106">
        <v>26760.0</v>
      </c>
      <c r="G29" s="106"/>
      <c r="H29" s="85">
        <f t="shared" si="1"/>
        <v>15037</v>
      </c>
      <c r="I29" s="85">
        <f t="shared" si="2"/>
        <v>0</v>
      </c>
      <c r="J29" s="106"/>
      <c r="K29" s="106"/>
      <c r="L29" s="85">
        <v>15037.0</v>
      </c>
      <c r="M29" s="106"/>
      <c r="N29" s="106"/>
      <c r="O29" s="106"/>
      <c r="P29" s="106"/>
    </row>
    <row r="30">
      <c r="A30" s="106">
        <v>2.0200816E7</v>
      </c>
      <c r="B30" s="85" t="s">
        <v>139</v>
      </c>
      <c r="C30" s="85">
        <v>14755.0</v>
      </c>
      <c r="D30" s="85">
        <v>11251.0</v>
      </c>
      <c r="E30" s="85"/>
      <c r="F30" s="106">
        <v>26006.0</v>
      </c>
      <c r="G30" s="106"/>
      <c r="H30" s="85">
        <f t="shared" si="1"/>
        <v>14755</v>
      </c>
      <c r="I30" s="85">
        <f t="shared" si="2"/>
        <v>0</v>
      </c>
      <c r="J30" s="106"/>
      <c r="K30" s="106"/>
      <c r="L30" s="85">
        <v>14755.0</v>
      </c>
      <c r="M30" s="106"/>
      <c r="N30" s="106"/>
      <c r="O30" s="106"/>
      <c r="P30" s="106"/>
    </row>
    <row r="31">
      <c r="A31" s="106">
        <v>2.0200815E7</v>
      </c>
      <c r="B31" s="85" t="s">
        <v>139</v>
      </c>
      <c r="C31" s="85">
        <v>14626.0</v>
      </c>
      <c r="D31" s="85">
        <v>11069.0</v>
      </c>
      <c r="E31" s="85"/>
      <c r="F31" s="106">
        <v>25695.0</v>
      </c>
      <c r="G31" s="106"/>
      <c r="H31" s="85">
        <f t="shared" si="1"/>
        <v>14626</v>
      </c>
      <c r="I31" s="85">
        <f t="shared" si="2"/>
        <v>0</v>
      </c>
      <c r="J31" s="106"/>
      <c r="K31" s="106"/>
      <c r="L31" s="85">
        <v>14626.0</v>
      </c>
      <c r="M31" s="106"/>
      <c r="N31" s="106"/>
      <c r="O31" s="106"/>
      <c r="P31" s="106"/>
    </row>
    <row r="32">
      <c r="A32" s="106">
        <v>2.0200814E7</v>
      </c>
      <c r="B32" s="85" t="s">
        <v>139</v>
      </c>
      <c r="C32" s="85">
        <v>14398.0</v>
      </c>
      <c r="D32" s="85">
        <v>10730.0</v>
      </c>
      <c r="E32" s="85"/>
      <c r="F32" s="106">
        <v>25128.0</v>
      </c>
      <c r="G32" s="106"/>
      <c r="H32" s="85">
        <f t="shared" si="1"/>
        <v>14398</v>
      </c>
      <c r="I32" s="85">
        <f t="shared" si="2"/>
        <v>0</v>
      </c>
      <c r="J32" s="106"/>
      <c r="K32" s="106"/>
      <c r="L32" s="85">
        <v>14398.0</v>
      </c>
      <c r="M32" s="106"/>
      <c r="N32" s="106"/>
      <c r="O32" s="106"/>
      <c r="P32" s="106"/>
    </row>
    <row r="33">
      <c r="A33" s="106">
        <v>2.0200813E7</v>
      </c>
      <c r="B33" s="85" t="s">
        <v>139</v>
      </c>
      <c r="C33" s="85">
        <v>14167.0</v>
      </c>
      <c r="D33" s="85">
        <v>10279.0</v>
      </c>
      <c r="E33" s="85"/>
      <c r="F33" s="106">
        <v>24446.0</v>
      </c>
      <c r="G33" s="106"/>
      <c r="H33" s="85">
        <f t="shared" si="1"/>
        <v>14167</v>
      </c>
      <c r="I33" s="85">
        <f t="shared" si="2"/>
        <v>0</v>
      </c>
      <c r="J33" s="106"/>
      <c r="K33" s="106"/>
      <c r="L33" s="85">
        <v>14167.0</v>
      </c>
      <c r="M33" s="106"/>
      <c r="N33" s="106"/>
      <c r="O33" s="106"/>
      <c r="P33" s="106"/>
    </row>
    <row r="34">
      <c r="A34" s="106">
        <v>2.0200812E7</v>
      </c>
      <c r="B34" s="85" t="s">
        <v>139</v>
      </c>
      <c r="C34" s="85">
        <v>13905.0</v>
      </c>
      <c r="D34" s="85">
        <v>10169.0</v>
      </c>
      <c r="E34" s="85"/>
      <c r="F34" s="106">
        <v>24074.0</v>
      </c>
      <c r="G34" s="106"/>
      <c r="H34" s="85">
        <f t="shared" si="1"/>
        <v>13905</v>
      </c>
      <c r="I34" s="85">
        <f t="shared" si="2"/>
        <v>0</v>
      </c>
      <c r="J34" s="106"/>
      <c r="K34" s="106"/>
      <c r="L34" s="85">
        <v>13905.0</v>
      </c>
      <c r="M34" s="106"/>
      <c r="N34" s="106"/>
      <c r="O34" s="106"/>
      <c r="P34" s="106"/>
    </row>
    <row r="35">
      <c r="A35" s="106">
        <v>2.0200811E7</v>
      </c>
      <c r="B35" s="85" t="s">
        <v>139</v>
      </c>
      <c r="C35" s="85">
        <v>13798.0</v>
      </c>
      <c r="D35" s="85">
        <v>9605.0</v>
      </c>
      <c r="E35" s="85"/>
      <c r="F35" s="106">
        <v>23403.0</v>
      </c>
      <c r="G35" s="106"/>
      <c r="H35" s="85">
        <f t="shared" si="1"/>
        <v>13798</v>
      </c>
      <c r="I35" s="85">
        <f t="shared" si="2"/>
        <v>0</v>
      </c>
      <c r="J35" s="106"/>
      <c r="K35" s="106"/>
      <c r="L35" s="85">
        <v>13798.0</v>
      </c>
      <c r="M35" s="106"/>
      <c r="N35" s="106"/>
      <c r="O35" s="106"/>
      <c r="P35" s="106"/>
    </row>
    <row r="36">
      <c r="A36" s="106">
        <v>2.020081E7</v>
      </c>
      <c r="B36" s="85" t="s">
        <v>139</v>
      </c>
      <c r="C36" s="85">
        <v>13502.0</v>
      </c>
      <c r="D36" s="85">
        <v>9319.0</v>
      </c>
      <c r="E36" s="85"/>
      <c r="F36" s="106">
        <v>22821.0</v>
      </c>
      <c r="G36" s="106"/>
      <c r="H36" s="85">
        <f t="shared" si="1"/>
        <v>13502</v>
      </c>
      <c r="I36" s="85">
        <f t="shared" si="2"/>
        <v>0</v>
      </c>
      <c r="J36" s="106"/>
      <c r="K36" s="106"/>
      <c r="L36" s="85">
        <v>13502.0</v>
      </c>
      <c r="M36" s="106"/>
      <c r="N36" s="106"/>
      <c r="O36" s="106"/>
      <c r="P36" s="106"/>
    </row>
    <row r="37">
      <c r="A37" s="106">
        <v>2.0200809E7</v>
      </c>
      <c r="B37" s="85" t="s">
        <v>139</v>
      </c>
      <c r="C37" s="85">
        <v>13187.0</v>
      </c>
      <c r="D37" s="85">
        <v>8934.0</v>
      </c>
      <c r="E37" s="85"/>
      <c r="F37" s="106">
        <v>22121.0</v>
      </c>
      <c r="G37" s="106"/>
      <c r="H37" s="85">
        <f t="shared" si="1"/>
        <v>13187</v>
      </c>
      <c r="I37" s="85">
        <f t="shared" si="2"/>
        <v>0</v>
      </c>
      <c r="J37" s="106"/>
      <c r="K37" s="106"/>
      <c r="L37" s="85">
        <v>13187.0</v>
      </c>
      <c r="M37" s="106"/>
      <c r="N37" s="106"/>
      <c r="O37" s="106"/>
      <c r="P37" s="106"/>
    </row>
    <row r="38">
      <c r="A38" s="106">
        <v>2.0200808E7</v>
      </c>
      <c r="B38" s="85" t="s">
        <v>139</v>
      </c>
      <c r="C38" s="85">
        <v>12851.0</v>
      </c>
      <c r="D38" s="85">
        <v>8573.0</v>
      </c>
      <c r="E38" s="85"/>
      <c r="F38" s="106">
        <v>21424.0</v>
      </c>
      <c r="G38" s="106"/>
      <c r="H38" s="85">
        <f t="shared" si="1"/>
        <v>12851</v>
      </c>
      <c r="I38" s="85">
        <f t="shared" si="2"/>
        <v>0</v>
      </c>
      <c r="J38" s="106"/>
      <c r="K38" s="106"/>
      <c r="L38" s="85">
        <v>12851.0</v>
      </c>
      <c r="M38" s="106"/>
      <c r="N38" s="106"/>
      <c r="O38" s="106"/>
      <c r="P38" s="106"/>
    </row>
    <row r="39">
      <c r="A39" s="106">
        <v>2.0200807E7</v>
      </c>
      <c r="B39" s="85" t="s">
        <v>139</v>
      </c>
      <c r="C39" s="85">
        <v>12456.0</v>
      </c>
      <c r="D39" s="85">
        <v>8230.0</v>
      </c>
      <c r="E39" s="85"/>
      <c r="F39" s="106">
        <v>20686.0</v>
      </c>
      <c r="G39" s="106"/>
      <c r="H39" s="85">
        <f t="shared" si="1"/>
        <v>12456</v>
      </c>
      <c r="I39" s="85">
        <f t="shared" si="2"/>
        <v>0</v>
      </c>
      <c r="J39" s="106"/>
      <c r="K39" s="106"/>
      <c r="L39" s="85">
        <v>12456.0</v>
      </c>
      <c r="M39" s="106"/>
      <c r="N39" s="106"/>
      <c r="O39" s="106"/>
      <c r="P39" s="106"/>
    </row>
    <row r="40">
      <c r="A40" s="106">
        <v>2.0200806E7</v>
      </c>
      <c r="B40" s="85" t="s">
        <v>139</v>
      </c>
      <c r="C40" s="85">
        <v>12110.0</v>
      </c>
      <c r="D40" s="85">
        <v>7824.0</v>
      </c>
      <c r="E40" s="85"/>
      <c r="F40" s="106">
        <v>19934.0</v>
      </c>
      <c r="G40" s="106"/>
      <c r="H40" s="85">
        <f t="shared" si="1"/>
        <v>12110</v>
      </c>
      <c r="I40" s="85">
        <f t="shared" si="2"/>
        <v>0</v>
      </c>
      <c r="J40" s="106"/>
      <c r="K40" s="106"/>
      <c r="L40" s="85">
        <v>12110.0</v>
      </c>
      <c r="M40" s="106"/>
      <c r="N40" s="106"/>
      <c r="O40" s="106"/>
      <c r="P40" s="106"/>
    </row>
    <row r="41">
      <c r="A41" s="106">
        <v>2.0200805E7</v>
      </c>
      <c r="B41" s="85" t="s">
        <v>139</v>
      </c>
      <c r="C41" s="85">
        <v>11967.0</v>
      </c>
      <c r="D41" s="85">
        <v>7684.0</v>
      </c>
      <c r="E41" s="85"/>
      <c r="F41" s="106">
        <v>19651.0</v>
      </c>
      <c r="G41" s="106"/>
      <c r="H41" s="85">
        <f t="shared" si="1"/>
        <v>11967</v>
      </c>
      <c r="I41" s="85">
        <f t="shared" si="2"/>
        <v>0</v>
      </c>
      <c r="J41" s="106"/>
      <c r="K41" s="106"/>
      <c r="L41" s="85">
        <v>11967.0</v>
      </c>
      <c r="M41" s="106"/>
      <c r="N41" s="106"/>
      <c r="O41" s="106"/>
      <c r="P41" s="106"/>
    </row>
    <row r="42">
      <c r="A42" s="106">
        <v>2.0200804E7</v>
      </c>
      <c r="B42" s="85" t="s">
        <v>139</v>
      </c>
      <c r="C42" s="85">
        <v>11911.0</v>
      </c>
      <c r="D42" s="85">
        <v>7413.0</v>
      </c>
      <c r="E42" s="85"/>
      <c r="F42" s="106">
        <v>19324.0</v>
      </c>
      <c r="G42" s="106"/>
      <c r="H42" s="85">
        <f t="shared" si="1"/>
        <v>11911</v>
      </c>
      <c r="I42" s="85">
        <f t="shared" si="2"/>
        <v>0</v>
      </c>
      <c r="J42" s="106"/>
      <c r="K42" s="106"/>
      <c r="L42" s="85">
        <v>11911.0</v>
      </c>
      <c r="M42" s="106"/>
      <c r="N42" s="106"/>
      <c r="O42" s="106"/>
      <c r="P42" s="106"/>
    </row>
    <row r="43">
      <c r="A43" s="106">
        <v>2.0200803E7</v>
      </c>
      <c r="B43" s="85" t="s">
        <v>139</v>
      </c>
      <c r="C43" s="85">
        <v>11678.0</v>
      </c>
      <c r="D43" s="85">
        <v>7113.0</v>
      </c>
      <c r="E43" s="85"/>
      <c r="F43" s="106">
        <v>18791.0</v>
      </c>
      <c r="G43" s="106"/>
      <c r="H43" s="85">
        <f t="shared" si="1"/>
        <v>11678</v>
      </c>
      <c r="I43" s="85">
        <f t="shared" si="2"/>
        <v>0</v>
      </c>
      <c r="J43" s="106"/>
      <c r="K43" s="106"/>
      <c r="L43" s="85">
        <v>11678.0</v>
      </c>
      <c r="M43" s="106"/>
      <c r="N43" s="106"/>
      <c r="O43" s="106"/>
      <c r="P43" s="106"/>
    </row>
    <row r="44">
      <c r="A44" s="106">
        <v>2.0200802E7</v>
      </c>
      <c r="B44" s="85" t="s">
        <v>139</v>
      </c>
      <c r="C44" s="85">
        <v>11576.0</v>
      </c>
      <c r="D44" s="85">
        <v>6835.0</v>
      </c>
      <c r="E44" s="85"/>
      <c r="F44" s="106">
        <v>18411.0</v>
      </c>
      <c r="G44" s="106"/>
      <c r="H44" s="85">
        <f t="shared" si="1"/>
        <v>11576</v>
      </c>
      <c r="I44" s="85">
        <f t="shared" si="2"/>
        <v>0</v>
      </c>
      <c r="J44" s="106"/>
      <c r="K44" s="106"/>
      <c r="L44" s="85">
        <v>11576.0</v>
      </c>
      <c r="M44" s="106"/>
      <c r="N44" s="106"/>
      <c r="O44" s="106"/>
      <c r="P44" s="106"/>
    </row>
    <row r="45">
      <c r="A45" s="106">
        <v>2.0200801E7</v>
      </c>
      <c r="B45" s="85" t="s">
        <v>139</v>
      </c>
      <c r="C45" s="85">
        <v>11329.0</v>
      </c>
      <c r="D45" s="85">
        <v>6543.0</v>
      </c>
      <c r="E45" s="85"/>
      <c r="F45" s="106">
        <v>17872.0</v>
      </c>
      <c r="G45" s="106"/>
      <c r="H45" s="85">
        <f t="shared" si="1"/>
        <v>11329</v>
      </c>
      <c r="I45" s="85">
        <f t="shared" si="2"/>
        <v>0</v>
      </c>
      <c r="J45" s="106"/>
      <c r="K45" s="106"/>
      <c r="L45" s="85">
        <v>11329.0</v>
      </c>
      <c r="M45" s="106"/>
      <c r="N45" s="106"/>
      <c r="O45" s="106"/>
      <c r="P45" s="106"/>
    </row>
    <row r="46">
      <c r="A46" s="106">
        <v>2.0200731E7</v>
      </c>
      <c r="B46" s="85" t="s">
        <v>139</v>
      </c>
      <c r="C46" s="85">
        <v>10784.0</v>
      </c>
      <c r="D46" s="85">
        <v>5997.0</v>
      </c>
      <c r="E46" s="85"/>
      <c r="F46" s="85">
        <v>16781.0</v>
      </c>
      <c r="G46" s="85"/>
      <c r="H46" s="85">
        <f t="shared" si="1"/>
        <v>10784</v>
      </c>
      <c r="I46" s="85">
        <f t="shared" si="2"/>
        <v>0</v>
      </c>
      <c r="J46" s="85"/>
      <c r="K46" s="85"/>
      <c r="L46" s="85">
        <v>10784.0</v>
      </c>
      <c r="M46" s="85"/>
      <c r="N46" s="85"/>
      <c r="O46" s="85"/>
      <c r="P46" s="85"/>
    </row>
    <row r="47">
      <c r="A47" s="106">
        <v>2.020073E7</v>
      </c>
      <c r="B47" s="85" t="s">
        <v>139</v>
      </c>
      <c r="C47" s="85">
        <v>10652.0</v>
      </c>
      <c r="D47" s="85">
        <v>5920.0</v>
      </c>
      <c r="E47" s="85"/>
      <c r="F47" s="85">
        <v>16572.0</v>
      </c>
      <c r="G47" s="85"/>
      <c r="H47" s="85">
        <f t="shared" si="1"/>
        <v>10652</v>
      </c>
      <c r="I47" s="85">
        <f t="shared" si="2"/>
        <v>0</v>
      </c>
      <c r="J47" s="85"/>
      <c r="K47" s="85"/>
      <c r="L47" s="85">
        <v>10652.0</v>
      </c>
      <c r="M47" s="85"/>
      <c r="N47" s="85"/>
      <c r="O47" s="85"/>
      <c r="P47" s="85"/>
    </row>
    <row r="48">
      <c r="A48" s="106">
        <v>2.0200729E7</v>
      </c>
      <c r="B48" s="85" t="s">
        <v>139</v>
      </c>
      <c r="C48" s="85">
        <v>10361.0</v>
      </c>
      <c r="D48" s="85">
        <v>5700.0</v>
      </c>
      <c r="E48" s="85"/>
      <c r="F48" s="85">
        <v>16061.0</v>
      </c>
      <c r="G48" s="85"/>
      <c r="H48" s="85">
        <f t="shared" si="1"/>
        <v>10361</v>
      </c>
      <c r="I48" s="85">
        <f t="shared" si="2"/>
        <v>0</v>
      </c>
      <c r="J48" s="85"/>
      <c r="K48" s="85"/>
      <c r="L48" s="85">
        <v>10361.0</v>
      </c>
      <c r="M48" s="85"/>
      <c r="N48" s="85"/>
      <c r="O48" s="85"/>
      <c r="P48" s="85"/>
    </row>
    <row r="49">
      <c r="A49" s="106">
        <v>2.0200728E7</v>
      </c>
      <c r="B49" s="85" t="s">
        <v>139</v>
      </c>
      <c r="C49" s="85">
        <v>10255.0</v>
      </c>
      <c r="D49" s="85">
        <v>5585.0</v>
      </c>
      <c r="E49" s="85"/>
      <c r="F49" s="85">
        <v>15840.0</v>
      </c>
      <c r="G49" s="85"/>
      <c r="H49" s="85">
        <f t="shared" si="1"/>
        <v>10255</v>
      </c>
      <c r="I49" s="85">
        <f t="shared" si="2"/>
        <v>0</v>
      </c>
      <c r="J49" s="85"/>
      <c r="K49" s="85"/>
      <c r="L49" s="85">
        <v>10255.0</v>
      </c>
      <c r="M49" s="85"/>
      <c r="N49" s="85"/>
      <c r="O49" s="85"/>
      <c r="P49" s="85"/>
    </row>
    <row r="50">
      <c r="A50" s="106">
        <v>2.0200727E7</v>
      </c>
      <c r="B50" s="85" t="s">
        <v>139</v>
      </c>
      <c r="C50" s="85">
        <v>10015.0</v>
      </c>
      <c r="D50" s="85">
        <v>5416.0</v>
      </c>
      <c r="E50" s="85"/>
      <c r="F50" s="85">
        <v>15431.0</v>
      </c>
      <c r="G50" s="85"/>
      <c r="H50" s="85">
        <f t="shared" si="1"/>
        <v>10015</v>
      </c>
      <c r="I50" s="85">
        <f t="shared" si="2"/>
        <v>0</v>
      </c>
      <c r="J50" s="85"/>
      <c r="K50" s="85"/>
      <c r="L50" s="85">
        <v>10015.0</v>
      </c>
      <c r="M50" s="85"/>
      <c r="N50" s="85"/>
      <c r="O50" s="85"/>
      <c r="P50" s="85"/>
    </row>
    <row r="51">
      <c r="A51" s="106">
        <v>2.0200726E7</v>
      </c>
      <c r="B51" s="85" t="s">
        <v>139</v>
      </c>
      <c r="C51" s="85">
        <v>9907.0</v>
      </c>
      <c r="D51" s="85">
        <v>5236.0</v>
      </c>
      <c r="E51" s="85"/>
      <c r="F51" s="85">
        <v>15143.0</v>
      </c>
      <c r="G51" s="85"/>
      <c r="H51" s="85">
        <f t="shared" si="1"/>
        <v>9907</v>
      </c>
      <c r="I51" s="85">
        <f t="shared" si="2"/>
        <v>0</v>
      </c>
      <c r="J51" s="85"/>
      <c r="K51" s="85"/>
      <c r="L51" s="85">
        <v>9907.0</v>
      </c>
      <c r="M51" s="85"/>
      <c r="N51" s="85"/>
      <c r="O51" s="85"/>
      <c r="P51" s="85"/>
    </row>
    <row r="52">
      <c r="A52" s="106">
        <v>2.0200725E7</v>
      </c>
      <c r="B52" s="85" t="s">
        <v>139</v>
      </c>
      <c r="C52" s="85">
        <v>9498.0</v>
      </c>
      <c r="D52" s="85">
        <v>5042.0</v>
      </c>
      <c r="E52" s="85"/>
      <c r="F52" s="85">
        <v>14540.0</v>
      </c>
      <c r="G52" s="85"/>
      <c r="H52" s="85">
        <f t="shared" si="1"/>
        <v>9498</v>
      </c>
      <c r="I52" s="85">
        <f t="shared" si="2"/>
        <v>0</v>
      </c>
      <c r="J52" s="85"/>
      <c r="K52" s="85"/>
      <c r="L52" s="85">
        <v>9498.0</v>
      </c>
      <c r="M52" s="85"/>
      <c r="N52" s="85"/>
      <c r="O52" s="85"/>
      <c r="P52" s="85"/>
    </row>
    <row r="53">
      <c r="A53" s="106">
        <v>2.0200724E7</v>
      </c>
      <c r="B53" s="85" t="s">
        <v>139</v>
      </c>
      <c r="C53" s="85">
        <v>9173.0</v>
      </c>
      <c r="D53" s="85">
        <v>4794.0</v>
      </c>
      <c r="E53" s="85"/>
      <c r="F53" s="85">
        <v>13967.0</v>
      </c>
      <c r="G53" s="85"/>
      <c r="H53" s="85">
        <f t="shared" si="1"/>
        <v>9173</v>
      </c>
      <c r="I53" s="85">
        <f t="shared" si="2"/>
        <v>0</v>
      </c>
      <c r="J53" s="85"/>
      <c r="K53" s="85"/>
      <c r="L53" s="85">
        <v>9173.0</v>
      </c>
      <c r="M53" s="85"/>
      <c r="N53" s="85"/>
      <c r="O53" s="85"/>
      <c r="P53" s="85"/>
    </row>
    <row r="54">
      <c r="A54" s="106">
        <v>2.0200723E7</v>
      </c>
      <c r="B54" s="85" t="s">
        <v>139</v>
      </c>
      <c r="C54" s="85">
        <v>8899.0</v>
      </c>
      <c r="D54" s="85">
        <v>4574.0</v>
      </c>
      <c r="E54" s="85"/>
      <c r="F54" s="85">
        <v>13473.0</v>
      </c>
      <c r="G54" s="85"/>
      <c r="H54" s="85">
        <f t="shared" si="1"/>
        <v>8899</v>
      </c>
      <c r="I54" s="85">
        <f t="shared" si="2"/>
        <v>0</v>
      </c>
      <c r="J54" s="85"/>
      <c r="K54" s="85"/>
      <c r="L54" s="85">
        <v>8899.0</v>
      </c>
      <c r="M54" s="85"/>
      <c r="N54" s="85"/>
      <c r="O54" s="85"/>
      <c r="P54" s="85"/>
    </row>
    <row r="55">
      <c r="A55" s="106">
        <v>2.0200722E7</v>
      </c>
      <c r="B55" s="85" t="s">
        <v>139</v>
      </c>
      <c r="C55" s="85">
        <v>8708.0</v>
      </c>
      <c r="D55" s="85">
        <v>4330.0</v>
      </c>
      <c r="E55" s="85"/>
      <c r="F55" s="85">
        <v>13038.0</v>
      </c>
      <c r="G55" s="85"/>
      <c r="H55" s="85">
        <f t="shared" si="1"/>
        <v>8708</v>
      </c>
      <c r="I55" s="85">
        <f t="shared" si="2"/>
        <v>0</v>
      </c>
      <c r="J55" s="85"/>
      <c r="K55" s="85"/>
      <c r="L55" s="85">
        <v>8708.0</v>
      </c>
      <c r="M55" s="85"/>
      <c r="N55" s="85"/>
      <c r="O55" s="85"/>
      <c r="P55" s="85"/>
    </row>
    <row r="56">
      <c r="A56" s="106">
        <v>2.0200721E7</v>
      </c>
      <c r="B56" s="85" t="s">
        <v>139</v>
      </c>
      <c r="C56" s="85">
        <v>8685.0</v>
      </c>
      <c r="D56" s="85">
        <v>4255.0</v>
      </c>
      <c r="E56" s="85"/>
      <c r="F56" s="85">
        <v>12940.0</v>
      </c>
      <c r="G56" s="85"/>
      <c r="H56" s="85">
        <f t="shared" si="1"/>
        <v>8685</v>
      </c>
      <c r="I56" s="85">
        <f t="shared" si="2"/>
        <v>0</v>
      </c>
      <c r="J56" s="85"/>
      <c r="K56" s="85"/>
      <c r="L56" s="85">
        <v>8685.0</v>
      </c>
      <c r="M56" s="85"/>
      <c r="N56" s="85"/>
      <c r="O56" s="85"/>
      <c r="P56" s="85"/>
    </row>
    <row r="57">
      <c r="A57" s="106">
        <v>2.020072E7</v>
      </c>
      <c r="B57" s="85" t="s">
        <v>139</v>
      </c>
      <c r="C57" s="85">
        <v>8450.0</v>
      </c>
      <c r="D57" s="85">
        <v>4011.0</v>
      </c>
      <c r="E57" s="85"/>
      <c r="F57" s="85">
        <v>12461.0</v>
      </c>
      <c r="G57" s="85"/>
      <c r="H57" s="85">
        <f t="shared" si="1"/>
        <v>8450</v>
      </c>
      <c r="I57" s="85">
        <f t="shared" si="2"/>
        <v>0</v>
      </c>
      <c r="J57" s="85"/>
      <c r="K57" s="85"/>
      <c r="L57" s="85">
        <v>8450.0</v>
      </c>
      <c r="M57" s="85"/>
      <c r="N57" s="85"/>
      <c r="O57" s="85"/>
      <c r="P57" s="85"/>
    </row>
    <row r="58">
      <c r="A58" s="106">
        <v>2.0200719E7</v>
      </c>
      <c r="B58" s="85" t="s">
        <v>139</v>
      </c>
      <c r="C58" s="85">
        <v>8272.0</v>
      </c>
      <c r="D58" s="85">
        <v>3791.0</v>
      </c>
      <c r="E58" s="85"/>
      <c r="F58" s="85">
        <v>12063.0</v>
      </c>
      <c r="G58" s="85"/>
      <c r="H58" s="85">
        <f t="shared" si="1"/>
        <v>8272</v>
      </c>
      <c r="I58" s="85">
        <f t="shared" si="2"/>
        <v>0</v>
      </c>
      <c r="J58" s="85"/>
      <c r="K58" s="85"/>
      <c r="L58" s="85">
        <v>8272.0</v>
      </c>
      <c r="M58" s="85"/>
      <c r="N58" s="85"/>
      <c r="O58" s="85"/>
      <c r="P58" s="85"/>
    </row>
    <row r="59">
      <c r="A59" s="106">
        <v>2.0200718E7</v>
      </c>
      <c r="B59" s="85" t="s">
        <v>139</v>
      </c>
      <c r="C59" s="85">
        <v>7992.0</v>
      </c>
      <c r="D59" s="85">
        <v>3461.0</v>
      </c>
      <c r="E59" s="85"/>
      <c r="F59" s="85">
        <v>11453.0</v>
      </c>
      <c r="G59" s="85"/>
      <c r="H59" s="85">
        <f t="shared" si="1"/>
        <v>7992</v>
      </c>
      <c r="I59" s="85">
        <f t="shared" si="2"/>
        <v>0</v>
      </c>
      <c r="J59" s="85"/>
      <c r="K59" s="85"/>
      <c r="L59" s="85">
        <v>7992.0</v>
      </c>
      <c r="M59" s="85"/>
      <c r="N59" s="85"/>
      <c r="O59" s="85"/>
      <c r="P59" s="85"/>
    </row>
    <row r="60">
      <c r="A60" s="106">
        <v>2.0200717E7</v>
      </c>
      <c r="B60" s="85" t="s">
        <v>139</v>
      </c>
      <c r="C60" s="85">
        <v>7848.0</v>
      </c>
      <c r="D60" s="85">
        <v>3272.0</v>
      </c>
      <c r="E60" s="85"/>
      <c r="F60" s="85">
        <v>11120.0</v>
      </c>
      <c r="G60" s="85"/>
      <c r="H60" s="85">
        <f t="shared" si="1"/>
        <v>7848</v>
      </c>
      <c r="I60" s="85">
        <f t="shared" si="2"/>
        <v>0</v>
      </c>
      <c r="J60" s="85"/>
      <c r="K60" s="85"/>
      <c r="L60" s="85">
        <v>7848.0</v>
      </c>
      <c r="M60" s="85"/>
      <c r="N60" s="85"/>
      <c r="O60" s="85"/>
      <c r="P60" s="85"/>
    </row>
    <row r="61">
      <c r="A61" s="106">
        <v>2.0200716E7</v>
      </c>
      <c r="B61" s="85" t="s">
        <v>139</v>
      </c>
      <c r="C61" s="85">
        <v>7455.0</v>
      </c>
      <c r="D61" s="85">
        <v>3119.0</v>
      </c>
      <c r="E61" s="85"/>
      <c r="F61" s="85">
        <v>10574.0</v>
      </c>
      <c r="G61" s="85"/>
      <c r="H61" s="85">
        <f t="shared" si="1"/>
        <v>7455</v>
      </c>
      <c r="I61" s="85">
        <f t="shared" si="2"/>
        <v>0</v>
      </c>
      <c r="J61" s="85"/>
      <c r="K61" s="85"/>
      <c r="L61" s="85">
        <v>7455.0</v>
      </c>
      <c r="M61" s="85"/>
      <c r="N61" s="85"/>
      <c r="O61" s="85"/>
      <c r="P61" s="85"/>
    </row>
    <row r="62">
      <c r="A62" s="106">
        <v>2.0200715E7</v>
      </c>
      <c r="B62" s="85" t="s">
        <v>139</v>
      </c>
      <c r="C62" s="85">
        <v>7336.0</v>
      </c>
      <c r="D62" s="85">
        <v>3043.0</v>
      </c>
      <c r="E62" s="85"/>
      <c r="F62" s="85">
        <v>10379.0</v>
      </c>
      <c r="G62" s="85"/>
      <c r="H62" s="85">
        <f t="shared" si="1"/>
        <v>7336</v>
      </c>
      <c r="I62" s="85">
        <f t="shared" si="2"/>
        <v>0</v>
      </c>
      <c r="J62" s="85"/>
      <c r="K62" s="85"/>
      <c r="L62" s="85">
        <v>7336.0</v>
      </c>
      <c r="M62" s="85"/>
      <c r="N62" s="85"/>
      <c r="O62" s="85"/>
      <c r="P62" s="85"/>
    </row>
    <row r="63">
      <c r="A63" s="106">
        <v>2.0200714E7</v>
      </c>
      <c r="B63" s="85" t="s">
        <v>139</v>
      </c>
      <c r="C63" s="85">
        <v>7219.0</v>
      </c>
      <c r="D63" s="85">
        <v>2904.0</v>
      </c>
      <c r="E63" s="85"/>
      <c r="F63" s="85">
        <v>10123.0</v>
      </c>
      <c r="G63" s="85"/>
      <c r="H63" s="85">
        <f t="shared" si="1"/>
        <v>7219</v>
      </c>
      <c r="I63" s="85">
        <f t="shared" si="2"/>
        <v>0</v>
      </c>
      <c r="J63" s="85"/>
      <c r="K63" s="85"/>
      <c r="L63" s="85">
        <v>7219.0</v>
      </c>
      <c r="M63" s="85"/>
      <c r="N63" s="85"/>
      <c r="O63" s="85"/>
      <c r="P63" s="85"/>
    </row>
    <row r="64">
      <c r="A64" s="106">
        <v>2.0200713E7</v>
      </c>
      <c r="B64" s="85" t="s">
        <v>139</v>
      </c>
      <c r="C64" s="85">
        <v>7199.0</v>
      </c>
      <c r="D64" s="85">
        <v>2811.0</v>
      </c>
      <c r="E64" s="85"/>
      <c r="F64" s="85">
        <v>10010.0</v>
      </c>
      <c r="G64" s="85"/>
      <c r="H64" s="85">
        <f t="shared" si="1"/>
        <v>7199</v>
      </c>
      <c r="I64" s="85">
        <f t="shared" si="2"/>
        <v>0</v>
      </c>
      <c r="J64" s="85"/>
      <c r="K64" s="85"/>
      <c r="L64" s="85">
        <v>7199.0</v>
      </c>
      <c r="M64" s="85"/>
      <c r="N64" s="85"/>
      <c r="O64" s="85"/>
      <c r="P64" s="85"/>
    </row>
    <row r="65">
      <c r="A65" s="106">
        <v>2.0200712E7</v>
      </c>
      <c r="B65" s="85" t="s">
        <v>139</v>
      </c>
      <c r="C65" s="85">
        <v>7071.0</v>
      </c>
      <c r="D65" s="85">
        <v>2583.0</v>
      </c>
      <c r="E65" s="85"/>
      <c r="F65" s="85">
        <v>9654.0</v>
      </c>
      <c r="G65" s="85"/>
      <c r="H65" s="85">
        <f t="shared" si="1"/>
        <v>7071</v>
      </c>
      <c r="I65" s="85">
        <f t="shared" si="2"/>
        <v>0</v>
      </c>
      <c r="J65" s="85"/>
      <c r="K65" s="85"/>
      <c r="L65" s="85">
        <v>7071.0</v>
      </c>
      <c r="M65" s="85"/>
      <c r="N65" s="85"/>
      <c r="O65" s="85"/>
      <c r="P65" s="85"/>
    </row>
    <row r="66">
      <c r="A66" s="106">
        <v>2.0200711E7</v>
      </c>
      <c r="B66" s="85" t="s">
        <v>139</v>
      </c>
      <c r="C66" s="85">
        <v>6931.0</v>
      </c>
      <c r="D66" s="85">
        <v>2435.0</v>
      </c>
      <c r="E66" s="85"/>
      <c r="F66" s="85">
        <v>9366.0</v>
      </c>
      <c r="G66" s="85"/>
      <c r="H66" s="85">
        <f t="shared" si="1"/>
        <v>6931</v>
      </c>
      <c r="I66" s="85">
        <f t="shared" si="2"/>
        <v>0</v>
      </c>
      <c r="J66" s="85"/>
      <c r="K66" s="85"/>
      <c r="L66" s="85">
        <v>6931.0</v>
      </c>
      <c r="M66" s="85"/>
      <c r="N66" s="85"/>
      <c r="O66" s="85"/>
      <c r="P66" s="85"/>
    </row>
    <row r="67">
      <c r="A67" s="106">
        <v>2.020071E7</v>
      </c>
      <c r="B67" s="85" t="s">
        <v>139</v>
      </c>
      <c r="C67" s="85">
        <v>6786.0</v>
      </c>
      <c r="D67" s="85">
        <v>2351.0</v>
      </c>
      <c r="E67" s="85"/>
      <c r="F67" s="85">
        <v>9137.0</v>
      </c>
      <c r="G67" s="85"/>
      <c r="H67" s="85">
        <f t="shared" si="1"/>
        <v>6786</v>
      </c>
      <c r="I67" s="85">
        <f t="shared" si="2"/>
        <v>0</v>
      </c>
      <c r="J67" s="85"/>
      <c r="K67" s="85"/>
      <c r="L67" s="85">
        <v>6786.0</v>
      </c>
      <c r="M67" s="85"/>
      <c r="N67" s="85"/>
      <c r="O67" s="85"/>
      <c r="P67" s="85"/>
    </row>
    <row r="68">
      <c r="A68" s="106">
        <v>2.0200709E7</v>
      </c>
      <c r="B68" s="85" t="s">
        <v>139</v>
      </c>
      <c r="C68" s="85">
        <v>6627.0</v>
      </c>
      <c r="D68" s="85">
        <v>2235.0</v>
      </c>
      <c r="E68" s="85"/>
      <c r="F68" s="85">
        <v>8862.0</v>
      </c>
      <c r="G68" s="85"/>
      <c r="H68" s="85">
        <f t="shared" si="1"/>
        <v>6627</v>
      </c>
      <c r="I68" s="85">
        <f t="shared" si="2"/>
        <v>0</v>
      </c>
      <c r="J68" s="85"/>
      <c r="K68" s="85"/>
      <c r="L68" s="85">
        <v>6627.0</v>
      </c>
      <c r="M68" s="85"/>
      <c r="N68" s="85"/>
      <c r="O68" s="85"/>
      <c r="P68" s="85"/>
    </row>
    <row r="69">
      <c r="A69" s="106">
        <v>2.0200708E7</v>
      </c>
      <c r="B69" s="85" t="s">
        <v>139</v>
      </c>
      <c r="C69" s="85">
        <v>6574.0</v>
      </c>
      <c r="D69" s="85">
        <v>2171.0</v>
      </c>
      <c r="E69" s="85"/>
      <c r="F69" s="85">
        <v>8745.0</v>
      </c>
      <c r="G69" s="85"/>
      <c r="H69" s="85">
        <f t="shared" si="1"/>
        <v>6574</v>
      </c>
      <c r="I69" s="85">
        <f t="shared" si="2"/>
        <v>0</v>
      </c>
      <c r="J69" s="85"/>
      <c r="K69" s="85"/>
      <c r="L69" s="85">
        <v>6574.0</v>
      </c>
      <c r="M69" s="85"/>
      <c r="N69" s="85"/>
      <c r="O69" s="85"/>
      <c r="P69" s="85"/>
    </row>
    <row r="70">
      <c r="A70" s="106">
        <v>2.0200707E7</v>
      </c>
      <c r="B70" s="85" t="s">
        <v>139</v>
      </c>
      <c r="C70" s="85">
        <v>6567.0</v>
      </c>
      <c r="D70" s="85">
        <v>2147.0</v>
      </c>
      <c r="E70" s="85"/>
      <c r="F70" s="85">
        <v>8714.0</v>
      </c>
      <c r="G70" s="85"/>
      <c r="H70" s="85">
        <f t="shared" si="1"/>
        <v>6567</v>
      </c>
      <c r="I70" s="85">
        <f t="shared" si="2"/>
        <v>0</v>
      </c>
      <c r="J70" s="85"/>
      <c r="K70" s="85"/>
      <c r="L70" s="85">
        <v>6567.0</v>
      </c>
      <c r="M70" s="85"/>
      <c r="N70" s="85"/>
      <c r="O70" s="85"/>
      <c r="P70" s="85"/>
    </row>
    <row r="71">
      <c r="A71" s="106">
        <v>2.0200706E7</v>
      </c>
      <c r="B71" s="85" t="s">
        <v>139</v>
      </c>
      <c r="C71" s="85">
        <v>6514.0</v>
      </c>
      <c r="D71" s="85">
        <v>2071.0</v>
      </c>
      <c r="E71" s="85"/>
      <c r="F71" s="85">
        <v>8585.0</v>
      </c>
      <c r="G71" s="85"/>
      <c r="H71" s="85">
        <f t="shared" si="1"/>
        <v>6514</v>
      </c>
      <c r="I71" s="85">
        <f t="shared" si="2"/>
        <v>0</v>
      </c>
      <c r="J71" s="85"/>
      <c r="K71" s="85"/>
      <c r="L71" s="85">
        <v>6514.0</v>
      </c>
      <c r="M71" s="85"/>
      <c r="N71" s="85"/>
      <c r="O71" s="85"/>
      <c r="P71" s="85"/>
    </row>
    <row r="72">
      <c r="A72" s="106">
        <v>2.0200705E7</v>
      </c>
      <c r="B72" s="85" t="s">
        <v>139</v>
      </c>
      <c r="C72" s="85">
        <v>6070.0</v>
      </c>
      <c r="D72" s="85">
        <v>1846.0</v>
      </c>
      <c r="E72" s="85"/>
      <c r="F72" s="85">
        <v>7916.0</v>
      </c>
      <c r="G72" s="85"/>
      <c r="H72" s="85">
        <f t="shared" si="1"/>
        <v>6070</v>
      </c>
      <c r="I72" s="85">
        <f t="shared" si="2"/>
        <v>0</v>
      </c>
      <c r="J72" s="85"/>
      <c r="K72" s="85"/>
      <c r="L72" s="85">
        <v>6070.0</v>
      </c>
      <c r="M72" s="85"/>
      <c r="N72" s="85"/>
      <c r="O72" s="85"/>
      <c r="P72" s="85"/>
    </row>
    <row r="73">
      <c r="A73" s="106">
        <v>2.0200704E7</v>
      </c>
      <c r="B73" s="85" t="s">
        <v>139</v>
      </c>
      <c r="C73" s="85">
        <v>5970.0</v>
      </c>
      <c r="D73" s="85">
        <v>1817.0</v>
      </c>
      <c r="E73" s="85"/>
      <c r="F73" s="85">
        <v>7787.0</v>
      </c>
      <c r="G73" s="85"/>
      <c r="H73" s="85">
        <f t="shared" si="1"/>
        <v>5970</v>
      </c>
      <c r="I73" s="85">
        <f t="shared" si="2"/>
        <v>0</v>
      </c>
      <c r="J73" s="85"/>
      <c r="K73" s="85"/>
      <c r="L73" s="85">
        <v>5970.0</v>
      </c>
      <c r="M73" s="85"/>
      <c r="N73" s="85"/>
      <c r="O73" s="85"/>
      <c r="P73" s="85"/>
    </row>
    <row r="74">
      <c r="A74" s="106">
        <v>2.0200703E7</v>
      </c>
      <c r="B74" s="85" t="s">
        <v>139</v>
      </c>
      <c r="C74" s="85">
        <v>5892.0</v>
      </c>
      <c r="D74" s="85">
        <v>1791.0</v>
      </c>
      <c r="E74" s="85"/>
      <c r="F74" s="85">
        <v>7683.0</v>
      </c>
      <c r="G74" s="85"/>
      <c r="H74" s="85">
        <f t="shared" si="1"/>
        <v>5892</v>
      </c>
      <c r="I74" s="85">
        <f t="shared" si="2"/>
        <v>0</v>
      </c>
      <c r="J74" s="85"/>
      <c r="K74" s="85"/>
      <c r="L74" s="85">
        <v>5892.0</v>
      </c>
      <c r="M74" s="85"/>
      <c r="N74" s="85"/>
      <c r="O74" s="85"/>
      <c r="P74" s="85"/>
    </row>
    <row r="75">
      <c r="A75" s="106">
        <v>2.0200702E7</v>
      </c>
      <c r="B75" s="85" t="s">
        <v>139</v>
      </c>
      <c r="C75" s="85">
        <v>5841.0</v>
      </c>
      <c r="D75" s="85">
        <v>1767.0</v>
      </c>
      <c r="E75" s="85"/>
      <c r="F75" s="85">
        <v>7608.0</v>
      </c>
      <c r="G75" s="85"/>
      <c r="H75" s="85">
        <f t="shared" si="1"/>
        <v>5841</v>
      </c>
      <c r="I75" s="85">
        <f t="shared" si="2"/>
        <v>0</v>
      </c>
      <c r="J75" s="85"/>
      <c r="K75" s="85"/>
      <c r="L75" s="85">
        <v>5841.0</v>
      </c>
      <c r="M75" s="85"/>
      <c r="N75" s="85"/>
      <c r="O75" s="85"/>
      <c r="P75" s="85"/>
    </row>
    <row r="76">
      <c r="A76" s="106">
        <v>2.0200701E7</v>
      </c>
      <c r="B76" s="85" t="s">
        <v>139</v>
      </c>
      <c r="C76" s="85">
        <v>5808.0</v>
      </c>
      <c r="D76" s="85">
        <v>1729.0</v>
      </c>
      <c r="E76" s="85"/>
      <c r="F76" s="85">
        <v>7537.0</v>
      </c>
      <c r="G76" s="85"/>
      <c r="H76" s="85">
        <f t="shared" si="1"/>
        <v>5808</v>
      </c>
      <c r="I76" s="85">
        <f t="shared" si="2"/>
        <v>0</v>
      </c>
      <c r="J76" s="85"/>
      <c r="K76" s="85"/>
      <c r="L76" s="85">
        <v>5808.0</v>
      </c>
      <c r="M76" s="85"/>
      <c r="N76" s="85"/>
      <c r="O76" s="85"/>
      <c r="P76" s="85"/>
    </row>
    <row r="77">
      <c r="A77" s="106">
        <v>2.020063E7</v>
      </c>
      <c r="B77" s="85" t="s">
        <v>139</v>
      </c>
      <c r="C77" s="85">
        <v>5772.0</v>
      </c>
      <c r="D77" s="85">
        <v>1693.0</v>
      </c>
      <c r="E77" s="85"/>
      <c r="F77" s="85">
        <v>7465.0</v>
      </c>
      <c r="G77" s="85"/>
      <c r="H77" s="85">
        <f t="shared" si="1"/>
        <v>5772</v>
      </c>
      <c r="I77" s="85">
        <f t="shared" si="2"/>
        <v>0</v>
      </c>
      <c r="J77" s="85"/>
      <c r="K77" s="85"/>
      <c r="L77" s="85">
        <v>5772.0</v>
      </c>
      <c r="M77" s="85"/>
      <c r="N77" s="85"/>
      <c r="O77" s="85"/>
      <c r="P77" s="85"/>
    </row>
    <row r="78">
      <c r="A78" s="106">
        <v>2.0200629E7</v>
      </c>
      <c r="B78" s="85" t="s">
        <v>139</v>
      </c>
      <c r="C78" s="85">
        <v>5612.0</v>
      </c>
      <c r="D78" s="85">
        <v>1638.0</v>
      </c>
      <c r="E78" s="85"/>
      <c r="F78" s="85">
        <v>7250.0</v>
      </c>
      <c r="G78" s="85"/>
      <c r="H78" s="85">
        <f t="shared" si="1"/>
        <v>5612</v>
      </c>
      <c r="I78" s="85">
        <f t="shared" si="2"/>
        <v>0</v>
      </c>
      <c r="J78" s="85"/>
      <c r="K78" s="85"/>
      <c r="L78" s="85">
        <v>5612.0</v>
      </c>
      <c r="M78" s="85"/>
      <c r="N78" s="85"/>
      <c r="O78" s="85"/>
      <c r="P78" s="85"/>
    </row>
    <row r="79">
      <c r="A79" s="106">
        <v>2.0200628E7</v>
      </c>
      <c r="B79" s="85" t="s">
        <v>139</v>
      </c>
      <c r="C79" s="85">
        <v>5565.0</v>
      </c>
      <c r="D79" s="85">
        <v>1624.0</v>
      </c>
      <c r="E79" s="85"/>
      <c r="F79" s="85">
        <v>7189.0</v>
      </c>
      <c r="G79" s="85"/>
      <c r="H79" s="85">
        <f t="shared" si="1"/>
        <v>5565</v>
      </c>
      <c r="I79" s="85">
        <f t="shared" si="2"/>
        <v>0</v>
      </c>
      <c r="J79" s="85"/>
      <c r="K79" s="85"/>
      <c r="L79" s="85">
        <v>5565.0</v>
      </c>
      <c r="M79" s="85"/>
      <c r="N79" s="85"/>
      <c r="O79" s="85"/>
      <c r="P79" s="85"/>
    </row>
    <row r="80">
      <c r="A80" s="106">
        <v>2.0200627E7</v>
      </c>
      <c r="B80" s="85" t="s">
        <v>139</v>
      </c>
      <c r="C80" s="85">
        <v>5464.0</v>
      </c>
      <c r="D80" s="85">
        <v>1602.0</v>
      </c>
      <c r="E80" s="85"/>
      <c r="F80" s="85">
        <v>7066.0</v>
      </c>
      <c r="G80" s="85"/>
      <c r="H80" s="85">
        <f t="shared" si="1"/>
        <v>5464</v>
      </c>
      <c r="I80" s="85">
        <f t="shared" si="2"/>
        <v>0</v>
      </c>
      <c r="J80" s="85"/>
      <c r="K80" s="85"/>
      <c r="L80" s="85">
        <v>5464.0</v>
      </c>
      <c r="M80" s="85"/>
      <c r="N80" s="85"/>
      <c r="O80" s="85"/>
      <c r="P80" s="85"/>
    </row>
    <row r="81">
      <c r="A81" s="106">
        <v>2.0200626E7</v>
      </c>
      <c r="B81" s="85" t="s">
        <v>139</v>
      </c>
      <c r="C81" s="85">
        <v>5339.0</v>
      </c>
      <c r="D81" s="85">
        <v>1583.0</v>
      </c>
      <c r="E81" s="85"/>
      <c r="F81" s="85">
        <v>6922.0</v>
      </c>
      <c r="G81" s="85"/>
      <c r="H81" s="85">
        <f t="shared" si="1"/>
        <v>5339</v>
      </c>
      <c r="I81" s="85">
        <f t="shared" si="2"/>
        <v>0</v>
      </c>
      <c r="J81" s="85"/>
      <c r="K81" s="85"/>
      <c r="L81" s="85">
        <v>5339.0</v>
      </c>
      <c r="M81" s="85"/>
      <c r="N81" s="85"/>
      <c r="O81" s="85"/>
      <c r="P81" s="85"/>
    </row>
    <row r="82">
      <c r="A82" s="106">
        <v>2.0200625E7</v>
      </c>
      <c r="B82" s="85" t="s">
        <v>139</v>
      </c>
      <c r="C82" s="85">
        <v>5298.0</v>
      </c>
      <c r="D82" s="85">
        <v>1579.0</v>
      </c>
      <c r="E82" s="85"/>
      <c r="F82" s="85">
        <v>6877.0</v>
      </c>
      <c r="G82" s="85"/>
      <c r="H82" s="85">
        <f t="shared" si="1"/>
        <v>5298</v>
      </c>
      <c r="I82" s="85">
        <f t="shared" si="2"/>
        <v>0</v>
      </c>
      <c r="J82" s="85"/>
      <c r="K82" s="85"/>
      <c r="L82" s="85">
        <v>5298.0</v>
      </c>
      <c r="M82" s="85"/>
      <c r="N82" s="85"/>
      <c r="O82" s="85"/>
      <c r="P82" s="85"/>
    </row>
    <row r="83">
      <c r="A83" s="106">
        <v>2.0200624E7</v>
      </c>
      <c r="B83" s="85" t="s">
        <v>139</v>
      </c>
      <c r="C83" s="85">
        <v>5243.0</v>
      </c>
      <c r="D83" s="85">
        <v>1577.0</v>
      </c>
      <c r="E83" s="85"/>
      <c r="F83" s="85">
        <v>6820.0</v>
      </c>
      <c r="G83" s="85"/>
      <c r="H83" s="85">
        <f t="shared" si="1"/>
        <v>5243</v>
      </c>
      <c r="I83" s="85">
        <f t="shared" si="2"/>
        <v>0</v>
      </c>
      <c r="J83" s="85"/>
      <c r="K83" s="85"/>
      <c r="L83" s="85">
        <v>5243.0</v>
      </c>
      <c r="M83" s="85"/>
      <c r="N83" s="85"/>
      <c r="O83" s="85"/>
      <c r="P83" s="85"/>
    </row>
    <row r="84">
      <c r="A84" s="106">
        <v>2.0200623E7</v>
      </c>
      <c r="B84" s="85" t="s">
        <v>139</v>
      </c>
      <c r="C84" s="85">
        <v>5135.0</v>
      </c>
      <c r="D84" s="85">
        <v>1550.0</v>
      </c>
      <c r="E84" s="85"/>
      <c r="F84" s="85">
        <v>6685.0</v>
      </c>
      <c r="G84" s="85"/>
      <c r="H84" s="85">
        <f t="shared" si="1"/>
        <v>5135</v>
      </c>
      <c r="I84" s="85">
        <f t="shared" si="2"/>
        <v>0</v>
      </c>
      <c r="J84" s="85"/>
      <c r="K84" s="85"/>
      <c r="L84" s="85">
        <v>5135.0</v>
      </c>
      <c r="M84" s="85"/>
      <c r="N84" s="85"/>
      <c r="O84" s="85"/>
      <c r="P84" s="85"/>
    </row>
    <row r="85">
      <c r="A85" s="106">
        <v>2.0200622E7</v>
      </c>
      <c r="B85" s="85" t="s">
        <v>139</v>
      </c>
      <c r="C85" s="85">
        <v>5024.0</v>
      </c>
      <c r="D85" s="85">
        <v>1540.0</v>
      </c>
      <c r="E85" s="85"/>
      <c r="F85" s="85">
        <v>6564.0</v>
      </c>
      <c r="G85" s="85"/>
      <c r="H85" s="85">
        <f t="shared" si="1"/>
        <v>5024</v>
      </c>
      <c r="I85" s="85">
        <f t="shared" si="2"/>
        <v>0</v>
      </c>
      <c r="J85" s="85"/>
      <c r="K85" s="85"/>
      <c r="L85" s="85">
        <v>5024.0</v>
      </c>
      <c r="M85" s="85"/>
      <c r="N85" s="85"/>
      <c r="O85" s="85"/>
      <c r="P85" s="85"/>
    </row>
    <row r="86">
      <c r="A86" s="106">
        <v>2.0200621E7</v>
      </c>
      <c r="B86" s="85" t="s">
        <v>139</v>
      </c>
      <c r="C86" s="85">
        <v>4992.0</v>
      </c>
      <c r="D86" s="85">
        <v>1533.0</v>
      </c>
      <c r="E86" s="85"/>
      <c r="F86" s="85">
        <v>6525.0</v>
      </c>
      <c r="G86" s="85"/>
      <c r="H86" s="85">
        <f t="shared" si="1"/>
        <v>4992</v>
      </c>
      <c r="I86" s="85">
        <f t="shared" si="2"/>
        <v>0</v>
      </c>
      <c r="J86" s="85"/>
      <c r="K86" s="85"/>
      <c r="L86" s="85">
        <v>4992.0</v>
      </c>
      <c r="M86" s="85"/>
      <c r="N86" s="85"/>
      <c r="O86" s="85"/>
      <c r="P86" s="85"/>
    </row>
    <row r="87">
      <c r="A87" s="106">
        <v>2.020062E7</v>
      </c>
      <c r="B87" s="85" t="s">
        <v>139</v>
      </c>
      <c r="C87" s="85">
        <v>4932.0</v>
      </c>
      <c r="D87" s="85">
        <v>1531.0</v>
      </c>
      <c r="E87" s="85"/>
      <c r="F87" s="85">
        <v>6463.0</v>
      </c>
      <c r="G87" s="85"/>
      <c r="H87" s="85">
        <f t="shared" si="1"/>
        <v>4932</v>
      </c>
      <c r="I87" s="85">
        <f t="shared" si="2"/>
        <v>0</v>
      </c>
      <c r="J87" s="85"/>
      <c r="K87" s="85"/>
      <c r="L87" s="85">
        <v>4932.0</v>
      </c>
      <c r="M87" s="85"/>
      <c r="N87" s="85"/>
      <c r="O87" s="85"/>
      <c r="P87" s="85"/>
    </row>
    <row r="88">
      <c r="A88" s="106">
        <v>2.0200619E7</v>
      </c>
      <c r="B88" s="85" t="s">
        <v>139</v>
      </c>
      <c r="C88" s="85">
        <v>4696.0</v>
      </c>
      <c r="D88" s="85">
        <v>1499.0</v>
      </c>
      <c r="E88" s="85"/>
      <c r="F88" s="85">
        <v>6195.0</v>
      </c>
      <c r="G88" s="85"/>
      <c r="H88" s="85">
        <f t="shared" si="1"/>
        <v>4696</v>
      </c>
      <c r="I88" s="85">
        <f t="shared" si="2"/>
        <v>0</v>
      </c>
      <c r="J88" s="85"/>
      <c r="K88" s="85"/>
      <c r="L88" s="85">
        <v>4696.0</v>
      </c>
      <c r="M88" s="85"/>
      <c r="N88" s="85"/>
      <c r="O88" s="85"/>
      <c r="P88" s="85"/>
    </row>
    <row r="89">
      <c r="A89" s="106">
        <v>2.0200618E7</v>
      </c>
      <c r="B89" s="85" t="s">
        <v>139</v>
      </c>
      <c r="C89" s="85">
        <v>4615.0</v>
      </c>
      <c r="D89" s="85">
        <v>1496.0</v>
      </c>
      <c r="E89" s="85"/>
      <c r="F89" s="85">
        <v>6111.0</v>
      </c>
      <c r="G89" s="85"/>
      <c r="H89" s="85">
        <f t="shared" si="1"/>
        <v>4615</v>
      </c>
      <c r="I89" s="85">
        <f t="shared" si="2"/>
        <v>0</v>
      </c>
      <c r="J89" s="85"/>
      <c r="K89" s="85"/>
      <c r="L89" s="85">
        <v>4615.0</v>
      </c>
      <c r="M89" s="85"/>
      <c r="N89" s="85"/>
      <c r="O89" s="85"/>
      <c r="P89" s="85"/>
    </row>
    <row r="90">
      <c r="A90" s="106">
        <v>2.0200617E7</v>
      </c>
      <c r="B90" s="85" t="s">
        <v>139</v>
      </c>
      <c r="C90" s="85">
        <v>4517.0</v>
      </c>
      <c r="D90" s="85">
        <v>1486.0</v>
      </c>
      <c r="E90" s="85"/>
      <c r="F90" s="85">
        <v>6003.0</v>
      </c>
      <c r="G90" s="85"/>
      <c r="H90" s="85">
        <f t="shared" si="1"/>
        <v>4517</v>
      </c>
      <c r="I90" s="85">
        <f t="shared" si="2"/>
        <v>0</v>
      </c>
      <c r="J90" s="85"/>
      <c r="K90" s="85"/>
      <c r="L90" s="85">
        <v>4517.0</v>
      </c>
      <c r="M90" s="85"/>
      <c r="N90" s="85"/>
      <c r="O90" s="85"/>
      <c r="P90" s="85"/>
    </row>
    <row r="91">
      <c r="A91" s="106">
        <v>2.0200616E7</v>
      </c>
      <c r="B91" s="85" t="s">
        <v>139</v>
      </c>
      <c r="C91" s="85">
        <v>4472.0</v>
      </c>
      <c r="D91" s="85">
        <v>1479.0</v>
      </c>
      <c r="E91" s="85"/>
      <c r="F91" s="85">
        <v>5951.0</v>
      </c>
      <c r="G91" s="85"/>
      <c r="H91" s="85">
        <f t="shared" si="1"/>
        <v>4472</v>
      </c>
      <c r="I91" s="85">
        <f t="shared" si="2"/>
        <v>0</v>
      </c>
      <c r="J91" s="85"/>
      <c r="K91" s="85"/>
      <c r="L91" s="85">
        <v>4472.0</v>
      </c>
      <c r="M91" s="85"/>
      <c r="N91" s="85"/>
      <c r="O91" s="85"/>
      <c r="P91" s="85"/>
    </row>
    <row r="92">
      <c r="A92" s="106">
        <v>2.0200615E7</v>
      </c>
      <c r="B92" s="85" t="s">
        <v>139</v>
      </c>
      <c r="C92" s="85">
        <v>4413.0</v>
      </c>
      <c r="D92" s="85">
        <v>1477.0</v>
      </c>
      <c r="E92" s="85"/>
      <c r="F92" s="85">
        <v>5890.0</v>
      </c>
      <c r="G92" s="85"/>
      <c r="H92" s="85">
        <f t="shared" si="1"/>
        <v>4413</v>
      </c>
      <c r="I92" s="85">
        <f t="shared" si="2"/>
        <v>0</v>
      </c>
      <c r="J92" s="85"/>
      <c r="K92" s="85"/>
      <c r="L92" s="85">
        <v>4413.0</v>
      </c>
      <c r="M92" s="85"/>
      <c r="N92" s="85"/>
      <c r="O92" s="85"/>
      <c r="P92" s="85"/>
    </row>
    <row r="93">
      <c r="A93" s="106">
        <v>2.0200614E7</v>
      </c>
      <c r="B93" s="85" t="s">
        <v>139</v>
      </c>
      <c r="C93" s="85">
        <v>4340.0</v>
      </c>
      <c r="D93" s="85">
        <v>1471.0</v>
      </c>
      <c r="E93" s="85"/>
      <c r="F93" s="85">
        <v>5811.0</v>
      </c>
      <c r="G93" s="85"/>
      <c r="H93" s="85">
        <f t="shared" si="1"/>
        <v>4340</v>
      </c>
      <c r="I93" s="85">
        <f t="shared" si="2"/>
        <v>0</v>
      </c>
      <c r="J93" s="85"/>
      <c r="K93" s="85"/>
      <c r="L93" s="85">
        <v>4340.0</v>
      </c>
      <c r="M93" s="85"/>
      <c r="N93" s="85"/>
      <c r="O93" s="85"/>
      <c r="P93" s="85"/>
    </row>
    <row r="94">
      <c r="A94" s="106">
        <v>2.0200613E7</v>
      </c>
      <c r="B94" s="85" t="s">
        <v>139</v>
      </c>
      <c r="C94" s="85">
        <v>4230.0</v>
      </c>
      <c r="D94" s="85">
        <v>1460.0</v>
      </c>
      <c r="E94" s="85"/>
      <c r="F94" s="85">
        <v>5690.0</v>
      </c>
      <c r="G94" s="85"/>
      <c r="H94" s="85">
        <f t="shared" si="1"/>
        <v>4230</v>
      </c>
      <c r="I94" s="85">
        <f t="shared" si="2"/>
        <v>0</v>
      </c>
      <c r="J94" s="85"/>
      <c r="K94" s="85"/>
      <c r="L94" s="85">
        <v>4230.0</v>
      </c>
      <c r="M94" s="85"/>
      <c r="N94" s="85"/>
      <c r="O94" s="85"/>
      <c r="P94" s="85"/>
    </row>
    <row r="95">
      <c r="A95" s="106">
        <v>2.0200612E7</v>
      </c>
      <c r="B95" s="85" t="s">
        <v>139</v>
      </c>
      <c r="C95" s="85">
        <v>4093.0</v>
      </c>
      <c r="D95" s="85">
        <v>1443.0</v>
      </c>
      <c r="E95" s="85"/>
      <c r="F95" s="85">
        <v>5536.0</v>
      </c>
      <c r="G95" s="85"/>
      <c r="H95" s="85">
        <f t="shared" si="1"/>
        <v>4093</v>
      </c>
      <c r="I95" s="85">
        <f t="shared" si="2"/>
        <v>0</v>
      </c>
      <c r="J95" s="85"/>
      <c r="K95" s="85"/>
      <c r="L95" s="85">
        <v>4093.0</v>
      </c>
      <c r="M95" s="85"/>
      <c r="N95" s="85"/>
      <c r="O95" s="85"/>
      <c r="P95" s="85"/>
    </row>
    <row r="96">
      <c r="A96" s="106">
        <v>2.0200611E7</v>
      </c>
      <c r="B96" s="85" t="s">
        <v>139</v>
      </c>
      <c r="C96" s="85">
        <v>3949.0</v>
      </c>
      <c r="D96" s="85">
        <v>1403.0</v>
      </c>
      <c r="E96" s="85"/>
      <c r="F96" s="85">
        <v>5352.0</v>
      </c>
      <c r="G96" s="85"/>
      <c r="H96" s="85">
        <f t="shared" si="1"/>
        <v>3949</v>
      </c>
      <c r="I96" s="85">
        <f t="shared" si="2"/>
        <v>0</v>
      </c>
      <c r="J96" s="85"/>
      <c r="K96" s="85"/>
      <c r="L96" s="85">
        <v>3949.0</v>
      </c>
      <c r="M96" s="85"/>
      <c r="N96" s="85"/>
      <c r="O96" s="85"/>
      <c r="P96" s="85"/>
    </row>
    <row r="97">
      <c r="A97" s="106">
        <v>2.020061E7</v>
      </c>
      <c r="B97" s="85" t="s">
        <v>139</v>
      </c>
      <c r="C97" s="85">
        <v>3927.0</v>
      </c>
      <c r="D97" s="85">
        <v>1402.0</v>
      </c>
      <c r="E97" s="85"/>
      <c r="F97" s="85">
        <v>5329.0</v>
      </c>
      <c r="G97" s="85"/>
      <c r="H97" s="85">
        <f t="shared" si="1"/>
        <v>3927</v>
      </c>
      <c r="I97" s="85">
        <f t="shared" si="2"/>
        <v>0</v>
      </c>
      <c r="J97" s="85"/>
      <c r="K97" s="85"/>
      <c r="L97" s="85">
        <v>3927.0</v>
      </c>
      <c r="M97" s="85"/>
      <c r="N97" s="85"/>
      <c r="O97" s="85"/>
      <c r="P97" s="85"/>
    </row>
    <row r="98">
      <c r="A98" s="106">
        <v>2.0200609E7</v>
      </c>
      <c r="B98" s="85" t="s">
        <v>139</v>
      </c>
      <c r="C98" s="85">
        <v>3799.0</v>
      </c>
      <c r="D98" s="85">
        <v>1386.0</v>
      </c>
      <c r="E98" s="85"/>
      <c r="F98" s="85">
        <v>5185.0</v>
      </c>
      <c r="G98" s="85"/>
      <c r="H98" s="85">
        <f t="shared" si="1"/>
        <v>3799</v>
      </c>
      <c r="I98" s="85">
        <f t="shared" si="2"/>
        <v>0</v>
      </c>
      <c r="J98" s="85"/>
      <c r="K98" s="85"/>
      <c r="L98" s="85">
        <v>3799.0</v>
      </c>
      <c r="M98" s="85"/>
      <c r="N98" s="85"/>
      <c r="O98" s="85"/>
      <c r="P98" s="85"/>
    </row>
    <row r="99">
      <c r="A99" s="106">
        <v>2.0200608E7</v>
      </c>
      <c r="B99" s="85" t="s">
        <v>139</v>
      </c>
      <c r="C99" s="85">
        <v>3673.0</v>
      </c>
      <c r="D99" s="85">
        <v>1373.0</v>
      </c>
      <c r="E99" s="85"/>
      <c r="F99" s="85">
        <v>5046.0</v>
      </c>
      <c r="G99" s="85"/>
      <c r="H99" s="85">
        <f t="shared" si="1"/>
        <v>3673</v>
      </c>
      <c r="I99" s="85">
        <f t="shared" si="2"/>
        <v>0</v>
      </c>
      <c r="J99" s="85"/>
      <c r="K99" s="85"/>
      <c r="L99" s="85">
        <v>3673.0</v>
      </c>
      <c r="M99" s="85"/>
      <c r="N99" s="85"/>
      <c r="O99" s="85"/>
      <c r="P99" s="85"/>
    </row>
    <row r="100">
      <c r="A100" s="106">
        <v>2.0200607E7</v>
      </c>
      <c r="B100" s="85" t="s">
        <v>139</v>
      </c>
      <c r="C100" s="85">
        <v>3621.0</v>
      </c>
      <c r="D100" s="85">
        <v>1364.0</v>
      </c>
      <c r="E100" s="85"/>
      <c r="F100" s="85">
        <v>4985.0</v>
      </c>
      <c r="G100" s="85"/>
      <c r="H100" s="85">
        <f t="shared" si="1"/>
        <v>3621</v>
      </c>
      <c r="I100" s="85">
        <f t="shared" si="2"/>
        <v>0</v>
      </c>
      <c r="J100" s="85"/>
      <c r="K100" s="85"/>
      <c r="L100" s="85">
        <v>3621.0</v>
      </c>
      <c r="M100" s="85"/>
      <c r="N100" s="85"/>
      <c r="O100" s="85"/>
      <c r="P100" s="85"/>
    </row>
    <row r="101">
      <c r="A101" s="106">
        <v>2.0200606E7</v>
      </c>
      <c r="B101" s="85" t="s">
        <v>139</v>
      </c>
      <c r="C101" s="85">
        <v>3555.0</v>
      </c>
      <c r="D101" s="85">
        <v>1360.0</v>
      </c>
      <c r="E101" s="85"/>
      <c r="F101" s="85">
        <v>4915.0</v>
      </c>
      <c r="G101" s="85"/>
      <c r="H101" s="85">
        <f t="shared" si="1"/>
        <v>3555</v>
      </c>
      <c r="I101" s="85">
        <f t="shared" si="2"/>
        <v>0</v>
      </c>
      <c r="J101" s="85"/>
      <c r="K101" s="85"/>
      <c r="L101" s="85">
        <v>3555.0</v>
      </c>
      <c r="M101" s="85"/>
      <c r="N101" s="85"/>
      <c r="O101" s="85"/>
      <c r="P101" s="85"/>
    </row>
    <row r="102">
      <c r="A102" s="106">
        <v>2.0200605E7</v>
      </c>
      <c r="B102" s="85" t="s">
        <v>139</v>
      </c>
      <c r="C102" s="85">
        <v>3290.0</v>
      </c>
      <c r="D102" s="85">
        <v>1330.0</v>
      </c>
      <c r="E102" s="85"/>
      <c r="F102" s="85">
        <v>4620.0</v>
      </c>
      <c r="G102" s="85"/>
      <c r="H102" s="85">
        <f t="shared" si="1"/>
        <v>3290</v>
      </c>
      <c r="I102" s="85">
        <f t="shared" si="2"/>
        <v>0</v>
      </c>
      <c r="J102" s="85"/>
      <c r="K102" s="85"/>
      <c r="L102" s="85">
        <v>3290.0</v>
      </c>
      <c r="M102" s="85"/>
      <c r="N102" s="85"/>
      <c r="O102" s="85"/>
      <c r="P102" s="85"/>
    </row>
    <row r="103">
      <c r="A103" s="106">
        <v>2.0200604E7</v>
      </c>
      <c r="B103" s="85" t="s">
        <v>139</v>
      </c>
      <c r="C103" s="85">
        <v>3186.0</v>
      </c>
      <c r="D103" s="85">
        <v>1322.0</v>
      </c>
      <c r="E103" s="85"/>
      <c r="F103" s="85">
        <v>4508.0</v>
      </c>
      <c r="G103" s="85"/>
      <c r="H103" s="85">
        <f t="shared" si="1"/>
        <v>3186</v>
      </c>
      <c r="I103" s="85">
        <f t="shared" si="2"/>
        <v>0</v>
      </c>
      <c r="J103" s="85"/>
      <c r="K103" s="85"/>
      <c r="L103" s="85">
        <v>3186.0</v>
      </c>
      <c r="M103" s="85"/>
      <c r="N103" s="85"/>
      <c r="O103" s="85"/>
      <c r="P103" s="85"/>
    </row>
    <row r="104">
      <c r="A104" s="106">
        <v>2.0200603E7</v>
      </c>
      <c r="B104" s="85" t="s">
        <v>139</v>
      </c>
      <c r="C104" s="85">
        <v>2710.0</v>
      </c>
      <c r="D104" s="85">
        <v>1313.0</v>
      </c>
      <c r="E104" s="85"/>
      <c r="F104" s="85">
        <v>4023.0</v>
      </c>
      <c r="G104" s="85"/>
      <c r="H104" s="85">
        <f t="shared" si="1"/>
        <v>2710</v>
      </c>
      <c r="I104" s="85">
        <f t="shared" si="2"/>
        <v>0</v>
      </c>
      <c r="J104" s="85"/>
      <c r="K104" s="85"/>
      <c r="L104" s="85">
        <v>2710.0</v>
      </c>
      <c r="M104" s="85"/>
      <c r="N104" s="85"/>
      <c r="O104" s="85"/>
      <c r="P104" s="85"/>
    </row>
    <row r="105">
      <c r="A105" s="106">
        <v>2.0200602E7</v>
      </c>
      <c r="B105" s="85" t="s">
        <v>139</v>
      </c>
      <c r="C105" s="85">
        <v>2630.0</v>
      </c>
      <c r="D105" s="85">
        <v>1305.0</v>
      </c>
      <c r="E105" s="85"/>
      <c r="F105" s="85">
        <v>3935.0</v>
      </c>
      <c r="G105" s="85"/>
      <c r="H105" s="85">
        <f t="shared" si="1"/>
        <v>2630</v>
      </c>
      <c r="I105" s="85">
        <f t="shared" si="2"/>
        <v>0</v>
      </c>
      <c r="J105" s="85"/>
      <c r="K105" s="85"/>
      <c r="L105" s="85">
        <v>2630.0</v>
      </c>
      <c r="M105" s="85"/>
      <c r="N105" s="85"/>
      <c r="O105" s="85"/>
      <c r="P105" s="85"/>
    </row>
    <row r="106">
      <c r="A106" s="106">
        <v>2.0200601E7</v>
      </c>
      <c r="B106" s="85" t="s">
        <v>139</v>
      </c>
      <c r="C106" s="85">
        <v>2569.0</v>
      </c>
      <c r="D106" s="85">
        <v>1304.0</v>
      </c>
      <c r="E106" s="85"/>
      <c r="F106" s="85">
        <v>3873.0</v>
      </c>
      <c r="G106" s="85"/>
      <c r="H106" s="85">
        <f t="shared" si="1"/>
        <v>2569</v>
      </c>
      <c r="I106" s="85">
        <f t="shared" si="2"/>
        <v>0</v>
      </c>
      <c r="J106" s="85"/>
      <c r="K106" s="85"/>
      <c r="L106" s="85">
        <v>2569.0</v>
      </c>
      <c r="M106" s="85"/>
      <c r="N106" s="85"/>
      <c r="O106" s="85"/>
      <c r="P106" s="85"/>
    </row>
    <row r="107">
      <c r="A107" s="106">
        <v>2.0200531E7</v>
      </c>
      <c r="B107" s="85" t="s">
        <v>139</v>
      </c>
      <c r="C107" s="85">
        <v>2472.0</v>
      </c>
      <c r="D107" s="85">
        <v>1304.0</v>
      </c>
      <c r="E107" s="85"/>
      <c r="F107" s="85">
        <v>3776.0</v>
      </c>
      <c r="G107" s="85"/>
      <c r="H107" s="85">
        <f t="shared" si="1"/>
        <v>2472</v>
      </c>
      <c r="I107" s="85">
        <f t="shared" si="2"/>
        <v>0</v>
      </c>
      <c r="J107" s="85"/>
      <c r="K107" s="85"/>
      <c r="L107" s="85">
        <v>2472.0</v>
      </c>
      <c r="M107" s="85"/>
      <c r="N107" s="85"/>
      <c r="O107" s="85"/>
      <c r="P107" s="85"/>
    </row>
    <row r="108">
      <c r="A108" s="106">
        <v>2.020053E7</v>
      </c>
      <c r="B108" s="85" t="s">
        <v>139</v>
      </c>
      <c r="C108" s="85">
        <v>2418.0</v>
      </c>
      <c r="D108" s="85">
        <v>1300.0</v>
      </c>
      <c r="E108" s="85"/>
      <c r="F108" s="85">
        <v>3718.0</v>
      </c>
      <c r="G108" s="85"/>
      <c r="H108" s="85">
        <f t="shared" si="1"/>
        <v>2418</v>
      </c>
      <c r="I108" s="85">
        <f t="shared" si="2"/>
        <v>0</v>
      </c>
      <c r="J108" s="85"/>
      <c r="K108" s="85"/>
      <c r="L108" s="85">
        <v>2418.0</v>
      </c>
      <c r="M108" s="85"/>
      <c r="N108" s="85"/>
      <c r="O108" s="85"/>
      <c r="P108" s="85"/>
    </row>
    <row r="109">
      <c r="A109" s="106">
        <v>2.0200529E7</v>
      </c>
      <c r="B109" s="85" t="s">
        <v>139</v>
      </c>
      <c r="C109" s="85">
        <v>2354.0</v>
      </c>
      <c r="D109" s="85">
        <v>1293.0</v>
      </c>
      <c r="E109" s="85"/>
      <c r="F109" s="85">
        <v>3647.0</v>
      </c>
      <c r="G109" s="85"/>
      <c r="H109" s="85">
        <f t="shared" si="1"/>
        <v>2354</v>
      </c>
      <c r="I109" s="85">
        <f t="shared" si="2"/>
        <v>0</v>
      </c>
      <c r="J109" s="85"/>
      <c r="K109" s="85"/>
      <c r="L109" s="85">
        <v>2354.0</v>
      </c>
      <c r="M109" s="85"/>
      <c r="N109" s="85"/>
      <c r="O109" s="85"/>
      <c r="P109" s="85"/>
    </row>
    <row r="110">
      <c r="A110" s="106">
        <v>2.0200528E7</v>
      </c>
      <c r="B110" s="85" t="s">
        <v>139</v>
      </c>
      <c r="C110" s="85">
        <v>2206.0</v>
      </c>
      <c r="D110" s="85">
        <v>1280.0</v>
      </c>
      <c r="E110" s="85"/>
      <c r="F110" s="85">
        <v>3486.0</v>
      </c>
      <c r="G110" s="85"/>
      <c r="H110" s="85">
        <f t="shared" si="1"/>
        <v>2206</v>
      </c>
      <c r="I110" s="85">
        <f t="shared" si="2"/>
        <v>0</v>
      </c>
      <c r="J110" s="85"/>
      <c r="K110" s="85"/>
      <c r="L110" s="85">
        <v>2206.0</v>
      </c>
      <c r="M110" s="85"/>
      <c r="N110" s="85"/>
      <c r="O110" s="85"/>
      <c r="P110" s="85"/>
    </row>
    <row r="111">
      <c r="A111" s="106">
        <v>2.0200527E7</v>
      </c>
      <c r="B111" s="85" t="s">
        <v>139</v>
      </c>
      <c r="C111" s="85">
        <v>2137.0</v>
      </c>
      <c r="D111" s="85">
        <v>1260.0</v>
      </c>
      <c r="E111" s="85"/>
      <c r="F111" s="85">
        <v>3397.0</v>
      </c>
      <c r="G111" s="85"/>
      <c r="H111" s="85">
        <f t="shared" si="1"/>
        <v>2137</v>
      </c>
      <c r="I111" s="85">
        <f t="shared" si="2"/>
        <v>0</v>
      </c>
      <c r="J111" s="85"/>
      <c r="K111" s="85"/>
      <c r="L111" s="85">
        <v>2137.0</v>
      </c>
      <c r="M111" s="85"/>
      <c r="N111" s="85"/>
      <c r="O111" s="85"/>
      <c r="P111" s="85"/>
    </row>
    <row r="112">
      <c r="A112" s="106">
        <v>2.0200526E7</v>
      </c>
      <c r="B112" s="85" t="s">
        <v>139</v>
      </c>
      <c r="C112" s="85">
        <v>2083.0</v>
      </c>
      <c r="D112" s="85">
        <v>1241.0</v>
      </c>
      <c r="E112" s="85"/>
      <c r="F112" s="85">
        <v>3324.0</v>
      </c>
      <c r="G112" s="85"/>
      <c r="H112" s="85">
        <f t="shared" si="1"/>
        <v>2083</v>
      </c>
      <c r="I112" s="85">
        <f t="shared" si="2"/>
        <v>0</v>
      </c>
      <c r="J112" s="85"/>
      <c r="K112" s="85"/>
      <c r="L112" s="85">
        <v>2083.0</v>
      </c>
      <c r="M112" s="85"/>
      <c r="N112" s="85"/>
      <c r="O112" s="85"/>
      <c r="P112" s="85"/>
    </row>
    <row r="113">
      <c r="A113" s="106">
        <v>2.0200525E7</v>
      </c>
      <c r="B113" s="85" t="s">
        <v>139</v>
      </c>
      <c r="C113" s="85">
        <v>2020.0</v>
      </c>
      <c r="D113" s="85">
        <v>1240.0</v>
      </c>
      <c r="E113" s="85"/>
      <c r="F113" s="85">
        <v>3260.0</v>
      </c>
      <c r="G113" s="85"/>
      <c r="H113" s="85">
        <f t="shared" si="1"/>
        <v>2020</v>
      </c>
      <c r="I113" s="85">
        <f t="shared" si="2"/>
        <v>0</v>
      </c>
      <c r="J113" s="85"/>
      <c r="K113" s="85"/>
      <c r="L113" s="85">
        <v>2020.0</v>
      </c>
      <c r="M113" s="85"/>
      <c r="N113" s="85"/>
      <c r="O113" s="85"/>
      <c r="P113" s="85"/>
    </row>
    <row r="114">
      <c r="A114" s="106">
        <v>2.0200524E7</v>
      </c>
      <c r="B114" s="85" t="s">
        <v>139</v>
      </c>
      <c r="C114" s="85">
        <v>1959.0</v>
      </c>
      <c r="D114" s="85">
        <v>1230.0</v>
      </c>
      <c r="E114" s="85"/>
      <c r="F114" s="85">
        <v>3189.0</v>
      </c>
      <c r="G114" s="85"/>
      <c r="H114" s="85">
        <f t="shared" si="1"/>
        <v>1959</v>
      </c>
      <c r="I114" s="85">
        <f t="shared" si="2"/>
        <v>0</v>
      </c>
      <c r="J114" s="85"/>
      <c r="K114" s="85"/>
      <c r="L114" s="85">
        <v>1959.0</v>
      </c>
      <c r="M114" s="85"/>
      <c r="N114" s="85"/>
      <c r="O114" s="85"/>
      <c r="P114" s="85"/>
    </row>
    <row r="115">
      <c r="A115" s="106">
        <v>2.0200523E7</v>
      </c>
      <c r="B115" s="85" t="s">
        <v>139</v>
      </c>
      <c r="C115" s="85">
        <v>1230.0</v>
      </c>
      <c r="D115" s="85">
        <v>1870.0</v>
      </c>
      <c r="E115" s="85"/>
      <c r="F115" s="85">
        <v>3100.0</v>
      </c>
      <c r="G115" s="85"/>
      <c r="H115" s="85">
        <f t="shared" si="1"/>
        <v>1230</v>
      </c>
      <c r="I115" s="85">
        <f t="shared" si="2"/>
        <v>0</v>
      </c>
      <c r="J115" s="85"/>
      <c r="K115" s="85"/>
      <c r="L115" s="85">
        <v>1230.0</v>
      </c>
      <c r="M115" s="85"/>
      <c r="N115" s="85"/>
      <c r="O115" s="85"/>
      <c r="P115" s="85"/>
    </row>
    <row r="116">
      <c r="A116" s="106">
        <v>2.0200522E7</v>
      </c>
      <c r="B116" s="85" t="s">
        <v>139</v>
      </c>
      <c r="C116" s="85">
        <v>1809.0</v>
      </c>
      <c r="D116" s="85">
        <v>1221.0</v>
      </c>
      <c r="E116" s="85"/>
      <c r="F116" s="85">
        <v>3030.0</v>
      </c>
      <c r="G116" s="85"/>
      <c r="H116" s="85">
        <f t="shared" si="1"/>
        <v>1809</v>
      </c>
      <c r="I116" s="85">
        <f t="shared" si="2"/>
        <v>0</v>
      </c>
      <c r="J116" s="85"/>
      <c r="K116" s="85"/>
      <c r="L116" s="85">
        <v>1809.0</v>
      </c>
      <c r="M116" s="85"/>
      <c r="N116" s="85"/>
      <c r="O116" s="85"/>
      <c r="P116" s="85"/>
    </row>
    <row r="117">
      <c r="A117" s="106">
        <v>2.0200521E7</v>
      </c>
      <c r="B117" s="85" t="s">
        <v>139</v>
      </c>
      <c r="C117" s="85">
        <v>1700.0</v>
      </c>
      <c r="D117" s="85">
        <v>1213.0</v>
      </c>
      <c r="E117" s="85"/>
      <c r="F117" s="85">
        <v>2913.0</v>
      </c>
      <c r="G117" s="85"/>
      <c r="H117" s="85">
        <f t="shared" si="1"/>
        <v>1700</v>
      </c>
      <c r="I117" s="85">
        <f t="shared" si="2"/>
        <v>0</v>
      </c>
      <c r="J117" s="85"/>
      <c r="K117" s="85"/>
      <c r="L117" s="85">
        <v>1700.0</v>
      </c>
      <c r="M117" s="85"/>
      <c r="N117" s="85"/>
      <c r="O117" s="85"/>
      <c r="P117" s="85"/>
    </row>
    <row r="118">
      <c r="A118" s="106">
        <v>2.020052E7</v>
      </c>
      <c r="B118" s="85" t="s">
        <v>139</v>
      </c>
      <c r="C118" s="85">
        <v>1660.0</v>
      </c>
      <c r="D118" s="85">
        <v>1206.0</v>
      </c>
      <c r="E118" s="85"/>
      <c r="F118" s="85">
        <v>2866.0</v>
      </c>
      <c r="G118" s="85"/>
      <c r="H118" s="85">
        <f t="shared" si="1"/>
        <v>1660</v>
      </c>
      <c r="I118" s="85">
        <f t="shared" si="2"/>
        <v>0</v>
      </c>
      <c r="J118" s="85"/>
      <c r="K118" s="85"/>
      <c r="L118" s="85">
        <v>1660.0</v>
      </c>
      <c r="M118" s="85"/>
      <c r="N118" s="85"/>
      <c r="O118" s="85"/>
      <c r="P118" s="85"/>
    </row>
    <row r="119">
      <c r="A119" s="106">
        <v>2.0200519E7</v>
      </c>
      <c r="B119" s="85" t="s">
        <v>139</v>
      </c>
      <c r="C119" s="85">
        <v>1598.0</v>
      </c>
      <c r="D119" s="85">
        <v>1207.0</v>
      </c>
      <c r="E119" s="85"/>
      <c r="F119" s="85">
        <v>2805.0</v>
      </c>
      <c r="G119" s="85"/>
      <c r="H119" s="85">
        <f t="shared" si="1"/>
        <v>1598</v>
      </c>
      <c r="I119" s="85">
        <f t="shared" si="2"/>
        <v>0</v>
      </c>
      <c r="J119" s="85"/>
      <c r="K119" s="85"/>
      <c r="L119" s="85">
        <v>1598.0</v>
      </c>
      <c r="M119" s="85"/>
      <c r="N119" s="85"/>
      <c r="O119" s="85"/>
      <c r="P119" s="85"/>
    </row>
    <row r="120">
      <c r="A120" s="106">
        <v>2.0200518E7</v>
      </c>
      <c r="B120" s="85" t="s">
        <v>139</v>
      </c>
      <c r="C120" s="85">
        <v>1515.0</v>
      </c>
      <c r="D120" s="127">
        <v>2710.0</v>
      </c>
      <c r="E120" s="85"/>
      <c r="F120" s="85">
        <v>2710.0</v>
      </c>
      <c r="G120" s="85"/>
      <c r="H120" s="85">
        <f t="shared" si="1"/>
        <v>0</v>
      </c>
      <c r="I120" s="85">
        <f t="shared" si="2"/>
        <v>1515</v>
      </c>
      <c r="J120" s="85"/>
      <c r="K120" s="85">
        <f>2710-1515</f>
        <v>1195</v>
      </c>
      <c r="L120" s="85">
        <v>1515.0</v>
      </c>
      <c r="M120" s="85"/>
      <c r="N120" s="85"/>
      <c r="O120" s="85"/>
      <c r="P120" s="85"/>
    </row>
    <row r="121">
      <c r="A121" s="106">
        <v>2.0200517E7</v>
      </c>
      <c r="B121" s="85" t="s">
        <v>139</v>
      </c>
      <c r="C121" s="85">
        <v>1499.0</v>
      </c>
      <c r="D121" s="85">
        <v>1147.0</v>
      </c>
      <c r="E121" s="85"/>
      <c r="F121" s="85">
        <v>2646.0</v>
      </c>
      <c r="G121" s="85"/>
      <c r="H121" s="85">
        <f t="shared" si="1"/>
        <v>1499</v>
      </c>
      <c r="I121" s="85">
        <f t="shared" si="2"/>
        <v>0</v>
      </c>
      <c r="J121" s="85"/>
      <c r="K121" s="85"/>
      <c r="L121" s="85">
        <v>1499.0</v>
      </c>
      <c r="M121" s="85"/>
      <c r="N121" s="85"/>
      <c r="O121" s="85"/>
      <c r="P121" s="85"/>
    </row>
    <row r="122">
      <c r="A122" s="106">
        <v>2.0200516E7</v>
      </c>
      <c r="B122" s="85" t="s">
        <v>139</v>
      </c>
      <c r="C122" s="85">
        <v>1475.0</v>
      </c>
      <c r="D122" s="85">
        <v>1114.0</v>
      </c>
      <c r="E122" s="85"/>
      <c r="F122" s="85">
        <v>2589.0</v>
      </c>
      <c r="G122" s="85"/>
      <c r="H122" s="85">
        <f t="shared" si="1"/>
        <v>1475</v>
      </c>
      <c r="I122" s="85">
        <f t="shared" si="2"/>
        <v>0</v>
      </c>
      <c r="J122" s="85"/>
      <c r="K122" s="85"/>
      <c r="L122" s="85">
        <v>1475.0</v>
      </c>
      <c r="M122" s="85"/>
      <c r="N122" s="85"/>
      <c r="O122" s="85"/>
      <c r="P122" s="85"/>
    </row>
    <row r="123">
      <c r="A123" s="106">
        <v>2.0200515E7</v>
      </c>
      <c r="B123" s="85" t="s">
        <v>139</v>
      </c>
      <c r="C123" s="85">
        <v>1454.0</v>
      </c>
      <c r="D123" s="85">
        <v>1088.0</v>
      </c>
      <c r="E123" s="85"/>
      <c r="F123" s="85">
        <v>2542.0</v>
      </c>
      <c r="G123" s="85"/>
      <c r="H123" s="85">
        <f t="shared" si="1"/>
        <v>1454</v>
      </c>
      <c r="I123" s="85">
        <f t="shared" si="2"/>
        <v>0</v>
      </c>
      <c r="J123" s="85"/>
      <c r="K123" s="85"/>
      <c r="L123" s="85">
        <v>1454.0</v>
      </c>
      <c r="M123" s="85"/>
      <c r="N123" s="85"/>
      <c r="O123" s="85"/>
      <c r="P123" s="85"/>
    </row>
    <row r="124">
      <c r="A124" s="106">
        <v>2.0200514E7</v>
      </c>
      <c r="B124" s="85" t="s">
        <v>139</v>
      </c>
      <c r="C124" s="85">
        <v>1354.0</v>
      </c>
      <c r="D124" s="85">
        <v>1073.0</v>
      </c>
      <c r="E124" s="85"/>
      <c r="F124" s="85">
        <v>2427.0</v>
      </c>
      <c r="G124" s="85"/>
      <c r="H124" s="85">
        <f t="shared" si="1"/>
        <v>1354</v>
      </c>
      <c r="I124" s="85">
        <f t="shared" si="2"/>
        <v>0</v>
      </c>
      <c r="J124" s="85"/>
      <c r="K124" s="85"/>
      <c r="L124" s="85">
        <v>1354.0</v>
      </c>
      <c r="M124" s="85"/>
      <c r="N124" s="85"/>
      <c r="O124" s="85"/>
      <c r="P124" s="85"/>
    </row>
    <row r="125">
      <c r="A125" s="106">
        <v>2.0200513E7</v>
      </c>
      <c r="B125" s="85" t="s">
        <v>139</v>
      </c>
      <c r="C125" s="85">
        <v>1265.0</v>
      </c>
      <c r="D125" s="85">
        <v>1064.0</v>
      </c>
      <c r="E125" s="85"/>
      <c r="F125" s="85">
        <v>2329.0</v>
      </c>
      <c r="G125" s="85"/>
      <c r="H125" s="85">
        <f t="shared" si="1"/>
        <v>1265</v>
      </c>
      <c r="I125" s="85">
        <f t="shared" si="2"/>
        <v>0</v>
      </c>
      <c r="J125" s="85"/>
      <c r="K125" s="85"/>
      <c r="L125" s="85">
        <v>1265.0</v>
      </c>
      <c r="M125" s="85"/>
      <c r="N125" s="85"/>
      <c r="O125" s="85"/>
      <c r="P125" s="85"/>
    </row>
    <row r="126">
      <c r="A126" s="106">
        <v>2.0200512E7</v>
      </c>
      <c r="B126" s="85" t="s">
        <v>139</v>
      </c>
      <c r="C126" s="85">
        <v>1237.0</v>
      </c>
      <c r="D126" s="85">
        <v>1062.0</v>
      </c>
      <c r="E126" s="85"/>
      <c r="F126" s="85">
        <v>2299.0</v>
      </c>
      <c r="G126" s="85"/>
      <c r="H126" s="85">
        <f t="shared" si="1"/>
        <v>1237</v>
      </c>
      <c r="I126" s="85">
        <f t="shared" si="2"/>
        <v>0</v>
      </c>
      <c r="J126" s="85"/>
      <c r="K126" s="85"/>
      <c r="L126" s="85">
        <v>1237.0</v>
      </c>
      <c r="M126" s="85"/>
      <c r="N126" s="85"/>
      <c r="O126" s="85"/>
      <c r="P126" s="85"/>
    </row>
    <row r="127">
      <c r="A127" s="106">
        <v>2.0200511E7</v>
      </c>
      <c r="B127" s="85" t="s">
        <v>139</v>
      </c>
      <c r="C127" s="85">
        <v>1202.0</v>
      </c>
      <c r="D127" s="85">
        <v>1054.0</v>
      </c>
      <c r="E127" s="85"/>
      <c r="F127" s="85">
        <v>2256.0</v>
      </c>
      <c r="G127" s="85"/>
      <c r="H127" s="85">
        <f t="shared" si="1"/>
        <v>1202</v>
      </c>
      <c r="I127" s="85">
        <f t="shared" si="2"/>
        <v>0</v>
      </c>
      <c r="J127" s="85"/>
      <c r="K127" s="85"/>
      <c r="L127" s="85">
        <v>1202.0</v>
      </c>
      <c r="M127" s="85"/>
      <c r="N127" s="85"/>
      <c r="O127" s="85"/>
      <c r="P127" s="85"/>
    </row>
    <row r="128">
      <c r="A128" s="106">
        <v>2.020051E7</v>
      </c>
      <c r="B128" s="85" t="s">
        <v>139</v>
      </c>
      <c r="C128" s="85">
        <v>1158.0</v>
      </c>
      <c r="D128" s="85">
        <v>1040.0</v>
      </c>
      <c r="E128" s="85"/>
      <c r="F128" s="85">
        <v>2198.0</v>
      </c>
      <c r="G128" s="85"/>
      <c r="H128" s="85">
        <f t="shared" si="1"/>
        <v>1158</v>
      </c>
      <c r="I128" s="85">
        <f t="shared" si="2"/>
        <v>0</v>
      </c>
      <c r="J128" s="85"/>
      <c r="K128" s="85"/>
      <c r="L128" s="85">
        <v>1158.0</v>
      </c>
      <c r="M128" s="85"/>
      <c r="N128" s="85"/>
      <c r="O128" s="85"/>
      <c r="P128" s="85"/>
    </row>
    <row r="129">
      <c r="A129" s="106">
        <v>2.0200509E7</v>
      </c>
      <c r="B129" s="85" t="s">
        <v>139</v>
      </c>
      <c r="C129" s="85">
        <v>1139.0</v>
      </c>
      <c r="D129" s="85">
        <v>1034.0</v>
      </c>
      <c r="E129" s="85"/>
      <c r="F129" s="85">
        <v>2173.0</v>
      </c>
      <c r="G129" s="85"/>
      <c r="H129" s="85">
        <f t="shared" si="1"/>
        <v>1139</v>
      </c>
      <c r="I129" s="85">
        <f t="shared" si="2"/>
        <v>0</v>
      </c>
      <c r="J129" s="85"/>
      <c r="K129" s="85"/>
      <c r="L129" s="85">
        <v>1139.0</v>
      </c>
      <c r="M129" s="85"/>
      <c r="N129" s="85"/>
      <c r="O129" s="85"/>
      <c r="P129" s="85"/>
    </row>
    <row r="130">
      <c r="A130" s="106">
        <v>2.0200508E7</v>
      </c>
      <c r="B130" s="85" t="s">
        <v>139</v>
      </c>
      <c r="C130" s="85">
        <v>1127.0</v>
      </c>
      <c r="D130" s="85">
        <v>1029.0</v>
      </c>
      <c r="E130" s="85"/>
      <c r="F130" s="85">
        <v>2156.0</v>
      </c>
      <c r="G130" s="85"/>
      <c r="H130" s="85">
        <f t="shared" si="1"/>
        <v>1127</v>
      </c>
      <c r="I130" s="85">
        <f t="shared" si="2"/>
        <v>0</v>
      </c>
      <c r="J130" s="85"/>
      <c r="K130" s="85"/>
      <c r="L130" s="85">
        <v>1127.0</v>
      </c>
      <c r="M130" s="85"/>
      <c r="N130" s="85"/>
      <c r="O130" s="85"/>
      <c r="P130" s="85"/>
    </row>
    <row r="131">
      <c r="A131" s="106">
        <v>2.0200507E7</v>
      </c>
      <c r="B131" s="85" t="s">
        <v>139</v>
      </c>
      <c r="C131" s="85">
        <v>1018.0</v>
      </c>
      <c r="D131" s="85">
        <v>1013.0</v>
      </c>
      <c r="E131" s="85"/>
      <c r="F131" s="85">
        <v>2031.0</v>
      </c>
      <c r="G131" s="85"/>
      <c r="H131" s="85">
        <f t="shared" si="1"/>
        <v>1018</v>
      </c>
      <c r="I131" s="85">
        <f t="shared" si="2"/>
        <v>0</v>
      </c>
      <c r="J131" s="85"/>
      <c r="K131" s="85"/>
      <c r="L131" s="85">
        <v>1018.0</v>
      </c>
      <c r="M131" s="85"/>
      <c r="N131" s="85"/>
      <c r="O131" s="85"/>
      <c r="P131" s="85"/>
    </row>
    <row r="132">
      <c r="A132" s="106">
        <v>2.0200506E7</v>
      </c>
      <c r="B132" s="85" t="s">
        <v>139</v>
      </c>
      <c r="C132" s="85">
        <v>962.0</v>
      </c>
      <c r="D132" s="85">
        <v>1006.0</v>
      </c>
      <c r="E132" s="85"/>
      <c r="F132" s="85">
        <v>1968.0</v>
      </c>
      <c r="G132" s="85"/>
      <c r="H132" s="85">
        <f t="shared" si="1"/>
        <v>962</v>
      </c>
      <c r="I132" s="85">
        <f t="shared" si="2"/>
        <v>0</v>
      </c>
      <c r="J132" s="85"/>
      <c r="K132" s="85"/>
      <c r="L132" s="85">
        <v>962.0</v>
      </c>
      <c r="M132" s="85"/>
      <c r="N132" s="85"/>
      <c r="O132" s="85"/>
      <c r="P132" s="85"/>
    </row>
    <row r="133">
      <c r="A133" s="106">
        <v>2.0200505E7</v>
      </c>
      <c r="B133" s="85" t="s">
        <v>139</v>
      </c>
      <c r="C133" s="85">
        <v>919.0</v>
      </c>
      <c r="D133" s="85">
        <v>1005.0</v>
      </c>
      <c r="E133" s="85"/>
      <c r="F133" s="85">
        <v>1924.0</v>
      </c>
      <c r="G133" s="85"/>
      <c r="H133" s="85">
        <f t="shared" si="1"/>
        <v>919</v>
      </c>
      <c r="I133" s="85">
        <f t="shared" si="2"/>
        <v>0</v>
      </c>
      <c r="J133" s="85"/>
      <c r="K133" s="85"/>
      <c r="L133" s="85">
        <v>919.0</v>
      </c>
      <c r="M133" s="85"/>
      <c r="N133" s="85"/>
      <c r="O133" s="85"/>
      <c r="P133" s="85"/>
    </row>
    <row r="134">
      <c r="A134" s="106">
        <v>2.0200504E7</v>
      </c>
      <c r="B134" s="85" t="s">
        <v>139</v>
      </c>
      <c r="C134" s="85">
        <v>842.0</v>
      </c>
      <c r="D134" s="85">
        <v>1001.0</v>
      </c>
      <c r="E134" s="85"/>
      <c r="F134" s="85">
        <v>1843.0</v>
      </c>
      <c r="G134" s="85"/>
      <c r="H134" s="85">
        <f t="shared" si="1"/>
        <v>842</v>
      </c>
      <c r="I134" s="85">
        <f t="shared" si="2"/>
        <v>0</v>
      </c>
      <c r="J134" s="85"/>
      <c r="K134" s="85"/>
      <c r="L134" s="85">
        <v>842.0</v>
      </c>
      <c r="M134" s="85"/>
      <c r="N134" s="85"/>
      <c r="O134" s="85"/>
      <c r="P134" s="85"/>
    </row>
    <row r="135">
      <c r="A135" s="106">
        <v>2.0200503E7</v>
      </c>
      <c r="B135" s="85" t="s">
        <v>139</v>
      </c>
      <c r="C135" s="85">
        <v>820.0</v>
      </c>
      <c r="D135" s="85">
        <v>988.0</v>
      </c>
      <c r="E135" s="85"/>
      <c r="F135" s="85">
        <v>1808.0</v>
      </c>
      <c r="G135" s="85"/>
      <c r="H135" s="85">
        <f t="shared" si="1"/>
        <v>820</v>
      </c>
      <c r="I135" s="85">
        <f t="shared" si="2"/>
        <v>0</v>
      </c>
      <c r="J135" s="85"/>
      <c r="K135" s="85"/>
      <c r="L135" s="85">
        <v>820.0</v>
      </c>
      <c r="M135" s="85"/>
      <c r="N135" s="85"/>
      <c r="O135" s="85"/>
      <c r="P135" s="85"/>
    </row>
    <row r="136">
      <c r="A136" s="106">
        <v>2.0200502E7</v>
      </c>
      <c r="B136" s="85" t="s">
        <v>139</v>
      </c>
      <c r="C136" s="85">
        <v>784.0</v>
      </c>
      <c r="D136" s="85">
        <v>973.0</v>
      </c>
      <c r="E136" s="85"/>
      <c r="F136" s="85">
        <v>1757.0</v>
      </c>
      <c r="G136" s="85"/>
      <c r="H136" s="85">
        <f t="shared" si="1"/>
        <v>784</v>
      </c>
      <c r="I136" s="85">
        <f t="shared" si="2"/>
        <v>0</v>
      </c>
      <c r="J136" s="85"/>
      <c r="K136" s="85"/>
      <c r="L136" s="85">
        <v>784.0</v>
      </c>
      <c r="M136" s="85"/>
      <c r="N136" s="85"/>
      <c r="O136" s="85"/>
      <c r="P136" s="85"/>
    </row>
    <row r="137">
      <c r="A137" s="106">
        <v>2.0200501E7</v>
      </c>
      <c r="B137" s="85" t="s">
        <v>139</v>
      </c>
      <c r="C137" s="85">
        <v>611.0</v>
      </c>
      <c r="D137" s="85">
        <v>964.0</v>
      </c>
      <c r="E137" s="85"/>
      <c r="F137" s="85">
        <v>1575.0</v>
      </c>
      <c r="G137" s="85"/>
      <c r="H137" s="85">
        <f t="shared" si="1"/>
        <v>611</v>
      </c>
      <c r="I137" s="85">
        <f t="shared" si="2"/>
        <v>0</v>
      </c>
      <c r="J137" s="85"/>
      <c r="K137" s="85"/>
      <c r="L137" s="85">
        <v>611.0</v>
      </c>
      <c r="M137" s="85"/>
      <c r="N137" s="85"/>
      <c r="O137" s="85"/>
      <c r="P137" s="85"/>
    </row>
    <row r="138">
      <c r="A138" s="106">
        <v>2.020043E7</v>
      </c>
      <c r="B138" s="85" t="s">
        <v>139</v>
      </c>
      <c r="C138" s="85">
        <v>584.0</v>
      </c>
      <c r="D138" s="85">
        <v>955.0</v>
      </c>
      <c r="E138" s="85"/>
      <c r="F138" s="85">
        <v>1539.0</v>
      </c>
      <c r="G138" s="85"/>
      <c r="H138" s="85">
        <f t="shared" si="1"/>
        <v>584</v>
      </c>
      <c r="I138" s="85">
        <f t="shared" si="2"/>
        <v>0</v>
      </c>
      <c r="J138" s="85"/>
      <c r="K138" s="85"/>
      <c r="L138" s="85">
        <v>584.0</v>
      </c>
      <c r="M138" s="85"/>
      <c r="N138" s="85"/>
      <c r="O138" s="85"/>
      <c r="P138" s="85"/>
    </row>
    <row r="139">
      <c r="A139" s="106">
        <v>2.0200429E7</v>
      </c>
      <c r="B139" s="85" t="s">
        <v>139</v>
      </c>
      <c r="C139" s="85">
        <v>529.0</v>
      </c>
      <c r="D139" s="85">
        <v>904.0</v>
      </c>
      <c r="E139" s="85"/>
      <c r="F139" s="85">
        <v>1433.0</v>
      </c>
      <c r="G139" s="85"/>
      <c r="H139" s="85">
        <f t="shared" si="1"/>
        <v>529</v>
      </c>
      <c r="I139" s="85">
        <f t="shared" si="2"/>
        <v>0</v>
      </c>
      <c r="J139" s="85"/>
      <c r="K139" s="85"/>
      <c r="L139" s="85">
        <v>529.0</v>
      </c>
      <c r="M139" s="85"/>
      <c r="N139" s="85"/>
      <c r="O139" s="85"/>
      <c r="P139" s="85"/>
    </row>
    <row r="140">
      <c r="A140" s="106">
        <v>2.0200428E7</v>
      </c>
      <c r="B140" s="85" t="s">
        <v>139</v>
      </c>
      <c r="D140" s="85">
        <v>898.0</v>
      </c>
      <c r="E140" s="85"/>
      <c r="F140" s="85">
        <v>1400.0</v>
      </c>
      <c r="G140" s="85"/>
      <c r="H140" s="85">
        <f t="shared" si="1"/>
        <v>502</v>
      </c>
      <c r="I140" s="85">
        <f>L140-H140</f>
        <v>0</v>
      </c>
      <c r="J140" s="85"/>
      <c r="K140" s="85"/>
      <c r="L140" s="85">
        <f t="shared" ref="L140:L144" si="3">F140-D140</f>
        <v>502</v>
      </c>
      <c r="M140" s="85">
        <v>502.0</v>
      </c>
      <c r="N140" s="85"/>
      <c r="O140" s="85"/>
      <c r="P140" s="85"/>
    </row>
    <row r="141">
      <c r="A141" s="106">
        <v>2.0200427E7</v>
      </c>
      <c r="B141" s="85" t="s">
        <v>139</v>
      </c>
      <c r="C141" s="85"/>
      <c r="D141" s="85">
        <v>895.0</v>
      </c>
      <c r="E141" s="85"/>
      <c r="F141" s="85">
        <v>1389.0</v>
      </c>
      <c r="G141" s="85"/>
      <c r="H141" s="85">
        <f t="shared" si="1"/>
        <v>494</v>
      </c>
      <c r="I141" s="85">
        <f t="shared" ref="I141:I183" si="4">C141-H141</f>
        <v>-494</v>
      </c>
      <c r="J141" s="85"/>
      <c r="K141" s="85"/>
      <c r="L141" s="85">
        <f t="shared" si="3"/>
        <v>494</v>
      </c>
      <c r="M141" s="85">
        <v>494.0</v>
      </c>
      <c r="N141" s="85"/>
      <c r="O141" s="85"/>
      <c r="P141" s="85"/>
    </row>
    <row r="142">
      <c r="A142" s="106">
        <v>2.0200426E7</v>
      </c>
      <c r="B142" s="85" t="s">
        <v>139</v>
      </c>
      <c r="C142" s="85"/>
      <c r="D142" s="85">
        <v>891.0</v>
      </c>
      <c r="E142" s="85"/>
      <c r="F142" s="85">
        <v>1371.0</v>
      </c>
      <c r="G142" s="85"/>
      <c r="H142" s="85">
        <f t="shared" si="1"/>
        <v>480</v>
      </c>
      <c r="I142" s="85">
        <f t="shared" si="4"/>
        <v>-480</v>
      </c>
      <c r="J142" s="85"/>
      <c r="K142" s="85"/>
      <c r="L142" s="85">
        <f t="shared" si="3"/>
        <v>480</v>
      </c>
      <c r="M142" s="85">
        <v>480.0</v>
      </c>
      <c r="N142" s="85"/>
      <c r="O142" s="85"/>
      <c r="P142" s="85"/>
    </row>
    <row r="143">
      <c r="A143" s="106">
        <v>2.0200425E7</v>
      </c>
      <c r="B143" s="85" t="s">
        <v>139</v>
      </c>
      <c r="C143" s="85"/>
      <c r="D143" s="85">
        <v>878.0</v>
      </c>
      <c r="E143" s="85"/>
      <c r="F143" s="85">
        <v>1307.0</v>
      </c>
      <c r="G143" s="85"/>
      <c r="H143" s="85">
        <f t="shared" si="1"/>
        <v>429</v>
      </c>
      <c r="I143" s="85">
        <f t="shared" si="4"/>
        <v>-429</v>
      </c>
      <c r="J143" s="85"/>
      <c r="K143" s="85"/>
      <c r="L143" s="85">
        <f t="shared" si="3"/>
        <v>429</v>
      </c>
      <c r="M143" s="85">
        <v>429.0</v>
      </c>
      <c r="N143" s="85"/>
      <c r="O143" s="85"/>
      <c r="P143" s="85"/>
    </row>
    <row r="144">
      <c r="A144" s="106">
        <v>2.0200424E7</v>
      </c>
      <c r="B144" s="85" t="s">
        <v>139</v>
      </c>
      <c r="C144" s="85"/>
      <c r="D144" s="85">
        <v>871.0</v>
      </c>
      <c r="E144" s="85"/>
      <c r="F144" s="85">
        <v>1276.0</v>
      </c>
      <c r="G144" s="85"/>
      <c r="H144" s="85">
        <f t="shared" si="1"/>
        <v>405</v>
      </c>
      <c r="I144" s="85">
        <f t="shared" si="4"/>
        <v>-405</v>
      </c>
      <c r="J144" s="85"/>
      <c r="K144" s="85"/>
      <c r="L144" s="85">
        <f t="shared" si="3"/>
        <v>405</v>
      </c>
      <c r="M144" s="85">
        <v>405.0</v>
      </c>
      <c r="N144" s="85"/>
      <c r="O144" s="85"/>
      <c r="P144" s="85"/>
    </row>
    <row r="145">
      <c r="A145" s="106">
        <v>2.0200423E7</v>
      </c>
      <c r="B145" s="85" t="s">
        <v>139</v>
      </c>
      <c r="C145" s="85"/>
      <c r="D145" s="85"/>
      <c r="E145" s="85"/>
      <c r="F145" s="85">
        <v>915.0</v>
      </c>
      <c r="G145" s="85"/>
      <c r="H145" s="85">
        <f t="shared" si="1"/>
        <v>915</v>
      </c>
      <c r="I145" s="85">
        <f t="shared" si="4"/>
        <v>-915</v>
      </c>
      <c r="J145" s="85"/>
      <c r="K145" s="85"/>
      <c r="L145" s="85"/>
      <c r="M145" s="85"/>
      <c r="N145" s="85"/>
      <c r="O145" s="85"/>
      <c r="P145" s="85"/>
    </row>
    <row r="146">
      <c r="A146" s="106">
        <v>2.0200422E7</v>
      </c>
      <c r="B146" s="85" t="s">
        <v>139</v>
      </c>
      <c r="C146" s="85"/>
      <c r="D146" s="85"/>
      <c r="E146" s="85"/>
      <c r="F146" s="85">
        <v>915.0</v>
      </c>
      <c r="G146" s="85"/>
      <c r="H146" s="85">
        <f t="shared" si="1"/>
        <v>915</v>
      </c>
      <c r="I146" s="85">
        <f t="shared" si="4"/>
        <v>-915</v>
      </c>
      <c r="J146" s="85"/>
      <c r="K146" s="85"/>
      <c r="L146" s="85"/>
      <c r="M146" s="85"/>
      <c r="N146" s="85"/>
      <c r="O146" s="85"/>
      <c r="P146" s="85"/>
    </row>
    <row r="147">
      <c r="A147" s="106">
        <v>2.0200421E7</v>
      </c>
      <c r="B147" s="85" t="s">
        <v>139</v>
      </c>
      <c r="C147" s="85"/>
      <c r="D147" s="85"/>
      <c r="E147" s="85"/>
      <c r="F147" s="85">
        <v>1298.0</v>
      </c>
      <c r="G147" s="85"/>
      <c r="H147" s="85">
        <f t="shared" si="1"/>
        <v>1298</v>
      </c>
      <c r="I147" s="85">
        <f t="shared" si="4"/>
        <v>-1298</v>
      </c>
      <c r="J147" s="85"/>
      <c r="K147" s="85"/>
      <c r="L147" s="85"/>
      <c r="M147" s="85"/>
      <c r="N147" s="85"/>
      <c r="O147" s="85"/>
      <c r="P147" s="85"/>
    </row>
    <row r="148">
      <c r="A148" s="106">
        <v>2.020042E7</v>
      </c>
      <c r="B148" s="85" t="s">
        <v>139</v>
      </c>
      <c r="C148" s="85"/>
      <c r="D148" s="85"/>
      <c r="E148" s="85"/>
      <c r="F148" s="85">
        <v>1252.0</v>
      </c>
      <c r="G148" s="85"/>
      <c r="H148" s="85">
        <f t="shared" si="1"/>
        <v>1252</v>
      </c>
      <c r="I148" s="85">
        <f t="shared" si="4"/>
        <v>-1252</v>
      </c>
      <c r="J148" s="85"/>
      <c r="K148" s="85"/>
      <c r="L148" s="85"/>
      <c r="M148" s="85"/>
      <c r="N148" s="85"/>
      <c r="O148" s="85"/>
      <c r="P148" s="85"/>
    </row>
    <row r="149">
      <c r="A149" s="106">
        <v>2.0200419E7</v>
      </c>
      <c r="B149" s="85" t="s">
        <v>139</v>
      </c>
      <c r="C149" s="85"/>
      <c r="D149" s="85"/>
      <c r="E149" s="85"/>
      <c r="F149" s="85">
        <v>1213.0</v>
      </c>
      <c r="G149" s="85"/>
      <c r="H149" s="85">
        <f t="shared" si="1"/>
        <v>1213</v>
      </c>
      <c r="I149" s="85">
        <f t="shared" si="4"/>
        <v>-1213</v>
      </c>
      <c r="J149" s="85"/>
      <c r="K149" s="85"/>
      <c r="L149" s="85"/>
      <c r="M149" s="85"/>
      <c r="N149" s="85"/>
      <c r="O149" s="85"/>
      <c r="P149" s="85"/>
    </row>
    <row r="150">
      <c r="A150" s="106">
        <v>2.0200418E7</v>
      </c>
      <c r="B150" s="85" t="s">
        <v>139</v>
      </c>
      <c r="C150" s="85"/>
      <c r="D150" s="85"/>
      <c r="E150" s="85"/>
      <c r="F150" s="85">
        <v>1118.0</v>
      </c>
      <c r="G150" s="85"/>
      <c r="H150" s="85">
        <f t="shared" si="1"/>
        <v>1118</v>
      </c>
      <c r="I150" s="85">
        <f t="shared" si="4"/>
        <v>-1118</v>
      </c>
      <c r="J150" s="85"/>
      <c r="K150" s="85"/>
      <c r="L150" s="85"/>
      <c r="M150" s="85"/>
      <c r="N150" s="85"/>
      <c r="O150" s="85"/>
      <c r="P150" s="85"/>
    </row>
    <row r="151">
      <c r="A151" s="106">
        <v>2.0200417E7</v>
      </c>
      <c r="B151" s="85" t="s">
        <v>139</v>
      </c>
      <c r="C151" s="85"/>
      <c r="D151" s="85"/>
      <c r="E151" s="85"/>
      <c r="F151" s="85">
        <v>1068.0</v>
      </c>
      <c r="G151" s="85"/>
      <c r="H151" s="85">
        <f t="shared" si="1"/>
        <v>1068</v>
      </c>
      <c r="I151" s="85">
        <f t="shared" si="4"/>
        <v>-1068</v>
      </c>
      <c r="J151" s="85"/>
      <c r="K151" s="85"/>
      <c r="L151" s="85"/>
      <c r="M151" s="85"/>
      <c r="N151" s="85"/>
      <c r="O151" s="85"/>
      <c r="P151" s="85"/>
    </row>
    <row r="152">
      <c r="A152" s="106">
        <v>2.0200416E7</v>
      </c>
      <c r="B152" s="85" t="s">
        <v>139</v>
      </c>
      <c r="C152" s="85"/>
      <c r="D152" s="85"/>
      <c r="E152" s="85"/>
      <c r="F152" s="85">
        <v>1043.0</v>
      </c>
      <c r="G152" s="85"/>
      <c r="H152" s="85">
        <f t="shared" si="1"/>
        <v>1043</v>
      </c>
      <c r="I152" s="85">
        <f t="shared" si="4"/>
        <v>-1043</v>
      </c>
      <c r="J152" s="85"/>
      <c r="K152" s="85"/>
      <c r="L152" s="85"/>
      <c r="M152" s="85"/>
      <c r="N152" s="85"/>
      <c r="O152" s="85"/>
      <c r="P152" s="85"/>
    </row>
    <row r="153">
      <c r="A153" s="106">
        <v>2.0200415E7</v>
      </c>
      <c r="B153" s="85" t="s">
        <v>139</v>
      </c>
      <c r="C153" s="85"/>
      <c r="D153" s="85"/>
      <c r="E153" s="85"/>
      <c r="F153" s="85">
        <v>974.0</v>
      </c>
      <c r="G153" s="85"/>
      <c r="H153" s="85">
        <f t="shared" si="1"/>
        <v>974</v>
      </c>
      <c r="I153" s="85">
        <f t="shared" si="4"/>
        <v>-974</v>
      </c>
      <c r="J153" s="85"/>
      <c r="K153" s="85"/>
      <c r="L153" s="85"/>
      <c r="M153" s="85"/>
      <c r="N153" s="85"/>
      <c r="O153" s="85"/>
      <c r="P153" s="85"/>
    </row>
    <row r="154">
      <c r="A154" s="106">
        <v>2.0200414E7</v>
      </c>
      <c r="B154" s="85" t="s">
        <v>139</v>
      </c>
      <c r="C154" s="85"/>
      <c r="D154" s="85"/>
      <c r="E154" s="85"/>
      <c r="F154" s="85">
        <v>923.0</v>
      </c>
      <c r="G154" s="85"/>
      <c r="H154" s="85">
        <f t="shared" si="1"/>
        <v>923</v>
      </c>
      <c r="I154" s="85">
        <f t="shared" si="4"/>
        <v>-923</v>
      </c>
      <c r="J154" s="85"/>
      <c r="K154" s="85"/>
      <c r="L154" s="85"/>
      <c r="M154" s="85"/>
      <c r="N154" s="85"/>
      <c r="O154" s="85"/>
      <c r="P154" s="85"/>
    </row>
    <row r="155">
      <c r="A155" s="106">
        <v>2.0200413E7</v>
      </c>
      <c r="B155" s="85" t="s">
        <v>139</v>
      </c>
      <c r="C155" s="85"/>
      <c r="D155" s="85"/>
      <c r="E155" s="85"/>
      <c r="F155" s="85">
        <v>903.0</v>
      </c>
      <c r="G155" s="85"/>
      <c r="H155" s="85">
        <f t="shared" si="1"/>
        <v>903</v>
      </c>
      <c r="I155" s="85">
        <f t="shared" si="4"/>
        <v>-903</v>
      </c>
      <c r="J155" s="85"/>
      <c r="K155" s="85"/>
      <c r="L155" s="85"/>
      <c r="M155" s="85"/>
      <c r="N155" s="85"/>
      <c r="O155" s="85"/>
      <c r="P155" s="85"/>
    </row>
    <row r="156">
      <c r="A156" s="106">
        <v>2.0200412E7</v>
      </c>
      <c r="B156" s="85" t="s">
        <v>139</v>
      </c>
      <c r="C156" s="85"/>
      <c r="D156" s="85"/>
      <c r="E156" s="85"/>
      <c r="F156" s="85">
        <v>897.0</v>
      </c>
      <c r="G156" s="85"/>
      <c r="H156" s="85">
        <f t="shared" si="1"/>
        <v>897</v>
      </c>
      <c r="I156" s="85">
        <f t="shared" si="4"/>
        <v>-897</v>
      </c>
      <c r="J156" s="85"/>
      <c r="K156" s="85"/>
      <c r="L156" s="85"/>
      <c r="M156" s="85"/>
      <c r="N156" s="85"/>
      <c r="O156" s="85"/>
      <c r="P156" s="85"/>
    </row>
    <row r="157">
      <c r="A157" s="106">
        <v>2.0200411E7</v>
      </c>
      <c r="B157" s="85" t="s">
        <v>139</v>
      </c>
      <c r="C157" s="85"/>
      <c r="D157" s="85"/>
      <c r="E157" s="85"/>
      <c r="F157" s="85">
        <v>788.0</v>
      </c>
      <c r="G157" s="85"/>
      <c r="H157" s="85">
        <f t="shared" si="1"/>
        <v>788</v>
      </c>
      <c r="I157" s="85">
        <f t="shared" si="4"/>
        <v>-788</v>
      </c>
      <c r="J157" s="85"/>
      <c r="K157" s="85"/>
      <c r="L157" s="85"/>
      <c r="M157" s="85"/>
      <c r="N157" s="85"/>
      <c r="O157" s="85"/>
      <c r="P157" s="85"/>
    </row>
    <row r="158">
      <c r="A158" s="106">
        <v>2.020041E7</v>
      </c>
      <c r="B158" s="85" t="s">
        <v>139</v>
      </c>
      <c r="C158" s="85"/>
      <c r="D158" s="85"/>
      <c r="E158" s="85"/>
      <c r="F158" s="85">
        <v>725.0</v>
      </c>
      <c r="G158" s="85"/>
      <c r="H158" s="85">
        <f t="shared" si="1"/>
        <v>725</v>
      </c>
      <c r="I158" s="85">
        <f t="shared" si="4"/>
        <v>-725</v>
      </c>
      <c r="J158" s="85"/>
      <c r="K158" s="85"/>
      <c r="L158" s="85"/>
      <c r="M158" s="85"/>
      <c r="N158" s="85"/>
      <c r="O158" s="85"/>
      <c r="P158" s="85"/>
    </row>
    <row r="159">
      <c r="A159" s="106">
        <v>2.0200409E7</v>
      </c>
      <c r="B159" s="85" t="s">
        <v>139</v>
      </c>
      <c r="C159" s="85"/>
      <c r="D159" s="85"/>
      <c r="E159" s="85"/>
      <c r="F159" s="85">
        <v>683.0</v>
      </c>
      <c r="G159" s="85"/>
      <c r="H159" s="85">
        <f t="shared" si="1"/>
        <v>683</v>
      </c>
      <c r="I159" s="85">
        <f t="shared" si="4"/>
        <v>-683</v>
      </c>
      <c r="J159" s="85"/>
      <c r="K159" s="85"/>
      <c r="L159" s="85"/>
      <c r="M159" s="85"/>
      <c r="N159" s="85"/>
      <c r="O159" s="85"/>
      <c r="P159" s="85"/>
    </row>
    <row r="160">
      <c r="A160" s="106">
        <v>2.0200408E7</v>
      </c>
      <c r="B160" s="85" t="s">
        <v>139</v>
      </c>
      <c r="C160" s="85"/>
      <c r="D160" s="85"/>
      <c r="E160" s="85"/>
      <c r="F160" s="85">
        <v>620.0</v>
      </c>
      <c r="G160" s="85"/>
      <c r="H160" s="85">
        <f t="shared" si="1"/>
        <v>620</v>
      </c>
      <c r="I160" s="85">
        <f t="shared" si="4"/>
        <v>-620</v>
      </c>
      <c r="J160" s="85"/>
      <c r="K160" s="85"/>
      <c r="L160" s="85"/>
      <c r="M160" s="85"/>
      <c r="N160" s="85"/>
      <c r="O160" s="85"/>
      <c r="P160" s="85"/>
    </row>
    <row r="161">
      <c r="A161" s="106">
        <v>2.0200407E7</v>
      </c>
      <c r="B161" s="85" t="s">
        <v>139</v>
      </c>
      <c r="C161" s="85"/>
      <c r="D161" s="85"/>
      <c r="E161" s="85"/>
      <c r="F161" s="85">
        <v>573.0</v>
      </c>
      <c r="G161" s="85"/>
      <c r="H161" s="85">
        <f t="shared" si="1"/>
        <v>573</v>
      </c>
      <c r="I161" s="85">
        <f t="shared" si="4"/>
        <v>-573</v>
      </c>
      <c r="J161" s="85"/>
      <c r="K161" s="85"/>
      <c r="L161" s="85"/>
      <c r="M161" s="85"/>
      <c r="N161" s="85"/>
      <c r="O161" s="85"/>
      <c r="P161" s="85"/>
    </row>
    <row r="162">
      <c r="A162" s="106">
        <v>2.0200406E7</v>
      </c>
      <c r="B162" s="85" t="s">
        <v>139</v>
      </c>
      <c r="C162" s="85"/>
      <c r="D162" s="85"/>
      <c r="E162" s="85"/>
      <c r="F162" s="85">
        <v>513.0</v>
      </c>
      <c r="G162" s="85"/>
      <c r="H162" s="85">
        <f t="shared" si="1"/>
        <v>513</v>
      </c>
      <c r="I162" s="85">
        <f t="shared" si="4"/>
        <v>-513</v>
      </c>
      <c r="J162" s="85"/>
      <c r="K162" s="85"/>
      <c r="L162" s="85"/>
      <c r="M162" s="85"/>
      <c r="N162" s="85"/>
      <c r="O162" s="85"/>
      <c r="P162" s="85"/>
    </row>
    <row r="163">
      <c r="A163" s="106">
        <v>2.0200405E7</v>
      </c>
      <c r="B163" s="85" t="s">
        <v>139</v>
      </c>
      <c r="C163" s="85"/>
      <c r="D163" s="85"/>
      <c r="E163" s="85"/>
      <c r="F163" s="85">
        <v>475.0</v>
      </c>
      <c r="G163" s="85"/>
      <c r="H163" s="85">
        <f t="shared" si="1"/>
        <v>475</v>
      </c>
      <c r="I163" s="85">
        <f t="shared" si="4"/>
        <v>-475</v>
      </c>
      <c r="J163" s="85"/>
      <c r="K163" s="85"/>
      <c r="L163" s="85"/>
      <c r="M163" s="85"/>
      <c r="N163" s="85"/>
      <c r="O163" s="85"/>
      <c r="P163" s="85"/>
    </row>
    <row r="164">
      <c r="A164" s="106">
        <v>2.0200404E7</v>
      </c>
      <c r="B164" s="85" t="s">
        <v>139</v>
      </c>
      <c r="C164" s="85"/>
      <c r="D164" s="85"/>
      <c r="E164" s="85"/>
      <c r="F164" s="85">
        <v>452.0</v>
      </c>
      <c r="G164" s="85"/>
      <c r="H164" s="85">
        <f t="shared" si="1"/>
        <v>452</v>
      </c>
      <c r="I164" s="85">
        <f t="shared" si="4"/>
        <v>-452</v>
      </c>
      <c r="J164" s="85"/>
      <c r="K164" s="85"/>
      <c r="L164" s="85"/>
      <c r="M164" s="85"/>
      <c r="N164" s="85"/>
      <c r="O164" s="85"/>
      <c r="P164" s="85"/>
    </row>
    <row r="165">
      <c r="A165" s="106">
        <v>2.0200403E7</v>
      </c>
      <c r="B165" s="85" t="s">
        <v>139</v>
      </c>
      <c r="C165" s="85"/>
      <c r="D165" s="85"/>
      <c r="E165" s="85"/>
      <c r="F165" s="85">
        <v>378.0</v>
      </c>
      <c r="G165" s="85"/>
      <c r="H165" s="85">
        <f t="shared" si="1"/>
        <v>378</v>
      </c>
      <c r="I165" s="85">
        <f t="shared" si="4"/>
        <v>-378</v>
      </c>
      <c r="J165" s="85"/>
      <c r="K165" s="85"/>
      <c r="L165" s="85"/>
      <c r="M165" s="85"/>
      <c r="N165" s="85"/>
      <c r="O165" s="85"/>
      <c r="P165" s="85"/>
    </row>
    <row r="166">
      <c r="A166" s="106">
        <v>2.0200402E7</v>
      </c>
      <c r="B166" s="85" t="s">
        <v>139</v>
      </c>
      <c r="C166" s="85"/>
      <c r="D166" s="85"/>
      <c r="E166" s="85"/>
      <c r="F166" s="106">
        <v>316.0</v>
      </c>
      <c r="G166" s="106"/>
      <c r="H166" s="85">
        <f t="shared" si="1"/>
        <v>316</v>
      </c>
      <c r="I166" s="85">
        <f t="shared" si="4"/>
        <v>-316</v>
      </c>
      <c r="J166" s="106"/>
      <c r="K166" s="106"/>
      <c r="L166" s="106"/>
      <c r="M166" s="106"/>
      <c r="N166" s="106"/>
      <c r="O166" s="106"/>
      <c r="P166" s="106"/>
    </row>
    <row r="167">
      <c r="A167" s="106">
        <v>2.0200401E7</v>
      </c>
      <c r="B167" s="85" t="s">
        <v>139</v>
      </c>
      <c r="C167" s="85"/>
      <c r="D167" s="85"/>
      <c r="E167" s="85"/>
      <c r="F167" s="85">
        <v>286.0</v>
      </c>
      <c r="G167" s="85"/>
      <c r="H167" s="85">
        <f t="shared" si="1"/>
        <v>286</v>
      </c>
      <c r="I167" s="85">
        <f t="shared" si="4"/>
        <v>-286</v>
      </c>
      <c r="J167" s="85"/>
      <c r="K167" s="85"/>
      <c r="L167" s="85"/>
      <c r="M167" s="85"/>
      <c r="N167" s="85"/>
      <c r="O167" s="85"/>
      <c r="P167" s="85"/>
    </row>
    <row r="168">
      <c r="A168" s="106">
        <v>2.0200331E7</v>
      </c>
      <c r="B168" s="85" t="s">
        <v>139</v>
      </c>
      <c r="C168" s="85"/>
      <c r="D168" s="85"/>
      <c r="E168" s="85"/>
      <c r="F168" s="85">
        <v>239.0</v>
      </c>
      <c r="G168" s="85"/>
      <c r="H168" s="85">
        <f t="shared" si="1"/>
        <v>239</v>
      </c>
      <c r="I168" s="85">
        <f t="shared" si="4"/>
        <v>-239</v>
      </c>
      <c r="J168" s="85"/>
      <c r="K168" s="85"/>
      <c r="L168" s="85"/>
      <c r="M168" s="85"/>
      <c r="N168" s="85"/>
      <c r="O168" s="85"/>
      <c r="P168" s="85"/>
    </row>
    <row r="169">
      <c r="A169" s="106">
        <v>2.020033E7</v>
      </c>
      <c r="B169" s="85" t="s">
        <v>139</v>
      </c>
      <c r="C169" s="85"/>
      <c r="D169" s="85"/>
      <c r="E169" s="85"/>
      <c r="F169" s="106">
        <v>174.0</v>
      </c>
      <c r="G169" s="106"/>
      <c r="H169" s="85">
        <f t="shared" si="1"/>
        <v>174</v>
      </c>
      <c r="I169" s="85">
        <f t="shared" si="4"/>
        <v>-174</v>
      </c>
      <c r="J169" s="106"/>
      <c r="K169" s="106"/>
      <c r="L169" s="106"/>
      <c r="M169" s="106"/>
      <c r="N169" s="106"/>
      <c r="O169" s="106"/>
      <c r="P169" s="106"/>
    </row>
    <row r="170">
      <c r="A170" s="106">
        <v>2.0200329E7</v>
      </c>
      <c r="B170" s="85" t="s">
        <v>139</v>
      </c>
      <c r="C170" s="85"/>
      <c r="D170" s="85"/>
      <c r="E170" s="85"/>
      <c r="F170" s="85">
        <v>127.0</v>
      </c>
      <c r="G170" s="85"/>
      <c r="H170" s="85">
        <f t="shared" si="1"/>
        <v>127</v>
      </c>
      <c r="I170" s="85">
        <f t="shared" si="4"/>
        <v>-127</v>
      </c>
      <c r="J170" s="85"/>
      <c r="K170" s="85"/>
      <c r="L170" s="85"/>
      <c r="M170" s="85"/>
      <c r="N170" s="85"/>
      <c r="O170" s="85"/>
      <c r="P170" s="85"/>
    </row>
    <row r="171">
      <c r="A171" s="106">
        <v>2.0200328E7</v>
      </c>
      <c r="B171" s="85" t="s">
        <v>139</v>
      </c>
      <c r="C171" s="85"/>
      <c r="D171" s="85"/>
      <c r="E171" s="85"/>
      <c r="F171" s="85">
        <v>100.0</v>
      </c>
      <c r="G171" s="85"/>
      <c r="H171" s="85">
        <f t="shared" si="1"/>
        <v>100</v>
      </c>
      <c r="I171" s="85">
        <f t="shared" si="4"/>
        <v>-100</v>
      </c>
      <c r="J171" s="85"/>
      <c r="K171" s="85"/>
      <c r="L171" s="85"/>
      <c r="M171" s="85"/>
      <c r="N171" s="85"/>
      <c r="O171" s="85"/>
      <c r="P171" s="85"/>
    </row>
    <row r="172">
      <c r="A172" s="106">
        <v>2.0200327E7</v>
      </c>
      <c r="B172" s="85" t="s">
        <v>139</v>
      </c>
      <c r="C172" s="85"/>
      <c r="D172" s="85"/>
      <c r="E172" s="85"/>
      <c r="F172" s="85">
        <v>79.0</v>
      </c>
      <c r="G172" s="85"/>
      <c r="H172" s="85">
        <f t="shared" si="1"/>
        <v>79</v>
      </c>
      <c r="I172" s="85">
        <f t="shared" si="4"/>
        <v>-79</v>
      </c>
      <c r="J172" s="85"/>
      <c r="K172" s="85"/>
      <c r="L172" s="85"/>
      <c r="M172" s="85"/>
      <c r="N172" s="85"/>
      <c r="O172" s="85"/>
      <c r="P172" s="85"/>
    </row>
    <row r="173">
      <c r="A173" s="106">
        <v>2.0200326E7</v>
      </c>
      <c r="B173" s="85" t="s">
        <v>139</v>
      </c>
      <c r="C173" s="85"/>
      <c r="D173" s="85"/>
      <c r="E173" s="85"/>
      <c r="F173" s="85">
        <v>64.0</v>
      </c>
      <c r="G173" s="85"/>
      <c r="H173" s="85">
        <f t="shared" si="1"/>
        <v>64</v>
      </c>
      <c r="I173" s="85">
        <f t="shared" si="4"/>
        <v>-64</v>
      </c>
      <c r="J173" s="85"/>
      <c r="K173" s="85"/>
      <c r="L173" s="85"/>
      <c r="M173" s="85"/>
      <c r="N173" s="85"/>
      <c r="O173" s="85"/>
      <c r="P173" s="85"/>
    </row>
    <row r="174">
      <c r="A174" s="106">
        <v>2.0200325E7</v>
      </c>
      <c r="B174" s="85" t="s">
        <v>139</v>
      </c>
      <c r="C174" s="85"/>
      <c r="D174" s="85"/>
      <c r="E174" s="85"/>
      <c r="F174" s="85">
        <v>51.0</v>
      </c>
      <c r="G174" s="85"/>
      <c r="H174" s="85">
        <f t="shared" si="1"/>
        <v>51</v>
      </c>
      <c r="I174" s="85">
        <f t="shared" si="4"/>
        <v>-51</v>
      </c>
      <c r="J174" s="85"/>
      <c r="K174" s="85"/>
      <c r="L174" s="85"/>
      <c r="M174" s="85"/>
      <c r="N174" s="85"/>
      <c r="O174" s="85"/>
      <c r="P174" s="85"/>
    </row>
    <row r="175">
      <c r="A175" s="106">
        <v>2.0200324E7</v>
      </c>
      <c r="B175" s="85" t="s">
        <v>139</v>
      </c>
      <c r="C175" s="85"/>
      <c r="D175" s="85"/>
      <c r="E175" s="85"/>
      <c r="F175" s="85">
        <v>39.0</v>
      </c>
      <c r="G175" s="85"/>
      <c r="H175" s="85">
        <f t="shared" si="1"/>
        <v>39</v>
      </c>
      <c r="I175" s="85">
        <f t="shared" si="4"/>
        <v>-39</v>
      </c>
      <c r="J175" s="85"/>
      <c r="K175" s="85"/>
      <c r="L175" s="85"/>
      <c r="M175" s="85"/>
      <c r="N175" s="85"/>
      <c r="O175" s="85"/>
      <c r="P175" s="85"/>
    </row>
    <row r="176">
      <c r="A176" s="106">
        <v>2.0200323E7</v>
      </c>
      <c r="B176" s="85" t="s">
        <v>139</v>
      </c>
      <c r="C176" s="85"/>
      <c r="D176" s="85"/>
      <c r="E176" s="85"/>
      <c r="F176" s="106">
        <v>31.0</v>
      </c>
      <c r="G176" s="106"/>
      <c r="H176" s="85">
        <f t="shared" si="1"/>
        <v>31</v>
      </c>
      <c r="I176" s="85">
        <f t="shared" si="4"/>
        <v>-31</v>
      </c>
      <c r="J176" s="106"/>
      <c r="K176" s="106"/>
      <c r="L176" s="106"/>
      <c r="M176" s="106"/>
      <c r="N176" s="106"/>
      <c r="O176" s="106"/>
      <c r="P176" s="106"/>
    </row>
    <row r="177">
      <c r="A177" s="106">
        <v>2.0200322E7</v>
      </c>
      <c r="B177" s="85" t="s">
        <v>139</v>
      </c>
      <c r="C177" s="85"/>
      <c r="D177" s="85"/>
      <c r="E177" s="85"/>
      <c r="F177" s="106">
        <v>23.0</v>
      </c>
      <c r="G177" s="106"/>
      <c r="H177" s="85">
        <f t="shared" si="1"/>
        <v>23</v>
      </c>
      <c r="I177" s="85">
        <f t="shared" si="4"/>
        <v>-23</v>
      </c>
      <c r="J177" s="106"/>
      <c r="K177" s="106"/>
      <c r="L177" s="106"/>
      <c r="M177" s="106"/>
      <c r="N177" s="106"/>
      <c r="O177" s="106"/>
      <c r="P177" s="106"/>
    </row>
    <row r="178">
      <c r="A178" s="106">
        <v>2.0200321E7</v>
      </c>
      <c r="B178" s="85" t="s">
        <v>139</v>
      </c>
      <c r="C178" s="85"/>
      <c r="D178" s="85"/>
      <c r="E178" s="85"/>
      <c r="F178" s="106">
        <v>21.0</v>
      </c>
      <c r="G178" s="106"/>
      <c r="H178" s="85">
        <f t="shared" si="1"/>
        <v>21</v>
      </c>
      <c r="I178" s="85">
        <f t="shared" si="4"/>
        <v>-21</v>
      </c>
      <c r="J178" s="106"/>
      <c r="K178" s="106"/>
      <c r="L178" s="106"/>
      <c r="M178" s="106"/>
      <c r="N178" s="106"/>
      <c r="O178" s="106"/>
      <c r="P178" s="106"/>
    </row>
    <row r="179">
      <c r="A179" s="106">
        <v>2.020032E7</v>
      </c>
      <c r="B179" s="85" t="s">
        <v>139</v>
      </c>
      <c r="C179" s="85"/>
      <c r="D179" s="85"/>
      <c r="E179" s="85"/>
      <c r="F179" s="85">
        <v>14.0</v>
      </c>
      <c r="G179" s="85"/>
      <c r="H179" s="85">
        <f t="shared" si="1"/>
        <v>14</v>
      </c>
      <c r="I179" s="85">
        <f t="shared" si="4"/>
        <v>-14</v>
      </c>
      <c r="J179" s="85"/>
      <c r="K179" s="85"/>
      <c r="L179" s="85"/>
      <c r="M179" s="85"/>
      <c r="N179" s="85"/>
      <c r="O179" s="85"/>
      <c r="P179" s="85"/>
    </row>
    <row r="180">
      <c r="A180" s="106">
        <v>2.0200319E7</v>
      </c>
      <c r="B180" s="85" t="s">
        <v>139</v>
      </c>
      <c r="C180" s="85"/>
      <c r="D180" s="85"/>
      <c r="E180" s="85"/>
      <c r="F180" s="85">
        <v>5.0</v>
      </c>
      <c r="G180" s="85"/>
      <c r="H180" s="85">
        <f t="shared" si="1"/>
        <v>5</v>
      </c>
      <c r="I180" s="85">
        <f t="shared" si="4"/>
        <v>-5</v>
      </c>
      <c r="J180" s="85"/>
      <c r="K180" s="85"/>
      <c r="L180" s="85"/>
      <c r="M180" s="85"/>
      <c r="N180" s="85"/>
      <c r="O180" s="85"/>
      <c r="P180" s="85"/>
    </row>
    <row r="181">
      <c r="A181" s="106">
        <v>2.0200318E7</v>
      </c>
      <c r="B181" s="85" t="s">
        <v>139</v>
      </c>
      <c r="C181" s="85"/>
      <c r="D181" s="85"/>
      <c r="E181" s="85"/>
      <c r="F181" s="85">
        <v>5.0</v>
      </c>
      <c r="G181" s="85"/>
      <c r="H181" s="85">
        <f t="shared" si="1"/>
        <v>5</v>
      </c>
      <c r="I181" s="85">
        <f t="shared" si="4"/>
        <v>-5</v>
      </c>
      <c r="J181" s="85"/>
      <c r="K181" s="85"/>
      <c r="L181" s="85"/>
      <c r="M181" s="85"/>
      <c r="N181" s="85"/>
      <c r="O181" s="85"/>
      <c r="P181" s="85"/>
    </row>
    <row r="182">
      <c r="A182" s="106">
        <v>2.0200317E7</v>
      </c>
      <c r="B182" s="85" t="s">
        <v>139</v>
      </c>
      <c r="C182" s="85"/>
      <c r="D182" s="85"/>
      <c r="E182" s="85"/>
      <c r="F182" s="85">
        <v>5.0</v>
      </c>
      <c r="G182" s="85"/>
      <c r="H182" s="85">
        <f t="shared" si="1"/>
        <v>5</v>
      </c>
      <c r="I182" s="85">
        <f t="shared" si="4"/>
        <v>-5</v>
      </c>
      <c r="J182" s="85"/>
      <c r="K182" s="85"/>
      <c r="L182" s="85"/>
      <c r="M182" s="85"/>
      <c r="N182" s="85"/>
      <c r="O182" s="85"/>
      <c r="P182" s="85"/>
    </row>
    <row r="183">
      <c r="A183" s="106">
        <v>2.0200316E7</v>
      </c>
      <c r="B183" s="85" t="s">
        <v>139</v>
      </c>
      <c r="C183" s="85"/>
      <c r="D183" s="85"/>
      <c r="E183" s="85"/>
      <c r="F183" s="85">
        <v>5.0</v>
      </c>
      <c r="G183" s="85"/>
      <c r="H183" s="85">
        <f t="shared" si="1"/>
        <v>5</v>
      </c>
      <c r="I183" s="85">
        <f t="shared" si="4"/>
        <v>-5</v>
      </c>
      <c r="J183" s="85"/>
      <c r="K183" s="85"/>
      <c r="L183" s="85"/>
      <c r="M183" s="85"/>
      <c r="N183" s="85"/>
      <c r="O183" s="85"/>
      <c r="P183" s="8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102</v>
      </c>
      <c r="F1" s="60"/>
      <c r="G1" s="61" t="s">
        <v>103</v>
      </c>
      <c r="I1" s="60"/>
      <c r="J1" s="62" t="s">
        <v>104</v>
      </c>
    </row>
    <row r="2">
      <c r="A2" s="63" t="s">
        <v>105</v>
      </c>
      <c r="B2" s="64" t="s">
        <v>42</v>
      </c>
      <c r="C2" s="64" t="s">
        <v>106</v>
      </c>
      <c r="D2" s="65" t="s">
        <v>107</v>
      </c>
      <c r="E2" s="63" t="s">
        <v>108</v>
      </c>
      <c r="F2" s="60"/>
      <c r="G2" s="66" t="s">
        <v>109</v>
      </c>
      <c r="H2" s="66" t="s">
        <v>110</v>
      </c>
      <c r="I2" s="60"/>
      <c r="J2" s="67" t="s">
        <v>106</v>
      </c>
      <c r="K2" s="67" t="s">
        <v>107</v>
      </c>
    </row>
    <row r="3">
      <c r="A3" s="106">
        <v>2.0200913E7</v>
      </c>
      <c r="B3" s="107" t="s">
        <v>140</v>
      </c>
      <c r="C3" s="94">
        <v>129484.0</v>
      </c>
      <c r="D3" s="86">
        <v>2380.0</v>
      </c>
      <c r="E3" s="93">
        <v>131864.0</v>
      </c>
      <c r="F3" s="73"/>
      <c r="G3" s="74">
        <f t="shared" ref="G3:G192" si="1">E3-C3</f>
        <v>2380</v>
      </c>
      <c r="H3" s="74">
        <f t="shared" ref="H3:H47" si="2">G3-D3</f>
        <v>0</v>
      </c>
      <c r="I3" s="73"/>
    </row>
    <row r="4">
      <c r="A4" s="106">
        <v>2.0200912E7</v>
      </c>
      <c r="B4" s="107" t="s">
        <v>140</v>
      </c>
      <c r="C4" s="86">
        <v>127646.0</v>
      </c>
      <c r="D4" s="86">
        <v>2332.0</v>
      </c>
      <c r="E4" s="93">
        <v>129978.0</v>
      </c>
      <c r="F4" s="73"/>
      <c r="G4" s="74">
        <f t="shared" si="1"/>
        <v>2332</v>
      </c>
      <c r="H4" s="74">
        <f t="shared" si="2"/>
        <v>0</v>
      </c>
      <c r="I4" s="73"/>
    </row>
    <row r="5">
      <c r="A5" s="106">
        <v>2.0200911E7</v>
      </c>
      <c r="B5" s="107" t="s">
        <v>140</v>
      </c>
      <c r="C5" s="86">
        <v>126792.0</v>
      </c>
      <c r="D5" s="86">
        <v>2254.0</v>
      </c>
      <c r="E5" s="93">
        <v>129046.0</v>
      </c>
      <c r="F5" s="73"/>
      <c r="G5" s="74">
        <f t="shared" si="1"/>
        <v>2254</v>
      </c>
      <c r="H5" s="74">
        <f t="shared" si="2"/>
        <v>0</v>
      </c>
      <c r="I5" s="73"/>
    </row>
    <row r="6">
      <c r="A6" s="106">
        <v>2.020091E7</v>
      </c>
      <c r="B6" s="107" t="s">
        <v>140</v>
      </c>
      <c r="C6" s="86">
        <v>124397.0</v>
      </c>
      <c r="D6" s="86">
        <v>2195.0</v>
      </c>
      <c r="E6" s="93">
        <v>126592.0</v>
      </c>
      <c r="F6" s="73"/>
      <c r="G6" s="74">
        <f t="shared" si="1"/>
        <v>2195</v>
      </c>
      <c r="H6" s="74">
        <f t="shared" si="2"/>
        <v>0</v>
      </c>
      <c r="I6" s="73"/>
    </row>
    <row r="7">
      <c r="A7" s="106">
        <v>2.0200909E7</v>
      </c>
      <c r="B7" s="107" t="s">
        <v>140</v>
      </c>
      <c r="C7" s="86">
        <v>124097.0</v>
      </c>
      <c r="D7" s="86">
        <v>2116.0</v>
      </c>
      <c r="E7" s="93">
        <v>126213.0</v>
      </c>
      <c r="F7" s="73"/>
      <c r="G7" s="74">
        <f t="shared" si="1"/>
        <v>2116</v>
      </c>
      <c r="H7" s="74">
        <f t="shared" si="2"/>
        <v>0</v>
      </c>
      <c r="I7" s="73"/>
    </row>
    <row r="8">
      <c r="A8" s="106">
        <v>2.0200908E7</v>
      </c>
      <c r="B8" s="107" t="s">
        <v>140</v>
      </c>
      <c r="C8" s="86">
        <v>123801.0</v>
      </c>
      <c r="D8" s="86">
        <v>2107.0</v>
      </c>
      <c r="E8" s="93">
        <v>125908.0</v>
      </c>
      <c r="F8" s="73"/>
      <c r="G8" s="74">
        <f t="shared" si="1"/>
        <v>2107</v>
      </c>
      <c r="H8" s="74">
        <f t="shared" si="2"/>
        <v>0</v>
      </c>
      <c r="I8" s="73"/>
    </row>
    <row r="9">
      <c r="A9" s="106">
        <v>2.0200907E7</v>
      </c>
      <c r="B9" s="107" t="s">
        <v>140</v>
      </c>
      <c r="C9" s="86">
        <v>123552.0</v>
      </c>
      <c r="D9" s="86">
        <v>2055.0</v>
      </c>
      <c r="E9" s="93">
        <v>125607.0</v>
      </c>
      <c r="F9" s="73"/>
      <c r="G9" s="74">
        <f t="shared" si="1"/>
        <v>2055</v>
      </c>
      <c r="H9" s="74">
        <f t="shared" si="2"/>
        <v>0</v>
      </c>
      <c r="I9" s="73"/>
    </row>
    <row r="10">
      <c r="A10" s="106">
        <v>2.0200906E7</v>
      </c>
      <c r="B10" s="107" t="s">
        <v>140</v>
      </c>
      <c r="C10" s="86">
        <v>122944.0</v>
      </c>
      <c r="D10" s="86">
        <v>2008.0</v>
      </c>
      <c r="E10" s="93">
        <v>124952.0</v>
      </c>
      <c r="F10" s="73"/>
      <c r="G10" s="74">
        <f t="shared" si="1"/>
        <v>2008</v>
      </c>
      <c r="H10" s="74">
        <f t="shared" si="2"/>
        <v>0</v>
      </c>
      <c r="I10" s="73"/>
    </row>
    <row r="11">
      <c r="A11" s="106">
        <v>2.0200905E7</v>
      </c>
      <c r="B11" s="107" t="s">
        <v>140</v>
      </c>
      <c r="C11" s="86">
        <v>122313.0</v>
      </c>
      <c r="D11" s="86">
        <v>1976.0</v>
      </c>
      <c r="E11" s="93">
        <v>124289.0</v>
      </c>
      <c r="F11" s="73"/>
      <c r="G11" s="74">
        <f t="shared" si="1"/>
        <v>1976</v>
      </c>
      <c r="H11" s="74">
        <f t="shared" si="2"/>
        <v>0</v>
      </c>
      <c r="I11" s="73"/>
    </row>
    <row r="12">
      <c r="A12" s="106">
        <v>2.0200904E7</v>
      </c>
      <c r="B12" s="107" t="s">
        <v>140</v>
      </c>
      <c r="C12" s="86">
        <v>121378.0</v>
      </c>
      <c r="D12" s="86">
        <v>1947.0</v>
      </c>
      <c r="E12" s="93">
        <v>123325.0</v>
      </c>
      <c r="F12" s="73"/>
      <c r="G12" s="74">
        <f t="shared" si="1"/>
        <v>1947</v>
      </c>
      <c r="H12" s="74">
        <f t="shared" si="2"/>
        <v>0</v>
      </c>
      <c r="I12" s="73"/>
    </row>
    <row r="13">
      <c r="A13" s="106">
        <v>2.0200903E7</v>
      </c>
      <c r="B13" s="107" t="s">
        <v>140</v>
      </c>
      <c r="C13" s="86">
        <v>119822.0</v>
      </c>
      <c r="D13" s="86">
        <v>1874.0</v>
      </c>
      <c r="E13" s="93">
        <v>121696.0</v>
      </c>
      <c r="F13" s="73"/>
      <c r="G13" s="74">
        <f t="shared" si="1"/>
        <v>1874</v>
      </c>
      <c r="H13" s="74">
        <f t="shared" si="2"/>
        <v>0</v>
      </c>
      <c r="I13" s="73"/>
    </row>
    <row r="14">
      <c r="A14" s="106">
        <v>2.0200902E7</v>
      </c>
      <c r="B14" s="107" t="s">
        <v>140</v>
      </c>
      <c r="C14" s="86">
        <v>118699.0</v>
      </c>
      <c r="D14" s="86">
        <v>1804.0</v>
      </c>
      <c r="E14" s="93">
        <v>120503.0</v>
      </c>
      <c r="F14" s="73"/>
      <c r="G14" s="74">
        <f t="shared" si="1"/>
        <v>1804</v>
      </c>
      <c r="H14" s="74">
        <f t="shared" si="2"/>
        <v>0</v>
      </c>
      <c r="I14" s="73"/>
    </row>
    <row r="15">
      <c r="A15" s="106">
        <v>2.0200901E7</v>
      </c>
      <c r="B15" s="107" t="s">
        <v>140</v>
      </c>
      <c r="C15" s="86">
        <v>118116.0</v>
      </c>
      <c r="D15" s="86">
        <v>1730.0</v>
      </c>
      <c r="E15" s="93">
        <v>119846.0</v>
      </c>
      <c r="F15" s="73"/>
      <c r="G15" s="74">
        <f t="shared" si="1"/>
        <v>1730</v>
      </c>
      <c r="H15" s="74">
        <f t="shared" si="2"/>
        <v>0</v>
      </c>
      <c r="I15" s="73"/>
    </row>
    <row r="16">
      <c r="A16" s="106">
        <v>2.0200831E7</v>
      </c>
      <c r="B16" s="107" t="s">
        <v>140</v>
      </c>
      <c r="C16" s="86">
        <v>117333.0</v>
      </c>
      <c r="D16" s="86">
        <v>1659.0</v>
      </c>
      <c r="E16" s="93">
        <v>118992.0</v>
      </c>
      <c r="F16" s="73"/>
      <c r="G16" s="74">
        <f t="shared" si="1"/>
        <v>1659</v>
      </c>
      <c r="H16" s="74">
        <f t="shared" si="2"/>
        <v>0</v>
      </c>
      <c r="I16" s="73"/>
    </row>
    <row r="17">
      <c r="A17" s="106">
        <v>2.020083E7</v>
      </c>
      <c r="B17" s="107" t="s">
        <v>140</v>
      </c>
      <c r="C17" s="86">
        <v>116697.0</v>
      </c>
      <c r="D17" s="86">
        <v>1627.0</v>
      </c>
      <c r="E17" s="93">
        <v>118324.0</v>
      </c>
      <c r="F17" s="73"/>
      <c r="G17" s="74">
        <f t="shared" si="1"/>
        <v>1627</v>
      </c>
      <c r="H17" s="74">
        <f t="shared" si="2"/>
        <v>0</v>
      </c>
      <c r="I17" s="73"/>
    </row>
    <row r="18">
      <c r="A18" s="106">
        <v>2.0200829E7</v>
      </c>
      <c r="B18" s="107" t="s">
        <v>140</v>
      </c>
      <c r="C18" s="86">
        <v>115661.0</v>
      </c>
      <c r="D18" s="86">
        <v>1588.0</v>
      </c>
      <c r="E18" s="93">
        <v>117249.0</v>
      </c>
      <c r="F18" s="73"/>
      <c r="G18" s="74">
        <f t="shared" si="1"/>
        <v>1588</v>
      </c>
      <c r="H18" s="74">
        <f t="shared" si="2"/>
        <v>0</v>
      </c>
      <c r="I18" s="73"/>
    </row>
    <row r="19">
      <c r="A19" s="106">
        <v>2.0200828E7</v>
      </c>
      <c r="B19" s="107" t="s">
        <v>140</v>
      </c>
      <c r="C19" s="86">
        <v>114400.0</v>
      </c>
      <c r="D19" s="86">
        <v>1551.0</v>
      </c>
      <c r="E19" s="93">
        <v>115951.0</v>
      </c>
      <c r="F19" s="73"/>
      <c r="G19" s="74">
        <f t="shared" si="1"/>
        <v>1551</v>
      </c>
      <c r="H19" s="74">
        <f t="shared" si="2"/>
        <v>0</v>
      </c>
      <c r="I19" s="73"/>
    </row>
    <row r="20">
      <c r="A20" s="106">
        <v>2.0200827E7</v>
      </c>
      <c r="B20" s="107" t="s">
        <v>140</v>
      </c>
      <c r="C20" s="86">
        <v>113107.0</v>
      </c>
      <c r="D20" s="86">
        <v>1491.0</v>
      </c>
      <c r="E20" s="93">
        <v>114598.0</v>
      </c>
      <c r="F20" s="73"/>
      <c r="G20" s="74">
        <f t="shared" si="1"/>
        <v>1491</v>
      </c>
      <c r="H20" s="74">
        <f t="shared" si="2"/>
        <v>0</v>
      </c>
      <c r="I20" s="73"/>
    </row>
    <row r="21">
      <c r="A21" s="106">
        <v>2.0200826E7</v>
      </c>
      <c r="B21" s="107" t="s">
        <v>140</v>
      </c>
      <c r="C21" s="86">
        <v>112643.0</v>
      </c>
      <c r="D21" s="86">
        <v>1450.0</v>
      </c>
      <c r="E21" s="93">
        <v>114093.0</v>
      </c>
      <c r="F21" s="73"/>
      <c r="G21" s="74">
        <f t="shared" si="1"/>
        <v>1450</v>
      </c>
      <c r="H21" s="74">
        <f t="shared" si="2"/>
        <v>0</v>
      </c>
      <c r="I21" s="73"/>
    </row>
    <row r="22">
      <c r="A22" s="106">
        <v>2.0200825E7</v>
      </c>
      <c r="B22" s="107" t="s">
        <v>140</v>
      </c>
      <c r="C22" s="86">
        <v>112088.0</v>
      </c>
      <c r="D22" s="86">
        <v>1400.0</v>
      </c>
      <c r="E22" s="93">
        <v>113488.0</v>
      </c>
      <c r="F22" s="73"/>
      <c r="G22" s="74">
        <f t="shared" si="1"/>
        <v>1400</v>
      </c>
      <c r="H22" s="74">
        <f t="shared" si="2"/>
        <v>0</v>
      </c>
      <c r="I22" s="73"/>
    </row>
    <row r="23">
      <c r="A23" s="106">
        <v>2.0200824E7</v>
      </c>
      <c r="B23" s="107" t="s">
        <v>140</v>
      </c>
      <c r="C23" s="86">
        <v>111202.0</v>
      </c>
      <c r="D23" s="86">
        <v>1349.0</v>
      </c>
      <c r="E23" s="93">
        <v>112551.0</v>
      </c>
      <c r="F23" s="73"/>
      <c r="G23" s="74">
        <f t="shared" si="1"/>
        <v>1349</v>
      </c>
      <c r="H23" s="74">
        <f t="shared" si="2"/>
        <v>0</v>
      </c>
      <c r="I23" s="73"/>
    </row>
    <row r="24">
      <c r="A24" s="106">
        <v>2.0200823E7</v>
      </c>
      <c r="B24" s="107" t="s">
        <v>140</v>
      </c>
      <c r="C24" s="86">
        <v>110658.0</v>
      </c>
      <c r="D24" s="86">
        <v>1330.0</v>
      </c>
      <c r="E24" s="93">
        <v>111988.0</v>
      </c>
      <c r="F24" s="73"/>
      <c r="G24" s="74">
        <f t="shared" si="1"/>
        <v>1330</v>
      </c>
      <c r="H24" s="74">
        <f t="shared" si="2"/>
        <v>0</v>
      </c>
      <c r="I24" s="73"/>
    </row>
    <row r="25">
      <c r="A25" s="106">
        <v>2.0200822E7</v>
      </c>
      <c r="B25" s="107" t="s">
        <v>140</v>
      </c>
      <c r="C25" s="86">
        <v>109962.0</v>
      </c>
      <c r="D25" s="86">
        <v>1333.0</v>
      </c>
      <c r="E25" s="93">
        <v>111295.0</v>
      </c>
      <c r="F25" s="73"/>
      <c r="G25" s="74">
        <f t="shared" si="1"/>
        <v>1333</v>
      </c>
      <c r="H25" s="74">
        <f t="shared" si="2"/>
        <v>0</v>
      </c>
      <c r="I25" s="73"/>
    </row>
    <row r="26">
      <c r="A26" s="106">
        <v>2.0200821E7</v>
      </c>
      <c r="B26" s="107" t="s">
        <v>140</v>
      </c>
      <c r="C26" s="86">
        <v>109135.0</v>
      </c>
      <c r="D26" s="86">
        <v>1243.0</v>
      </c>
      <c r="E26" s="93">
        <v>110378.0</v>
      </c>
      <c r="F26" s="73"/>
      <c r="G26" s="74">
        <f t="shared" si="1"/>
        <v>1243</v>
      </c>
      <c r="H26" s="74">
        <f t="shared" si="2"/>
        <v>0</v>
      </c>
      <c r="I26" s="73"/>
    </row>
    <row r="27">
      <c r="A27" s="106">
        <v>2.020082E7</v>
      </c>
      <c r="B27" s="107" t="s">
        <v>140</v>
      </c>
      <c r="C27" s="86">
        <v>108146.0</v>
      </c>
      <c r="D27" s="86">
        <v>1174.0</v>
      </c>
      <c r="E27" s="93">
        <v>109320.0</v>
      </c>
      <c r="F27" s="73"/>
      <c r="G27" s="74">
        <f t="shared" si="1"/>
        <v>1174</v>
      </c>
      <c r="H27" s="74">
        <f t="shared" si="2"/>
        <v>0</v>
      </c>
      <c r="I27" s="73"/>
    </row>
    <row r="28">
      <c r="A28" s="106">
        <v>2.0200819E7</v>
      </c>
      <c r="B28" s="107" t="s">
        <v>140</v>
      </c>
      <c r="C28" s="86">
        <v>107274.0</v>
      </c>
      <c r="D28" s="86">
        <v>1137.0</v>
      </c>
      <c r="E28" s="93">
        <v>108411.0</v>
      </c>
      <c r="F28" s="73"/>
      <c r="G28" s="74">
        <f t="shared" si="1"/>
        <v>1137</v>
      </c>
      <c r="H28" s="74">
        <f t="shared" si="2"/>
        <v>0</v>
      </c>
      <c r="I28" s="73"/>
    </row>
    <row r="29">
      <c r="A29" s="106">
        <v>2.0200818E7</v>
      </c>
      <c r="B29" s="107" t="s">
        <v>140</v>
      </c>
      <c r="C29" s="86">
        <v>106574.0</v>
      </c>
      <c r="D29" s="86">
        <v>1098.0</v>
      </c>
      <c r="E29" s="93">
        <v>107672.0</v>
      </c>
      <c r="F29" s="73"/>
      <c r="G29" s="74">
        <f t="shared" si="1"/>
        <v>1098</v>
      </c>
      <c r="H29" s="74">
        <f t="shared" si="2"/>
        <v>0</v>
      </c>
      <c r="I29" s="73"/>
    </row>
    <row r="30">
      <c r="A30" s="106">
        <v>2.0200817E7</v>
      </c>
      <c r="B30" s="107" t="s">
        <v>140</v>
      </c>
      <c r="C30" s="86">
        <v>105905.0</v>
      </c>
      <c r="D30" s="86">
        <v>1048.0</v>
      </c>
      <c r="E30" s="93">
        <v>106953.0</v>
      </c>
      <c r="F30" s="73"/>
      <c r="G30" s="74">
        <f t="shared" si="1"/>
        <v>1048</v>
      </c>
      <c r="H30" s="74">
        <f t="shared" si="2"/>
        <v>0</v>
      </c>
      <c r="I30" s="73"/>
    </row>
    <row r="31">
      <c r="A31" s="106">
        <v>2.0200816E7</v>
      </c>
      <c r="B31" s="107" t="s">
        <v>140</v>
      </c>
      <c r="C31" s="86">
        <v>105466.0</v>
      </c>
      <c r="D31" s="86">
        <v>1031.0</v>
      </c>
      <c r="E31" s="93">
        <v>106497.0</v>
      </c>
      <c r="F31" s="73"/>
      <c r="G31" s="74">
        <f t="shared" si="1"/>
        <v>1031</v>
      </c>
      <c r="H31" s="74">
        <f t="shared" si="2"/>
        <v>0</v>
      </c>
      <c r="I31" s="73"/>
    </row>
    <row r="32">
      <c r="A32" s="106">
        <v>2.0200815E7</v>
      </c>
      <c r="B32" s="107" t="s">
        <v>140</v>
      </c>
      <c r="C32" s="86">
        <v>104874.0</v>
      </c>
      <c r="D32" s="86">
        <v>1008.0</v>
      </c>
      <c r="E32" s="93">
        <v>105882.0</v>
      </c>
      <c r="F32" s="73"/>
      <c r="G32" s="74">
        <f t="shared" si="1"/>
        <v>1008</v>
      </c>
      <c r="H32" s="74">
        <f t="shared" si="2"/>
        <v>0</v>
      </c>
      <c r="I32" s="73"/>
    </row>
    <row r="33">
      <c r="A33" s="106">
        <v>2.0200814E7</v>
      </c>
      <c r="B33" s="107" t="s">
        <v>140</v>
      </c>
      <c r="C33" s="86">
        <v>103880.0</v>
      </c>
      <c r="D33" s="86">
        <v>961.0</v>
      </c>
      <c r="E33" s="93">
        <v>104841.0</v>
      </c>
      <c r="F33" s="73"/>
      <c r="G33" s="74">
        <f t="shared" si="1"/>
        <v>961</v>
      </c>
      <c r="H33" s="74">
        <f t="shared" si="2"/>
        <v>0</v>
      </c>
      <c r="I33" s="73"/>
    </row>
    <row r="34">
      <c r="A34" s="106">
        <v>2.0200813E7</v>
      </c>
      <c r="B34" s="107" t="s">
        <v>140</v>
      </c>
      <c r="C34" s="86">
        <v>103051.0</v>
      </c>
      <c r="D34" s="86">
        <v>858.0</v>
      </c>
      <c r="E34" s="93">
        <v>103909.0</v>
      </c>
      <c r="F34" s="73"/>
      <c r="G34" s="74">
        <f t="shared" si="1"/>
        <v>858</v>
      </c>
      <c r="H34" s="74">
        <f t="shared" si="2"/>
        <v>0</v>
      </c>
      <c r="I34" s="73"/>
    </row>
    <row r="35">
      <c r="A35" s="106">
        <v>2.0200812E7</v>
      </c>
      <c r="B35" s="107" t="s">
        <v>140</v>
      </c>
      <c r="C35" s="86">
        <v>102143.0</v>
      </c>
      <c r="D35" s="86">
        <v>831.0</v>
      </c>
      <c r="E35" s="93">
        <v>102974.0</v>
      </c>
      <c r="F35" s="73"/>
      <c r="G35" s="74">
        <f t="shared" si="1"/>
        <v>831</v>
      </c>
      <c r="H35" s="74">
        <f t="shared" si="2"/>
        <v>0</v>
      </c>
      <c r="I35" s="73"/>
    </row>
    <row r="36">
      <c r="A36" s="106">
        <v>2.0200811E7</v>
      </c>
      <c r="B36" s="107" t="s">
        <v>140</v>
      </c>
      <c r="C36" s="86">
        <v>101360.0</v>
      </c>
      <c r="D36" s="86">
        <v>770.0</v>
      </c>
      <c r="E36" s="93">
        <v>102130.0</v>
      </c>
      <c r="F36" s="73"/>
      <c r="G36" s="74">
        <f t="shared" si="1"/>
        <v>770</v>
      </c>
      <c r="H36" s="74">
        <f t="shared" si="2"/>
        <v>0</v>
      </c>
      <c r="I36" s="73"/>
    </row>
    <row r="37">
      <c r="A37" s="106">
        <v>2.020081E7</v>
      </c>
      <c r="B37" s="107" t="s">
        <v>140</v>
      </c>
      <c r="C37" s="86">
        <v>100431.0</v>
      </c>
      <c r="D37" s="86">
        <v>728.0</v>
      </c>
      <c r="E37" s="93">
        <v>101159.0</v>
      </c>
      <c r="F37" s="73"/>
      <c r="G37" s="74">
        <f t="shared" si="1"/>
        <v>728</v>
      </c>
      <c r="H37" s="74">
        <f t="shared" si="2"/>
        <v>0</v>
      </c>
      <c r="I37" s="73"/>
    </row>
    <row r="38">
      <c r="A38" s="106">
        <v>2.0200809E7</v>
      </c>
      <c r="B38" s="107" t="s">
        <v>140</v>
      </c>
      <c r="C38" s="86">
        <v>99713.0</v>
      </c>
      <c r="D38" s="86">
        <v>722.0</v>
      </c>
      <c r="E38" s="93">
        <v>100435.0</v>
      </c>
      <c r="F38" s="73"/>
      <c r="G38" s="74">
        <f t="shared" si="1"/>
        <v>722</v>
      </c>
      <c r="H38" s="74">
        <f t="shared" si="2"/>
        <v>0</v>
      </c>
      <c r="I38" s="73"/>
    </row>
    <row r="39">
      <c r="A39" s="106">
        <v>2.0200808E7</v>
      </c>
      <c r="B39" s="107" t="s">
        <v>140</v>
      </c>
      <c r="C39" s="86">
        <v>98743.0</v>
      </c>
      <c r="D39" s="86">
        <v>717.0</v>
      </c>
      <c r="E39" s="93">
        <v>99460.0</v>
      </c>
      <c r="F39" s="73"/>
      <c r="G39" s="74">
        <f t="shared" si="1"/>
        <v>717</v>
      </c>
      <c r="H39" s="74">
        <f t="shared" si="2"/>
        <v>0</v>
      </c>
      <c r="I39" s="73"/>
    </row>
    <row r="40">
      <c r="A40" s="106">
        <v>2.0200807E7</v>
      </c>
      <c r="B40" s="107" t="s">
        <v>140</v>
      </c>
      <c r="C40" s="86">
        <v>97554.0</v>
      </c>
      <c r="D40" s="86">
        <v>665.0</v>
      </c>
      <c r="E40" s="93">
        <v>98219.0</v>
      </c>
      <c r="F40" s="73"/>
      <c r="G40" s="74">
        <f t="shared" si="1"/>
        <v>665</v>
      </c>
      <c r="H40" s="74">
        <f t="shared" si="2"/>
        <v>0</v>
      </c>
      <c r="I40" s="73"/>
    </row>
    <row r="41">
      <c r="A41" s="106">
        <v>2.0200806E7</v>
      </c>
      <c r="B41" s="107" t="s">
        <v>140</v>
      </c>
      <c r="C41" s="86">
        <v>96132.0</v>
      </c>
      <c r="D41" s="86">
        <v>665.0</v>
      </c>
      <c r="E41" s="93">
        <v>96797.0</v>
      </c>
      <c r="F41" s="73"/>
      <c r="G41" s="74">
        <f t="shared" si="1"/>
        <v>665</v>
      </c>
      <c r="H41" s="74">
        <f t="shared" si="2"/>
        <v>0</v>
      </c>
      <c r="I41" s="73"/>
    </row>
    <row r="42">
      <c r="A42" s="106">
        <v>2.0200805E7</v>
      </c>
      <c r="B42" s="107" t="s">
        <v>140</v>
      </c>
      <c r="C42" s="86">
        <v>94837.0</v>
      </c>
      <c r="D42" s="86">
        <v>635.0</v>
      </c>
      <c r="E42" s="93">
        <v>95472.0</v>
      </c>
      <c r="F42" s="73"/>
      <c r="G42" s="74">
        <f t="shared" si="1"/>
        <v>635</v>
      </c>
      <c r="H42" s="74">
        <f t="shared" si="2"/>
        <v>0</v>
      </c>
      <c r="I42" s="73"/>
    </row>
    <row r="43">
      <c r="A43" s="106">
        <v>2.0200804E7</v>
      </c>
      <c r="B43" s="107" t="s">
        <v>140</v>
      </c>
      <c r="C43" s="86">
        <v>93604.0</v>
      </c>
      <c r="D43" s="86">
        <v>586.0</v>
      </c>
      <c r="E43" s="93">
        <v>94190.0</v>
      </c>
      <c r="F43" s="73"/>
      <c r="G43" s="74">
        <f t="shared" si="1"/>
        <v>586</v>
      </c>
      <c r="H43" s="74">
        <f t="shared" si="2"/>
        <v>0</v>
      </c>
      <c r="I43" s="73"/>
    </row>
    <row r="44">
      <c r="A44" s="106">
        <v>2.0200803E7</v>
      </c>
      <c r="B44" s="107" t="s">
        <v>140</v>
      </c>
      <c r="C44" s="86">
        <v>92404.0</v>
      </c>
      <c r="D44" s="86">
        <v>547.0</v>
      </c>
      <c r="E44" s="93">
        <v>92951.0</v>
      </c>
      <c r="F44" s="73"/>
      <c r="G44" s="74">
        <f t="shared" si="1"/>
        <v>547</v>
      </c>
      <c r="H44" s="74">
        <f t="shared" si="2"/>
        <v>0</v>
      </c>
      <c r="I44" s="73"/>
    </row>
    <row r="45">
      <c r="A45" s="106">
        <v>2.0200802E7</v>
      </c>
      <c r="B45" s="107" t="s">
        <v>140</v>
      </c>
      <c r="C45" s="86">
        <v>91257.0</v>
      </c>
      <c r="D45" s="86">
        <v>531.0</v>
      </c>
      <c r="E45" s="93">
        <v>91788.0</v>
      </c>
      <c r="F45" s="73"/>
      <c r="G45" s="74">
        <f t="shared" si="1"/>
        <v>531</v>
      </c>
      <c r="H45" s="74">
        <f t="shared" si="2"/>
        <v>0</v>
      </c>
      <c r="I45" s="73"/>
    </row>
    <row r="46">
      <c r="A46" s="106">
        <v>2.0200801E7</v>
      </c>
      <c r="B46" s="107" t="s">
        <v>140</v>
      </c>
      <c r="C46" s="86">
        <v>90076.0</v>
      </c>
      <c r="D46" s="86">
        <v>523.0</v>
      </c>
      <c r="E46" s="93">
        <v>90599.0</v>
      </c>
      <c r="F46" s="73"/>
      <c r="G46" s="74">
        <f t="shared" si="1"/>
        <v>523</v>
      </c>
      <c r="H46" s="74">
        <f t="shared" si="2"/>
        <v>0</v>
      </c>
      <c r="I46" s="73"/>
    </row>
    <row r="47">
      <c r="A47" s="106">
        <v>2.0200731E7</v>
      </c>
      <c r="B47" s="107" t="s">
        <v>140</v>
      </c>
      <c r="C47" s="86">
        <v>88523.0</v>
      </c>
      <c r="D47" s="86">
        <v>493.0</v>
      </c>
      <c r="E47" s="93">
        <v>89016.0</v>
      </c>
      <c r="F47" s="73"/>
      <c r="G47" s="74">
        <f t="shared" si="1"/>
        <v>493</v>
      </c>
      <c r="H47" s="74">
        <f t="shared" si="2"/>
        <v>0</v>
      </c>
      <c r="I47" s="73"/>
    </row>
    <row r="48">
      <c r="A48" s="106">
        <v>2.020073E7</v>
      </c>
      <c r="B48" s="107" t="s">
        <v>140</v>
      </c>
      <c r="C48" s="86">
        <v>87117.0</v>
      </c>
      <c r="D48" s="86">
        <v>455.0</v>
      </c>
      <c r="E48" s="93">
        <v>87572.0</v>
      </c>
      <c r="F48" s="73"/>
      <c r="G48" s="74">
        <f t="shared" si="1"/>
        <v>455</v>
      </c>
      <c r="I48" s="73"/>
    </row>
    <row r="49">
      <c r="A49" s="106">
        <v>2.0200729E7</v>
      </c>
      <c r="B49" s="107" t="s">
        <v>140</v>
      </c>
      <c r="C49" s="86">
        <v>85423.0</v>
      </c>
      <c r="D49" s="86">
        <v>423.0</v>
      </c>
      <c r="E49" s="93">
        <v>85846.0</v>
      </c>
      <c r="F49" s="73"/>
      <c r="G49" s="74">
        <f t="shared" si="1"/>
        <v>423</v>
      </c>
      <c r="I49" s="73"/>
    </row>
    <row r="50">
      <c r="A50" s="106">
        <v>2.0200728E7</v>
      </c>
      <c r="B50" s="107" t="s">
        <v>140</v>
      </c>
      <c r="C50" s="86">
        <v>83720.0</v>
      </c>
      <c r="D50" s="86">
        <v>389.0</v>
      </c>
      <c r="E50" s="93">
        <v>84109.0</v>
      </c>
      <c r="F50" s="73"/>
      <c r="G50" s="74">
        <f t="shared" si="1"/>
        <v>389</v>
      </c>
      <c r="I50" s="73"/>
    </row>
    <row r="51">
      <c r="A51" s="106">
        <v>2.0200727E7</v>
      </c>
      <c r="B51" s="107" t="s">
        <v>140</v>
      </c>
      <c r="C51" s="86">
        <v>82071.0</v>
      </c>
      <c r="D51" s="75"/>
      <c r="E51" s="93">
        <v>82417.0</v>
      </c>
      <c r="F51" s="73"/>
      <c r="G51" s="74">
        <f t="shared" si="1"/>
        <v>346</v>
      </c>
      <c r="I51" s="73"/>
    </row>
    <row r="52">
      <c r="A52" s="106">
        <v>2.0200726E7</v>
      </c>
      <c r="B52" s="107" t="s">
        <v>140</v>
      </c>
      <c r="C52" s="86">
        <v>80856.0</v>
      </c>
      <c r="D52" s="75"/>
      <c r="E52" s="93">
        <v>81199.0</v>
      </c>
      <c r="F52" s="73"/>
      <c r="G52" s="74">
        <f t="shared" si="1"/>
        <v>343</v>
      </c>
      <c r="I52" s="73"/>
    </row>
    <row r="53">
      <c r="A53" s="106">
        <v>2.0200725E7</v>
      </c>
      <c r="B53" s="107" t="s">
        <v>140</v>
      </c>
      <c r="C53" s="86">
        <v>79674.0</v>
      </c>
      <c r="D53" s="75"/>
      <c r="E53" s="93">
        <v>80008.0</v>
      </c>
      <c r="F53" s="73"/>
      <c r="G53" s="74">
        <f t="shared" si="1"/>
        <v>334</v>
      </c>
      <c r="I53" s="73"/>
    </row>
    <row r="54">
      <c r="A54" s="106">
        <v>2.0200724E7</v>
      </c>
      <c r="B54" s="107" t="s">
        <v>140</v>
      </c>
      <c r="C54" s="86">
        <v>78298.0</v>
      </c>
      <c r="D54" s="75"/>
      <c r="E54" s="93">
        <v>78607.0</v>
      </c>
      <c r="F54" s="73"/>
      <c r="G54" s="74">
        <f t="shared" si="1"/>
        <v>309</v>
      </c>
      <c r="I54" s="73"/>
    </row>
    <row r="55">
      <c r="A55" s="106">
        <v>2.0200723E7</v>
      </c>
      <c r="B55" s="107" t="s">
        <v>140</v>
      </c>
      <c r="C55" s="86">
        <v>76315.0</v>
      </c>
      <c r="D55" s="75"/>
      <c r="E55" s="93">
        <v>76606.0</v>
      </c>
      <c r="F55" s="73"/>
      <c r="G55" s="74">
        <f t="shared" si="1"/>
        <v>291</v>
      </c>
      <c r="I55" s="73"/>
    </row>
    <row r="56">
      <c r="A56" s="106">
        <v>2.0200722E7</v>
      </c>
      <c r="B56" s="107" t="s">
        <v>140</v>
      </c>
      <c r="C56" s="86">
        <v>74761.0</v>
      </c>
      <c r="D56" s="75"/>
      <c r="E56" s="93">
        <v>75042.0</v>
      </c>
      <c r="F56" s="73"/>
      <c r="G56" s="74">
        <f t="shared" si="1"/>
        <v>281</v>
      </c>
      <c r="I56" s="73"/>
    </row>
    <row r="57">
      <c r="A57" s="106">
        <v>2.0200721E7</v>
      </c>
      <c r="B57" s="107" t="s">
        <v>140</v>
      </c>
      <c r="C57" s="86">
        <v>73101.0</v>
      </c>
      <c r="D57" s="75"/>
      <c r="E57" s="93">
        <v>73337.0</v>
      </c>
      <c r="F57" s="73"/>
      <c r="G57" s="74">
        <f t="shared" si="1"/>
        <v>236</v>
      </c>
      <c r="I57" s="73"/>
    </row>
    <row r="58">
      <c r="A58" s="106">
        <v>2.020072E7</v>
      </c>
      <c r="B58" s="107" t="s">
        <v>140</v>
      </c>
      <c r="C58" s="86">
        <v>71213.0</v>
      </c>
      <c r="D58" s="75"/>
      <c r="E58" s="93">
        <v>71445.0</v>
      </c>
      <c r="F58" s="73"/>
      <c r="G58" s="74">
        <f t="shared" si="1"/>
        <v>232</v>
      </c>
      <c r="I58" s="73"/>
    </row>
    <row r="59">
      <c r="A59" s="106">
        <v>2.0200719E7</v>
      </c>
      <c r="B59" s="107" t="s">
        <v>140</v>
      </c>
      <c r="C59" s="86">
        <v>69765.0</v>
      </c>
      <c r="D59" s="75"/>
      <c r="E59" s="93">
        <v>69986.0</v>
      </c>
      <c r="F59" s="73"/>
      <c r="G59" s="74">
        <f t="shared" si="1"/>
        <v>221</v>
      </c>
      <c r="I59" s="73"/>
    </row>
    <row r="60">
      <c r="A60" s="106">
        <v>2.0200718E7</v>
      </c>
      <c r="B60" s="107" t="s">
        <v>140</v>
      </c>
      <c r="C60" s="86">
        <v>67396.0</v>
      </c>
      <c r="D60" s="75"/>
      <c r="E60" s="93">
        <v>67612.0</v>
      </c>
      <c r="F60" s="73"/>
      <c r="G60" s="74">
        <f t="shared" si="1"/>
        <v>216</v>
      </c>
      <c r="I60" s="73"/>
    </row>
    <row r="61">
      <c r="A61" s="106">
        <v>2.0200717E7</v>
      </c>
      <c r="B61" s="107" t="s">
        <v>140</v>
      </c>
      <c r="C61" s="86">
        <v>65857.0</v>
      </c>
      <c r="D61" s="75"/>
      <c r="E61" s="93">
        <v>66060.0</v>
      </c>
      <c r="F61" s="73"/>
      <c r="G61" s="74">
        <f t="shared" si="1"/>
        <v>203</v>
      </c>
      <c r="I61" s="73"/>
    </row>
    <row r="62">
      <c r="A62" s="106">
        <v>2.0200716E7</v>
      </c>
      <c r="B62" s="107" t="s">
        <v>140</v>
      </c>
      <c r="C62" s="86">
        <v>63880.0</v>
      </c>
      <c r="D62" s="75"/>
      <c r="E62" s="93">
        <v>64083.0</v>
      </c>
      <c r="F62" s="73"/>
      <c r="G62" s="74">
        <f t="shared" si="1"/>
        <v>203</v>
      </c>
      <c r="I62" s="73"/>
    </row>
    <row r="63">
      <c r="A63" s="106">
        <v>2.0200715E7</v>
      </c>
      <c r="B63" s="107" t="s">
        <v>140</v>
      </c>
      <c r="C63" s="86">
        <v>62071.0</v>
      </c>
      <c r="D63" s="75"/>
      <c r="E63" s="93">
        <v>62245.0</v>
      </c>
      <c r="F63" s="73"/>
      <c r="G63" s="74">
        <f t="shared" si="1"/>
        <v>174</v>
      </c>
      <c r="I63" s="73"/>
    </row>
    <row r="64">
      <c r="A64" s="106">
        <v>2.0200714E7</v>
      </c>
      <c r="B64" s="107" t="s">
        <v>140</v>
      </c>
      <c r="C64" s="86">
        <v>60220.0</v>
      </c>
      <c r="D64" s="75"/>
      <c r="E64" s="93">
        <v>60389.0</v>
      </c>
      <c r="F64" s="73"/>
      <c r="G64" s="74">
        <f t="shared" si="1"/>
        <v>169</v>
      </c>
      <c r="I64" s="73"/>
    </row>
    <row r="65">
      <c r="A65" s="106">
        <v>2.0200713E7</v>
      </c>
      <c r="B65" s="107" t="s">
        <v>140</v>
      </c>
      <c r="C65" s="86">
        <v>58003.0</v>
      </c>
      <c r="D65" s="75"/>
      <c r="E65" s="93">
        <v>58168.0</v>
      </c>
      <c r="F65" s="73"/>
      <c r="G65" s="74">
        <f t="shared" si="1"/>
        <v>165</v>
      </c>
      <c r="I65" s="73"/>
    </row>
    <row r="66">
      <c r="A66" s="106">
        <v>2.0200712E7</v>
      </c>
      <c r="B66" s="107" t="s">
        <v>140</v>
      </c>
      <c r="C66" s="86">
        <v>56485.0</v>
      </c>
      <c r="D66" s="75"/>
      <c r="E66" s="93">
        <v>56648.0</v>
      </c>
      <c r="F66" s="73"/>
      <c r="G66" s="74">
        <f t="shared" si="1"/>
        <v>163</v>
      </c>
      <c r="I66" s="73"/>
    </row>
    <row r="67">
      <c r="A67" s="106">
        <v>2.0200711E7</v>
      </c>
      <c r="B67" s="107" t="s">
        <v>140</v>
      </c>
      <c r="C67" s="86">
        <v>54538.0</v>
      </c>
      <c r="D67" s="75"/>
      <c r="E67" s="93">
        <v>54699.0</v>
      </c>
      <c r="F67" s="73"/>
      <c r="G67" s="74">
        <f t="shared" si="1"/>
        <v>161</v>
      </c>
      <c r="I67" s="73"/>
    </row>
    <row r="68">
      <c r="A68" s="106">
        <v>2.020071E7</v>
      </c>
      <c r="B68" s="107" t="s">
        <v>140</v>
      </c>
      <c r="C68" s="86">
        <v>52273.0</v>
      </c>
      <c r="D68" s="75"/>
      <c r="E68" s="93">
        <v>52419.0</v>
      </c>
      <c r="F68" s="73"/>
      <c r="G68" s="74">
        <f t="shared" si="1"/>
        <v>146</v>
      </c>
      <c r="I68" s="73"/>
    </row>
    <row r="69">
      <c r="A69" s="106">
        <v>2.0200709E7</v>
      </c>
      <c r="B69" s="107" t="s">
        <v>140</v>
      </c>
      <c r="C69" s="86">
        <v>50548.0</v>
      </c>
      <c r="D69" s="75"/>
      <c r="E69" s="93">
        <v>50691.0</v>
      </c>
      <c r="F69" s="73"/>
      <c r="G69" s="74">
        <f t="shared" si="1"/>
        <v>143</v>
      </c>
      <c r="I69" s="73"/>
    </row>
    <row r="70">
      <c r="A70" s="106">
        <v>2.0200708E7</v>
      </c>
      <c r="B70" s="107" t="s">
        <v>140</v>
      </c>
      <c r="C70" s="86">
        <v>48770.0</v>
      </c>
      <c r="D70" s="75"/>
      <c r="E70" s="93">
        <v>48909.0</v>
      </c>
      <c r="F70" s="73"/>
      <c r="G70" s="74">
        <f t="shared" si="1"/>
        <v>139</v>
      </c>
      <c r="I70" s="73"/>
    </row>
    <row r="71">
      <c r="A71" s="106">
        <v>2.0200707E7</v>
      </c>
      <c r="B71" s="107" t="s">
        <v>140</v>
      </c>
      <c r="C71" s="86">
        <v>47214.0</v>
      </c>
      <c r="D71" s="75"/>
      <c r="E71" s="93">
        <v>47352.0</v>
      </c>
      <c r="F71" s="73"/>
      <c r="G71" s="74">
        <f t="shared" si="1"/>
        <v>138</v>
      </c>
      <c r="I71" s="73"/>
    </row>
    <row r="72">
      <c r="A72" s="106">
        <v>2.0200706E7</v>
      </c>
      <c r="B72" s="107" t="s">
        <v>140</v>
      </c>
      <c r="C72" s="86">
        <v>46247.0</v>
      </c>
      <c r="D72" s="75"/>
      <c r="E72" s="93">
        <v>46380.0</v>
      </c>
      <c r="F72" s="73"/>
      <c r="G72" s="74">
        <f t="shared" si="1"/>
        <v>133</v>
      </c>
      <c r="I72" s="73"/>
    </row>
    <row r="73">
      <c r="A73" s="106">
        <v>2.0200705E7</v>
      </c>
      <c r="B73" s="107" t="s">
        <v>140</v>
      </c>
      <c r="C73" s="86">
        <v>44717.0</v>
      </c>
      <c r="D73" s="75"/>
      <c r="E73" s="93">
        <v>44847.0</v>
      </c>
      <c r="F73" s="73"/>
      <c r="G73" s="74">
        <f t="shared" si="1"/>
        <v>130</v>
      </c>
      <c r="I73" s="73"/>
    </row>
    <row r="74">
      <c r="A74" s="106">
        <v>2.0200704E7</v>
      </c>
      <c r="B74" s="107" t="s">
        <v>140</v>
      </c>
      <c r="C74" s="86">
        <v>43260.0</v>
      </c>
      <c r="D74" s="75"/>
      <c r="E74" s="93">
        <v>43386.0</v>
      </c>
      <c r="F74" s="73"/>
      <c r="G74" s="74">
        <f t="shared" si="1"/>
        <v>126</v>
      </c>
      <c r="I74" s="73"/>
    </row>
    <row r="75">
      <c r="A75" s="106">
        <v>2.0200703E7</v>
      </c>
      <c r="B75" s="107" t="s">
        <v>140</v>
      </c>
      <c r="C75" s="86">
        <v>41413.0</v>
      </c>
      <c r="D75" s="75"/>
      <c r="E75" s="93">
        <v>41532.0</v>
      </c>
      <c r="F75" s="73"/>
      <c r="G75" s="74">
        <f t="shared" si="1"/>
        <v>119</v>
      </c>
      <c r="I75" s="73"/>
    </row>
    <row r="76">
      <c r="A76" s="106">
        <v>2.0200702E7</v>
      </c>
      <c r="B76" s="107" t="s">
        <v>140</v>
      </c>
      <c r="C76" s="86">
        <v>39587.0</v>
      </c>
      <c r="D76" s="75"/>
      <c r="E76" s="93">
        <v>39701.0</v>
      </c>
      <c r="F76" s="73"/>
      <c r="G76" s="74">
        <f t="shared" si="1"/>
        <v>114</v>
      </c>
      <c r="I76" s="73"/>
    </row>
    <row r="77">
      <c r="A77" s="106">
        <v>2.0200701E7</v>
      </c>
      <c r="B77" s="107" t="s">
        <v>140</v>
      </c>
      <c r="C77" s="86">
        <v>37809.0</v>
      </c>
      <c r="D77" s="75"/>
      <c r="E77" s="93">
        <v>37919.0</v>
      </c>
      <c r="F77" s="73"/>
      <c r="G77" s="74">
        <f t="shared" si="1"/>
        <v>110</v>
      </c>
      <c r="I77" s="73"/>
    </row>
    <row r="78">
      <c r="A78" s="106">
        <v>2.020063E7</v>
      </c>
      <c r="B78" s="107" t="s">
        <v>140</v>
      </c>
      <c r="C78" s="86">
        <v>36297.0</v>
      </c>
      <c r="D78" s="75"/>
      <c r="E78" s="93">
        <v>36399.0</v>
      </c>
      <c r="F78" s="73"/>
      <c r="G78" s="74">
        <f t="shared" si="1"/>
        <v>102</v>
      </c>
      <c r="I78" s="73"/>
    </row>
    <row r="79">
      <c r="A79" s="106">
        <v>2.0200629E7</v>
      </c>
      <c r="B79" s="107" t="s">
        <v>140</v>
      </c>
      <c r="C79" s="86">
        <v>34546.0</v>
      </c>
      <c r="D79" s="75"/>
      <c r="E79" s="93">
        <v>34644.0</v>
      </c>
      <c r="F79" s="73"/>
      <c r="G79" s="74">
        <f t="shared" si="1"/>
        <v>98</v>
      </c>
      <c r="I79" s="73"/>
    </row>
    <row r="80">
      <c r="A80" s="106">
        <v>2.0200628E7</v>
      </c>
      <c r="B80" s="107" t="s">
        <v>140</v>
      </c>
      <c r="C80" s="86">
        <v>33221.0</v>
      </c>
      <c r="D80" s="75"/>
      <c r="E80" s="93">
        <v>33320.0</v>
      </c>
      <c r="F80" s="73"/>
      <c r="G80" s="74">
        <f t="shared" si="1"/>
        <v>99</v>
      </c>
      <c r="I80" s="73"/>
    </row>
    <row r="81">
      <c r="A81" s="106">
        <v>2.0200627E7</v>
      </c>
      <c r="B81" s="107" t="s">
        <v>140</v>
      </c>
      <c r="C81" s="86">
        <v>31850.0</v>
      </c>
      <c r="D81" s="75"/>
      <c r="E81" s="93">
        <v>31939.0</v>
      </c>
      <c r="F81" s="73"/>
      <c r="G81" s="74">
        <f t="shared" si="1"/>
        <v>89</v>
      </c>
      <c r="I81" s="73"/>
    </row>
    <row r="82">
      <c r="A82" s="106">
        <v>2.0200626E7</v>
      </c>
      <c r="B82" s="107" t="s">
        <v>140</v>
      </c>
      <c r="C82" s="86">
        <v>30263.0</v>
      </c>
      <c r="D82" s="75"/>
      <c r="E82" s="93">
        <v>30335.0</v>
      </c>
      <c r="F82" s="73"/>
      <c r="G82" s="74">
        <f t="shared" si="1"/>
        <v>72</v>
      </c>
      <c r="I82" s="73"/>
    </row>
    <row r="83">
      <c r="A83" s="106">
        <v>2.0200625E7</v>
      </c>
      <c r="B83" s="107" t="s">
        <v>140</v>
      </c>
      <c r="C83" s="86">
        <v>28962.0</v>
      </c>
      <c r="D83" s="75"/>
      <c r="E83" s="93">
        <v>29022.0</v>
      </c>
      <c r="F83" s="73"/>
      <c r="G83" s="74">
        <f t="shared" si="1"/>
        <v>60</v>
      </c>
      <c r="I83" s="73"/>
    </row>
    <row r="84">
      <c r="A84" s="106">
        <v>2.0200624E7</v>
      </c>
      <c r="B84" s="107" t="s">
        <v>140</v>
      </c>
      <c r="C84" s="86">
        <v>27842.0</v>
      </c>
      <c r="D84" s="75"/>
      <c r="E84" s="93">
        <v>27897.0</v>
      </c>
      <c r="F84" s="73"/>
      <c r="G84" s="74">
        <f t="shared" si="1"/>
        <v>55</v>
      </c>
      <c r="I84" s="73"/>
    </row>
    <row r="85">
      <c r="A85" s="106">
        <v>2.0200623E7</v>
      </c>
      <c r="B85" s="107" t="s">
        <v>140</v>
      </c>
      <c r="C85" s="86">
        <v>26572.0</v>
      </c>
      <c r="D85" s="75"/>
      <c r="E85" s="93">
        <v>26613.0</v>
      </c>
      <c r="F85" s="73"/>
      <c r="G85" s="74">
        <f t="shared" si="1"/>
        <v>41</v>
      </c>
      <c r="I85" s="73"/>
    </row>
    <row r="86">
      <c r="A86" s="106">
        <v>2.0200622E7</v>
      </c>
      <c r="B86" s="107" t="s">
        <v>140</v>
      </c>
      <c r="C86" s="86">
        <v>25666.0</v>
      </c>
      <c r="D86" s="75"/>
      <c r="E86" s="93">
        <v>25701.0</v>
      </c>
      <c r="F86" s="73"/>
      <c r="G86" s="74">
        <f t="shared" si="1"/>
        <v>35</v>
      </c>
      <c r="I86" s="73"/>
    </row>
    <row r="87">
      <c r="A87" s="106">
        <v>2.0200621E7</v>
      </c>
      <c r="B87" s="107" t="s">
        <v>140</v>
      </c>
      <c r="C87" s="86">
        <v>24661.0</v>
      </c>
      <c r="D87" s="75"/>
      <c r="E87" s="93">
        <v>24693.0</v>
      </c>
      <c r="F87" s="73"/>
      <c r="G87" s="74">
        <f t="shared" si="1"/>
        <v>32</v>
      </c>
      <c r="I87" s="73"/>
    </row>
    <row r="88">
      <c r="A88" s="106">
        <v>2.020062E7</v>
      </c>
      <c r="B88" s="107" t="s">
        <v>140</v>
      </c>
      <c r="C88" s="86">
        <v>23756.0</v>
      </c>
      <c r="D88" s="75"/>
      <c r="E88" s="93">
        <v>23786.0</v>
      </c>
      <c r="F88" s="73"/>
      <c r="G88" s="74">
        <f t="shared" si="1"/>
        <v>30</v>
      </c>
      <c r="I88" s="73"/>
    </row>
    <row r="89">
      <c r="A89" s="106">
        <v>2.0200619E7</v>
      </c>
      <c r="B89" s="107" t="s">
        <v>140</v>
      </c>
      <c r="C89" s="86">
        <v>22608.0</v>
      </c>
      <c r="D89" s="75"/>
      <c r="E89" s="93">
        <v>22631.0</v>
      </c>
      <c r="F89" s="73"/>
      <c r="G89" s="74">
        <f t="shared" si="1"/>
        <v>23</v>
      </c>
      <c r="I89" s="73"/>
    </row>
    <row r="90">
      <c r="A90" s="106">
        <v>2.0200618E7</v>
      </c>
      <c r="B90" s="107" t="s">
        <v>140</v>
      </c>
      <c r="C90" s="86">
        <v>21533.0</v>
      </c>
      <c r="D90" s="75"/>
      <c r="E90" s="93">
        <v>21548.0</v>
      </c>
      <c r="F90" s="73"/>
      <c r="G90" s="74">
        <f t="shared" si="1"/>
        <v>15</v>
      </c>
      <c r="I90" s="73"/>
    </row>
    <row r="91">
      <c r="A91" s="106">
        <v>2.0200617E7</v>
      </c>
      <c r="B91" s="107" t="s">
        <v>140</v>
      </c>
      <c r="C91" s="86">
        <v>20551.0</v>
      </c>
      <c r="D91" s="75"/>
      <c r="E91" s="93">
        <v>20556.0</v>
      </c>
      <c r="F91" s="73"/>
      <c r="G91" s="74">
        <f t="shared" si="1"/>
        <v>5</v>
      </c>
      <c r="I91" s="73"/>
    </row>
    <row r="92">
      <c r="A92" s="106">
        <v>2.0200616E7</v>
      </c>
      <c r="B92" s="107" t="s">
        <v>140</v>
      </c>
      <c r="C92" s="86">
        <v>19990.0</v>
      </c>
      <c r="D92" s="75"/>
      <c r="E92" s="93">
        <v>19990.0</v>
      </c>
      <c r="F92" s="73"/>
      <c r="G92" s="74">
        <f t="shared" si="1"/>
        <v>0</v>
      </c>
      <c r="I92" s="73"/>
    </row>
    <row r="93">
      <c r="A93" s="106">
        <v>2.0200615E7</v>
      </c>
      <c r="B93" s="107" t="s">
        <v>140</v>
      </c>
      <c r="C93" s="86">
        <v>19378.0</v>
      </c>
      <c r="D93" s="75"/>
      <c r="E93" s="93">
        <v>19378.0</v>
      </c>
      <c r="F93" s="73"/>
      <c r="G93" s="74">
        <f t="shared" si="1"/>
        <v>0</v>
      </c>
      <c r="I93" s="73"/>
    </row>
    <row r="94">
      <c r="A94" s="106">
        <v>2.0200614E7</v>
      </c>
      <c r="B94" s="107" t="s">
        <v>140</v>
      </c>
      <c r="C94" s="86">
        <v>18795.0</v>
      </c>
      <c r="D94" s="75"/>
      <c r="E94" s="93">
        <v>18795.0</v>
      </c>
      <c r="F94" s="73"/>
      <c r="G94" s="74">
        <f t="shared" si="1"/>
        <v>0</v>
      </c>
      <c r="I94" s="73"/>
    </row>
    <row r="95">
      <c r="A95" s="106">
        <v>2.0200613E7</v>
      </c>
      <c r="B95" s="107" t="s">
        <v>140</v>
      </c>
      <c r="C95" s="86">
        <v>17955.0</v>
      </c>
      <c r="D95" s="75"/>
      <c r="E95" s="93">
        <v>17955.0</v>
      </c>
      <c r="F95" s="73"/>
      <c r="G95" s="74">
        <f t="shared" si="1"/>
        <v>0</v>
      </c>
      <c r="I95" s="73"/>
    </row>
    <row r="96">
      <c r="A96" s="106">
        <v>2.0200612E7</v>
      </c>
      <c r="B96" s="107" t="s">
        <v>140</v>
      </c>
      <c r="C96" s="86">
        <v>17170.0</v>
      </c>
      <c r="D96" s="75"/>
      <c r="E96" s="93">
        <v>17170.0</v>
      </c>
      <c r="F96" s="73"/>
      <c r="G96" s="74">
        <f t="shared" si="1"/>
        <v>0</v>
      </c>
      <c r="I96" s="73"/>
    </row>
    <row r="97">
      <c r="A97" s="106">
        <v>2.0200611E7</v>
      </c>
      <c r="B97" s="107" t="s">
        <v>140</v>
      </c>
      <c r="C97" s="86">
        <v>16441.0</v>
      </c>
      <c r="D97" s="75"/>
      <c r="E97" s="93">
        <v>16441.0</v>
      </c>
      <c r="F97" s="73"/>
      <c r="G97" s="74">
        <f t="shared" si="1"/>
        <v>0</v>
      </c>
      <c r="I97" s="73"/>
    </row>
    <row r="98">
      <c r="A98" s="106">
        <v>2.020061E7</v>
      </c>
      <c r="B98" s="107" t="s">
        <v>140</v>
      </c>
      <c r="C98" s="86">
        <v>15759.0</v>
      </c>
      <c r="D98" s="75"/>
      <c r="E98" s="93">
        <v>15759.0</v>
      </c>
      <c r="F98" s="73"/>
      <c r="G98" s="74">
        <f t="shared" si="1"/>
        <v>0</v>
      </c>
      <c r="I98" s="73"/>
    </row>
    <row r="99">
      <c r="A99" s="106">
        <v>2.0200609E7</v>
      </c>
      <c r="B99" s="107" t="s">
        <v>140</v>
      </c>
      <c r="C99" s="86">
        <v>15228.0</v>
      </c>
      <c r="D99" s="75"/>
      <c r="E99" s="93">
        <v>15228.0</v>
      </c>
      <c r="F99" s="73"/>
      <c r="G99" s="74">
        <f t="shared" si="1"/>
        <v>0</v>
      </c>
      <c r="I99" s="73"/>
    </row>
    <row r="100">
      <c r="A100" s="106">
        <v>2.0200608E7</v>
      </c>
      <c r="B100" s="107" t="s">
        <v>140</v>
      </c>
      <c r="C100" s="86">
        <v>14800.0</v>
      </c>
      <c r="D100" s="75"/>
      <c r="E100" s="93">
        <v>14800.0</v>
      </c>
      <c r="F100" s="73"/>
      <c r="G100" s="74">
        <f t="shared" si="1"/>
        <v>0</v>
      </c>
      <c r="I100" s="73"/>
    </row>
    <row r="101">
      <c r="A101" s="106">
        <v>2.0200607E7</v>
      </c>
      <c r="B101" s="107" t="s">
        <v>140</v>
      </c>
      <c r="C101" s="86">
        <v>14286.0</v>
      </c>
      <c r="D101" s="75"/>
      <c r="E101" s="93">
        <v>14286.0</v>
      </c>
      <c r="F101" s="73"/>
      <c r="G101" s="74">
        <f t="shared" si="1"/>
        <v>0</v>
      </c>
      <c r="I101" s="73"/>
    </row>
    <row r="102">
      <c r="A102" s="106">
        <v>2.0200606E7</v>
      </c>
      <c r="B102" s="107" t="s">
        <v>140</v>
      </c>
      <c r="C102" s="86">
        <v>13916.0</v>
      </c>
      <c r="D102" s="75"/>
      <c r="E102" s="93">
        <v>13916.0</v>
      </c>
      <c r="F102" s="73"/>
      <c r="G102" s="74">
        <f t="shared" si="1"/>
        <v>0</v>
      </c>
      <c r="I102" s="73"/>
    </row>
    <row r="103">
      <c r="A103" s="106">
        <v>2.0200605E7</v>
      </c>
      <c r="B103" s="107" t="s">
        <v>140</v>
      </c>
      <c r="C103" s="86">
        <v>13453.0</v>
      </c>
      <c r="D103" s="75"/>
      <c r="E103" s="93">
        <v>13453.0</v>
      </c>
      <c r="F103" s="73"/>
      <c r="G103" s="74">
        <f t="shared" si="1"/>
        <v>0</v>
      </c>
      <c r="I103" s="73"/>
    </row>
    <row r="104">
      <c r="A104" s="106">
        <v>2.0200604E7</v>
      </c>
      <c r="B104" s="107" t="s">
        <v>140</v>
      </c>
      <c r="C104" s="86">
        <v>13005.0</v>
      </c>
      <c r="D104" s="75"/>
      <c r="E104" s="93">
        <v>13005.0</v>
      </c>
      <c r="F104" s="73"/>
      <c r="G104" s="74">
        <f t="shared" si="1"/>
        <v>0</v>
      </c>
      <c r="I104" s="73"/>
    </row>
    <row r="105">
      <c r="A105" s="106">
        <v>2.0200603E7</v>
      </c>
      <c r="B105" s="107" t="s">
        <v>140</v>
      </c>
      <c r="C105" s="86">
        <v>12651.0</v>
      </c>
      <c r="D105" s="75"/>
      <c r="E105" s="93">
        <v>12651.0</v>
      </c>
      <c r="F105" s="73"/>
      <c r="G105" s="74">
        <f t="shared" si="1"/>
        <v>0</v>
      </c>
      <c r="I105" s="73"/>
    </row>
    <row r="106">
      <c r="A106" s="106">
        <v>2.0200602E7</v>
      </c>
      <c r="B106" s="107" t="s">
        <v>140</v>
      </c>
      <c r="C106" s="86">
        <v>12415.0</v>
      </c>
      <c r="D106" s="75"/>
      <c r="E106" s="93">
        <v>12415.0</v>
      </c>
      <c r="F106" s="73"/>
      <c r="G106" s="74">
        <f t="shared" si="1"/>
        <v>0</v>
      </c>
      <c r="I106" s="73"/>
    </row>
    <row r="107">
      <c r="A107" s="106">
        <v>2.0200601E7</v>
      </c>
      <c r="B107" s="107" t="s">
        <v>140</v>
      </c>
      <c r="C107" s="86">
        <v>12148.0</v>
      </c>
      <c r="D107" s="75"/>
      <c r="E107" s="93">
        <v>12148.0</v>
      </c>
      <c r="F107" s="73"/>
      <c r="G107" s="74">
        <f t="shared" si="1"/>
        <v>0</v>
      </c>
      <c r="I107" s="73"/>
    </row>
    <row r="108">
      <c r="A108" s="106">
        <v>2.0200531E7</v>
      </c>
      <c r="B108" s="107" t="s">
        <v>140</v>
      </c>
      <c r="C108" s="86">
        <v>11861.0</v>
      </c>
      <c r="D108" s="75"/>
      <c r="E108" s="93">
        <v>11861.0</v>
      </c>
      <c r="F108" s="73"/>
      <c r="G108" s="74">
        <f t="shared" si="1"/>
        <v>0</v>
      </c>
      <c r="I108" s="73"/>
    </row>
    <row r="109">
      <c r="A109" s="106">
        <v>2.020053E7</v>
      </c>
      <c r="B109" s="107" t="s">
        <v>140</v>
      </c>
      <c r="C109" s="86">
        <v>11394.0</v>
      </c>
      <c r="D109" s="75"/>
      <c r="E109" s="93">
        <v>11394.0</v>
      </c>
      <c r="F109" s="73"/>
      <c r="G109" s="74">
        <f t="shared" si="1"/>
        <v>0</v>
      </c>
      <c r="I109" s="73"/>
    </row>
    <row r="110">
      <c r="A110" s="106">
        <v>2.0200529E7</v>
      </c>
      <c r="B110" s="107" t="s">
        <v>140</v>
      </c>
      <c r="C110" s="86">
        <v>11131.0</v>
      </c>
      <c r="D110" s="75"/>
      <c r="E110" s="93">
        <v>11131.0</v>
      </c>
      <c r="F110" s="73"/>
      <c r="G110" s="74">
        <f t="shared" si="1"/>
        <v>0</v>
      </c>
      <c r="I110" s="73"/>
    </row>
    <row r="111">
      <c r="A111" s="106">
        <v>2.0200528E7</v>
      </c>
      <c r="B111" s="107" t="s">
        <v>140</v>
      </c>
      <c r="C111" s="94">
        <v>10788.0</v>
      </c>
      <c r="D111" s="75"/>
      <c r="E111" s="93">
        <v>10788.0</v>
      </c>
      <c r="F111" s="73"/>
      <c r="G111" s="74">
        <f t="shared" si="1"/>
        <v>0</v>
      </c>
      <c r="I111" s="73"/>
    </row>
    <row r="112">
      <c r="A112" s="106">
        <v>2.0200527E7</v>
      </c>
      <c r="B112" s="107" t="s">
        <v>140</v>
      </c>
      <c r="C112" s="86">
        <v>10623.0</v>
      </c>
      <c r="D112" s="75"/>
      <c r="E112" s="93">
        <v>10623.0</v>
      </c>
      <c r="F112" s="73"/>
      <c r="G112" s="74">
        <f t="shared" si="1"/>
        <v>0</v>
      </c>
      <c r="I112" s="73"/>
    </row>
    <row r="113">
      <c r="A113" s="106">
        <v>2.0200526E7</v>
      </c>
      <c r="B113" s="107" t="s">
        <v>140</v>
      </c>
      <c r="C113" s="86">
        <v>10416.0</v>
      </c>
      <c r="D113" s="75"/>
      <c r="E113" s="93">
        <v>10416.0</v>
      </c>
      <c r="F113" s="73"/>
      <c r="G113" s="74">
        <f t="shared" si="1"/>
        <v>0</v>
      </c>
      <c r="I113" s="73"/>
    </row>
    <row r="114">
      <c r="A114" s="106">
        <v>2.0200525E7</v>
      </c>
      <c r="B114" s="107" t="s">
        <v>140</v>
      </c>
      <c r="C114" s="86">
        <v>10178.0</v>
      </c>
      <c r="D114" s="75"/>
      <c r="E114" s="93">
        <v>10178.0</v>
      </c>
      <c r="F114" s="73"/>
      <c r="G114" s="74">
        <f t="shared" si="1"/>
        <v>0</v>
      </c>
      <c r="I114" s="73"/>
    </row>
    <row r="115">
      <c r="A115" s="106">
        <v>2.0200524E7</v>
      </c>
      <c r="B115" s="107" t="s">
        <v>140</v>
      </c>
      <c r="C115" s="86">
        <v>10096.0</v>
      </c>
      <c r="D115" s="75"/>
      <c r="E115" s="93">
        <v>10096.0</v>
      </c>
      <c r="F115" s="73"/>
      <c r="G115" s="74">
        <f t="shared" si="1"/>
        <v>0</v>
      </c>
      <c r="I115" s="73"/>
    </row>
    <row r="116">
      <c r="A116" s="106">
        <v>2.0200523E7</v>
      </c>
      <c r="B116" s="107" t="s">
        <v>140</v>
      </c>
      <c r="C116" s="86">
        <v>9895.0</v>
      </c>
      <c r="D116" s="75"/>
      <c r="E116" s="93">
        <v>9895.0</v>
      </c>
      <c r="F116" s="73"/>
      <c r="G116" s="74">
        <f t="shared" si="1"/>
        <v>0</v>
      </c>
      <c r="I116" s="73"/>
    </row>
    <row r="117">
      <c r="A117" s="106">
        <v>2.0200522E7</v>
      </c>
      <c r="B117" s="107" t="s">
        <v>140</v>
      </c>
      <c r="C117" s="86">
        <v>9638.0</v>
      </c>
      <c r="D117" s="75"/>
      <c r="E117" s="93">
        <v>9638.0</v>
      </c>
      <c r="F117" s="73"/>
      <c r="G117" s="74">
        <f t="shared" si="1"/>
        <v>0</v>
      </c>
      <c r="I117" s="73"/>
    </row>
    <row r="118">
      <c r="A118" s="106">
        <v>2.0200521E7</v>
      </c>
      <c r="B118" s="107" t="s">
        <v>140</v>
      </c>
      <c r="C118" s="86">
        <v>9175.0</v>
      </c>
      <c r="D118" s="75"/>
      <c r="E118" s="93">
        <v>9175.0</v>
      </c>
      <c r="F118" s="73"/>
      <c r="G118" s="74">
        <f t="shared" si="1"/>
        <v>0</v>
      </c>
      <c r="I118" s="73"/>
    </row>
    <row r="119">
      <c r="A119" s="106">
        <v>2.020052E7</v>
      </c>
      <c r="B119" s="107" t="s">
        <v>140</v>
      </c>
      <c r="C119" s="86">
        <v>9056.0</v>
      </c>
      <c r="D119" s="75"/>
      <c r="E119" s="93">
        <v>9056.0</v>
      </c>
      <c r="F119" s="73"/>
      <c r="G119" s="74">
        <f t="shared" si="1"/>
        <v>0</v>
      </c>
      <c r="I119" s="73"/>
    </row>
    <row r="120">
      <c r="A120" s="106">
        <v>2.0200519E7</v>
      </c>
      <c r="B120" s="107" t="s">
        <v>140</v>
      </c>
      <c r="C120" s="86">
        <v>9056.0</v>
      </c>
      <c r="D120" s="75"/>
      <c r="E120" s="93">
        <v>9056.0</v>
      </c>
      <c r="F120" s="73"/>
      <c r="G120" s="74">
        <f t="shared" si="1"/>
        <v>0</v>
      </c>
      <c r="I120" s="73"/>
    </row>
    <row r="121">
      <c r="A121" s="106">
        <v>2.0200518E7</v>
      </c>
      <c r="B121" s="107" t="s">
        <v>140</v>
      </c>
      <c r="C121" s="86">
        <v>8942.0</v>
      </c>
      <c r="D121" s="75"/>
      <c r="E121" s="93">
        <v>8942.0</v>
      </c>
      <c r="F121" s="73"/>
      <c r="G121" s="74">
        <f t="shared" si="1"/>
        <v>0</v>
      </c>
      <c r="I121" s="73"/>
    </row>
    <row r="122">
      <c r="A122" s="106">
        <v>2.0200517E7</v>
      </c>
      <c r="B122" s="107" t="s">
        <v>140</v>
      </c>
      <c r="C122" s="75"/>
      <c r="D122" s="75"/>
      <c r="E122" s="93">
        <v>8816.0</v>
      </c>
      <c r="F122" s="73"/>
      <c r="G122" s="74">
        <f t="shared" si="1"/>
        <v>8816</v>
      </c>
      <c r="I122" s="73"/>
    </row>
    <row r="123">
      <c r="A123" s="106">
        <v>2.0200516E7</v>
      </c>
      <c r="B123" s="107" t="s">
        <v>140</v>
      </c>
      <c r="C123" s="75"/>
      <c r="D123" s="75"/>
      <c r="E123" s="93">
        <v>8407.0</v>
      </c>
      <c r="F123" s="73"/>
      <c r="G123" s="74">
        <f t="shared" si="1"/>
        <v>8407</v>
      </c>
      <c r="I123" s="73"/>
    </row>
    <row r="124">
      <c r="A124" s="106">
        <v>2.0200515E7</v>
      </c>
      <c r="B124" s="107" t="s">
        <v>140</v>
      </c>
      <c r="C124" s="75"/>
      <c r="D124" s="75"/>
      <c r="E124" s="93">
        <v>8407.0</v>
      </c>
      <c r="F124" s="73"/>
      <c r="G124" s="74">
        <f t="shared" si="1"/>
        <v>8407</v>
      </c>
      <c r="I124" s="73"/>
    </row>
    <row r="125">
      <c r="A125" s="106">
        <v>2.0200514E7</v>
      </c>
      <c r="B125" s="107" t="s">
        <v>140</v>
      </c>
      <c r="C125" s="75"/>
      <c r="D125" s="75"/>
      <c r="E125" s="93">
        <v>8189.0</v>
      </c>
      <c r="F125" s="73"/>
      <c r="G125" s="74">
        <f t="shared" si="1"/>
        <v>8189</v>
      </c>
      <c r="I125" s="73"/>
    </row>
    <row r="126">
      <c r="A126" s="106">
        <v>2.0200513E7</v>
      </c>
      <c r="B126" s="107" t="s">
        <v>140</v>
      </c>
      <c r="C126" s="75"/>
      <c r="D126" s="75"/>
      <c r="E126" s="93">
        <v>7927.0</v>
      </c>
      <c r="F126" s="73"/>
      <c r="G126" s="74">
        <f t="shared" si="1"/>
        <v>7927</v>
      </c>
      <c r="I126" s="73"/>
    </row>
    <row r="127">
      <c r="A127" s="106">
        <v>2.0200512E7</v>
      </c>
      <c r="B127" s="107" t="s">
        <v>140</v>
      </c>
      <c r="C127" s="75"/>
      <c r="D127" s="75"/>
      <c r="E127" s="93">
        <v>7927.0</v>
      </c>
      <c r="F127" s="73"/>
      <c r="G127" s="74">
        <f t="shared" si="1"/>
        <v>7927</v>
      </c>
      <c r="I127" s="73"/>
    </row>
    <row r="128">
      <c r="A128" s="106">
        <v>2.0200511E7</v>
      </c>
      <c r="B128" s="107" t="s">
        <v>140</v>
      </c>
      <c r="C128" s="75"/>
      <c r="D128" s="75"/>
      <c r="E128" s="93">
        <v>7653.0</v>
      </c>
      <c r="F128" s="73"/>
      <c r="G128" s="74">
        <f t="shared" si="1"/>
        <v>7653</v>
      </c>
      <c r="I128" s="73"/>
    </row>
    <row r="129">
      <c r="A129" s="106">
        <v>2.020051E7</v>
      </c>
      <c r="B129" s="107" t="s">
        <v>140</v>
      </c>
      <c r="C129" s="75"/>
      <c r="D129" s="75"/>
      <c r="E129" s="93">
        <v>7653.0</v>
      </c>
      <c r="F129" s="73"/>
      <c r="G129" s="74">
        <f t="shared" si="1"/>
        <v>7653</v>
      </c>
      <c r="I129" s="73"/>
    </row>
    <row r="130">
      <c r="A130" s="106">
        <v>2.0200509E7</v>
      </c>
      <c r="B130" s="107" t="s">
        <v>140</v>
      </c>
      <c r="C130" s="75"/>
      <c r="D130" s="75"/>
      <c r="E130" s="93">
        <v>7531.0</v>
      </c>
      <c r="F130" s="73"/>
      <c r="G130" s="74">
        <f t="shared" si="1"/>
        <v>7531</v>
      </c>
      <c r="I130" s="73"/>
    </row>
    <row r="131">
      <c r="A131" s="106">
        <v>2.0200508E7</v>
      </c>
      <c r="B131" s="107" t="s">
        <v>140</v>
      </c>
      <c r="C131" s="75"/>
      <c r="D131" s="75"/>
      <c r="E131" s="93">
        <v>7142.0</v>
      </c>
      <c r="F131" s="73"/>
      <c r="G131" s="74">
        <f t="shared" si="1"/>
        <v>7142</v>
      </c>
      <c r="I131" s="73"/>
    </row>
    <row r="132">
      <c r="A132" s="106">
        <v>2.0200507E7</v>
      </c>
      <c r="B132" s="107" t="s">
        <v>140</v>
      </c>
      <c r="C132" s="75"/>
      <c r="D132" s="75"/>
      <c r="E132" s="93">
        <v>6936.0</v>
      </c>
      <c r="F132" s="73"/>
      <c r="G132" s="74">
        <f t="shared" si="1"/>
        <v>6936</v>
      </c>
      <c r="I132" s="73"/>
    </row>
    <row r="133">
      <c r="A133" s="106">
        <v>2.0200506E7</v>
      </c>
      <c r="B133" s="107" t="s">
        <v>140</v>
      </c>
      <c r="C133" s="75"/>
      <c r="D133" s="75"/>
      <c r="E133" s="93">
        <v>6936.0</v>
      </c>
      <c r="F133" s="73"/>
      <c r="G133" s="74">
        <f t="shared" si="1"/>
        <v>6936</v>
      </c>
      <c r="I133" s="73"/>
    </row>
    <row r="134">
      <c r="A134" s="106">
        <v>2.0200505E7</v>
      </c>
      <c r="B134" s="107" t="s">
        <v>140</v>
      </c>
      <c r="C134" s="75"/>
      <c r="D134" s="75"/>
      <c r="E134" s="93">
        <v>6757.0</v>
      </c>
      <c r="F134" s="73"/>
      <c r="G134" s="74">
        <f t="shared" si="1"/>
        <v>6757</v>
      </c>
      <c r="I134" s="73"/>
    </row>
    <row r="135">
      <c r="A135" s="106">
        <v>2.0200504E7</v>
      </c>
      <c r="B135" s="107" t="s">
        <v>140</v>
      </c>
      <c r="C135" s="75"/>
      <c r="D135" s="75"/>
      <c r="E135" s="93">
        <v>6626.0</v>
      </c>
      <c r="F135" s="73"/>
      <c r="G135" s="74">
        <f t="shared" si="1"/>
        <v>6626</v>
      </c>
      <c r="I135" s="73"/>
    </row>
    <row r="136">
      <c r="A136" s="106">
        <v>2.0200503E7</v>
      </c>
      <c r="B136" s="107" t="s">
        <v>140</v>
      </c>
      <c r="C136" s="75"/>
      <c r="D136" s="75"/>
      <c r="E136" s="93">
        <v>6626.0</v>
      </c>
      <c r="F136" s="73"/>
      <c r="G136" s="74">
        <f t="shared" si="1"/>
        <v>6626</v>
      </c>
      <c r="I136" s="73"/>
    </row>
    <row r="137">
      <c r="A137" s="106">
        <v>2.0200502E7</v>
      </c>
      <c r="B137" s="107" t="s">
        <v>140</v>
      </c>
      <c r="C137" s="75"/>
      <c r="D137" s="75"/>
      <c r="E137" s="93">
        <v>6489.0</v>
      </c>
      <c r="F137" s="73"/>
      <c r="G137" s="74">
        <f t="shared" si="1"/>
        <v>6489</v>
      </c>
      <c r="I137" s="73"/>
    </row>
    <row r="138">
      <c r="A138" s="106">
        <v>2.0200501E7</v>
      </c>
      <c r="B138" s="107" t="s">
        <v>140</v>
      </c>
      <c r="C138" s="75"/>
      <c r="D138" s="75"/>
      <c r="E138" s="93">
        <v>6258.0</v>
      </c>
      <c r="F138" s="73"/>
      <c r="G138" s="74">
        <f t="shared" si="1"/>
        <v>6258</v>
      </c>
      <c r="I138" s="73"/>
    </row>
    <row r="139">
      <c r="A139" s="106">
        <v>2.020043E7</v>
      </c>
      <c r="B139" s="107" t="s">
        <v>140</v>
      </c>
      <c r="C139" s="75"/>
      <c r="D139" s="75"/>
      <c r="E139" s="93">
        <v>6095.0</v>
      </c>
      <c r="F139" s="73"/>
      <c r="G139" s="74">
        <f t="shared" si="1"/>
        <v>6095</v>
      </c>
      <c r="I139" s="73"/>
    </row>
    <row r="140">
      <c r="A140" s="106">
        <v>2.0200429E7</v>
      </c>
      <c r="B140" s="107" t="s">
        <v>140</v>
      </c>
      <c r="C140" s="75"/>
      <c r="D140" s="75"/>
      <c r="E140" s="93">
        <v>5881.0</v>
      </c>
      <c r="F140" s="73"/>
      <c r="G140" s="74">
        <f t="shared" si="1"/>
        <v>5881</v>
      </c>
      <c r="I140" s="73"/>
    </row>
    <row r="141">
      <c r="A141" s="106">
        <v>2.0200428E7</v>
      </c>
      <c r="B141" s="107" t="s">
        <v>140</v>
      </c>
      <c r="C141" s="75"/>
      <c r="D141" s="75"/>
      <c r="E141" s="93">
        <v>5613.0</v>
      </c>
      <c r="F141" s="73"/>
      <c r="G141" s="74">
        <f t="shared" si="1"/>
        <v>5613</v>
      </c>
      <c r="I141" s="73"/>
    </row>
    <row r="142">
      <c r="A142" s="106">
        <v>2.0200427E7</v>
      </c>
      <c r="B142" s="107" t="s">
        <v>140</v>
      </c>
      <c r="C142" s="75"/>
      <c r="D142" s="75"/>
      <c r="E142" s="93">
        <v>5490.0</v>
      </c>
      <c r="F142" s="73"/>
      <c r="G142" s="74">
        <f t="shared" si="1"/>
        <v>5490</v>
      </c>
      <c r="I142" s="73"/>
    </row>
    <row r="143">
      <c r="A143" s="106">
        <v>2.0200426E7</v>
      </c>
      <c r="B143" s="107" t="s">
        <v>140</v>
      </c>
      <c r="C143" s="75"/>
      <c r="D143" s="75"/>
      <c r="E143" s="98">
        <v>5490.0</v>
      </c>
      <c r="F143" s="73"/>
      <c r="G143" s="74">
        <f t="shared" si="1"/>
        <v>5490</v>
      </c>
      <c r="I143" s="73"/>
    </row>
    <row r="144">
      <c r="A144" s="106">
        <v>2.0200425E7</v>
      </c>
      <c r="B144" s="107" t="s">
        <v>140</v>
      </c>
      <c r="C144" s="75"/>
      <c r="D144" s="75"/>
      <c r="E144" s="93">
        <v>5253.0</v>
      </c>
      <c r="F144" s="73"/>
      <c r="G144" s="74">
        <f t="shared" si="1"/>
        <v>5253</v>
      </c>
      <c r="I144" s="73"/>
    </row>
    <row r="145">
      <c r="A145" s="106">
        <v>2.0200424E7</v>
      </c>
      <c r="B145" s="107" t="s">
        <v>140</v>
      </c>
      <c r="C145" s="75"/>
      <c r="D145" s="75"/>
      <c r="E145" s="93">
        <v>4917.0</v>
      </c>
      <c r="F145" s="73"/>
      <c r="G145" s="74">
        <f t="shared" si="1"/>
        <v>4917</v>
      </c>
      <c r="I145" s="73"/>
    </row>
    <row r="146">
      <c r="A146" s="106">
        <v>2.0200423E7</v>
      </c>
      <c r="B146" s="107" t="s">
        <v>140</v>
      </c>
      <c r="C146" s="75"/>
      <c r="D146" s="75"/>
      <c r="E146" s="93">
        <v>4917.0</v>
      </c>
      <c r="F146" s="73"/>
      <c r="G146" s="74">
        <f t="shared" si="1"/>
        <v>4917</v>
      </c>
      <c r="I146" s="73"/>
    </row>
    <row r="147">
      <c r="A147" s="106">
        <v>2.0200422E7</v>
      </c>
      <c r="B147" s="107" t="s">
        <v>140</v>
      </c>
      <c r="C147" s="75"/>
      <c r="D147" s="75"/>
      <c r="E147" s="93">
        <v>4761.0</v>
      </c>
      <c r="F147" s="73"/>
      <c r="G147" s="74">
        <f t="shared" si="1"/>
        <v>4761</v>
      </c>
      <c r="I147" s="73"/>
    </row>
    <row r="148">
      <c r="A148" s="106">
        <v>2.0200421E7</v>
      </c>
      <c r="B148" s="107" t="s">
        <v>140</v>
      </c>
      <c r="C148" s="75"/>
      <c r="D148" s="75"/>
      <c r="E148" s="93">
        <v>4439.0</v>
      </c>
      <c r="F148" s="73"/>
      <c r="G148" s="74">
        <f t="shared" si="1"/>
        <v>4439</v>
      </c>
      <c r="I148" s="73"/>
    </row>
    <row r="149">
      <c r="A149" s="106">
        <v>2.020042E7</v>
      </c>
      <c r="B149" s="107" t="s">
        <v>140</v>
      </c>
      <c r="C149" s="75"/>
      <c r="D149" s="75"/>
      <c r="E149" s="93">
        <v>4377.0</v>
      </c>
      <c r="F149" s="73"/>
      <c r="G149" s="74">
        <f t="shared" si="1"/>
        <v>4377</v>
      </c>
      <c r="I149" s="73"/>
    </row>
    <row r="150">
      <c r="A150" s="106">
        <v>2.0200419E7</v>
      </c>
      <c r="B150" s="107" t="s">
        <v>140</v>
      </c>
      <c r="C150" s="75"/>
      <c r="D150" s="75"/>
      <c r="E150" s="93">
        <v>4377.0</v>
      </c>
      <c r="F150" s="73"/>
      <c r="G150" s="74">
        <f t="shared" si="1"/>
        <v>4377</v>
      </c>
      <c r="I150" s="73"/>
    </row>
    <row r="151">
      <c r="A151" s="106">
        <v>2.0200418E7</v>
      </c>
      <c r="B151" s="107" t="s">
        <v>140</v>
      </c>
      <c r="C151" s="75"/>
      <c r="D151" s="75"/>
      <c r="E151" s="93">
        <v>4246.0</v>
      </c>
      <c r="F151" s="73"/>
      <c r="G151" s="74">
        <f t="shared" si="1"/>
        <v>4246</v>
      </c>
      <c r="I151" s="73"/>
    </row>
    <row r="152">
      <c r="A152" s="106">
        <v>2.0200417E7</v>
      </c>
      <c r="B152" s="107" t="s">
        <v>140</v>
      </c>
      <c r="C152" s="75"/>
      <c r="D152" s="75"/>
      <c r="E152" s="93">
        <v>3931.0</v>
      </c>
      <c r="F152" s="73"/>
      <c r="G152" s="74">
        <f t="shared" si="1"/>
        <v>3931</v>
      </c>
      <c r="I152" s="73"/>
    </row>
    <row r="153">
      <c r="A153" s="106">
        <v>2.0200416E7</v>
      </c>
      <c r="B153" s="107" t="s">
        <v>140</v>
      </c>
      <c r="C153" s="75"/>
      <c r="D153" s="75"/>
      <c r="E153" s="93">
        <v>3656.0</v>
      </c>
      <c r="F153" s="73"/>
      <c r="G153" s="74">
        <f t="shared" si="1"/>
        <v>3656</v>
      </c>
      <c r="I153" s="73"/>
    </row>
    <row r="154">
      <c r="A154" s="106">
        <v>2.0200415E7</v>
      </c>
      <c r="B154" s="107" t="s">
        <v>140</v>
      </c>
      <c r="C154" s="75"/>
      <c r="D154" s="75"/>
      <c r="E154" s="93">
        <v>3656.0</v>
      </c>
      <c r="F154" s="73"/>
      <c r="G154" s="74">
        <f t="shared" si="1"/>
        <v>3656</v>
      </c>
      <c r="I154" s="73"/>
    </row>
    <row r="155">
      <c r="A155" s="106">
        <v>2.0200414E7</v>
      </c>
      <c r="B155" s="107" t="s">
        <v>140</v>
      </c>
      <c r="C155" s="75"/>
      <c r="D155" s="75"/>
      <c r="E155" s="93">
        <v>3553.0</v>
      </c>
      <c r="F155" s="73"/>
      <c r="G155" s="74">
        <f t="shared" si="1"/>
        <v>3553</v>
      </c>
      <c r="I155" s="73"/>
    </row>
    <row r="156">
      <c r="A156" s="106">
        <v>2.0200413E7</v>
      </c>
      <c r="B156" s="107" t="s">
        <v>140</v>
      </c>
      <c r="C156" s="75"/>
      <c r="D156" s="75"/>
      <c r="E156" s="93">
        <v>3319.0</v>
      </c>
      <c r="F156" s="73"/>
      <c r="G156" s="74">
        <f t="shared" si="1"/>
        <v>3319</v>
      </c>
      <c r="I156" s="73"/>
    </row>
    <row r="157">
      <c r="A157" s="106">
        <v>2.0200412E7</v>
      </c>
      <c r="B157" s="107" t="s">
        <v>140</v>
      </c>
      <c r="C157" s="75"/>
      <c r="D157" s="75"/>
      <c r="E157" s="93">
        <v>3319.0</v>
      </c>
      <c r="F157" s="73"/>
      <c r="G157" s="74">
        <f t="shared" si="1"/>
        <v>3319</v>
      </c>
      <c r="I157" s="73"/>
    </row>
    <row r="158">
      <c r="A158" s="106">
        <v>2.0200411E7</v>
      </c>
      <c r="B158" s="107" t="s">
        <v>140</v>
      </c>
      <c r="C158" s="75"/>
      <c r="D158" s="75"/>
      <c r="E158" s="93">
        <v>3207.0</v>
      </c>
      <c r="F158" s="73"/>
      <c r="G158" s="74">
        <f t="shared" si="1"/>
        <v>3207</v>
      </c>
      <c r="I158" s="73"/>
    </row>
    <row r="159">
      <c r="A159" s="106">
        <v>2.020041E7</v>
      </c>
      <c r="B159" s="107" t="s">
        <v>140</v>
      </c>
      <c r="C159" s="75"/>
      <c r="D159" s="75"/>
      <c r="E159" s="93">
        <v>3065.0</v>
      </c>
      <c r="F159" s="73"/>
      <c r="G159" s="74">
        <f t="shared" si="1"/>
        <v>3065</v>
      </c>
      <c r="I159" s="73"/>
    </row>
    <row r="160">
      <c r="A160" s="106">
        <v>2.0200409E7</v>
      </c>
      <c r="B160" s="107" t="s">
        <v>140</v>
      </c>
      <c r="C160" s="75"/>
      <c r="D160" s="75"/>
      <c r="E160" s="93">
        <v>2792.0</v>
      </c>
      <c r="F160" s="73"/>
      <c r="G160" s="74">
        <f t="shared" si="1"/>
        <v>2792</v>
      </c>
      <c r="I160" s="73"/>
    </row>
    <row r="161">
      <c r="A161" s="106">
        <v>2.0200408E7</v>
      </c>
      <c r="B161" s="107" t="s">
        <v>140</v>
      </c>
      <c r="C161" s="75"/>
      <c r="D161" s="75"/>
      <c r="E161" s="93">
        <v>2552.0</v>
      </c>
      <c r="F161" s="73"/>
      <c r="G161" s="74">
        <f t="shared" si="1"/>
        <v>2552</v>
      </c>
      <c r="I161" s="73"/>
    </row>
    <row r="162">
      <c r="A162" s="106">
        <v>2.0200407E7</v>
      </c>
      <c r="B162" s="107" t="s">
        <v>140</v>
      </c>
      <c r="C162" s="75"/>
      <c r="D162" s="75"/>
      <c r="E162" s="93">
        <v>2417.0</v>
      </c>
      <c r="F162" s="73"/>
      <c r="G162" s="74">
        <f t="shared" si="1"/>
        <v>2417</v>
      </c>
      <c r="I162" s="73"/>
    </row>
    <row r="163">
      <c r="A163" s="106">
        <v>2.0200406E7</v>
      </c>
      <c r="B163" s="107" t="s">
        <v>140</v>
      </c>
      <c r="C163" s="75"/>
      <c r="D163" s="75"/>
      <c r="E163" s="93">
        <v>2049.0</v>
      </c>
      <c r="F163" s="73"/>
      <c r="G163" s="74">
        <f t="shared" si="1"/>
        <v>2049</v>
      </c>
      <c r="I163" s="73"/>
    </row>
    <row r="164">
      <c r="A164" s="106">
        <v>2.0200405E7</v>
      </c>
      <c r="B164" s="107" t="s">
        <v>140</v>
      </c>
      <c r="C164" s="75"/>
      <c r="D164" s="75"/>
      <c r="E164" s="93">
        <v>2049.0</v>
      </c>
      <c r="F164" s="73"/>
      <c r="G164" s="74">
        <f t="shared" si="1"/>
        <v>2049</v>
      </c>
      <c r="I164" s="73"/>
    </row>
    <row r="165">
      <c r="A165" s="106">
        <v>2.0200404E7</v>
      </c>
      <c r="B165" s="107" t="s">
        <v>140</v>
      </c>
      <c r="C165" s="75"/>
      <c r="D165" s="75"/>
      <c r="E165" s="93">
        <v>1917.0</v>
      </c>
      <c r="F165" s="73"/>
      <c r="G165" s="74">
        <f t="shared" si="1"/>
        <v>1917</v>
      </c>
      <c r="I165" s="73"/>
    </row>
    <row r="166">
      <c r="A166" s="106">
        <v>2.0200403E7</v>
      </c>
      <c r="B166" s="107" t="s">
        <v>140</v>
      </c>
      <c r="C166" s="75"/>
      <c r="D166" s="75"/>
      <c r="E166" s="93">
        <v>1554.0</v>
      </c>
      <c r="F166" s="73"/>
      <c r="G166" s="74">
        <f t="shared" si="1"/>
        <v>1554</v>
      </c>
      <c r="I166" s="73"/>
    </row>
    <row r="167">
      <c r="A167" s="106">
        <v>2.0200402E7</v>
      </c>
      <c r="B167" s="107" t="s">
        <v>140</v>
      </c>
      <c r="C167" s="75"/>
      <c r="D167" s="75"/>
      <c r="E167" s="93">
        <v>1554.0</v>
      </c>
      <c r="F167" s="73"/>
      <c r="G167" s="74">
        <f t="shared" si="1"/>
        <v>1554</v>
      </c>
      <c r="I167" s="73"/>
    </row>
    <row r="168">
      <c r="A168" s="106">
        <v>2.0200401E7</v>
      </c>
      <c r="B168" s="107" t="s">
        <v>140</v>
      </c>
      <c r="C168" s="75"/>
      <c r="D168" s="75"/>
      <c r="E168" s="93">
        <v>1293.0</v>
      </c>
      <c r="F168" s="73"/>
      <c r="G168" s="74">
        <f t="shared" si="1"/>
        <v>1293</v>
      </c>
      <c r="I168" s="73"/>
    </row>
    <row r="169">
      <c r="A169" s="106">
        <v>2.0200331E7</v>
      </c>
      <c r="B169" s="107" t="s">
        <v>140</v>
      </c>
      <c r="C169" s="75"/>
      <c r="D169" s="75"/>
      <c r="E169" s="93">
        <v>1083.0</v>
      </c>
      <c r="F169" s="73"/>
      <c r="G169" s="74">
        <f t="shared" si="1"/>
        <v>1083</v>
      </c>
      <c r="I169" s="73"/>
    </row>
    <row r="170">
      <c r="A170" s="106">
        <v>2.020033E7</v>
      </c>
      <c r="B170" s="107" t="s">
        <v>140</v>
      </c>
      <c r="C170" s="75"/>
      <c r="D170" s="75"/>
      <c r="E170" s="93">
        <v>925.0</v>
      </c>
      <c r="F170" s="73"/>
      <c r="G170" s="74">
        <f t="shared" si="1"/>
        <v>925</v>
      </c>
      <c r="I170" s="73"/>
    </row>
    <row r="171">
      <c r="A171" s="106">
        <v>2.0200329E7</v>
      </c>
      <c r="B171" s="107" t="s">
        <v>140</v>
      </c>
      <c r="C171" s="75"/>
      <c r="D171" s="75"/>
      <c r="E171" s="93">
        <v>774.0</v>
      </c>
      <c r="F171" s="73"/>
      <c r="G171" s="74">
        <f t="shared" si="1"/>
        <v>774</v>
      </c>
      <c r="I171" s="73"/>
    </row>
    <row r="172">
      <c r="A172" s="106">
        <v>2.0200328E7</v>
      </c>
      <c r="B172" s="107" t="s">
        <v>140</v>
      </c>
      <c r="C172" s="75"/>
      <c r="D172" s="75"/>
      <c r="E172" s="93">
        <v>539.0</v>
      </c>
      <c r="F172" s="73"/>
      <c r="G172" s="74">
        <f t="shared" si="1"/>
        <v>539</v>
      </c>
      <c r="I172" s="73"/>
    </row>
    <row r="173">
      <c r="A173" s="106">
        <v>2.0200327E7</v>
      </c>
      <c r="B173" s="107" t="s">
        <v>140</v>
      </c>
      <c r="C173" s="75"/>
      <c r="D173" s="75"/>
      <c r="E173" s="93">
        <v>456.0</v>
      </c>
      <c r="F173" s="73"/>
      <c r="G173" s="74">
        <f t="shared" si="1"/>
        <v>456</v>
      </c>
      <c r="I173" s="73"/>
    </row>
    <row r="174">
      <c r="A174" s="106">
        <v>2.0200326E7</v>
      </c>
      <c r="B174" s="107" t="s">
        <v>140</v>
      </c>
      <c r="C174" s="75"/>
      <c r="D174" s="75"/>
      <c r="E174" s="93">
        <v>456.0</v>
      </c>
      <c r="F174" s="73"/>
      <c r="G174" s="74">
        <f t="shared" si="1"/>
        <v>456</v>
      </c>
      <c r="I174" s="73"/>
    </row>
    <row r="175">
      <c r="A175" s="106">
        <v>2.0200325E7</v>
      </c>
      <c r="B175" s="107" t="s">
        <v>140</v>
      </c>
      <c r="C175" s="75"/>
      <c r="D175" s="75"/>
      <c r="E175" s="93">
        <v>424.0</v>
      </c>
      <c r="F175" s="73"/>
      <c r="G175" s="74">
        <f t="shared" si="1"/>
        <v>424</v>
      </c>
      <c r="I175" s="73"/>
    </row>
    <row r="176">
      <c r="A176" s="106">
        <v>2.0200324E7</v>
      </c>
      <c r="B176" s="107" t="s">
        <v>140</v>
      </c>
      <c r="C176" s="75"/>
      <c r="D176" s="75"/>
      <c r="E176" s="93">
        <v>298.0</v>
      </c>
      <c r="F176" s="73"/>
      <c r="G176" s="74">
        <f t="shared" si="1"/>
        <v>298</v>
      </c>
      <c r="I176" s="73"/>
    </row>
    <row r="177">
      <c r="A177" s="106">
        <v>2.0200323E7</v>
      </c>
      <c r="B177" s="107" t="s">
        <v>140</v>
      </c>
      <c r="C177" s="75"/>
      <c r="D177" s="75"/>
      <c r="E177" s="93">
        <v>298.0</v>
      </c>
      <c r="F177" s="73"/>
      <c r="G177" s="74">
        <f t="shared" si="1"/>
        <v>298</v>
      </c>
      <c r="I177" s="73"/>
    </row>
    <row r="178">
      <c r="A178" s="106">
        <v>2.0200322E7</v>
      </c>
      <c r="B178" s="107" t="s">
        <v>140</v>
      </c>
      <c r="C178" s="75"/>
      <c r="D178" s="75"/>
      <c r="E178" s="93">
        <v>195.0</v>
      </c>
      <c r="F178" s="73"/>
      <c r="G178" s="74">
        <f t="shared" si="1"/>
        <v>195</v>
      </c>
      <c r="I178" s="73"/>
    </row>
    <row r="179">
      <c r="A179" s="106">
        <v>2.0200321E7</v>
      </c>
      <c r="B179" s="107" t="s">
        <v>140</v>
      </c>
      <c r="C179" s="75"/>
      <c r="D179" s="75"/>
      <c r="E179" s="93">
        <v>152.0</v>
      </c>
      <c r="F179" s="73"/>
      <c r="G179" s="74">
        <f t="shared" si="1"/>
        <v>152</v>
      </c>
      <c r="I179" s="73"/>
    </row>
    <row r="180">
      <c r="A180" s="106">
        <v>2.020032E7</v>
      </c>
      <c r="B180" s="107" t="s">
        <v>140</v>
      </c>
      <c r="C180" s="75"/>
      <c r="D180" s="75"/>
      <c r="E180" s="93">
        <v>81.0</v>
      </c>
      <c r="F180" s="73"/>
      <c r="G180" s="74">
        <f t="shared" si="1"/>
        <v>81</v>
      </c>
      <c r="I180" s="73"/>
    </row>
    <row r="181">
      <c r="A181" s="106">
        <v>2.0200319E7</v>
      </c>
      <c r="B181" s="107" t="s">
        <v>140</v>
      </c>
      <c r="C181" s="75"/>
      <c r="D181" s="75"/>
      <c r="E181" s="93">
        <v>60.0</v>
      </c>
      <c r="F181" s="73"/>
      <c r="G181" s="74">
        <f t="shared" si="1"/>
        <v>60</v>
      </c>
      <c r="I181" s="73"/>
    </row>
    <row r="182">
      <c r="A182" s="106">
        <v>2.0200318E7</v>
      </c>
      <c r="B182" s="107" t="s">
        <v>140</v>
      </c>
      <c r="C182" s="75"/>
      <c r="D182" s="75"/>
      <c r="E182" s="93">
        <v>60.0</v>
      </c>
      <c r="F182" s="73"/>
      <c r="G182" s="74">
        <f t="shared" si="1"/>
        <v>60</v>
      </c>
      <c r="I182" s="73"/>
    </row>
    <row r="183">
      <c r="A183" s="106">
        <v>2.0200317E7</v>
      </c>
      <c r="B183" s="107" t="s">
        <v>140</v>
      </c>
      <c r="C183" s="75"/>
      <c r="D183" s="75"/>
      <c r="E183" s="93">
        <v>33.0</v>
      </c>
      <c r="F183" s="73"/>
      <c r="G183" s="74">
        <f t="shared" si="1"/>
        <v>33</v>
      </c>
      <c r="I183" s="73"/>
    </row>
    <row r="184">
      <c r="A184" s="106">
        <v>2.0200316E7</v>
      </c>
      <c r="B184" s="107" t="s">
        <v>140</v>
      </c>
      <c r="C184" s="75"/>
      <c r="D184" s="75"/>
      <c r="E184" s="93">
        <v>28.0</v>
      </c>
      <c r="F184" s="73"/>
      <c r="G184" s="74">
        <f t="shared" si="1"/>
        <v>28</v>
      </c>
      <c r="I184" s="73"/>
    </row>
    <row r="185">
      <c r="A185" s="106">
        <v>2.0200315E7</v>
      </c>
      <c r="B185" s="107" t="s">
        <v>140</v>
      </c>
      <c r="C185" s="75"/>
      <c r="D185" s="75"/>
      <c r="E185" s="93">
        <v>19.0</v>
      </c>
      <c r="F185" s="73"/>
      <c r="G185" s="74">
        <f t="shared" si="1"/>
        <v>19</v>
      </c>
      <c r="I185" s="73"/>
    </row>
    <row r="186">
      <c r="A186" s="106">
        <v>2.0200314E7</v>
      </c>
      <c r="B186" s="107" t="s">
        <v>140</v>
      </c>
      <c r="C186" s="77"/>
      <c r="D186" s="75"/>
      <c r="E186" s="93">
        <v>13.0</v>
      </c>
      <c r="F186" s="73"/>
      <c r="G186" s="74">
        <f t="shared" si="1"/>
        <v>13</v>
      </c>
      <c r="I186" s="73"/>
    </row>
    <row r="187">
      <c r="A187" s="106">
        <v>2.0200313E7</v>
      </c>
      <c r="B187" s="107" t="s">
        <v>140</v>
      </c>
      <c r="C187" s="75"/>
      <c r="D187" s="75"/>
      <c r="E187" s="93">
        <v>12.0</v>
      </c>
      <c r="F187" s="73"/>
      <c r="G187" s="74">
        <f t="shared" si="1"/>
        <v>12</v>
      </c>
      <c r="I187" s="73"/>
    </row>
    <row r="188">
      <c r="A188" s="106">
        <v>2.0200312E7</v>
      </c>
      <c r="B188" s="107" t="s">
        <v>140</v>
      </c>
      <c r="C188" s="75"/>
      <c r="D188" s="75"/>
      <c r="E188" s="93">
        <v>10.0</v>
      </c>
      <c r="F188" s="73"/>
      <c r="G188" s="74">
        <f t="shared" si="1"/>
        <v>10</v>
      </c>
      <c r="I188" s="73"/>
    </row>
    <row r="189">
      <c r="A189" s="106">
        <v>2.0200311E7</v>
      </c>
      <c r="B189" s="107" t="s">
        <v>140</v>
      </c>
      <c r="C189" s="75"/>
      <c r="D189" s="75"/>
      <c r="E189" s="93">
        <v>9.0</v>
      </c>
      <c r="F189" s="73"/>
      <c r="G189" s="74">
        <f t="shared" si="1"/>
        <v>9</v>
      </c>
      <c r="I189" s="73"/>
    </row>
    <row r="190">
      <c r="A190" s="106">
        <v>2.020031E7</v>
      </c>
      <c r="B190" s="107" t="s">
        <v>140</v>
      </c>
      <c r="C190" s="75"/>
      <c r="D190" s="75"/>
      <c r="E190" s="93">
        <v>7.0</v>
      </c>
      <c r="F190" s="73"/>
      <c r="G190" s="74">
        <f t="shared" si="1"/>
        <v>7</v>
      </c>
      <c r="I190" s="73"/>
    </row>
    <row r="191">
      <c r="A191" s="106">
        <v>2.0200309E7</v>
      </c>
      <c r="B191" s="107" t="s">
        <v>140</v>
      </c>
      <c r="C191" s="75"/>
      <c r="D191" s="75"/>
      <c r="E191" s="93">
        <v>7.0</v>
      </c>
      <c r="F191" s="73"/>
      <c r="G191" s="74">
        <f t="shared" si="1"/>
        <v>7</v>
      </c>
      <c r="I191" s="73"/>
    </row>
    <row r="192">
      <c r="A192" s="106">
        <v>2.0200308E7</v>
      </c>
      <c r="B192" s="107" t="s">
        <v>140</v>
      </c>
      <c r="C192" s="75"/>
      <c r="D192" s="75"/>
      <c r="E192" s="93">
        <v>2.0</v>
      </c>
      <c r="F192" s="73"/>
      <c r="G192" s="74">
        <f t="shared" si="1"/>
        <v>2</v>
      </c>
      <c r="I192" s="73"/>
    </row>
    <row r="193">
      <c r="A193" s="106">
        <v>2.0200307E7</v>
      </c>
      <c r="E193" s="93">
        <v>2.0</v>
      </c>
      <c r="F193" s="73"/>
      <c r="I193" s="73"/>
    </row>
    <row r="194">
      <c r="A194" s="106">
        <v>2.0200306E7</v>
      </c>
      <c r="E194" s="93">
        <v>0.0</v>
      </c>
      <c r="F194" s="73"/>
      <c r="I194" s="73"/>
    </row>
    <row r="195">
      <c r="A195" s="106">
        <v>2.0200305E7</v>
      </c>
      <c r="E195" s="93">
        <v>0.0</v>
      </c>
      <c r="F195" s="73"/>
      <c r="I195" s="73"/>
    </row>
    <row r="196">
      <c r="A196" s="106">
        <v>2.0200304E7</v>
      </c>
      <c r="E196" s="93">
        <v>0.0</v>
      </c>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3" max="18" width="14.43"/>
    <col hidden="1" min="21" max="21" width="14.43"/>
    <col hidden="1" min="23" max="42" width="14.43"/>
    <col customWidth="1" min="43" max="43" width="6.57"/>
    <col customWidth="1" min="44" max="44" width="20.57"/>
    <col customWidth="1" min="45" max="45" width="40.71"/>
    <col customWidth="1" min="46" max="46" width="6.57"/>
    <col customWidth="1" min="47" max="48" width="28.29"/>
  </cols>
  <sheetData>
    <row r="1">
      <c r="A1" s="108" t="s">
        <v>105</v>
      </c>
      <c r="B1" s="109" t="s">
        <v>42</v>
      </c>
      <c r="C1" s="110" t="s">
        <v>141</v>
      </c>
      <c r="D1" s="110" t="s">
        <v>142</v>
      </c>
      <c r="E1" s="128" t="s">
        <v>143</v>
      </c>
      <c r="F1" s="110" t="s">
        <v>144</v>
      </c>
      <c r="G1" s="110" t="s">
        <v>145</v>
      </c>
      <c r="H1" s="128" t="s">
        <v>146</v>
      </c>
      <c r="I1" s="110" t="s">
        <v>147</v>
      </c>
      <c r="J1" s="110" t="s">
        <v>148</v>
      </c>
      <c r="K1" s="110" t="s">
        <v>149</v>
      </c>
      <c r="L1" s="110" t="s">
        <v>150</v>
      </c>
      <c r="M1" s="110" t="s">
        <v>138</v>
      </c>
      <c r="N1" s="110" t="s">
        <v>151</v>
      </c>
      <c r="O1" s="110" t="s">
        <v>152</v>
      </c>
      <c r="P1" s="110" t="s">
        <v>153</v>
      </c>
      <c r="Q1" s="110" t="s">
        <v>154</v>
      </c>
      <c r="R1" s="110" t="s">
        <v>155</v>
      </c>
      <c r="S1" s="110" t="s">
        <v>106</v>
      </c>
      <c r="T1" s="111" t="s">
        <v>107</v>
      </c>
      <c r="U1" s="110" t="s">
        <v>156</v>
      </c>
      <c r="V1" s="108" t="s">
        <v>108</v>
      </c>
      <c r="W1" s="124" t="s">
        <v>157</v>
      </c>
      <c r="X1" s="124" t="s">
        <v>158</v>
      </c>
      <c r="Y1" s="124" t="s">
        <v>159</v>
      </c>
      <c r="Z1" s="129" t="s">
        <v>160</v>
      </c>
      <c r="AA1" s="124" t="s">
        <v>161</v>
      </c>
      <c r="AB1" s="124" t="s">
        <v>162</v>
      </c>
      <c r="AC1" s="124" t="s">
        <v>163</v>
      </c>
      <c r="AD1" s="124" t="s">
        <v>164</v>
      </c>
      <c r="AE1" s="124" t="s">
        <v>165</v>
      </c>
      <c r="AF1" s="123" t="s">
        <v>166</v>
      </c>
      <c r="AG1" s="110" t="s">
        <v>167</v>
      </c>
      <c r="AH1" s="110" t="s">
        <v>168</v>
      </c>
      <c r="AI1" s="130" t="s">
        <v>169</v>
      </c>
      <c r="AJ1" s="131" t="s">
        <v>170</v>
      </c>
      <c r="AK1" s="132" t="s">
        <v>54</v>
      </c>
      <c r="AL1" s="133" t="s">
        <v>171</v>
      </c>
      <c r="AM1" s="126" t="s">
        <v>172</v>
      </c>
      <c r="AN1" s="134" t="s">
        <v>173</v>
      </c>
      <c r="AO1" s="135" t="s">
        <v>174</v>
      </c>
      <c r="AP1" s="136" t="s">
        <v>175</v>
      </c>
      <c r="AQ1" s="60"/>
      <c r="AR1" s="91" t="s">
        <v>109</v>
      </c>
      <c r="AS1" s="91" t="s">
        <v>110</v>
      </c>
      <c r="AT1" s="60"/>
      <c r="AU1" s="33" t="s">
        <v>130</v>
      </c>
      <c r="AV1" s="33" t="s">
        <v>131</v>
      </c>
    </row>
    <row r="2">
      <c r="A2" s="106">
        <v>2.0200907E7</v>
      </c>
      <c r="B2" s="85" t="s">
        <v>176</v>
      </c>
      <c r="C2" s="85"/>
      <c r="D2" s="85"/>
      <c r="E2" s="85"/>
      <c r="F2" s="85"/>
      <c r="G2" s="85"/>
      <c r="H2" s="85"/>
      <c r="I2" s="85"/>
      <c r="J2" s="85"/>
      <c r="K2" s="85"/>
      <c r="L2" s="85">
        <v>16139.0</v>
      </c>
      <c r="M2" s="85"/>
      <c r="N2" s="85"/>
      <c r="O2" s="85"/>
      <c r="P2" s="85">
        <v>461558.0</v>
      </c>
      <c r="Q2" s="85"/>
      <c r="R2" s="85"/>
      <c r="S2" s="85">
        <v>11368.0</v>
      </c>
      <c r="T2" s="85">
        <v>207.0</v>
      </c>
      <c r="U2" s="85"/>
      <c r="V2" s="106">
        <v>11575.0</v>
      </c>
      <c r="W2" s="106">
        <v>450190.0</v>
      </c>
      <c r="X2" s="85"/>
      <c r="Y2" s="106">
        <v>149.0</v>
      </c>
      <c r="Z2" s="137"/>
      <c r="AA2" s="106">
        <v>55.0</v>
      </c>
      <c r="AB2" s="85"/>
      <c r="AC2" s="106">
        <v>25.0</v>
      </c>
      <c r="AD2" s="85"/>
      <c r="AE2" s="106">
        <v>8581.0</v>
      </c>
      <c r="AF2" s="106">
        <v>247.0</v>
      </c>
      <c r="AG2" s="138">
        <v>245.0</v>
      </c>
      <c r="AH2" s="85">
        <v>2.0</v>
      </c>
      <c r="AI2" s="139">
        <v>44080.99930555555</v>
      </c>
      <c r="AJ2" s="140">
        <v>44081.714583333334</v>
      </c>
      <c r="AK2" s="85" t="s">
        <v>177</v>
      </c>
      <c r="AL2" s="85" t="s">
        <v>178</v>
      </c>
      <c r="AM2" s="126" t="s">
        <v>179</v>
      </c>
      <c r="AN2" s="141" t="s">
        <v>180</v>
      </c>
      <c r="AO2" s="142">
        <v>44081.760416666664</v>
      </c>
      <c r="AP2" s="85"/>
      <c r="AQ2" s="126"/>
      <c r="AR2" s="85">
        <f t="shared" ref="AR2:AR96" si="1">V2-S2</f>
        <v>207</v>
      </c>
      <c r="AS2" s="85">
        <f t="shared" ref="AS2:AS43" si="2">T2-AR2</f>
        <v>0</v>
      </c>
      <c r="AT2" s="126"/>
      <c r="AU2" s="85">
        <v>11368.0</v>
      </c>
      <c r="AV2" s="143">
        <v>207.0</v>
      </c>
      <c r="AW2" s="85"/>
      <c r="AX2" s="85"/>
    </row>
    <row r="3">
      <c r="A3" s="106">
        <v>2.0200906E7</v>
      </c>
      <c r="B3" s="85" t="s">
        <v>176</v>
      </c>
      <c r="C3" s="85"/>
      <c r="D3" s="85"/>
      <c r="E3" s="85"/>
      <c r="F3" s="85"/>
      <c r="G3" s="85"/>
      <c r="H3" s="85"/>
      <c r="I3" s="85"/>
      <c r="J3" s="85"/>
      <c r="K3" s="85"/>
      <c r="L3" s="85">
        <v>16295.0</v>
      </c>
      <c r="M3" s="85"/>
      <c r="N3" s="85"/>
      <c r="O3" s="85"/>
      <c r="P3" s="85">
        <v>458180.0</v>
      </c>
      <c r="Q3" s="85"/>
      <c r="R3" s="85"/>
      <c r="S3" s="85">
        <v>11214.0</v>
      </c>
      <c r="T3" s="85">
        <v>198.0</v>
      </c>
      <c r="U3" s="85"/>
      <c r="V3" s="106">
        <v>11412.0</v>
      </c>
      <c r="W3" s="106">
        <v>446966.0</v>
      </c>
      <c r="X3" s="85"/>
      <c r="Y3" s="106">
        <v>149.0</v>
      </c>
      <c r="Z3" s="137"/>
      <c r="AA3" s="106">
        <v>51.0</v>
      </c>
      <c r="AB3" s="85"/>
      <c r="AC3" s="106">
        <v>22.0</v>
      </c>
      <c r="AD3" s="85"/>
      <c r="AE3" s="106">
        <v>8556.0</v>
      </c>
      <c r="AF3" s="106">
        <v>246.0</v>
      </c>
      <c r="AG3" s="138">
        <v>244.0</v>
      </c>
      <c r="AH3" s="85">
        <v>2.0</v>
      </c>
      <c r="AI3" s="139">
        <v>44079.99930555555</v>
      </c>
      <c r="AJ3" s="140">
        <v>44080.71041666667</v>
      </c>
      <c r="AK3" s="85" t="s">
        <v>177</v>
      </c>
      <c r="AL3" s="85" t="s">
        <v>181</v>
      </c>
      <c r="AM3" s="126" t="s">
        <v>179</v>
      </c>
      <c r="AN3" s="141" t="s">
        <v>180</v>
      </c>
      <c r="AO3" s="142">
        <v>44080.74930555555</v>
      </c>
      <c r="AP3" s="85"/>
      <c r="AQ3" s="126"/>
      <c r="AR3" s="85">
        <f t="shared" si="1"/>
        <v>198</v>
      </c>
      <c r="AS3" s="85">
        <f t="shared" si="2"/>
        <v>0</v>
      </c>
      <c r="AT3" s="126"/>
      <c r="AU3" s="85">
        <v>11214.0</v>
      </c>
      <c r="AV3" s="143">
        <v>198.0</v>
      </c>
      <c r="AW3" s="85"/>
      <c r="AX3" s="85"/>
    </row>
    <row r="4">
      <c r="A4" s="106">
        <v>2.0200905E7</v>
      </c>
      <c r="B4" s="85" t="s">
        <v>176</v>
      </c>
      <c r="C4" s="85"/>
      <c r="D4" s="85"/>
      <c r="E4" s="85"/>
      <c r="F4" s="85"/>
      <c r="G4" s="85"/>
      <c r="H4" s="85"/>
      <c r="I4" s="85"/>
      <c r="J4" s="85"/>
      <c r="K4" s="85"/>
      <c r="L4" s="85">
        <v>16201.0</v>
      </c>
      <c r="M4" s="85"/>
      <c r="N4" s="85"/>
      <c r="O4" s="85"/>
      <c r="P4" s="85">
        <v>453285.0</v>
      </c>
      <c r="Q4" s="85"/>
      <c r="R4" s="85"/>
      <c r="S4" s="85">
        <v>11093.0</v>
      </c>
      <c r="T4" s="85">
        <v>196.0</v>
      </c>
      <c r="U4" s="85"/>
      <c r="V4" s="106">
        <v>11289.0</v>
      </c>
      <c r="W4" s="106">
        <v>442192.0</v>
      </c>
      <c r="X4" s="85"/>
      <c r="Y4" s="106">
        <v>154.0</v>
      </c>
      <c r="Z4" s="137"/>
      <c r="AA4" s="106">
        <v>49.0</v>
      </c>
      <c r="AB4" s="85"/>
      <c r="AC4" s="106">
        <v>21.0</v>
      </c>
      <c r="AD4" s="85"/>
      <c r="AE4" s="106">
        <v>8516.0</v>
      </c>
      <c r="AF4" s="106">
        <v>243.0</v>
      </c>
      <c r="AG4" s="138">
        <v>241.0</v>
      </c>
      <c r="AH4" s="85">
        <v>2.0</v>
      </c>
      <c r="AI4" s="139">
        <v>44078.99930555555</v>
      </c>
      <c r="AJ4" s="140">
        <v>44079.70763888889</v>
      </c>
      <c r="AK4" s="85" t="s">
        <v>177</v>
      </c>
      <c r="AL4" s="85" t="s">
        <v>182</v>
      </c>
      <c r="AM4" s="126" t="s">
        <v>179</v>
      </c>
      <c r="AN4" s="141" t="s">
        <v>180</v>
      </c>
      <c r="AO4" s="142">
        <v>44079.74652777778</v>
      </c>
      <c r="AP4" s="85"/>
      <c r="AQ4" s="126"/>
      <c r="AR4" s="85">
        <f t="shared" si="1"/>
        <v>196</v>
      </c>
      <c r="AS4" s="85">
        <f t="shared" si="2"/>
        <v>0</v>
      </c>
      <c r="AT4" s="126"/>
      <c r="AU4" s="85">
        <v>11093.0</v>
      </c>
      <c r="AV4" s="143">
        <v>196.0</v>
      </c>
      <c r="AW4" s="85"/>
      <c r="AX4" s="85"/>
    </row>
    <row r="5">
      <c r="A5" s="106">
        <v>2.0200904E7</v>
      </c>
      <c r="B5" s="85" t="s">
        <v>176</v>
      </c>
      <c r="C5" s="85"/>
      <c r="D5" s="85"/>
      <c r="E5" s="85"/>
      <c r="F5" s="85"/>
      <c r="G5" s="85"/>
      <c r="H5" s="85"/>
      <c r="I5" s="85"/>
      <c r="J5" s="85"/>
      <c r="K5" s="85"/>
      <c r="L5" s="85">
        <v>16127.0</v>
      </c>
      <c r="M5" s="85"/>
      <c r="N5" s="85"/>
      <c r="O5" s="85"/>
      <c r="P5" s="85">
        <v>448720.0</v>
      </c>
      <c r="Q5" s="85"/>
      <c r="R5" s="85"/>
      <c r="S5" s="85">
        <v>10846.0</v>
      </c>
      <c r="T5" s="85">
        <v>191.0</v>
      </c>
      <c r="U5" s="85"/>
      <c r="V5" s="106">
        <v>11037.0</v>
      </c>
      <c r="W5" s="106">
        <v>437874.0</v>
      </c>
      <c r="X5" s="85"/>
      <c r="Y5" s="106">
        <v>152.0</v>
      </c>
      <c r="Z5" s="137"/>
      <c r="AA5" s="106">
        <v>46.0</v>
      </c>
      <c r="AB5" s="85"/>
      <c r="AC5" s="106">
        <v>23.0</v>
      </c>
      <c r="AD5" s="85"/>
      <c r="AE5" s="106">
        <v>8450.0</v>
      </c>
      <c r="AF5" s="106">
        <v>243.0</v>
      </c>
      <c r="AG5" s="138">
        <v>241.0</v>
      </c>
      <c r="AH5" s="85">
        <v>2.0</v>
      </c>
      <c r="AI5" s="139">
        <v>44077.99930555555</v>
      </c>
      <c r="AJ5" s="140">
        <v>44078.708333333336</v>
      </c>
      <c r="AK5" s="85" t="s">
        <v>183</v>
      </c>
      <c r="AL5" s="85" t="s">
        <v>184</v>
      </c>
      <c r="AM5" s="126" t="s">
        <v>179</v>
      </c>
      <c r="AN5" s="141" t="s">
        <v>180</v>
      </c>
      <c r="AO5" s="142">
        <v>44078.75902777778</v>
      </c>
      <c r="AP5" s="85"/>
      <c r="AQ5" s="126"/>
      <c r="AR5" s="85">
        <f t="shared" si="1"/>
        <v>191</v>
      </c>
      <c r="AS5" s="85">
        <f t="shared" si="2"/>
        <v>0</v>
      </c>
      <c r="AT5" s="126"/>
      <c r="AU5" s="85">
        <v>10846.0</v>
      </c>
      <c r="AV5" s="143">
        <v>191.0</v>
      </c>
      <c r="AW5" s="85"/>
      <c r="AX5" s="85"/>
    </row>
    <row r="6">
      <c r="A6" s="106">
        <v>2.0200903E7</v>
      </c>
      <c r="B6" s="85" t="s">
        <v>176</v>
      </c>
      <c r="C6" s="85"/>
      <c r="D6" s="85"/>
      <c r="E6" s="85"/>
      <c r="F6" s="85"/>
      <c r="G6" s="85"/>
      <c r="H6" s="85"/>
      <c r="I6" s="85"/>
      <c r="J6" s="85"/>
      <c r="K6" s="85"/>
      <c r="L6" s="85">
        <v>16073.0</v>
      </c>
      <c r="M6" s="85"/>
      <c r="N6" s="85"/>
      <c r="O6" s="85"/>
      <c r="P6" s="85">
        <v>444902.0</v>
      </c>
      <c r="Q6" s="85"/>
      <c r="R6" s="85"/>
      <c r="S6" s="85">
        <v>10653.0</v>
      </c>
      <c r="T6" s="85">
        <v>192.0</v>
      </c>
      <c r="U6" s="85"/>
      <c r="V6" s="106">
        <v>10845.0</v>
      </c>
      <c r="W6" s="106">
        <v>434249.0</v>
      </c>
      <c r="X6" s="85"/>
      <c r="Y6" s="106">
        <v>145.0</v>
      </c>
      <c r="Z6" s="137"/>
      <c r="AA6" s="106">
        <v>44.0</v>
      </c>
      <c r="AB6" s="85"/>
      <c r="AC6" s="106">
        <v>24.0</v>
      </c>
      <c r="AD6" s="85"/>
      <c r="AE6" s="106">
        <v>8342.0</v>
      </c>
      <c r="AF6" s="106">
        <v>237.0</v>
      </c>
      <c r="AG6" s="138">
        <v>235.0</v>
      </c>
      <c r="AH6" s="85">
        <v>2.0</v>
      </c>
      <c r="AI6" s="139">
        <v>44076.99930555555</v>
      </c>
      <c r="AJ6" s="140">
        <v>44077.708333333336</v>
      </c>
      <c r="AK6" s="85" t="s">
        <v>177</v>
      </c>
      <c r="AL6" s="85" t="s">
        <v>184</v>
      </c>
      <c r="AM6" s="126" t="s">
        <v>179</v>
      </c>
      <c r="AN6" s="141" t="s">
        <v>180</v>
      </c>
      <c r="AO6" s="142">
        <v>44077.74444444444</v>
      </c>
      <c r="AP6" s="85"/>
      <c r="AQ6" s="126"/>
      <c r="AR6" s="85">
        <f t="shared" si="1"/>
        <v>192</v>
      </c>
      <c r="AS6" s="85">
        <f t="shared" si="2"/>
        <v>0</v>
      </c>
      <c r="AT6" s="126"/>
      <c r="AU6" s="85">
        <v>10653.0</v>
      </c>
      <c r="AV6" s="143">
        <v>192.0</v>
      </c>
      <c r="AW6" s="85"/>
      <c r="AX6" s="85"/>
    </row>
    <row r="7">
      <c r="A7" s="106">
        <v>2.0200902E7</v>
      </c>
      <c r="B7" s="85" t="s">
        <v>176</v>
      </c>
      <c r="C7" s="85"/>
      <c r="D7" s="85"/>
      <c r="E7" s="85"/>
      <c r="F7" s="85"/>
      <c r="G7" s="85"/>
      <c r="H7" s="85"/>
      <c r="I7" s="85"/>
      <c r="J7" s="85"/>
      <c r="K7" s="85"/>
      <c r="L7" s="85">
        <v>16019.0</v>
      </c>
      <c r="M7" s="85"/>
      <c r="N7" s="85"/>
      <c r="O7" s="85"/>
      <c r="P7" s="85">
        <v>441396.0</v>
      </c>
      <c r="Q7" s="85"/>
      <c r="R7" s="85"/>
      <c r="S7" s="85">
        <v>10453.0</v>
      </c>
      <c r="T7" s="85">
        <v>189.0</v>
      </c>
      <c r="U7" s="85"/>
      <c r="V7" s="106">
        <v>10642.0</v>
      </c>
      <c r="W7" s="106">
        <v>430943.0</v>
      </c>
      <c r="X7" s="85"/>
      <c r="Y7" s="106">
        <v>146.0</v>
      </c>
      <c r="Z7" s="137"/>
      <c r="AA7" s="106">
        <v>48.0</v>
      </c>
      <c r="AB7" s="85"/>
      <c r="AC7" s="106">
        <v>27.0</v>
      </c>
      <c r="AD7" s="85"/>
      <c r="AE7" s="106">
        <v>8266.0</v>
      </c>
      <c r="AF7" s="106">
        <v>230.0</v>
      </c>
      <c r="AG7" s="138">
        <v>228.0</v>
      </c>
      <c r="AH7" s="85">
        <v>2.0</v>
      </c>
      <c r="AI7" s="139">
        <v>44075.99930555555</v>
      </c>
      <c r="AJ7" s="140">
        <v>44076.70347222222</v>
      </c>
      <c r="AK7" s="85" t="s">
        <v>185</v>
      </c>
      <c r="AL7" s="85" t="s">
        <v>64</v>
      </c>
      <c r="AM7" s="126" t="s">
        <v>179</v>
      </c>
      <c r="AN7" s="141" t="s">
        <v>180</v>
      </c>
      <c r="AO7" s="142">
        <v>44076.77361111111</v>
      </c>
      <c r="AP7" s="85"/>
      <c r="AQ7" s="126"/>
      <c r="AR7" s="85">
        <f t="shared" si="1"/>
        <v>189</v>
      </c>
      <c r="AS7" s="85">
        <f t="shared" si="2"/>
        <v>0</v>
      </c>
      <c r="AT7" s="126"/>
      <c r="AU7" s="85">
        <v>10453.0</v>
      </c>
      <c r="AV7" s="143">
        <v>189.0</v>
      </c>
      <c r="AW7" s="85"/>
      <c r="AX7" s="85"/>
    </row>
    <row r="8">
      <c r="A8" s="106">
        <v>2.0200901E7</v>
      </c>
      <c r="B8" s="85" t="s">
        <v>176</v>
      </c>
      <c r="C8" s="85"/>
      <c r="D8" s="85"/>
      <c r="E8" s="85"/>
      <c r="F8" s="85"/>
      <c r="G8" s="85"/>
      <c r="H8" s="85"/>
      <c r="I8" s="85"/>
      <c r="J8" s="85"/>
      <c r="K8" s="85"/>
      <c r="L8" s="85">
        <v>15986.0</v>
      </c>
      <c r="M8" s="85"/>
      <c r="N8" s="85"/>
      <c r="O8" s="85"/>
      <c r="P8" s="85">
        <v>438255.0</v>
      </c>
      <c r="Q8" s="85"/>
      <c r="R8" s="85"/>
      <c r="S8" s="85">
        <v>10321.0</v>
      </c>
      <c r="T8" s="85">
        <v>186.0</v>
      </c>
      <c r="U8" s="85"/>
      <c r="V8" s="106">
        <v>10507.0</v>
      </c>
      <c r="W8" s="106">
        <v>427934.0</v>
      </c>
      <c r="X8" s="85"/>
      <c r="Y8" s="106">
        <v>141.0</v>
      </c>
      <c r="Z8" s="137"/>
      <c r="AA8" s="106">
        <v>49.0</v>
      </c>
      <c r="AB8" s="85"/>
      <c r="AC8" s="106">
        <v>25.0</v>
      </c>
      <c r="AD8" s="85"/>
      <c r="AE8" s="106">
        <v>8163.0</v>
      </c>
      <c r="AF8" s="106">
        <v>222.0</v>
      </c>
      <c r="AG8" s="138">
        <v>220.0</v>
      </c>
      <c r="AH8" s="85">
        <v>2.0</v>
      </c>
      <c r="AI8" s="139">
        <v>44074.99930555555</v>
      </c>
      <c r="AJ8" s="140">
        <v>44075.709027777775</v>
      </c>
      <c r="AK8" s="85" t="s">
        <v>186</v>
      </c>
      <c r="AL8" s="85" t="s">
        <v>184</v>
      </c>
      <c r="AM8" s="126" t="s">
        <v>179</v>
      </c>
      <c r="AN8" s="141" t="s">
        <v>180</v>
      </c>
      <c r="AO8" s="142">
        <v>44075.740277777775</v>
      </c>
      <c r="AP8" s="85"/>
      <c r="AQ8" s="126"/>
      <c r="AR8" s="85">
        <f t="shared" si="1"/>
        <v>186</v>
      </c>
      <c r="AS8" s="85">
        <f t="shared" si="2"/>
        <v>0</v>
      </c>
      <c r="AT8" s="126"/>
      <c r="AU8" s="85">
        <v>10321.0</v>
      </c>
      <c r="AV8" s="143">
        <v>186.0</v>
      </c>
      <c r="AW8" s="85"/>
      <c r="AX8" s="85"/>
    </row>
    <row r="9">
      <c r="A9" s="106">
        <v>2.0200831E7</v>
      </c>
      <c r="B9" s="85" t="s">
        <v>176</v>
      </c>
      <c r="C9" s="85"/>
      <c r="D9" s="85"/>
      <c r="E9" s="85"/>
      <c r="F9" s="85"/>
      <c r="G9" s="85"/>
      <c r="H9" s="85"/>
      <c r="I9" s="85"/>
      <c r="J9" s="85"/>
      <c r="K9" s="85"/>
      <c r="L9" s="85">
        <v>15982.0</v>
      </c>
      <c r="M9" s="85"/>
      <c r="N9" s="85"/>
      <c r="O9" s="85"/>
      <c r="P9" s="85">
        <v>435863.0</v>
      </c>
      <c r="Q9" s="85"/>
      <c r="R9" s="85"/>
      <c r="S9" s="85">
        <v>10066.0</v>
      </c>
      <c r="T9" s="85">
        <v>184.0</v>
      </c>
      <c r="U9" s="85"/>
      <c r="V9" s="106">
        <v>10250.0</v>
      </c>
      <c r="W9" s="106">
        <v>425797.0</v>
      </c>
      <c r="X9" s="85"/>
      <c r="Y9" s="106">
        <v>139.0</v>
      </c>
      <c r="Z9" s="137"/>
      <c r="AA9" s="106">
        <v>49.0</v>
      </c>
      <c r="AB9" s="85"/>
      <c r="AC9" s="106">
        <v>23.0</v>
      </c>
      <c r="AD9" s="85"/>
      <c r="AE9" s="106">
        <v>8017.0</v>
      </c>
      <c r="AF9" s="106">
        <v>214.0</v>
      </c>
      <c r="AG9" s="138">
        <v>212.0</v>
      </c>
      <c r="AH9" s="85">
        <v>2.0</v>
      </c>
      <c r="AI9" s="139">
        <v>44073.99930555555</v>
      </c>
      <c r="AJ9" s="140">
        <v>44074.69305555556</v>
      </c>
      <c r="AK9" s="85" t="s">
        <v>187</v>
      </c>
      <c r="AL9" s="85" t="s">
        <v>188</v>
      </c>
      <c r="AM9" s="126" t="s">
        <v>179</v>
      </c>
      <c r="AN9" s="141" t="s">
        <v>180</v>
      </c>
      <c r="AO9" s="142">
        <v>44074.72638888889</v>
      </c>
      <c r="AP9" s="85"/>
      <c r="AQ9" s="126"/>
      <c r="AR9" s="85">
        <f t="shared" si="1"/>
        <v>184</v>
      </c>
      <c r="AS9" s="85">
        <f t="shared" si="2"/>
        <v>0</v>
      </c>
      <c r="AT9" s="126"/>
      <c r="AU9" s="85">
        <v>10066.0</v>
      </c>
      <c r="AV9" s="143">
        <v>184.0</v>
      </c>
      <c r="AW9" s="85"/>
      <c r="AX9" s="85"/>
    </row>
    <row r="10">
      <c r="A10" s="106">
        <v>2.020083E7</v>
      </c>
      <c r="B10" s="85" t="s">
        <v>176</v>
      </c>
      <c r="C10" s="85"/>
      <c r="D10" s="85"/>
      <c r="E10" s="85"/>
      <c r="F10" s="85"/>
      <c r="G10" s="85"/>
      <c r="H10" s="85"/>
      <c r="I10" s="85"/>
      <c r="J10" s="85"/>
      <c r="K10" s="85"/>
      <c r="L10" s="85">
        <v>15943.0</v>
      </c>
      <c r="M10" s="85"/>
      <c r="N10" s="85"/>
      <c r="O10" s="85"/>
      <c r="P10" s="85">
        <v>430940.0</v>
      </c>
      <c r="Q10" s="85"/>
      <c r="R10" s="85"/>
      <c r="S10" s="85">
        <v>9928.0</v>
      </c>
      <c r="T10" s="85">
        <v>182.0</v>
      </c>
      <c r="U10" s="85"/>
      <c r="V10" s="106">
        <v>10110.0</v>
      </c>
      <c r="W10" s="106">
        <v>421012.0</v>
      </c>
      <c r="X10" s="85"/>
      <c r="Y10" s="106">
        <v>141.0</v>
      </c>
      <c r="Z10" s="137"/>
      <c r="AA10" s="106">
        <v>45.0</v>
      </c>
      <c r="AB10" s="85"/>
      <c r="AC10" s="106">
        <v>21.0</v>
      </c>
      <c r="AD10" s="85"/>
      <c r="AE10" s="106">
        <v>7983.0</v>
      </c>
      <c r="AF10" s="106">
        <v>213.0</v>
      </c>
      <c r="AG10" s="138">
        <v>211.0</v>
      </c>
      <c r="AH10" s="85">
        <v>2.0</v>
      </c>
      <c r="AI10" s="139">
        <v>44072.99930555555</v>
      </c>
      <c r="AJ10" s="140">
        <v>44073.73125</v>
      </c>
      <c r="AK10" s="85" t="s">
        <v>177</v>
      </c>
      <c r="AL10" s="85" t="s">
        <v>189</v>
      </c>
      <c r="AM10" s="126" t="s">
        <v>179</v>
      </c>
      <c r="AN10" s="141" t="s">
        <v>180</v>
      </c>
      <c r="AO10" s="142">
        <v>44073.74722222222</v>
      </c>
      <c r="AP10" s="85"/>
      <c r="AQ10" s="126"/>
      <c r="AR10" s="85">
        <f t="shared" si="1"/>
        <v>182</v>
      </c>
      <c r="AS10" s="85">
        <f t="shared" si="2"/>
        <v>0</v>
      </c>
      <c r="AT10" s="126"/>
      <c r="AU10" s="85">
        <v>9928.0</v>
      </c>
      <c r="AV10" s="143">
        <v>182.0</v>
      </c>
      <c r="AW10" s="85"/>
      <c r="AX10" s="85"/>
    </row>
    <row r="11">
      <c r="A11" s="106">
        <v>2.0200829E7</v>
      </c>
      <c r="B11" s="85" t="s">
        <v>176</v>
      </c>
      <c r="C11" s="85"/>
      <c r="D11" s="85"/>
      <c r="E11" s="85"/>
      <c r="F11" s="85"/>
      <c r="G11" s="85"/>
      <c r="H11" s="85"/>
      <c r="I11" s="85"/>
      <c r="J11" s="85"/>
      <c r="K11" s="85"/>
      <c r="L11" s="85">
        <v>15901.0</v>
      </c>
      <c r="M11" s="85"/>
      <c r="N11" s="85"/>
      <c r="O11" s="85"/>
      <c r="P11" s="85">
        <v>426074.0</v>
      </c>
      <c r="Q11" s="85"/>
      <c r="R11" s="85"/>
      <c r="S11" s="85">
        <v>9784.0</v>
      </c>
      <c r="T11" s="85">
        <v>183.0</v>
      </c>
      <c r="U11" s="85"/>
      <c r="V11" s="106">
        <v>9967.0</v>
      </c>
      <c r="W11" s="106">
        <v>416290.0</v>
      </c>
      <c r="X11" s="85"/>
      <c r="Y11" s="106">
        <v>151.0</v>
      </c>
      <c r="Z11" s="137"/>
      <c r="AA11" s="106">
        <v>49.0</v>
      </c>
      <c r="AB11" s="85"/>
      <c r="AC11" s="106">
        <v>23.0</v>
      </c>
      <c r="AD11" s="85"/>
      <c r="AE11" s="106">
        <v>7935.0</v>
      </c>
      <c r="AF11" s="106">
        <v>212.0</v>
      </c>
      <c r="AG11" s="138">
        <v>210.0</v>
      </c>
      <c r="AH11" s="85">
        <v>2.0</v>
      </c>
      <c r="AI11" s="139">
        <v>44071.99930555555</v>
      </c>
      <c r="AJ11" s="140">
        <v>44072.7</v>
      </c>
      <c r="AK11" s="85" t="s">
        <v>190</v>
      </c>
      <c r="AL11" s="85" t="s">
        <v>191</v>
      </c>
      <c r="AM11" s="126" t="s">
        <v>179</v>
      </c>
      <c r="AN11" s="141" t="s">
        <v>180</v>
      </c>
      <c r="AO11" s="142">
        <v>44072.74236111111</v>
      </c>
      <c r="AP11" s="85"/>
      <c r="AQ11" s="126"/>
      <c r="AR11" s="85">
        <f t="shared" si="1"/>
        <v>183</v>
      </c>
      <c r="AS11" s="85">
        <f t="shared" si="2"/>
        <v>0</v>
      </c>
      <c r="AT11" s="126"/>
      <c r="AU11" s="85">
        <v>9784.0</v>
      </c>
      <c r="AV11" s="143">
        <v>183.0</v>
      </c>
      <c r="AW11" s="85"/>
      <c r="AX11" s="85"/>
    </row>
    <row r="12">
      <c r="A12" s="106">
        <v>2.0200828E7</v>
      </c>
      <c r="B12" s="85" t="s">
        <v>176</v>
      </c>
      <c r="C12" s="85"/>
      <c r="D12" s="85"/>
      <c r="E12" s="85"/>
      <c r="F12" s="85"/>
      <c r="G12" s="85"/>
      <c r="H12" s="85"/>
      <c r="I12" s="85"/>
      <c r="J12" s="85"/>
      <c r="K12" s="85"/>
      <c r="L12" s="85">
        <v>15793.0</v>
      </c>
      <c r="M12" s="85"/>
      <c r="N12" s="85"/>
      <c r="O12" s="85"/>
      <c r="P12" s="85">
        <v>419401.0</v>
      </c>
      <c r="Q12" s="85"/>
      <c r="R12" s="85"/>
      <c r="S12" s="85">
        <v>9644.0</v>
      </c>
      <c r="T12" s="85">
        <v>180.0</v>
      </c>
      <c r="U12" s="85"/>
      <c r="V12" s="106">
        <v>9824.0</v>
      </c>
      <c r="W12" s="106">
        <v>409757.0</v>
      </c>
      <c r="X12" s="85"/>
      <c r="Y12" s="106">
        <v>133.0</v>
      </c>
      <c r="Z12" s="137"/>
      <c r="AA12" s="106">
        <v>50.0</v>
      </c>
      <c r="AB12" s="85"/>
      <c r="AC12" s="106">
        <v>23.0</v>
      </c>
      <c r="AD12" s="85"/>
      <c r="AE12" s="106">
        <v>7859.0</v>
      </c>
      <c r="AF12" s="106">
        <v>202.0</v>
      </c>
      <c r="AG12" s="138">
        <v>201.0</v>
      </c>
      <c r="AH12" s="85">
        <v>1.0</v>
      </c>
      <c r="AI12" s="139">
        <v>44070.99930555555</v>
      </c>
      <c r="AJ12" s="140">
        <v>44071.68263888889</v>
      </c>
      <c r="AK12" s="85" t="s">
        <v>185</v>
      </c>
      <c r="AL12" s="85" t="s">
        <v>192</v>
      </c>
      <c r="AM12" s="126" t="s">
        <v>179</v>
      </c>
      <c r="AN12" s="141" t="s">
        <v>180</v>
      </c>
      <c r="AO12" s="142">
        <v>44071.73819444444</v>
      </c>
      <c r="AP12" s="85"/>
      <c r="AQ12" s="126"/>
      <c r="AR12" s="85">
        <f t="shared" si="1"/>
        <v>180</v>
      </c>
      <c r="AS12" s="85">
        <f t="shared" si="2"/>
        <v>0</v>
      </c>
      <c r="AT12" s="126"/>
      <c r="AU12" s="85">
        <v>9644.0</v>
      </c>
      <c r="AV12" s="143">
        <v>180.0</v>
      </c>
      <c r="AW12" s="85"/>
      <c r="AX12" s="85"/>
    </row>
    <row r="13">
      <c r="A13" s="106">
        <v>2.0200827E7</v>
      </c>
      <c r="B13" s="85" t="s">
        <v>176</v>
      </c>
      <c r="C13" s="85"/>
      <c r="D13" s="85"/>
      <c r="E13" s="85"/>
      <c r="F13" s="85"/>
      <c r="G13" s="85"/>
      <c r="H13" s="85"/>
      <c r="I13" s="85"/>
      <c r="J13" s="85"/>
      <c r="K13" s="85"/>
      <c r="L13" s="85">
        <v>15718.0</v>
      </c>
      <c r="M13" s="85"/>
      <c r="N13" s="85"/>
      <c r="O13" s="85"/>
      <c r="P13" s="85">
        <v>413634.0</v>
      </c>
      <c r="Q13" s="85"/>
      <c r="R13" s="85"/>
      <c r="S13" s="85">
        <v>9458.0</v>
      </c>
      <c r="T13" s="85">
        <v>175.0</v>
      </c>
      <c r="U13" s="85"/>
      <c r="V13" s="106">
        <v>9633.0</v>
      </c>
      <c r="W13" s="106">
        <v>404176.0</v>
      </c>
      <c r="X13" s="85"/>
      <c r="Y13" s="106">
        <v>146.0</v>
      </c>
      <c r="Z13" s="137"/>
      <c r="AA13" s="106">
        <v>47.0</v>
      </c>
      <c r="AB13" s="85"/>
      <c r="AC13" s="106">
        <v>25.0</v>
      </c>
      <c r="AD13" s="85"/>
      <c r="AE13" s="106">
        <v>7773.0</v>
      </c>
      <c r="AF13" s="106">
        <v>199.0</v>
      </c>
      <c r="AG13" s="138">
        <v>198.0</v>
      </c>
      <c r="AH13" s="85">
        <v>1.0</v>
      </c>
      <c r="AI13" s="139">
        <v>44069.99930555555</v>
      </c>
      <c r="AJ13" s="140">
        <v>44070.72361111111</v>
      </c>
      <c r="AK13" s="85" t="s">
        <v>187</v>
      </c>
      <c r="AL13" s="85" t="s">
        <v>189</v>
      </c>
      <c r="AM13" s="126" t="s">
        <v>179</v>
      </c>
      <c r="AN13" s="141" t="s">
        <v>180</v>
      </c>
      <c r="AO13" s="142">
        <v>44070.788194444445</v>
      </c>
      <c r="AP13" s="85"/>
      <c r="AQ13" s="126"/>
      <c r="AR13" s="85">
        <f t="shared" si="1"/>
        <v>175</v>
      </c>
      <c r="AS13" s="85">
        <f t="shared" si="2"/>
        <v>0</v>
      </c>
      <c r="AT13" s="126"/>
      <c r="AU13" s="85">
        <v>9458.0</v>
      </c>
      <c r="AV13" s="143">
        <v>175.0</v>
      </c>
      <c r="AW13" s="85"/>
      <c r="AX13" s="85"/>
    </row>
    <row r="14">
      <c r="A14" s="106">
        <v>2.0200826E7</v>
      </c>
      <c r="B14" s="85" t="s">
        <v>176</v>
      </c>
      <c r="C14" s="85"/>
      <c r="D14" s="85"/>
      <c r="E14" s="85"/>
      <c r="F14" s="85"/>
      <c r="G14" s="85"/>
      <c r="H14" s="85"/>
      <c r="I14" s="85"/>
      <c r="J14" s="85"/>
      <c r="K14" s="85"/>
      <c r="L14" s="85">
        <v>15654.0</v>
      </c>
      <c r="M14" s="85"/>
      <c r="N14" s="85"/>
      <c r="O14" s="85"/>
      <c r="P14" s="85">
        <v>409429.0</v>
      </c>
      <c r="Q14" s="85"/>
      <c r="R14" s="85"/>
      <c r="S14" s="85">
        <v>9364.0</v>
      </c>
      <c r="T14" s="85">
        <v>176.0</v>
      </c>
      <c r="U14" s="85"/>
      <c r="V14" s="106">
        <v>9540.0</v>
      </c>
      <c r="W14" s="106">
        <v>400065.0</v>
      </c>
      <c r="X14" s="85"/>
      <c r="Y14" s="106">
        <v>143.0</v>
      </c>
      <c r="Z14" s="137"/>
      <c r="AA14" s="106">
        <v>42.0</v>
      </c>
      <c r="AB14" s="85"/>
      <c r="AC14" s="106">
        <v>22.0</v>
      </c>
      <c r="AD14" s="85"/>
      <c r="AE14" s="106">
        <v>7601.0</v>
      </c>
      <c r="AF14" s="106">
        <v>190.0</v>
      </c>
      <c r="AG14" s="138">
        <v>189.0</v>
      </c>
      <c r="AH14" s="85">
        <v>1.0</v>
      </c>
      <c r="AI14" s="139">
        <v>44068.99930555555</v>
      </c>
      <c r="AJ14" s="140">
        <v>44069.691666666666</v>
      </c>
      <c r="AK14" s="85" t="s">
        <v>183</v>
      </c>
      <c r="AL14" s="85" t="s">
        <v>192</v>
      </c>
      <c r="AM14" s="126" t="s">
        <v>179</v>
      </c>
      <c r="AN14" s="141" t="s">
        <v>180</v>
      </c>
      <c r="AO14" s="142">
        <v>44069.77569444444</v>
      </c>
      <c r="AP14" s="85"/>
      <c r="AQ14" s="126"/>
      <c r="AR14" s="85">
        <f t="shared" si="1"/>
        <v>176</v>
      </c>
      <c r="AS14" s="85">
        <f t="shared" si="2"/>
        <v>0</v>
      </c>
      <c r="AT14" s="126"/>
      <c r="AU14" s="85">
        <v>9364.0</v>
      </c>
      <c r="AV14" s="143">
        <v>176.0</v>
      </c>
      <c r="AW14" s="85"/>
      <c r="AX14" s="85"/>
    </row>
    <row r="15">
      <c r="A15" s="106">
        <v>2.0200825E7</v>
      </c>
      <c r="B15" s="85" t="s">
        <v>176</v>
      </c>
      <c r="C15" s="85"/>
      <c r="D15" s="85"/>
      <c r="E15" s="85"/>
      <c r="F15" s="85"/>
      <c r="G15" s="85"/>
      <c r="H15" s="85"/>
      <c r="I15" s="85"/>
      <c r="J15" s="85"/>
      <c r="K15" s="85"/>
      <c r="L15" s="85">
        <v>15584.0</v>
      </c>
      <c r="M15" s="85"/>
      <c r="N15" s="85"/>
      <c r="O15" s="85"/>
      <c r="P15" s="85">
        <v>403394.0</v>
      </c>
      <c r="Q15" s="85"/>
      <c r="R15" s="85"/>
      <c r="S15" s="85">
        <v>9219.0</v>
      </c>
      <c r="T15" s="85">
        <v>176.0</v>
      </c>
      <c r="U15" s="85"/>
      <c r="V15" s="106">
        <v>9395.0</v>
      </c>
      <c r="W15" s="106">
        <v>394175.0</v>
      </c>
      <c r="X15" s="85"/>
      <c r="Y15" s="106">
        <v>139.0</v>
      </c>
      <c r="Z15" s="137"/>
      <c r="AA15" s="106">
        <v>46.0</v>
      </c>
      <c r="AB15" s="85"/>
      <c r="AC15" s="106">
        <v>21.0</v>
      </c>
      <c r="AD15" s="85"/>
      <c r="AE15" s="106">
        <v>7486.0</v>
      </c>
      <c r="AF15" s="106">
        <v>187.0</v>
      </c>
      <c r="AG15" s="138">
        <v>186.0</v>
      </c>
      <c r="AH15" s="85">
        <v>1.0</v>
      </c>
      <c r="AI15" s="139">
        <v>44067.99930555555</v>
      </c>
      <c r="AJ15" s="140">
        <v>44068.697916666664</v>
      </c>
      <c r="AK15" s="85" t="s">
        <v>187</v>
      </c>
      <c r="AL15" s="85" t="s">
        <v>192</v>
      </c>
      <c r="AM15" s="126" t="s">
        <v>179</v>
      </c>
      <c r="AN15" s="141" t="s">
        <v>180</v>
      </c>
      <c r="AO15" s="142">
        <v>44068.75208333333</v>
      </c>
      <c r="AP15" s="85"/>
      <c r="AQ15" s="126"/>
      <c r="AR15" s="85">
        <f t="shared" si="1"/>
        <v>176</v>
      </c>
      <c r="AS15" s="85">
        <f t="shared" si="2"/>
        <v>0</v>
      </c>
      <c r="AT15" s="126"/>
      <c r="AU15" s="85">
        <v>9219.0</v>
      </c>
      <c r="AV15" s="143">
        <v>176.0</v>
      </c>
      <c r="AW15" s="85"/>
      <c r="AX15" s="85"/>
    </row>
    <row r="16">
      <c r="A16" s="106">
        <v>2.0200824E7</v>
      </c>
      <c r="B16" s="85" t="s">
        <v>176</v>
      </c>
      <c r="C16" s="85"/>
      <c r="D16" s="85"/>
      <c r="E16" s="85"/>
      <c r="F16" s="85"/>
      <c r="G16" s="85"/>
      <c r="H16" s="85"/>
      <c r="I16" s="85"/>
      <c r="J16" s="85"/>
      <c r="K16" s="85"/>
      <c r="L16" s="85">
        <v>15521.0</v>
      </c>
      <c r="M16" s="85"/>
      <c r="N16" s="85"/>
      <c r="O16" s="85"/>
      <c r="P16" s="85">
        <v>398479.0</v>
      </c>
      <c r="Q16" s="85"/>
      <c r="R16" s="85"/>
      <c r="S16" s="85">
        <v>9137.0</v>
      </c>
      <c r="T16" s="85">
        <v>175.0</v>
      </c>
      <c r="U16" s="85"/>
      <c r="V16" s="106">
        <v>9312.0</v>
      </c>
      <c r="W16" s="106">
        <v>389342.0</v>
      </c>
      <c r="X16" s="85"/>
      <c r="Y16" s="106">
        <v>141.0</v>
      </c>
      <c r="Z16" s="137"/>
      <c r="AA16" s="106">
        <v>47.0</v>
      </c>
      <c r="AB16" s="85"/>
      <c r="AC16" s="106">
        <v>23.0</v>
      </c>
      <c r="AD16" s="85"/>
      <c r="AE16" s="106">
        <v>7385.0</v>
      </c>
      <c r="AF16" s="106">
        <v>179.0</v>
      </c>
      <c r="AG16" s="138">
        <v>178.0</v>
      </c>
      <c r="AH16" s="85">
        <v>1.0</v>
      </c>
      <c r="AI16" s="139">
        <v>44066.99930555555</v>
      </c>
      <c r="AJ16" s="140">
        <v>44067.70625</v>
      </c>
      <c r="AK16" s="85" t="s">
        <v>193</v>
      </c>
      <c r="AL16" s="85" t="s">
        <v>192</v>
      </c>
      <c r="AM16" s="126" t="s">
        <v>179</v>
      </c>
      <c r="AN16" s="141" t="s">
        <v>180</v>
      </c>
      <c r="AO16" s="142">
        <v>44067.722916666666</v>
      </c>
      <c r="AP16" s="85"/>
      <c r="AQ16" s="126"/>
      <c r="AR16" s="85">
        <f t="shared" si="1"/>
        <v>175</v>
      </c>
      <c r="AS16" s="85">
        <f t="shared" si="2"/>
        <v>0</v>
      </c>
      <c r="AT16" s="126"/>
      <c r="AU16" s="85">
        <v>9137.0</v>
      </c>
      <c r="AV16" s="143">
        <v>175.0</v>
      </c>
      <c r="AW16" s="85"/>
      <c r="AX16" s="85"/>
    </row>
    <row r="17">
      <c r="A17" s="106">
        <v>2.0200823E7</v>
      </c>
      <c r="B17" s="85" t="s">
        <v>176</v>
      </c>
      <c r="C17" s="85"/>
      <c r="D17" s="85"/>
      <c r="E17" s="85"/>
      <c r="F17" s="85"/>
      <c r="G17" s="85"/>
      <c r="H17" s="85"/>
      <c r="I17" s="85"/>
      <c r="J17" s="85"/>
      <c r="K17" s="85"/>
      <c r="L17" s="85">
        <v>15514.0</v>
      </c>
      <c r="M17" s="85"/>
      <c r="N17" s="85"/>
      <c r="O17" s="85"/>
      <c r="P17" s="85">
        <v>396018.0</v>
      </c>
      <c r="Q17" s="85"/>
      <c r="R17" s="85"/>
      <c r="S17" s="85">
        <v>9097.0</v>
      </c>
      <c r="T17" s="85">
        <v>175.0</v>
      </c>
      <c r="U17" s="85"/>
      <c r="V17" s="106">
        <v>9272.0</v>
      </c>
      <c r="W17" s="106">
        <v>386921.0</v>
      </c>
      <c r="X17" s="85"/>
      <c r="Y17" s="106">
        <v>139.0</v>
      </c>
      <c r="Z17" s="137"/>
      <c r="AA17" s="106">
        <v>46.0</v>
      </c>
      <c r="AB17" s="85"/>
      <c r="AC17" s="106">
        <v>23.0</v>
      </c>
      <c r="AD17" s="85"/>
      <c r="AE17" s="106">
        <v>7358.0</v>
      </c>
      <c r="AF17" s="106">
        <v>178.0</v>
      </c>
      <c r="AG17" s="138">
        <v>177.0</v>
      </c>
      <c r="AH17" s="85">
        <v>1.0</v>
      </c>
      <c r="AI17" s="139">
        <v>44065.99930555555</v>
      </c>
      <c r="AJ17" s="140">
        <v>44066.70208333333</v>
      </c>
      <c r="AK17" s="85" t="s">
        <v>194</v>
      </c>
      <c r="AL17" s="85" t="s">
        <v>192</v>
      </c>
      <c r="AM17" s="126" t="s">
        <v>179</v>
      </c>
      <c r="AN17" s="141" t="s">
        <v>180</v>
      </c>
      <c r="AO17" s="142">
        <v>44066.725</v>
      </c>
      <c r="AP17" s="85"/>
      <c r="AQ17" s="126"/>
      <c r="AR17" s="85">
        <f t="shared" si="1"/>
        <v>175</v>
      </c>
      <c r="AS17" s="85">
        <f t="shared" si="2"/>
        <v>0</v>
      </c>
      <c r="AT17" s="126"/>
      <c r="AU17" s="85">
        <v>9097.0</v>
      </c>
      <c r="AV17" s="143">
        <v>175.0</v>
      </c>
      <c r="AW17" s="85"/>
      <c r="AX17" s="85"/>
    </row>
    <row r="18">
      <c r="A18" s="106">
        <v>2.0200822E7</v>
      </c>
      <c r="B18" s="85" t="s">
        <v>176</v>
      </c>
      <c r="C18" s="85"/>
      <c r="D18" s="85"/>
      <c r="E18" s="85"/>
      <c r="F18" s="85"/>
      <c r="G18" s="85"/>
      <c r="H18" s="85"/>
      <c r="I18" s="85"/>
      <c r="J18" s="85"/>
      <c r="K18" s="85"/>
      <c r="L18" s="85">
        <v>15501.0</v>
      </c>
      <c r="M18" s="85"/>
      <c r="N18" s="85"/>
      <c r="O18" s="85"/>
      <c r="P18" s="85">
        <v>391683.0</v>
      </c>
      <c r="Q18" s="85"/>
      <c r="R18" s="85"/>
      <c r="S18" s="85">
        <v>9010.0</v>
      </c>
      <c r="T18" s="85">
        <v>175.0</v>
      </c>
      <c r="U18" s="85"/>
      <c r="V18" s="106">
        <v>9185.0</v>
      </c>
      <c r="W18" s="106">
        <v>382673.0</v>
      </c>
      <c r="X18" s="85"/>
      <c r="Y18" s="106">
        <v>138.0</v>
      </c>
      <c r="Z18" s="137"/>
      <c r="AA18" s="106">
        <v>51.0</v>
      </c>
      <c r="AB18" s="85"/>
      <c r="AC18" s="106">
        <v>23.0</v>
      </c>
      <c r="AD18" s="85"/>
      <c r="AE18" s="106">
        <v>7307.0</v>
      </c>
      <c r="AF18" s="106">
        <v>176.0</v>
      </c>
      <c r="AG18" s="138">
        <v>175.0</v>
      </c>
      <c r="AH18" s="85">
        <v>1.0</v>
      </c>
      <c r="AI18" s="139">
        <v>44064.99930555555</v>
      </c>
      <c r="AJ18" s="140">
        <v>44065.70972222222</v>
      </c>
      <c r="AK18" s="85" t="s">
        <v>177</v>
      </c>
      <c r="AL18" s="85" t="s">
        <v>192</v>
      </c>
      <c r="AM18" s="126" t="s">
        <v>179</v>
      </c>
      <c r="AN18" s="141" t="s">
        <v>180</v>
      </c>
      <c r="AO18" s="142">
        <v>44065.71527777778</v>
      </c>
      <c r="AP18" s="85"/>
      <c r="AQ18" s="126"/>
      <c r="AR18" s="85">
        <f t="shared" si="1"/>
        <v>175</v>
      </c>
      <c r="AS18" s="85">
        <f t="shared" si="2"/>
        <v>0</v>
      </c>
      <c r="AT18" s="126"/>
      <c r="AU18" s="85">
        <v>9010.0</v>
      </c>
      <c r="AV18" s="143">
        <v>175.0</v>
      </c>
      <c r="AW18" s="85"/>
      <c r="AX18" s="85"/>
    </row>
    <row r="19">
      <c r="A19" s="106">
        <v>2.0200821E7</v>
      </c>
      <c r="B19" s="85" t="s">
        <v>176</v>
      </c>
      <c r="C19" s="85"/>
      <c r="D19" s="85"/>
      <c r="E19" s="85"/>
      <c r="F19" s="85"/>
      <c r="G19" s="85"/>
      <c r="H19" s="85"/>
      <c r="I19" s="85"/>
      <c r="J19" s="85"/>
      <c r="K19" s="85"/>
      <c r="L19" s="85">
        <v>15442.0</v>
      </c>
      <c r="M19" s="85"/>
      <c r="N19" s="85"/>
      <c r="O19" s="85"/>
      <c r="P19" s="85">
        <v>384143.0</v>
      </c>
      <c r="Q19" s="85"/>
      <c r="R19" s="85"/>
      <c r="S19" s="85">
        <v>8890.0</v>
      </c>
      <c r="T19" s="85">
        <v>176.0</v>
      </c>
      <c r="U19" s="85"/>
      <c r="V19" s="106">
        <v>9066.0</v>
      </c>
      <c r="W19" s="106">
        <v>375253.0</v>
      </c>
      <c r="X19" s="85"/>
      <c r="Y19" s="106">
        <v>146.0</v>
      </c>
      <c r="Z19" s="137"/>
      <c r="AA19" s="106">
        <v>54.0</v>
      </c>
      <c r="AB19" s="85"/>
      <c r="AC19" s="106">
        <v>24.0</v>
      </c>
      <c r="AD19" s="85"/>
      <c r="AE19" s="106">
        <v>7140.0</v>
      </c>
      <c r="AF19" s="106">
        <v>170.0</v>
      </c>
      <c r="AG19" s="138">
        <v>169.0</v>
      </c>
      <c r="AH19" s="85">
        <v>1.0</v>
      </c>
      <c r="AI19" s="139">
        <v>44064.416666666664</v>
      </c>
      <c r="AJ19" s="140">
        <v>44064.68402777778</v>
      </c>
      <c r="AK19" s="85" t="s">
        <v>195</v>
      </c>
      <c r="AL19" s="85" t="s">
        <v>192</v>
      </c>
      <c r="AM19" s="126" t="s">
        <v>179</v>
      </c>
      <c r="AN19" s="141" t="s">
        <v>180</v>
      </c>
      <c r="AO19" s="142">
        <v>44064.72638888889</v>
      </c>
      <c r="AP19" s="85"/>
      <c r="AQ19" s="126"/>
      <c r="AR19" s="85">
        <f t="shared" si="1"/>
        <v>176</v>
      </c>
      <c r="AS19" s="85">
        <f t="shared" si="2"/>
        <v>0</v>
      </c>
      <c r="AT19" s="126"/>
      <c r="AU19" s="85">
        <v>8890.0</v>
      </c>
      <c r="AV19" s="143">
        <v>176.0</v>
      </c>
      <c r="AW19" s="85"/>
      <c r="AX19" s="85"/>
    </row>
    <row r="20">
      <c r="A20" s="106">
        <v>2.020082E7</v>
      </c>
      <c r="B20" s="85" t="s">
        <v>176</v>
      </c>
      <c r="C20" s="85"/>
      <c r="D20" s="85"/>
      <c r="E20" s="85"/>
      <c r="F20" s="85"/>
      <c r="G20" s="85"/>
      <c r="H20" s="85"/>
      <c r="I20" s="85"/>
      <c r="J20" s="85"/>
      <c r="K20" s="85"/>
      <c r="L20" s="85">
        <v>15352.0</v>
      </c>
      <c r="M20" s="85"/>
      <c r="N20" s="85"/>
      <c r="O20" s="85"/>
      <c r="P20" s="85">
        <v>377537.0</v>
      </c>
      <c r="Q20" s="85"/>
      <c r="R20" s="85"/>
      <c r="S20" s="85">
        <v>8806.0</v>
      </c>
      <c r="T20" s="85">
        <v>176.0</v>
      </c>
      <c r="U20" s="85"/>
      <c r="V20" s="106">
        <v>8982.0</v>
      </c>
      <c r="W20" s="106">
        <v>368731.0</v>
      </c>
      <c r="X20" s="85"/>
      <c r="Y20" s="106">
        <v>140.0</v>
      </c>
      <c r="Z20" s="137"/>
      <c r="AA20" s="106">
        <v>52.0</v>
      </c>
      <c r="AB20" s="85"/>
      <c r="AC20" s="106">
        <v>18.0</v>
      </c>
      <c r="AD20" s="85"/>
      <c r="AE20" s="106">
        <v>7010.0</v>
      </c>
      <c r="AF20" s="106">
        <v>166.0</v>
      </c>
      <c r="AG20" s="138">
        <v>165.0</v>
      </c>
      <c r="AH20" s="85">
        <v>1.0</v>
      </c>
      <c r="AI20" s="139">
        <v>44063.416666666664</v>
      </c>
      <c r="AJ20" s="140">
        <v>44063.69027777778</v>
      </c>
      <c r="AK20" s="85" t="s">
        <v>183</v>
      </c>
      <c r="AL20" s="85" t="s">
        <v>192</v>
      </c>
      <c r="AM20" s="126" t="s">
        <v>179</v>
      </c>
      <c r="AN20" s="141" t="s">
        <v>180</v>
      </c>
      <c r="AO20" s="142">
        <v>44063.75902777778</v>
      </c>
      <c r="AP20" s="85"/>
      <c r="AQ20" s="126"/>
      <c r="AR20" s="85">
        <f t="shared" si="1"/>
        <v>176</v>
      </c>
      <c r="AS20" s="85">
        <f t="shared" si="2"/>
        <v>0</v>
      </c>
      <c r="AT20" s="126"/>
      <c r="AU20" s="85">
        <v>8806.0</v>
      </c>
      <c r="AV20" s="143">
        <v>176.0</v>
      </c>
      <c r="AW20" s="85"/>
      <c r="AX20" s="85"/>
    </row>
    <row r="21">
      <c r="A21" s="106">
        <v>2.0200819E7</v>
      </c>
      <c r="B21" s="85" t="s">
        <v>176</v>
      </c>
      <c r="C21" s="85"/>
      <c r="D21" s="85"/>
      <c r="E21" s="85"/>
      <c r="F21" s="85"/>
      <c r="G21" s="85"/>
      <c r="H21" s="85"/>
      <c r="I21" s="85"/>
      <c r="J21" s="85"/>
      <c r="K21" s="85"/>
      <c r="L21" s="85">
        <v>15246.0</v>
      </c>
      <c r="M21" s="85"/>
      <c r="N21" s="85"/>
      <c r="O21" s="85"/>
      <c r="P21" s="85">
        <v>369546.0</v>
      </c>
      <c r="Q21" s="85"/>
      <c r="R21" s="85"/>
      <c r="S21" s="85">
        <v>8623.0</v>
      </c>
      <c r="T21" s="85">
        <v>178.0</v>
      </c>
      <c r="U21" s="85"/>
      <c r="V21" s="106">
        <v>8801.0</v>
      </c>
      <c r="W21" s="106">
        <v>360923.0</v>
      </c>
      <c r="X21" s="85"/>
      <c r="Y21" s="106">
        <v>133.0</v>
      </c>
      <c r="Z21" s="137"/>
      <c r="AA21" s="106">
        <v>46.0</v>
      </c>
      <c r="AB21" s="85"/>
      <c r="AC21" s="106">
        <v>22.0</v>
      </c>
      <c r="AD21" s="85"/>
      <c r="AE21" s="106">
        <v>6909.0</v>
      </c>
      <c r="AF21" s="106">
        <v>166.0</v>
      </c>
      <c r="AG21" s="138">
        <v>165.0</v>
      </c>
      <c r="AH21" s="85">
        <v>1.0</v>
      </c>
      <c r="AI21" s="139">
        <v>44062.416666666664</v>
      </c>
      <c r="AJ21" s="140">
        <v>44062.69027777778</v>
      </c>
      <c r="AK21" s="85" t="s">
        <v>196</v>
      </c>
      <c r="AL21" s="85" t="s">
        <v>192</v>
      </c>
      <c r="AM21" s="126" t="s">
        <v>179</v>
      </c>
      <c r="AN21" s="141" t="s">
        <v>180</v>
      </c>
      <c r="AO21" s="142">
        <v>44062.74652777778</v>
      </c>
      <c r="AP21" s="85"/>
      <c r="AQ21" s="126"/>
      <c r="AR21" s="85">
        <f t="shared" si="1"/>
        <v>178</v>
      </c>
      <c r="AS21" s="85">
        <f t="shared" si="2"/>
        <v>0</v>
      </c>
      <c r="AT21" s="126"/>
      <c r="AU21" s="85">
        <v>8623.0</v>
      </c>
      <c r="AV21" s="143">
        <v>178.0</v>
      </c>
      <c r="AW21" s="85"/>
      <c r="AX21" s="85"/>
    </row>
    <row r="22">
      <c r="A22" s="106">
        <v>2.0200818E7</v>
      </c>
      <c r="B22" s="85" t="s">
        <v>176</v>
      </c>
      <c r="C22" s="85"/>
      <c r="D22" s="85"/>
      <c r="E22" s="85"/>
      <c r="F22" s="85"/>
      <c r="G22" s="85"/>
      <c r="H22" s="85"/>
      <c r="I22" s="85"/>
      <c r="J22" s="85"/>
      <c r="K22" s="85"/>
      <c r="L22" s="85">
        <v>15215.0</v>
      </c>
      <c r="M22" s="85"/>
      <c r="N22" s="85"/>
      <c r="O22" s="85"/>
      <c r="P22" s="85">
        <v>365551.0</v>
      </c>
      <c r="Q22" s="85"/>
      <c r="R22" s="85"/>
      <c r="S22" s="85">
        <v>8557.0</v>
      </c>
      <c r="T22" s="85">
        <v>174.0</v>
      </c>
      <c r="U22" s="85"/>
      <c r="V22" s="106">
        <v>8731.0</v>
      </c>
      <c r="W22" s="106">
        <v>356994.0</v>
      </c>
      <c r="X22" s="85"/>
      <c r="Y22" s="106">
        <v>132.0</v>
      </c>
      <c r="Z22" s="137"/>
      <c r="AA22" s="106">
        <v>50.0</v>
      </c>
      <c r="AB22" s="85"/>
      <c r="AC22" s="106">
        <v>21.0</v>
      </c>
      <c r="AD22" s="85"/>
      <c r="AE22" s="106">
        <v>6737.0</v>
      </c>
      <c r="AF22" s="106">
        <v>164.0</v>
      </c>
      <c r="AG22" s="138">
        <v>163.0</v>
      </c>
      <c r="AH22" s="85">
        <v>1.0</v>
      </c>
      <c r="AI22" s="139">
        <v>44061.416666666664</v>
      </c>
      <c r="AJ22" s="140">
        <v>44061.69305555556</v>
      </c>
      <c r="AK22" s="85" t="s">
        <v>192</v>
      </c>
      <c r="AL22" s="85" t="s">
        <v>181</v>
      </c>
      <c r="AM22" s="126" t="s">
        <v>179</v>
      </c>
      <c r="AN22" s="141" t="s">
        <v>197</v>
      </c>
      <c r="AO22" s="142">
        <v>44061.73055555556</v>
      </c>
      <c r="AP22" s="85"/>
      <c r="AQ22" s="126"/>
      <c r="AR22" s="85">
        <f t="shared" si="1"/>
        <v>174</v>
      </c>
      <c r="AS22" s="85">
        <f t="shared" si="2"/>
        <v>0</v>
      </c>
      <c r="AT22" s="126"/>
      <c r="AU22" s="85">
        <v>8557.0</v>
      </c>
      <c r="AV22" s="143">
        <v>174.0</v>
      </c>
      <c r="AW22" s="85"/>
      <c r="AX22" s="85"/>
    </row>
    <row r="23">
      <c r="A23" s="106">
        <v>2.0200817E7</v>
      </c>
      <c r="B23" s="85" t="s">
        <v>176</v>
      </c>
      <c r="C23" s="85"/>
      <c r="D23" s="85"/>
      <c r="E23" s="85"/>
      <c r="F23" s="85"/>
      <c r="G23" s="85"/>
      <c r="H23" s="85"/>
      <c r="I23" s="85"/>
      <c r="J23" s="85"/>
      <c r="K23" s="85"/>
      <c r="L23" s="85">
        <v>15208.0</v>
      </c>
      <c r="M23" s="85"/>
      <c r="N23" s="85"/>
      <c r="O23" s="85"/>
      <c r="P23" s="85">
        <v>360669.0</v>
      </c>
      <c r="Q23" s="85"/>
      <c r="R23" s="85"/>
      <c r="S23" s="85">
        <v>8462.0</v>
      </c>
      <c r="T23" s="85">
        <v>170.0</v>
      </c>
      <c r="U23" s="85"/>
      <c r="V23" s="106">
        <v>8632.0</v>
      </c>
      <c r="W23" s="106">
        <v>352207.0</v>
      </c>
      <c r="X23" s="85"/>
      <c r="Y23" s="106">
        <v>134.0</v>
      </c>
      <c r="Z23" s="137"/>
      <c r="AA23" s="106">
        <v>50.0</v>
      </c>
      <c r="AB23" s="85"/>
      <c r="AC23" s="106">
        <v>19.0</v>
      </c>
      <c r="AD23" s="85"/>
      <c r="AE23" s="106">
        <v>6531.0</v>
      </c>
      <c r="AF23" s="106">
        <v>160.0</v>
      </c>
      <c r="AG23" s="138">
        <v>159.0</v>
      </c>
      <c r="AH23" s="85">
        <v>1.0</v>
      </c>
      <c r="AI23" s="139">
        <v>44060.416666666664</v>
      </c>
      <c r="AJ23" s="140">
        <v>44060.71805555555</v>
      </c>
      <c r="AK23" s="85" t="s">
        <v>198</v>
      </c>
      <c r="AL23" s="85" t="s">
        <v>184</v>
      </c>
      <c r="AM23" s="126" t="s">
        <v>179</v>
      </c>
      <c r="AN23" s="141" t="s">
        <v>197</v>
      </c>
      <c r="AO23" s="142">
        <v>44060.74652777778</v>
      </c>
      <c r="AP23" s="85"/>
      <c r="AQ23" s="126"/>
      <c r="AR23" s="85">
        <f t="shared" si="1"/>
        <v>170</v>
      </c>
      <c r="AS23" s="85">
        <f t="shared" si="2"/>
        <v>0</v>
      </c>
      <c r="AT23" s="126"/>
      <c r="AU23" s="85">
        <v>8462.0</v>
      </c>
      <c r="AV23" s="143">
        <v>170.0</v>
      </c>
      <c r="AW23" s="85"/>
      <c r="AX23" s="85"/>
    </row>
    <row r="24">
      <c r="A24" s="106">
        <v>2.0200816E7</v>
      </c>
      <c r="B24" s="85" t="s">
        <v>176</v>
      </c>
      <c r="C24" s="85"/>
      <c r="D24" s="85"/>
      <c r="E24" s="85"/>
      <c r="F24" s="85"/>
      <c r="G24" s="85"/>
      <c r="H24" s="85"/>
      <c r="I24" s="85"/>
      <c r="J24" s="85"/>
      <c r="K24" s="85"/>
      <c r="L24" s="85">
        <v>15145.0</v>
      </c>
      <c r="M24" s="85"/>
      <c r="N24" s="85"/>
      <c r="O24" s="85"/>
      <c r="P24" s="85">
        <v>355168.0</v>
      </c>
      <c r="Q24" s="85"/>
      <c r="R24" s="85"/>
      <c r="S24" s="85">
        <v>8393.0</v>
      </c>
      <c r="T24" s="85">
        <v>171.0</v>
      </c>
      <c r="U24" s="85"/>
      <c r="V24" s="106">
        <v>8564.0</v>
      </c>
      <c r="W24" s="106">
        <v>346775.0</v>
      </c>
      <c r="X24" s="85"/>
      <c r="Y24" s="106">
        <v>130.0</v>
      </c>
      <c r="Z24" s="137"/>
      <c r="AA24" s="106">
        <v>52.0</v>
      </c>
      <c r="AB24" s="85"/>
      <c r="AC24" s="106">
        <v>20.0</v>
      </c>
      <c r="AD24" s="85"/>
      <c r="AE24" s="106">
        <v>6429.0</v>
      </c>
      <c r="AF24" s="106">
        <v>160.0</v>
      </c>
      <c r="AG24" s="138">
        <v>159.0</v>
      </c>
      <c r="AH24" s="85">
        <v>1.0</v>
      </c>
      <c r="AI24" s="139">
        <v>44059.416666666664</v>
      </c>
      <c r="AJ24" s="140">
        <v>44059.69513888889</v>
      </c>
      <c r="AK24" s="85" t="s">
        <v>177</v>
      </c>
      <c r="AL24" s="85" t="s">
        <v>192</v>
      </c>
      <c r="AM24" s="126" t="s">
        <v>179</v>
      </c>
      <c r="AN24" s="141" t="s">
        <v>197</v>
      </c>
      <c r="AO24" s="142">
        <v>44059.72986111111</v>
      </c>
      <c r="AP24" s="85"/>
      <c r="AQ24" s="126"/>
      <c r="AR24" s="85">
        <f t="shared" si="1"/>
        <v>171</v>
      </c>
      <c r="AS24" s="85">
        <f t="shared" si="2"/>
        <v>0</v>
      </c>
      <c r="AT24" s="126"/>
      <c r="AU24" s="85">
        <v>8393.0</v>
      </c>
      <c r="AV24" s="143">
        <v>171.0</v>
      </c>
      <c r="AW24" s="85"/>
      <c r="AX24" s="85"/>
    </row>
    <row r="25">
      <c r="A25" s="106">
        <v>2.0200815E7</v>
      </c>
      <c r="B25" s="85" t="s">
        <v>176</v>
      </c>
      <c r="C25" s="85"/>
      <c r="D25" s="85"/>
      <c r="E25" s="85"/>
      <c r="F25" s="85"/>
      <c r="G25" s="85"/>
      <c r="H25" s="85"/>
      <c r="I25" s="85"/>
      <c r="J25" s="85"/>
      <c r="K25" s="85"/>
      <c r="L25" s="85">
        <v>15072.0</v>
      </c>
      <c r="M25" s="85"/>
      <c r="N25" s="85"/>
      <c r="O25" s="85"/>
      <c r="P25" s="85">
        <v>350076.0</v>
      </c>
      <c r="Q25" s="85"/>
      <c r="R25" s="85"/>
      <c r="S25" s="85">
        <v>8289.0</v>
      </c>
      <c r="T25" s="85">
        <v>168.0</v>
      </c>
      <c r="U25" s="85"/>
      <c r="V25" s="106">
        <v>8457.0</v>
      </c>
      <c r="W25" s="106">
        <v>341787.0</v>
      </c>
      <c r="X25" s="85"/>
      <c r="Y25" s="106">
        <v>132.0</v>
      </c>
      <c r="Z25" s="137"/>
      <c r="AA25" s="106">
        <v>54.0</v>
      </c>
      <c r="AB25" s="85"/>
      <c r="AC25" s="106">
        <v>21.0</v>
      </c>
      <c r="AD25" s="85"/>
      <c r="AE25" s="106">
        <v>6298.0</v>
      </c>
      <c r="AF25" s="106">
        <v>160.0</v>
      </c>
      <c r="AG25" s="138">
        <v>159.0</v>
      </c>
      <c r="AH25" s="85">
        <v>1.0</v>
      </c>
      <c r="AI25" s="139">
        <v>44058.416666666664</v>
      </c>
      <c r="AJ25" s="140">
        <v>44058.68263888889</v>
      </c>
      <c r="AK25" s="85" t="s">
        <v>187</v>
      </c>
      <c r="AL25" s="85" t="s">
        <v>192</v>
      </c>
      <c r="AM25" s="126" t="s">
        <v>179</v>
      </c>
      <c r="AN25" s="141" t="s">
        <v>197</v>
      </c>
      <c r="AO25" s="142">
        <v>44058.731944444444</v>
      </c>
      <c r="AP25" s="85"/>
      <c r="AQ25" s="126"/>
      <c r="AR25" s="85">
        <f t="shared" si="1"/>
        <v>168</v>
      </c>
      <c r="AS25" s="85">
        <f t="shared" si="2"/>
        <v>0</v>
      </c>
      <c r="AT25" s="126"/>
      <c r="AU25" s="85">
        <v>8289.0</v>
      </c>
      <c r="AV25" s="143">
        <v>168.0</v>
      </c>
      <c r="AW25" s="85"/>
      <c r="AX25" s="85"/>
    </row>
    <row r="26">
      <c r="A26" s="106">
        <v>2.0200814E7</v>
      </c>
      <c r="B26" s="85" t="s">
        <v>176</v>
      </c>
      <c r="C26" s="85"/>
      <c r="D26" s="85"/>
      <c r="E26" s="85"/>
      <c r="F26" s="85"/>
      <c r="G26" s="85"/>
      <c r="H26" s="85"/>
      <c r="I26" s="85"/>
      <c r="J26" s="85"/>
      <c r="K26" s="85"/>
      <c r="L26" s="85">
        <v>14999.0</v>
      </c>
      <c r="M26" s="85"/>
      <c r="N26" s="85"/>
      <c r="O26" s="85"/>
      <c r="P26" s="85">
        <v>344530.0</v>
      </c>
      <c r="Q26" s="85"/>
      <c r="R26" s="85"/>
      <c r="S26" s="85">
        <v>8104.0</v>
      </c>
      <c r="T26" s="85">
        <v>170.0</v>
      </c>
      <c r="U26" s="85"/>
      <c r="V26" s="106">
        <v>8274.0</v>
      </c>
      <c r="W26" s="106">
        <v>336426.0</v>
      </c>
      <c r="X26" s="85"/>
      <c r="Y26" s="106">
        <v>135.0</v>
      </c>
      <c r="Z26" s="137"/>
      <c r="AA26" s="106">
        <v>52.0</v>
      </c>
      <c r="AB26" s="85"/>
      <c r="AC26" s="106">
        <v>18.0</v>
      </c>
      <c r="AD26" s="85"/>
      <c r="AE26" s="106">
        <v>6144.0</v>
      </c>
      <c r="AF26" s="106">
        <v>157.0</v>
      </c>
      <c r="AG26" s="138">
        <v>156.0</v>
      </c>
      <c r="AH26" s="85">
        <v>1.0</v>
      </c>
      <c r="AI26" s="139">
        <v>44057.416666666664</v>
      </c>
      <c r="AJ26" s="140">
        <v>44057.691666666666</v>
      </c>
      <c r="AK26" s="85" t="s">
        <v>183</v>
      </c>
      <c r="AL26" s="85" t="s">
        <v>192</v>
      </c>
      <c r="AM26" s="126" t="s">
        <v>179</v>
      </c>
      <c r="AN26" s="141" t="s">
        <v>197</v>
      </c>
      <c r="AO26" s="142">
        <v>44057.736805555556</v>
      </c>
      <c r="AP26" s="85"/>
      <c r="AQ26" s="126"/>
      <c r="AR26" s="85">
        <f t="shared" si="1"/>
        <v>170</v>
      </c>
      <c r="AS26" s="85">
        <f t="shared" si="2"/>
        <v>0</v>
      </c>
      <c r="AT26" s="126"/>
      <c r="AU26" s="85">
        <v>8104.0</v>
      </c>
      <c r="AV26" s="143">
        <v>170.0</v>
      </c>
      <c r="AW26" s="85"/>
      <c r="AX26" s="85"/>
    </row>
    <row r="27">
      <c r="A27" s="106">
        <v>2.0200813E7</v>
      </c>
      <c r="B27" s="85" t="s">
        <v>176</v>
      </c>
      <c r="C27" s="85"/>
      <c r="D27" s="85"/>
      <c r="E27" s="85"/>
      <c r="F27" s="85"/>
      <c r="G27" s="85"/>
      <c r="H27" s="85"/>
      <c r="I27" s="85"/>
      <c r="J27" s="85"/>
      <c r="K27" s="85"/>
      <c r="L27" s="85">
        <v>14935.0</v>
      </c>
      <c r="M27" s="85"/>
      <c r="N27" s="85"/>
      <c r="O27" s="85"/>
      <c r="P27" s="85">
        <v>339349.0</v>
      </c>
      <c r="Q27" s="85"/>
      <c r="R27" s="85"/>
      <c r="S27" s="85">
        <v>7985.0</v>
      </c>
      <c r="T27" s="85">
        <v>166.0</v>
      </c>
      <c r="U27" s="85"/>
      <c r="V27" s="106">
        <v>8151.0</v>
      </c>
      <c r="W27" s="106">
        <v>331364.0</v>
      </c>
      <c r="X27" s="85"/>
      <c r="Y27" s="106">
        <v>128.0</v>
      </c>
      <c r="Z27" s="137"/>
      <c r="AA27" s="106">
        <v>46.0</v>
      </c>
      <c r="AB27" s="85"/>
      <c r="AC27" s="106">
        <v>16.0</v>
      </c>
      <c r="AD27" s="85"/>
      <c r="AE27" s="106">
        <v>6045.0</v>
      </c>
      <c r="AF27" s="106">
        <v>153.0</v>
      </c>
      <c r="AG27" s="138">
        <v>152.0</v>
      </c>
      <c r="AH27" s="85">
        <v>1.0</v>
      </c>
      <c r="AI27" s="139">
        <v>44056.416666666664</v>
      </c>
      <c r="AJ27" s="140">
        <v>44056.69652777778</v>
      </c>
      <c r="AK27" s="85" t="s">
        <v>199</v>
      </c>
      <c r="AL27" s="85" t="s">
        <v>192</v>
      </c>
      <c r="AM27" s="126" t="s">
        <v>179</v>
      </c>
      <c r="AN27" s="141" t="s">
        <v>197</v>
      </c>
      <c r="AO27" s="142">
        <v>44056.76180555556</v>
      </c>
      <c r="AP27" s="85"/>
      <c r="AQ27" s="126"/>
      <c r="AR27" s="85">
        <f t="shared" si="1"/>
        <v>166</v>
      </c>
      <c r="AS27" s="85">
        <f t="shared" si="2"/>
        <v>0</v>
      </c>
      <c r="AT27" s="126"/>
      <c r="AU27" s="85">
        <v>7985.0</v>
      </c>
      <c r="AV27" s="143">
        <v>166.0</v>
      </c>
      <c r="AW27" s="85"/>
      <c r="AX27" s="85"/>
    </row>
    <row r="28">
      <c r="A28" s="106">
        <v>2.0200812E7</v>
      </c>
      <c r="B28" s="85" t="s">
        <v>176</v>
      </c>
      <c r="C28" s="85"/>
      <c r="D28" s="85"/>
      <c r="E28" s="85"/>
      <c r="F28" s="85"/>
      <c r="G28" s="85"/>
      <c r="H28" s="85"/>
      <c r="I28" s="85"/>
      <c r="J28" s="85"/>
      <c r="K28" s="85"/>
      <c r="L28" s="85">
        <v>14831.0</v>
      </c>
      <c r="M28" s="85"/>
      <c r="N28" s="85"/>
      <c r="O28" s="85"/>
      <c r="P28" s="85">
        <v>335075.0</v>
      </c>
      <c r="Q28" s="85"/>
      <c r="R28" s="85"/>
      <c r="S28" s="85">
        <v>7844.0</v>
      </c>
      <c r="T28" s="85">
        <v>164.0</v>
      </c>
      <c r="U28" s="85"/>
      <c r="V28" s="106">
        <v>8008.0</v>
      </c>
      <c r="W28" s="106">
        <v>327231.0</v>
      </c>
      <c r="X28" s="85"/>
      <c r="Y28" s="106">
        <v>135.0</v>
      </c>
      <c r="Z28" s="137"/>
      <c r="AA28" s="106">
        <v>48.0</v>
      </c>
      <c r="AB28" s="85"/>
      <c r="AC28" s="106">
        <v>16.0</v>
      </c>
      <c r="AD28" s="85"/>
      <c r="AE28" s="106">
        <v>5960.0</v>
      </c>
      <c r="AF28" s="106">
        <v>153.0</v>
      </c>
      <c r="AG28" s="126"/>
      <c r="AH28" s="85"/>
      <c r="AI28" s="139">
        <v>44055.416666666664</v>
      </c>
      <c r="AJ28" s="140">
        <v>44055.697916666664</v>
      </c>
      <c r="AK28" s="85" t="s">
        <v>187</v>
      </c>
      <c r="AL28" s="85" t="s">
        <v>192</v>
      </c>
      <c r="AM28" s="126" t="s">
        <v>179</v>
      </c>
      <c r="AN28" s="141" t="s">
        <v>197</v>
      </c>
      <c r="AO28" s="142">
        <v>44055.782638888886</v>
      </c>
      <c r="AP28" s="85"/>
      <c r="AQ28" s="126"/>
      <c r="AR28" s="85">
        <f t="shared" si="1"/>
        <v>164</v>
      </c>
      <c r="AS28" s="85">
        <f t="shared" si="2"/>
        <v>0</v>
      </c>
      <c r="AT28" s="126"/>
      <c r="AU28" s="85">
        <v>7844.0</v>
      </c>
      <c r="AV28" s="143">
        <v>164.0</v>
      </c>
      <c r="AW28" s="85"/>
      <c r="AX28" s="85"/>
    </row>
    <row r="29">
      <c r="A29" s="106">
        <v>2.0200811E7</v>
      </c>
      <c r="B29" s="85" t="s">
        <v>176</v>
      </c>
      <c r="C29" s="85"/>
      <c r="D29" s="85"/>
      <c r="E29" s="85"/>
      <c r="F29" s="85"/>
      <c r="G29" s="85"/>
      <c r="H29" s="85"/>
      <c r="I29" s="85"/>
      <c r="J29" s="85"/>
      <c r="K29" s="85"/>
      <c r="L29" s="85">
        <v>14810.0</v>
      </c>
      <c r="M29" s="85"/>
      <c r="N29" s="85"/>
      <c r="O29" s="85"/>
      <c r="P29" s="85">
        <v>330447.0</v>
      </c>
      <c r="Q29" s="85"/>
      <c r="R29" s="85"/>
      <c r="S29" s="85">
        <v>7713.0</v>
      </c>
      <c r="T29" s="85">
        <v>162.0</v>
      </c>
      <c r="U29" s="85"/>
      <c r="V29" s="106">
        <v>7875.0</v>
      </c>
      <c r="W29" s="106">
        <v>322734.0</v>
      </c>
      <c r="X29" s="85"/>
      <c r="Y29" s="106">
        <v>130.0</v>
      </c>
      <c r="Z29" s="137"/>
      <c r="AA29" s="106">
        <v>46.0</v>
      </c>
      <c r="AB29" s="85"/>
      <c r="AC29" s="106">
        <v>14.0</v>
      </c>
      <c r="AD29" s="85"/>
      <c r="AE29" s="106">
        <v>5863.0</v>
      </c>
      <c r="AF29" s="106">
        <v>147.0</v>
      </c>
      <c r="AG29" s="126"/>
      <c r="AH29" s="85"/>
      <c r="AI29" s="139">
        <v>44054.416666666664</v>
      </c>
      <c r="AJ29" s="140">
        <v>44054.65625</v>
      </c>
      <c r="AK29" s="85" t="s">
        <v>193</v>
      </c>
      <c r="AL29" s="85" t="s">
        <v>192</v>
      </c>
      <c r="AM29" s="126" t="s">
        <v>179</v>
      </c>
      <c r="AN29" s="141" t="s">
        <v>197</v>
      </c>
      <c r="AO29" s="142">
        <v>44053.77638888889</v>
      </c>
      <c r="AP29" s="85"/>
      <c r="AQ29" s="126"/>
      <c r="AR29" s="85">
        <f t="shared" si="1"/>
        <v>162</v>
      </c>
      <c r="AS29" s="85">
        <f t="shared" si="2"/>
        <v>0</v>
      </c>
      <c r="AT29" s="126"/>
      <c r="AU29" s="85">
        <v>7713.0</v>
      </c>
      <c r="AV29" s="143">
        <v>162.0</v>
      </c>
      <c r="AW29" s="85"/>
      <c r="AX29" s="85"/>
    </row>
    <row r="30">
      <c r="A30" s="106">
        <v>2.020081E7</v>
      </c>
      <c r="B30" s="85" t="s">
        <v>176</v>
      </c>
      <c r="C30" s="85"/>
      <c r="D30" s="85"/>
      <c r="E30" s="85"/>
      <c r="F30" s="85"/>
      <c r="G30" s="85"/>
      <c r="H30" s="85"/>
      <c r="I30" s="85"/>
      <c r="J30" s="85"/>
      <c r="K30" s="85"/>
      <c r="L30" s="85">
        <v>14806.0</v>
      </c>
      <c r="M30" s="85"/>
      <c r="N30" s="85"/>
      <c r="O30" s="85"/>
      <c r="P30" s="85">
        <v>326886.0</v>
      </c>
      <c r="Q30" s="85"/>
      <c r="R30" s="85"/>
      <c r="S30" s="85">
        <v>7596.0</v>
      </c>
      <c r="T30" s="85">
        <v>158.0</v>
      </c>
      <c r="U30" s="85"/>
      <c r="V30" s="106">
        <v>7754.0</v>
      </c>
      <c r="W30" s="106">
        <v>319290.0</v>
      </c>
      <c r="X30" s="85"/>
      <c r="Y30" s="106">
        <v>123.0</v>
      </c>
      <c r="Z30" s="137"/>
      <c r="AA30" s="106">
        <v>43.0</v>
      </c>
      <c r="AB30" s="85"/>
      <c r="AC30" s="106">
        <v>17.0</v>
      </c>
      <c r="AD30" s="85"/>
      <c r="AE30" s="106">
        <v>5699.0</v>
      </c>
      <c r="AF30" s="106">
        <v>141.0</v>
      </c>
      <c r="AG30" s="126"/>
      <c r="AH30" s="85"/>
      <c r="AI30" s="139">
        <v>44053.416666666664</v>
      </c>
      <c r="AJ30" s="140">
        <v>44053.6875</v>
      </c>
      <c r="AK30" s="85" t="s">
        <v>185</v>
      </c>
      <c r="AL30" s="85" t="s">
        <v>192</v>
      </c>
      <c r="AM30" s="126" t="s">
        <v>179</v>
      </c>
      <c r="AN30" s="141" t="s">
        <v>197</v>
      </c>
      <c r="AO30" s="142">
        <v>44053.77638888889</v>
      </c>
      <c r="AP30" s="85"/>
      <c r="AQ30" s="126"/>
      <c r="AR30" s="85">
        <f t="shared" si="1"/>
        <v>158</v>
      </c>
      <c r="AS30" s="85">
        <f t="shared" si="2"/>
        <v>0</v>
      </c>
      <c r="AT30" s="126"/>
      <c r="AU30" s="85">
        <v>7596.0</v>
      </c>
      <c r="AV30" s="143">
        <v>158.0</v>
      </c>
      <c r="AW30" s="85"/>
      <c r="AX30" s="85"/>
    </row>
    <row r="31">
      <c r="A31" s="106">
        <v>2.0200809E7</v>
      </c>
      <c r="B31" s="85" t="s">
        <v>176</v>
      </c>
      <c r="C31" s="85"/>
      <c r="D31" s="85"/>
      <c r="E31" s="85"/>
      <c r="F31" s="85"/>
      <c r="G31" s="85"/>
      <c r="H31" s="85"/>
      <c r="I31" s="85"/>
      <c r="J31" s="85"/>
      <c r="K31" s="85"/>
      <c r="L31" s="85">
        <v>14766.0</v>
      </c>
      <c r="M31" s="85"/>
      <c r="N31" s="85"/>
      <c r="O31" s="85"/>
      <c r="P31" s="85">
        <v>322914.0</v>
      </c>
      <c r="Q31" s="85"/>
      <c r="R31" s="85"/>
      <c r="S31" s="85">
        <v>7536.0</v>
      </c>
      <c r="T31" s="85">
        <v>158.0</v>
      </c>
      <c r="U31" s="85"/>
      <c r="V31" s="106">
        <v>7694.0</v>
      </c>
      <c r="W31" s="106">
        <v>315378.0</v>
      </c>
      <c r="X31" s="85"/>
      <c r="Y31" s="106">
        <v>124.0</v>
      </c>
      <c r="Z31" s="137"/>
      <c r="AA31" s="106">
        <v>50.0</v>
      </c>
      <c r="AB31" s="85"/>
      <c r="AC31" s="106">
        <v>15.0</v>
      </c>
      <c r="AD31" s="85"/>
      <c r="AE31" s="106">
        <v>5678.0</v>
      </c>
      <c r="AF31" s="106">
        <v>139.0</v>
      </c>
      <c r="AG31" s="126"/>
      <c r="AH31" s="85"/>
      <c r="AI31" s="139">
        <v>44052.416666666664</v>
      </c>
      <c r="AJ31" s="140">
        <v>44052.705555555556</v>
      </c>
      <c r="AK31" s="85" t="s">
        <v>200</v>
      </c>
      <c r="AL31" s="85" t="s">
        <v>191</v>
      </c>
      <c r="AM31" s="126" t="s">
        <v>179</v>
      </c>
      <c r="AN31" s="141" t="s">
        <v>197</v>
      </c>
      <c r="AO31" s="142">
        <v>44052.71319444444</v>
      </c>
      <c r="AP31" s="85"/>
      <c r="AQ31" s="126"/>
      <c r="AR31" s="85">
        <f t="shared" si="1"/>
        <v>158</v>
      </c>
      <c r="AS31" s="85">
        <f t="shared" si="2"/>
        <v>0</v>
      </c>
      <c r="AT31" s="126"/>
      <c r="AU31" s="85">
        <v>7536.0</v>
      </c>
      <c r="AV31" s="143">
        <v>158.0</v>
      </c>
      <c r="AW31" s="85"/>
      <c r="AX31" s="85"/>
    </row>
    <row r="32">
      <c r="A32" s="106">
        <v>2.0200808E7</v>
      </c>
      <c r="B32" s="85" t="s">
        <v>176</v>
      </c>
      <c r="C32" s="85"/>
      <c r="D32" s="85"/>
      <c r="E32" s="85"/>
      <c r="F32" s="85"/>
      <c r="G32" s="85"/>
      <c r="H32" s="85"/>
      <c r="I32" s="85"/>
      <c r="J32" s="85"/>
      <c r="K32" s="85"/>
      <c r="L32" s="85">
        <v>14705.0</v>
      </c>
      <c r="M32" s="85"/>
      <c r="N32" s="85"/>
      <c r="O32" s="85"/>
      <c r="P32" s="85">
        <v>317763.0</v>
      </c>
      <c r="Q32" s="85"/>
      <c r="R32" s="85"/>
      <c r="S32" s="85">
        <v>7406.0</v>
      </c>
      <c r="T32" s="85">
        <v>157.0</v>
      </c>
      <c r="U32" s="85"/>
      <c r="V32" s="106">
        <v>7563.0</v>
      </c>
      <c r="W32" s="106">
        <v>310357.0</v>
      </c>
      <c r="X32" s="85"/>
      <c r="Y32" s="106">
        <v>121.0</v>
      </c>
      <c r="Z32" s="137"/>
      <c r="AA32" s="106">
        <v>46.0</v>
      </c>
      <c r="AB32" s="85"/>
      <c r="AC32" s="106">
        <v>15.0</v>
      </c>
      <c r="AD32" s="85"/>
      <c r="AE32" s="106">
        <v>5609.0</v>
      </c>
      <c r="AF32" s="106">
        <v>131.0</v>
      </c>
      <c r="AG32" s="126"/>
      <c r="AH32" s="85"/>
      <c r="AI32" s="139">
        <v>44051.416666666664</v>
      </c>
      <c r="AJ32" s="140">
        <v>44051.70277777778</v>
      </c>
      <c r="AK32" s="85" t="s">
        <v>177</v>
      </c>
      <c r="AL32" s="85" t="s">
        <v>189</v>
      </c>
      <c r="AM32" s="126" t="s">
        <v>179</v>
      </c>
      <c r="AN32" s="141" t="s">
        <v>197</v>
      </c>
      <c r="AO32" s="142">
        <v>44051.73402777778</v>
      </c>
      <c r="AP32" s="85"/>
      <c r="AQ32" s="126"/>
      <c r="AR32" s="85">
        <f t="shared" si="1"/>
        <v>157</v>
      </c>
      <c r="AS32" s="85">
        <f t="shared" si="2"/>
        <v>0</v>
      </c>
      <c r="AT32" s="126"/>
      <c r="AU32" s="85">
        <v>7406.0</v>
      </c>
      <c r="AV32" s="143">
        <v>157.0</v>
      </c>
      <c r="AW32" s="85"/>
      <c r="AX32" s="85"/>
    </row>
    <row r="33">
      <c r="A33" s="106">
        <v>2.0200807E7</v>
      </c>
      <c r="B33" s="85" t="s">
        <v>176</v>
      </c>
      <c r="C33" s="85"/>
      <c r="D33" s="85"/>
      <c r="E33" s="85"/>
      <c r="F33" s="85"/>
      <c r="G33" s="85"/>
      <c r="H33" s="85"/>
      <c r="I33" s="85"/>
      <c r="J33" s="85"/>
      <c r="K33" s="85"/>
      <c r="L33" s="85">
        <v>14597.0</v>
      </c>
      <c r="M33" s="85"/>
      <c r="N33" s="85"/>
      <c r="O33" s="85"/>
      <c r="P33" s="85">
        <v>312521.0</v>
      </c>
      <c r="Q33" s="85"/>
      <c r="R33" s="85"/>
      <c r="S33" s="85">
        <v>7277.0</v>
      </c>
      <c r="T33" s="85">
        <v>156.0</v>
      </c>
      <c r="U33" s="85"/>
      <c r="V33" s="106">
        <v>7433.0</v>
      </c>
      <c r="W33" s="106">
        <v>305244.0</v>
      </c>
      <c r="X33" s="85"/>
      <c r="Y33" s="106">
        <v>122.0</v>
      </c>
      <c r="Z33" s="137"/>
      <c r="AA33" s="106">
        <v>46.0</v>
      </c>
      <c r="AB33" s="85"/>
      <c r="AC33" s="106">
        <v>14.0</v>
      </c>
      <c r="AD33" s="85"/>
      <c r="AE33" s="106">
        <v>5510.0</v>
      </c>
      <c r="AF33" s="106">
        <v>127.0</v>
      </c>
      <c r="AG33" s="126"/>
      <c r="AH33" s="85"/>
      <c r="AI33" s="139">
        <v>44050.416666666664</v>
      </c>
      <c r="AJ33" s="144">
        <v>44050.69236111111</v>
      </c>
      <c r="AK33" s="140" t="s">
        <v>198</v>
      </c>
      <c r="AL33" s="140" t="s">
        <v>192</v>
      </c>
      <c r="AM33" s="126" t="s">
        <v>179</v>
      </c>
      <c r="AN33" s="141" t="s">
        <v>197</v>
      </c>
      <c r="AO33" s="142">
        <v>44050.75555555556</v>
      </c>
      <c r="AP33" s="85"/>
      <c r="AQ33" s="126"/>
      <c r="AR33" s="85">
        <f t="shared" si="1"/>
        <v>156</v>
      </c>
      <c r="AS33" s="85">
        <f t="shared" si="2"/>
        <v>0</v>
      </c>
      <c r="AT33" s="126"/>
      <c r="AU33" s="85">
        <v>7277.0</v>
      </c>
      <c r="AV33" s="143">
        <v>156.0</v>
      </c>
      <c r="AW33" s="85"/>
      <c r="AX33" s="85"/>
    </row>
    <row r="34">
      <c r="A34" s="106">
        <v>2.0200806E7</v>
      </c>
      <c r="B34" s="85" t="s">
        <v>176</v>
      </c>
      <c r="C34" s="85"/>
      <c r="D34" s="85"/>
      <c r="E34" s="85"/>
      <c r="F34" s="85"/>
      <c r="G34" s="85"/>
      <c r="H34" s="85"/>
      <c r="I34" s="85"/>
      <c r="J34" s="85"/>
      <c r="K34" s="85"/>
      <c r="L34" s="85">
        <v>14524.0</v>
      </c>
      <c r="M34" s="85"/>
      <c r="N34" s="85"/>
      <c r="O34" s="85"/>
      <c r="P34" s="85">
        <v>307255.0</v>
      </c>
      <c r="Q34" s="85"/>
      <c r="R34" s="85"/>
      <c r="S34" s="85">
        <v>7123.0</v>
      </c>
      <c r="T34" s="85">
        <v>154.0</v>
      </c>
      <c r="U34" s="85"/>
      <c r="V34" s="106">
        <v>7277.0</v>
      </c>
      <c r="W34" s="106">
        <v>300132.0</v>
      </c>
      <c r="X34" s="85"/>
      <c r="Y34" s="106">
        <v>123.0</v>
      </c>
      <c r="Z34" s="137"/>
      <c r="AA34" s="106">
        <v>47.0</v>
      </c>
      <c r="AB34" s="85"/>
      <c r="AC34" s="106">
        <v>11.0</v>
      </c>
      <c r="AD34" s="85"/>
      <c r="AE34" s="106">
        <v>5330.0</v>
      </c>
      <c r="AF34" s="106">
        <v>124.0</v>
      </c>
      <c r="AG34" s="126"/>
      <c r="AH34" s="85"/>
      <c r="AI34" s="139">
        <v>44049.416666666664</v>
      </c>
      <c r="AJ34" s="144">
        <v>44049.69791666667</v>
      </c>
      <c r="AK34" s="140" t="s">
        <v>193</v>
      </c>
      <c r="AL34" s="140" t="s">
        <v>192</v>
      </c>
      <c r="AM34" s="126" t="s">
        <v>179</v>
      </c>
      <c r="AN34" s="141" t="s">
        <v>197</v>
      </c>
      <c r="AO34" s="142">
        <v>44049.72152777778</v>
      </c>
      <c r="AP34" s="85"/>
      <c r="AQ34" s="126"/>
      <c r="AR34" s="85">
        <f t="shared" si="1"/>
        <v>154</v>
      </c>
      <c r="AS34" s="85">
        <f t="shared" si="2"/>
        <v>0</v>
      </c>
      <c r="AT34" s="126"/>
      <c r="AU34" s="85">
        <v>7123.0</v>
      </c>
      <c r="AV34" s="143">
        <v>154.0</v>
      </c>
      <c r="AW34" s="85"/>
      <c r="AX34" s="85"/>
    </row>
    <row r="35">
      <c r="A35" s="106">
        <v>2.0200805E7</v>
      </c>
      <c r="B35" s="85" t="s">
        <v>176</v>
      </c>
      <c r="C35" s="85"/>
      <c r="D35" s="85"/>
      <c r="E35" s="85"/>
      <c r="F35" s="85"/>
      <c r="G35" s="85"/>
      <c r="H35" s="85"/>
      <c r="I35" s="85"/>
      <c r="J35" s="85"/>
      <c r="K35" s="85"/>
      <c r="L35" s="85">
        <v>14441.0</v>
      </c>
      <c r="M35" s="85"/>
      <c r="N35" s="85"/>
      <c r="O35" s="85"/>
      <c r="P35" s="85">
        <v>302443.0</v>
      </c>
      <c r="Q35" s="85"/>
      <c r="R35" s="85"/>
      <c r="S35" s="85">
        <v>7008.0</v>
      </c>
      <c r="T35" s="85">
        <v>151.0</v>
      </c>
      <c r="U35" s="85"/>
      <c r="V35" s="106">
        <v>7159.0</v>
      </c>
      <c r="W35" s="106">
        <v>295435.0</v>
      </c>
      <c r="X35" s="85"/>
      <c r="Y35" s="106">
        <v>115.0</v>
      </c>
      <c r="Z35" s="137"/>
      <c r="AA35" s="106">
        <v>47.0</v>
      </c>
      <c r="AB35" s="85"/>
      <c r="AC35" s="106">
        <v>13.0</v>
      </c>
      <c r="AD35" s="85"/>
      <c r="AE35" s="106">
        <v>5218.0</v>
      </c>
      <c r="AF35" s="106">
        <v>124.0</v>
      </c>
      <c r="AG35" s="126"/>
      <c r="AH35" s="85"/>
      <c r="AI35" s="139">
        <v>44048.416666666664</v>
      </c>
      <c r="AJ35" s="144">
        <v>44048.7125</v>
      </c>
      <c r="AK35" s="140" t="s">
        <v>192</v>
      </c>
      <c r="AL35" s="140" t="s">
        <v>188</v>
      </c>
      <c r="AM35" s="126" t="s">
        <v>179</v>
      </c>
      <c r="AN35" s="141" t="s">
        <v>197</v>
      </c>
      <c r="AO35" s="142">
        <v>44048.73819444444</v>
      </c>
      <c r="AP35" s="85"/>
      <c r="AQ35" s="126"/>
      <c r="AR35" s="85">
        <f t="shared" si="1"/>
        <v>151</v>
      </c>
      <c r="AS35" s="85">
        <f t="shared" si="2"/>
        <v>0</v>
      </c>
      <c r="AT35" s="126"/>
      <c r="AU35" s="85">
        <v>7008.0</v>
      </c>
      <c r="AV35" s="143">
        <v>151.0</v>
      </c>
      <c r="AW35" s="85"/>
      <c r="AX35" s="85"/>
    </row>
    <row r="36">
      <c r="A36" s="106">
        <v>2.0200804E7</v>
      </c>
      <c r="B36" s="85" t="s">
        <v>176</v>
      </c>
      <c r="C36" s="85"/>
      <c r="D36" s="85"/>
      <c r="E36" s="85"/>
      <c r="F36" s="85"/>
      <c r="G36" s="85"/>
      <c r="H36" s="85"/>
      <c r="I36" s="85"/>
      <c r="J36" s="85"/>
      <c r="K36" s="85"/>
      <c r="L36" s="85">
        <v>14418.0</v>
      </c>
      <c r="M36" s="85"/>
      <c r="N36" s="85"/>
      <c r="O36" s="85"/>
      <c r="P36" s="85">
        <v>298290.0</v>
      </c>
      <c r="Q36" s="85"/>
      <c r="R36" s="85"/>
      <c r="S36" s="85">
        <v>6902.0</v>
      </c>
      <c r="T36" s="85">
        <v>149.0</v>
      </c>
      <c r="U36" s="85"/>
      <c r="V36" s="106">
        <v>7051.0</v>
      </c>
      <c r="W36" s="106">
        <v>291388.0</v>
      </c>
      <c r="X36" s="85"/>
      <c r="Y36" s="106">
        <v>111.0</v>
      </c>
      <c r="Z36" s="137"/>
      <c r="AA36" s="106">
        <v>40.0</v>
      </c>
      <c r="AB36" s="85"/>
      <c r="AC36" s="106">
        <v>14.0</v>
      </c>
      <c r="AD36" s="85"/>
      <c r="AE36" s="106">
        <v>5063.0</v>
      </c>
      <c r="AF36" s="106">
        <v>124.0</v>
      </c>
      <c r="AG36" s="126"/>
      <c r="AH36" s="85"/>
      <c r="AI36" s="139">
        <v>44047.479166666664</v>
      </c>
      <c r="AJ36" s="144">
        <v>44047.711111111115</v>
      </c>
      <c r="AK36" s="140" t="s">
        <v>192</v>
      </c>
      <c r="AL36" s="140" t="s">
        <v>188</v>
      </c>
      <c r="AM36" s="126" t="s">
        <v>179</v>
      </c>
      <c r="AN36" s="141" t="s">
        <v>197</v>
      </c>
      <c r="AO36" s="142">
        <v>44047.748611111114</v>
      </c>
      <c r="AP36" s="85"/>
      <c r="AQ36" s="126"/>
      <c r="AR36" s="85">
        <f t="shared" si="1"/>
        <v>149</v>
      </c>
      <c r="AS36" s="85">
        <f t="shared" si="2"/>
        <v>0</v>
      </c>
      <c r="AT36" s="126"/>
      <c r="AU36" s="85">
        <v>6902.0</v>
      </c>
      <c r="AV36" s="143">
        <v>149.0</v>
      </c>
      <c r="AW36" s="85"/>
      <c r="AX36" s="85"/>
    </row>
    <row r="37">
      <c r="A37" s="106">
        <v>2.0200803E7</v>
      </c>
      <c r="B37" s="85" t="s">
        <v>176</v>
      </c>
      <c r="C37" s="85"/>
      <c r="D37" s="85"/>
      <c r="E37" s="85"/>
      <c r="F37" s="85"/>
      <c r="G37" s="85"/>
      <c r="H37" s="85"/>
      <c r="I37" s="85"/>
      <c r="J37" s="85"/>
      <c r="K37" s="85"/>
      <c r="L37" s="85">
        <v>14399.0</v>
      </c>
      <c r="M37" s="85"/>
      <c r="N37" s="85"/>
      <c r="O37" s="85"/>
      <c r="P37" s="85">
        <v>294902.0</v>
      </c>
      <c r="Q37" s="85"/>
      <c r="R37" s="85"/>
      <c r="S37" s="85">
        <v>6829.0</v>
      </c>
      <c r="T37" s="85">
        <v>144.0</v>
      </c>
      <c r="U37" s="85"/>
      <c r="V37" s="106">
        <v>6973.0</v>
      </c>
      <c r="W37" s="106">
        <v>288073.0</v>
      </c>
      <c r="X37" s="85"/>
      <c r="Y37" s="106">
        <v>116.0</v>
      </c>
      <c r="Z37" s="137"/>
      <c r="AA37" s="106">
        <v>50.0</v>
      </c>
      <c r="AB37" s="85"/>
      <c r="AC37" s="106">
        <v>17.0</v>
      </c>
      <c r="AD37" s="85"/>
      <c r="AE37" s="106">
        <v>4918.0</v>
      </c>
      <c r="AF37" s="106">
        <v>117.0</v>
      </c>
      <c r="AG37" s="126"/>
      <c r="AH37" s="85"/>
      <c r="AI37" s="139">
        <v>44046.416666666664</v>
      </c>
      <c r="AJ37" s="144">
        <v>44046.71666666667</v>
      </c>
      <c r="AK37" s="140" t="s">
        <v>185</v>
      </c>
      <c r="AL37" s="140" t="s">
        <v>192</v>
      </c>
      <c r="AM37" s="126" t="s">
        <v>179</v>
      </c>
      <c r="AN37" s="141" t="s">
        <v>197</v>
      </c>
      <c r="AO37" s="142">
        <v>44046.73055555556</v>
      </c>
      <c r="AP37" s="85"/>
      <c r="AQ37" s="126"/>
      <c r="AR37" s="85">
        <f t="shared" si="1"/>
        <v>144</v>
      </c>
      <c r="AS37" s="85">
        <f t="shared" si="2"/>
        <v>0</v>
      </c>
      <c r="AT37" s="126"/>
      <c r="AU37" s="85">
        <v>6829.0</v>
      </c>
      <c r="AV37" s="143">
        <v>144.0</v>
      </c>
      <c r="AW37" s="85"/>
      <c r="AX37" s="85"/>
    </row>
    <row r="38">
      <c r="A38" s="106">
        <v>2.0200802E7</v>
      </c>
      <c r="B38" s="85" t="s">
        <v>176</v>
      </c>
      <c r="C38" s="85"/>
      <c r="D38" s="85"/>
      <c r="E38" s="85"/>
      <c r="F38" s="85"/>
      <c r="G38" s="85"/>
      <c r="H38" s="85"/>
      <c r="I38" s="85"/>
      <c r="J38" s="85"/>
      <c r="K38" s="85"/>
      <c r="L38" s="85">
        <v>14364.0</v>
      </c>
      <c r="M38" s="85"/>
      <c r="N38" s="85"/>
      <c r="O38" s="85"/>
      <c r="P38" s="85">
        <v>291071.0</v>
      </c>
      <c r="Q38" s="85"/>
      <c r="R38" s="85"/>
      <c r="S38" s="85">
        <v>6713.0</v>
      </c>
      <c r="T38" s="85">
        <v>141.0</v>
      </c>
      <c r="U38" s="85"/>
      <c r="V38" s="106">
        <v>6854.0</v>
      </c>
      <c r="W38" s="106">
        <v>284358.0</v>
      </c>
      <c r="X38" s="85"/>
      <c r="Y38" s="106">
        <v>112.0</v>
      </c>
      <c r="Z38" s="137"/>
      <c r="AA38" s="106">
        <v>47.0</v>
      </c>
      <c r="AB38" s="85"/>
      <c r="AC38" s="106">
        <v>16.0</v>
      </c>
      <c r="AD38" s="85"/>
      <c r="AE38" s="106">
        <v>4897.0</v>
      </c>
      <c r="AF38" s="106">
        <v>117.0</v>
      </c>
      <c r="AG38" s="126"/>
      <c r="AH38" s="85"/>
      <c r="AI38" s="139">
        <v>44045.416666666664</v>
      </c>
      <c r="AJ38" s="144">
        <v>44045.70347222222</v>
      </c>
      <c r="AK38" s="140" t="s">
        <v>201</v>
      </c>
      <c r="AL38" s="140" t="s">
        <v>202</v>
      </c>
      <c r="AM38" s="126" t="s">
        <v>179</v>
      </c>
      <c r="AN38" s="141" t="s">
        <v>197</v>
      </c>
      <c r="AO38" s="142">
        <v>44045.75833333333</v>
      </c>
      <c r="AP38" s="85"/>
      <c r="AQ38" s="126"/>
      <c r="AR38" s="85">
        <f t="shared" si="1"/>
        <v>141</v>
      </c>
      <c r="AS38" s="85">
        <f t="shared" si="2"/>
        <v>0</v>
      </c>
      <c r="AT38" s="126"/>
      <c r="AU38" s="85">
        <v>6713.0</v>
      </c>
      <c r="AV38" s="143">
        <v>141.0</v>
      </c>
      <c r="AW38" s="85"/>
      <c r="AX38" s="85"/>
    </row>
    <row r="39">
      <c r="A39" s="106">
        <v>2.0200801E7</v>
      </c>
      <c r="B39" s="85" t="s">
        <v>176</v>
      </c>
      <c r="C39" s="85"/>
      <c r="D39" s="85"/>
      <c r="E39" s="85"/>
      <c r="F39" s="85"/>
      <c r="G39" s="85"/>
      <c r="H39" s="85"/>
      <c r="I39" s="85"/>
      <c r="J39" s="85"/>
      <c r="K39" s="85"/>
      <c r="L39" s="85">
        <v>14292.0</v>
      </c>
      <c r="M39" s="85"/>
      <c r="N39" s="85"/>
      <c r="O39" s="85"/>
      <c r="P39" s="85">
        <v>287084.0</v>
      </c>
      <c r="Q39" s="85"/>
      <c r="R39" s="85"/>
      <c r="S39" s="85">
        <v>6595.0</v>
      </c>
      <c r="T39" s="85">
        <v>140.0</v>
      </c>
      <c r="U39" s="85"/>
      <c r="V39" s="106">
        <v>6735.0</v>
      </c>
      <c r="W39" s="106">
        <v>280489.0</v>
      </c>
      <c r="X39" s="85"/>
      <c r="Y39" s="106">
        <v>108.0</v>
      </c>
      <c r="Z39" s="137"/>
      <c r="AA39" s="106">
        <v>39.0</v>
      </c>
      <c r="AB39" s="85"/>
      <c r="AC39" s="106">
        <v>18.0</v>
      </c>
      <c r="AD39" s="85"/>
      <c r="AE39" s="106">
        <v>4858.0</v>
      </c>
      <c r="AF39" s="106">
        <v>116.0</v>
      </c>
      <c r="AG39" s="126"/>
      <c r="AH39" s="85"/>
      <c r="AI39" s="139">
        <v>44044.416666666664</v>
      </c>
      <c r="AJ39" s="144">
        <v>44044.64166666666</v>
      </c>
      <c r="AK39" s="140" t="s">
        <v>201</v>
      </c>
      <c r="AL39" s="140" t="s">
        <v>191</v>
      </c>
      <c r="AM39" s="126" t="s">
        <v>179</v>
      </c>
      <c r="AN39" s="141" t="s">
        <v>197</v>
      </c>
      <c r="AO39" s="142">
        <v>44044.743055555555</v>
      </c>
      <c r="AP39" s="85"/>
      <c r="AQ39" s="126"/>
      <c r="AR39" s="85">
        <f t="shared" si="1"/>
        <v>140</v>
      </c>
      <c r="AS39" s="85">
        <f t="shared" si="2"/>
        <v>0</v>
      </c>
      <c r="AT39" s="126"/>
      <c r="AU39" s="85">
        <v>6595.0</v>
      </c>
      <c r="AV39" s="143">
        <v>140.0</v>
      </c>
      <c r="AW39" s="85"/>
      <c r="AX39" s="85"/>
    </row>
    <row r="40">
      <c r="A40" s="106">
        <v>2.0200731E7</v>
      </c>
      <c r="B40" s="85" t="s">
        <v>176</v>
      </c>
      <c r="C40" s="85"/>
      <c r="D40" s="85"/>
      <c r="E40" s="85"/>
      <c r="F40" s="85"/>
      <c r="G40" s="85"/>
      <c r="H40" s="85"/>
      <c r="I40" s="85"/>
      <c r="J40" s="85"/>
      <c r="K40" s="85"/>
      <c r="L40" s="85">
        <v>14221.0</v>
      </c>
      <c r="M40" s="85"/>
      <c r="N40" s="85"/>
      <c r="O40" s="85"/>
      <c r="P40" s="85">
        <v>283848.0</v>
      </c>
      <c r="Q40" s="85"/>
      <c r="R40" s="85"/>
      <c r="S40" s="85">
        <v>6502.0</v>
      </c>
      <c r="T40" s="85">
        <v>140.0</v>
      </c>
      <c r="U40" s="85"/>
      <c r="V40" s="106">
        <v>6642.0</v>
      </c>
      <c r="W40" s="106">
        <v>277346.0</v>
      </c>
      <c r="X40" s="85"/>
      <c r="Y40" s="106">
        <v>108.0</v>
      </c>
      <c r="Z40" s="137"/>
      <c r="AA40" s="85">
        <v>39.0</v>
      </c>
      <c r="AB40" s="85"/>
      <c r="AC40" s="106">
        <v>18.0</v>
      </c>
      <c r="AD40" s="85"/>
      <c r="AE40" s="106">
        <v>4815.0</v>
      </c>
      <c r="AF40" s="106">
        <v>116.0</v>
      </c>
      <c r="AG40" s="126"/>
      <c r="AH40" s="85"/>
      <c r="AI40" s="139">
        <v>44043.70833333333</v>
      </c>
      <c r="AJ40" s="140">
        <v>44043.72916666667</v>
      </c>
      <c r="AK40" s="140" t="s">
        <v>203</v>
      </c>
      <c r="AL40" s="140" t="s">
        <v>192</v>
      </c>
      <c r="AM40" s="126" t="s">
        <v>179</v>
      </c>
      <c r="AN40" s="141" t="s">
        <v>197</v>
      </c>
      <c r="AO40" s="85"/>
      <c r="AP40" s="85"/>
      <c r="AQ40" s="126"/>
      <c r="AR40" s="85">
        <f t="shared" si="1"/>
        <v>140</v>
      </c>
      <c r="AS40" s="85">
        <f t="shared" si="2"/>
        <v>0</v>
      </c>
      <c r="AT40" s="126"/>
      <c r="AU40" s="85">
        <v>6502.0</v>
      </c>
      <c r="AV40" s="143">
        <v>140.0</v>
      </c>
      <c r="AW40" s="85"/>
      <c r="AX40" s="85"/>
    </row>
    <row r="41">
      <c r="A41" s="106">
        <v>2.020073E7</v>
      </c>
      <c r="B41" s="85" t="s">
        <v>176</v>
      </c>
      <c r="C41" s="85"/>
      <c r="D41" s="85"/>
      <c r="E41" s="85"/>
      <c r="F41" s="85"/>
      <c r="G41" s="85"/>
      <c r="H41" s="85"/>
      <c r="I41" s="85"/>
      <c r="J41" s="85"/>
      <c r="K41" s="85"/>
      <c r="L41" s="85">
        <v>14144.0</v>
      </c>
      <c r="M41" s="85"/>
      <c r="N41" s="85"/>
      <c r="O41" s="85"/>
      <c r="P41" s="85">
        <v>277343.0</v>
      </c>
      <c r="Q41" s="85"/>
      <c r="R41" s="85"/>
      <c r="S41" s="85">
        <v>6284.0</v>
      </c>
      <c r="T41" s="85">
        <v>138.0</v>
      </c>
      <c r="U41" s="85"/>
      <c r="V41" s="106">
        <v>6422.0</v>
      </c>
      <c r="W41" s="106">
        <v>271059.0</v>
      </c>
      <c r="X41" s="85"/>
      <c r="Y41" s="106">
        <v>102.0</v>
      </c>
      <c r="Z41" s="137"/>
      <c r="AA41" s="85">
        <v>40.0</v>
      </c>
      <c r="AB41" s="85"/>
      <c r="AC41" s="106">
        <v>19.0</v>
      </c>
      <c r="AD41" s="85"/>
      <c r="AE41" s="106">
        <v>4703.0</v>
      </c>
      <c r="AF41" s="106">
        <v>115.0</v>
      </c>
      <c r="AG41" s="126"/>
      <c r="AH41" s="85"/>
      <c r="AI41" s="139">
        <v>44042.70833333333</v>
      </c>
      <c r="AJ41" s="140">
        <v>44042.73125</v>
      </c>
      <c r="AK41" s="140" t="s">
        <v>194</v>
      </c>
      <c r="AL41" s="140" t="s">
        <v>192</v>
      </c>
      <c r="AM41" s="126" t="s">
        <v>179</v>
      </c>
      <c r="AN41" s="141" t="s">
        <v>197</v>
      </c>
      <c r="AO41" s="85"/>
      <c r="AP41" s="85"/>
      <c r="AQ41" s="126"/>
      <c r="AR41" s="85">
        <f t="shared" si="1"/>
        <v>138</v>
      </c>
      <c r="AS41" s="85">
        <f t="shared" si="2"/>
        <v>0</v>
      </c>
      <c r="AT41" s="126"/>
      <c r="AU41" s="85">
        <v>6284.0</v>
      </c>
      <c r="AV41" s="143">
        <v>138.0</v>
      </c>
      <c r="AW41" s="85"/>
      <c r="AX41" s="85"/>
    </row>
    <row r="42">
      <c r="A42" s="106">
        <v>2.0200729E7</v>
      </c>
      <c r="B42" s="85" t="s">
        <v>176</v>
      </c>
      <c r="C42" s="85"/>
      <c r="D42" s="85"/>
      <c r="E42" s="85"/>
      <c r="F42" s="85"/>
      <c r="G42" s="85"/>
      <c r="H42" s="85"/>
      <c r="I42" s="85"/>
      <c r="J42" s="85"/>
      <c r="K42" s="85"/>
      <c r="L42" s="85">
        <v>13990.0</v>
      </c>
      <c r="M42" s="85"/>
      <c r="N42" s="85"/>
      <c r="O42" s="85"/>
      <c r="P42" s="85">
        <v>273988.0</v>
      </c>
      <c r="Q42" s="85"/>
      <c r="R42" s="85"/>
      <c r="S42" s="85">
        <v>6187.0</v>
      </c>
      <c r="T42" s="85">
        <v>139.0</v>
      </c>
      <c r="U42" s="85"/>
      <c r="V42" s="106">
        <v>6326.0</v>
      </c>
      <c r="W42" s="106">
        <v>267801.0</v>
      </c>
      <c r="X42" s="85"/>
      <c r="Y42" s="106">
        <v>98.0</v>
      </c>
      <c r="Z42" s="137"/>
      <c r="AA42" s="85">
        <v>40.0</v>
      </c>
      <c r="AB42" s="85"/>
      <c r="AC42" s="106">
        <v>13.0</v>
      </c>
      <c r="AD42" s="85"/>
      <c r="AE42" s="106">
        <v>4589.0</v>
      </c>
      <c r="AF42" s="106">
        <v>112.0</v>
      </c>
      <c r="AG42" s="126"/>
      <c r="AH42" s="85"/>
      <c r="AI42" s="139">
        <v>44041.70833333333</v>
      </c>
      <c r="AJ42" s="140">
        <v>44041.72152777778</v>
      </c>
      <c r="AK42" s="140" t="s">
        <v>189</v>
      </c>
      <c r="AL42" s="140" t="s">
        <v>188</v>
      </c>
      <c r="AM42" s="126" t="s">
        <v>179</v>
      </c>
      <c r="AN42" s="141" t="s">
        <v>197</v>
      </c>
      <c r="AO42" s="85"/>
      <c r="AP42" s="85"/>
      <c r="AQ42" s="126"/>
      <c r="AR42" s="85">
        <f t="shared" si="1"/>
        <v>139</v>
      </c>
      <c r="AS42" s="85">
        <f t="shared" si="2"/>
        <v>0</v>
      </c>
      <c r="AT42" s="126"/>
      <c r="AU42" s="85">
        <v>6187.0</v>
      </c>
      <c r="AV42" s="143">
        <v>139.0</v>
      </c>
      <c r="AW42" s="85"/>
      <c r="AX42" s="85"/>
    </row>
    <row r="43">
      <c r="A43" s="106">
        <v>2.0200728E7</v>
      </c>
      <c r="B43" s="85" t="s">
        <v>176</v>
      </c>
      <c r="C43" s="85"/>
      <c r="D43" s="85"/>
      <c r="E43" s="85"/>
      <c r="F43" s="85"/>
      <c r="G43" s="85"/>
      <c r="H43" s="85"/>
      <c r="I43" s="85"/>
      <c r="J43" s="85"/>
      <c r="K43" s="85"/>
      <c r="L43" s="85">
        <v>13894.0</v>
      </c>
      <c r="M43" s="85"/>
      <c r="N43" s="85"/>
      <c r="O43" s="85"/>
      <c r="P43" s="85">
        <v>269704.0</v>
      </c>
      <c r="Q43" s="85"/>
      <c r="R43" s="85"/>
      <c r="S43" s="85">
        <v>6033.0</v>
      </c>
      <c r="T43" s="85">
        <v>140.0</v>
      </c>
      <c r="U43" s="85"/>
      <c r="V43" s="106">
        <v>6173.0</v>
      </c>
      <c r="W43" s="106">
        <v>263671.0</v>
      </c>
      <c r="X43" s="85"/>
      <c r="Y43" s="106">
        <v>94.0</v>
      </c>
      <c r="Z43" s="137"/>
      <c r="AA43" s="85">
        <v>37.0</v>
      </c>
      <c r="AB43" s="85"/>
      <c r="AC43" s="106">
        <v>15.0</v>
      </c>
      <c r="AD43" s="85"/>
      <c r="AE43" s="106">
        <v>4481.0</v>
      </c>
      <c r="AF43" s="106">
        <v>111.0</v>
      </c>
      <c r="AG43" s="126"/>
      <c r="AH43" s="85"/>
      <c r="AI43" s="139">
        <v>44040.70833333333</v>
      </c>
      <c r="AJ43" s="140">
        <v>44040.73402777778</v>
      </c>
      <c r="AK43" s="140" t="s">
        <v>177</v>
      </c>
      <c r="AL43" s="140" t="s">
        <v>192</v>
      </c>
      <c r="AM43" s="126" t="s">
        <v>179</v>
      </c>
      <c r="AN43" s="141" t="s">
        <v>197</v>
      </c>
      <c r="AO43" s="85"/>
      <c r="AP43" s="85"/>
      <c r="AQ43" s="126"/>
      <c r="AR43" s="85">
        <f t="shared" si="1"/>
        <v>140</v>
      </c>
      <c r="AS43" s="85">
        <f t="shared" si="2"/>
        <v>0</v>
      </c>
      <c r="AT43" s="126"/>
      <c r="AU43" s="85">
        <v>6033.0</v>
      </c>
      <c r="AV43" s="145">
        <v>140.0</v>
      </c>
      <c r="AW43" s="85"/>
      <c r="AX43" s="85"/>
    </row>
    <row r="44">
      <c r="A44" s="106">
        <v>2.0200727E7</v>
      </c>
      <c r="B44" s="85" t="s">
        <v>176</v>
      </c>
      <c r="C44" s="85"/>
      <c r="D44" s="85"/>
      <c r="E44" s="85"/>
      <c r="F44" s="85"/>
      <c r="G44" s="85"/>
      <c r="H44" s="85"/>
      <c r="I44" s="85"/>
      <c r="J44" s="85"/>
      <c r="K44" s="85"/>
      <c r="L44" s="85">
        <v>13825.0</v>
      </c>
      <c r="M44" s="85"/>
      <c r="N44" s="85"/>
      <c r="O44" s="85"/>
      <c r="P44" s="85">
        <v>265892.0</v>
      </c>
      <c r="Q44" s="85"/>
      <c r="R44" s="85"/>
      <c r="S44" s="85">
        <v>5913.0</v>
      </c>
      <c r="T44" s="146"/>
      <c r="U44" s="85"/>
      <c r="V44" s="106">
        <v>6054.0</v>
      </c>
      <c r="W44" s="106">
        <v>259979.0</v>
      </c>
      <c r="X44" s="85"/>
      <c r="Y44" s="106">
        <v>85.0</v>
      </c>
      <c r="Z44" s="137"/>
      <c r="AA44" s="85">
        <v>37.0</v>
      </c>
      <c r="AB44" s="85"/>
      <c r="AC44" s="106">
        <v>10.0</v>
      </c>
      <c r="AD44" s="85"/>
      <c r="AE44" s="106">
        <v>4332.0</v>
      </c>
      <c r="AF44" s="106">
        <v>106.0</v>
      </c>
      <c r="AG44" s="126"/>
      <c r="AH44" s="85"/>
      <c r="AI44" s="139">
        <v>44039.70833333333</v>
      </c>
      <c r="AJ44" s="140">
        <v>44039.725694444445</v>
      </c>
      <c r="AK44" s="140" t="s">
        <v>199</v>
      </c>
      <c r="AL44" s="140" t="s">
        <v>204</v>
      </c>
      <c r="AM44" s="126" t="s">
        <v>179</v>
      </c>
      <c r="AN44" s="141" t="s">
        <v>197</v>
      </c>
      <c r="AO44" s="85"/>
      <c r="AP44" s="85"/>
      <c r="AQ44" s="126"/>
      <c r="AR44" s="85">
        <f t="shared" si="1"/>
        <v>141</v>
      </c>
      <c r="AS44" s="85"/>
      <c r="AT44" s="126"/>
      <c r="AU44" s="85">
        <v>5913.0</v>
      </c>
      <c r="AV44" s="146">
        <f t="shared" ref="AV44:AV96" si="3">V44-S44</f>
        <v>141</v>
      </c>
      <c r="AW44" s="85">
        <v>141.0</v>
      </c>
      <c r="AX44" s="85"/>
    </row>
    <row r="45">
      <c r="A45" s="106">
        <v>2.0200726E7</v>
      </c>
      <c r="B45" s="85" t="s">
        <v>176</v>
      </c>
      <c r="C45" s="85"/>
      <c r="D45" s="85"/>
      <c r="E45" s="85"/>
      <c r="F45" s="85"/>
      <c r="G45" s="85"/>
      <c r="H45" s="85"/>
      <c r="I45" s="85"/>
      <c r="J45" s="85"/>
      <c r="K45" s="85"/>
      <c r="L45" s="85">
        <v>13751.0</v>
      </c>
      <c r="M45" s="85"/>
      <c r="N45" s="85"/>
      <c r="O45" s="85"/>
      <c r="P45" s="85">
        <v>261591.0</v>
      </c>
      <c r="Q45" s="85"/>
      <c r="R45" s="85"/>
      <c r="S45" s="85">
        <v>5825.0</v>
      </c>
      <c r="T45" s="146"/>
      <c r="U45" s="85"/>
      <c r="V45" s="106">
        <v>5960.0</v>
      </c>
      <c r="W45" s="106">
        <v>255766.0</v>
      </c>
      <c r="X45" s="85"/>
      <c r="Y45" s="106">
        <v>82.0</v>
      </c>
      <c r="Z45" s="137"/>
      <c r="AA45" s="85">
        <v>35.0</v>
      </c>
      <c r="AB45" s="85"/>
      <c r="AC45" s="106">
        <v>11.0</v>
      </c>
      <c r="AD45" s="85"/>
      <c r="AE45" s="106">
        <v>4168.0</v>
      </c>
      <c r="AF45" s="106">
        <v>103.0</v>
      </c>
      <c r="AG45" s="126"/>
      <c r="AH45" s="85"/>
      <c r="AI45" s="139">
        <v>44038.70833333333</v>
      </c>
      <c r="AJ45" s="140">
        <v>44038.722916666666</v>
      </c>
      <c r="AK45" s="140" t="s">
        <v>191</v>
      </c>
      <c r="AL45" s="140" t="s">
        <v>205</v>
      </c>
      <c r="AM45" s="126" t="s">
        <v>179</v>
      </c>
      <c r="AN45" s="141" t="s">
        <v>197</v>
      </c>
      <c r="AO45" s="85"/>
      <c r="AP45" s="85"/>
      <c r="AQ45" s="126"/>
      <c r="AR45" s="85">
        <f t="shared" si="1"/>
        <v>135</v>
      </c>
      <c r="AS45" s="85"/>
      <c r="AT45" s="126"/>
      <c r="AU45" s="85">
        <v>5825.0</v>
      </c>
      <c r="AV45" s="146">
        <f t="shared" si="3"/>
        <v>135</v>
      </c>
      <c r="AW45" s="85">
        <v>135.0</v>
      </c>
      <c r="AX45" s="85"/>
    </row>
    <row r="46">
      <c r="A46" s="106">
        <v>2.0200725E7</v>
      </c>
      <c r="B46" s="85" t="s">
        <v>176</v>
      </c>
      <c r="C46" s="85"/>
      <c r="D46" s="85"/>
      <c r="E46" s="85"/>
      <c r="F46" s="85"/>
      <c r="G46" s="85"/>
      <c r="H46" s="85"/>
      <c r="I46" s="85"/>
      <c r="J46" s="85"/>
      <c r="K46" s="85"/>
      <c r="L46" s="85">
        <v>13604.0</v>
      </c>
      <c r="M46" s="85"/>
      <c r="N46" s="85"/>
      <c r="O46" s="85"/>
      <c r="P46" s="85">
        <v>256780.0</v>
      </c>
      <c r="Q46" s="85"/>
      <c r="R46" s="85"/>
      <c r="S46" s="85">
        <v>5687.0</v>
      </c>
      <c r="T46" s="146"/>
      <c r="U46" s="85"/>
      <c r="V46" s="106">
        <v>5821.0</v>
      </c>
      <c r="W46" s="106">
        <v>251093.0</v>
      </c>
      <c r="X46" s="85"/>
      <c r="Y46" s="106">
        <v>80.0</v>
      </c>
      <c r="Z46" s="137"/>
      <c r="AA46" s="85">
        <v>35.0</v>
      </c>
      <c r="AB46" s="85"/>
      <c r="AC46" s="106">
        <v>11.0</v>
      </c>
      <c r="AD46" s="85"/>
      <c r="AE46" s="106">
        <v>4115.0</v>
      </c>
      <c r="AF46" s="106">
        <v>103.0</v>
      </c>
      <c r="AG46" s="126"/>
      <c r="AH46" s="85"/>
      <c r="AI46" s="139">
        <v>44037.70833333333</v>
      </c>
      <c r="AJ46" s="140">
        <v>44037.73472222222</v>
      </c>
      <c r="AK46" s="140" t="s">
        <v>206</v>
      </c>
      <c r="AL46" s="140" t="s">
        <v>181</v>
      </c>
      <c r="AM46" s="126" t="s">
        <v>179</v>
      </c>
      <c r="AN46" s="141" t="s">
        <v>197</v>
      </c>
      <c r="AO46" s="85"/>
      <c r="AP46" s="85"/>
      <c r="AQ46" s="126"/>
      <c r="AR46" s="85">
        <f t="shared" si="1"/>
        <v>134</v>
      </c>
      <c r="AS46" s="85"/>
      <c r="AT46" s="126"/>
      <c r="AU46" s="85">
        <v>5687.0</v>
      </c>
      <c r="AV46" s="146">
        <f t="shared" si="3"/>
        <v>134</v>
      </c>
      <c r="AW46" s="85">
        <v>134.0</v>
      </c>
      <c r="AX46" s="85"/>
    </row>
    <row r="47">
      <c r="A47" s="106">
        <v>2.0200724E7</v>
      </c>
      <c r="B47" s="85" t="s">
        <v>176</v>
      </c>
      <c r="C47" s="85"/>
      <c r="D47" s="85"/>
      <c r="E47" s="85"/>
      <c r="F47" s="85"/>
      <c r="G47" s="85"/>
      <c r="H47" s="85"/>
      <c r="I47" s="85"/>
      <c r="J47" s="85"/>
      <c r="K47" s="85"/>
      <c r="L47" s="85">
        <v>13490.0</v>
      </c>
      <c r="M47" s="85"/>
      <c r="N47" s="85"/>
      <c r="O47" s="85"/>
      <c r="P47" s="85">
        <v>253040.0</v>
      </c>
      <c r="Q47" s="85"/>
      <c r="R47" s="85"/>
      <c r="S47" s="85">
        <v>5562.0</v>
      </c>
      <c r="T47" s="146"/>
      <c r="U47" s="85"/>
      <c r="V47" s="106">
        <v>5695.0</v>
      </c>
      <c r="W47" s="106">
        <v>247478.0</v>
      </c>
      <c r="X47" s="85"/>
      <c r="Y47" s="106">
        <v>76.0</v>
      </c>
      <c r="Z47" s="137"/>
      <c r="AA47" s="85">
        <v>37.0</v>
      </c>
      <c r="AB47" s="85"/>
      <c r="AC47" s="106">
        <v>15.0</v>
      </c>
      <c r="AD47" s="85"/>
      <c r="AE47" s="106">
        <v>4013.0</v>
      </c>
      <c r="AF47" s="106">
        <v>103.0</v>
      </c>
      <c r="AG47" s="126"/>
      <c r="AH47" s="85"/>
      <c r="AI47" s="139">
        <v>44036.70833333333</v>
      </c>
      <c r="AJ47" s="140">
        <v>44036.740277777775</v>
      </c>
      <c r="AK47" s="140" t="s">
        <v>207</v>
      </c>
      <c r="AL47" s="140" t="s">
        <v>188</v>
      </c>
      <c r="AM47" s="126" t="s">
        <v>179</v>
      </c>
      <c r="AN47" s="141" t="s">
        <v>197</v>
      </c>
      <c r="AO47" s="85"/>
      <c r="AP47" s="85"/>
      <c r="AQ47" s="126"/>
      <c r="AR47" s="85">
        <f t="shared" si="1"/>
        <v>133</v>
      </c>
      <c r="AS47" s="85"/>
      <c r="AT47" s="126"/>
      <c r="AU47" s="85">
        <v>5562.0</v>
      </c>
      <c r="AV47" s="146">
        <f t="shared" si="3"/>
        <v>133</v>
      </c>
      <c r="AW47" s="85">
        <v>133.0</v>
      </c>
      <c r="AX47" s="85"/>
    </row>
    <row r="48">
      <c r="A48" s="106">
        <v>2.0200723E7</v>
      </c>
      <c r="B48" s="85" t="s">
        <v>176</v>
      </c>
      <c r="C48" s="85"/>
      <c r="D48" s="85"/>
      <c r="E48" s="85"/>
      <c r="F48" s="85"/>
      <c r="G48" s="85"/>
      <c r="H48" s="85"/>
      <c r="I48" s="85"/>
      <c r="J48" s="85"/>
      <c r="K48" s="85"/>
      <c r="L48" s="85">
        <v>13368.0</v>
      </c>
      <c r="M48" s="85"/>
      <c r="N48" s="85"/>
      <c r="O48" s="85"/>
      <c r="P48" s="85">
        <v>250942.0</v>
      </c>
      <c r="Q48" s="85"/>
      <c r="R48" s="85"/>
      <c r="S48" s="85">
        <v>5420.0</v>
      </c>
      <c r="T48" s="146"/>
      <c r="U48" s="85"/>
      <c r="V48" s="106">
        <v>5550.0</v>
      </c>
      <c r="W48" s="106">
        <v>245522.0</v>
      </c>
      <c r="X48" s="85"/>
      <c r="Y48" s="106">
        <v>88.0</v>
      </c>
      <c r="Z48" s="137"/>
      <c r="AA48" s="85">
        <v>38.0</v>
      </c>
      <c r="AB48" s="85"/>
      <c r="AC48" s="106">
        <v>16.0</v>
      </c>
      <c r="AD48" s="85"/>
      <c r="AE48" s="106">
        <v>3913.0</v>
      </c>
      <c r="AF48" s="106">
        <v>103.0</v>
      </c>
      <c r="AG48" s="126"/>
      <c r="AH48" s="85"/>
      <c r="AI48" s="139">
        <v>44035.70833333333</v>
      </c>
      <c r="AJ48" s="140">
        <v>44035.71875</v>
      </c>
      <c r="AK48" s="140" t="s">
        <v>177</v>
      </c>
      <c r="AL48" s="140" t="s">
        <v>188</v>
      </c>
      <c r="AM48" s="126" t="s">
        <v>179</v>
      </c>
      <c r="AN48" s="141" t="s">
        <v>197</v>
      </c>
      <c r="AO48" s="85"/>
      <c r="AP48" s="85"/>
      <c r="AQ48" s="126"/>
      <c r="AR48" s="85">
        <f t="shared" si="1"/>
        <v>130</v>
      </c>
      <c r="AS48" s="85"/>
      <c r="AT48" s="126"/>
      <c r="AU48" s="85">
        <v>5420.0</v>
      </c>
      <c r="AV48" s="146">
        <f t="shared" si="3"/>
        <v>130</v>
      </c>
      <c r="AW48" s="85">
        <v>130.0</v>
      </c>
      <c r="AX48" s="85"/>
    </row>
    <row r="49">
      <c r="A49" s="106">
        <v>2.0200722E7</v>
      </c>
      <c r="B49" s="85" t="s">
        <v>176</v>
      </c>
      <c r="C49" s="85"/>
      <c r="D49" s="85"/>
      <c r="E49" s="85"/>
      <c r="F49" s="85"/>
      <c r="G49" s="85"/>
      <c r="H49" s="85"/>
      <c r="I49" s="85"/>
      <c r="J49" s="85"/>
      <c r="K49" s="85"/>
      <c r="L49" s="85">
        <v>13019.0</v>
      </c>
      <c r="M49" s="85"/>
      <c r="N49" s="85"/>
      <c r="O49" s="85"/>
      <c r="P49" s="85">
        <v>242262.0</v>
      </c>
      <c r="Q49" s="85"/>
      <c r="R49" s="85"/>
      <c r="S49" s="85">
        <v>5081.0</v>
      </c>
      <c r="T49" s="146"/>
      <c r="U49" s="85"/>
      <c r="V49" s="106">
        <v>5206.0</v>
      </c>
      <c r="W49" s="106">
        <v>237181.0</v>
      </c>
      <c r="X49" s="85"/>
      <c r="Y49" s="106">
        <v>78.0</v>
      </c>
      <c r="Z49" s="137"/>
      <c r="AA49" s="85">
        <v>33.0</v>
      </c>
      <c r="AB49" s="85"/>
      <c r="AC49" s="106">
        <v>16.0</v>
      </c>
      <c r="AD49" s="85"/>
      <c r="AE49" s="106">
        <v>3625.0</v>
      </c>
      <c r="AF49" s="106">
        <v>101.0</v>
      </c>
      <c r="AG49" s="126"/>
      <c r="AH49" s="85"/>
      <c r="AI49" s="139">
        <v>44034.41666666667</v>
      </c>
      <c r="AJ49" s="140">
        <v>44034.711805555555</v>
      </c>
      <c r="AK49" s="140" t="s">
        <v>200</v>
      </c>
      <c r="AL49" s="140" t="s">
        <v>189</v>
      </c>
      <c r="AM49" s="126" t="s">
        <v>179</v>
      </c>
      <c r="AN49" s="141" t="s">
        <v>197</v>
      </c>
      <c r="AO49" s="85"/>
      <c r="AP49" s="85"/>
      <c r="AQ49" s="126"/>
      <c r="AR49" s="85">
        <f t="shared" si="1"/>
        <v>125</v>
      </c>
      <c r="AS49" s="85"/>
      <c r="AT49" s="126"/>
      <c r="AU49" s="85">
        <v>5081.0</v>
      </c>
      <c r="AV49" s="146">
        <f t="shared" si="3"/>
        <v>125</v>
      </c>
      <c r="AW49" s="85">
        <v>125.0</v>
      </c>
      <c r="AX49" s="85"/>
    </row>
    <row r="50">
      <c r="A50" s="106">
        <v>2.0200721E7</v>
      </c>
      <c r="B50" s="85" t="s">
        <v>176</v>
      </c>
      <c r="C50" s="85"/>
      <c r="D50" s="85"/>
      <c r="E50" s="85"/>
      <c r="F50" s="85"/>
      <c r="G50" s="85"/>
      <c r="H50" s="85"/>
      <c r="I50" s="85"/>
      <c r="J50" s="85"/>
      <c r="K50" s="85"/>
      <c r="L50" s="85">
        <v>12970.0</v>
      </c>
      <c r="M50" s="85"/>
      <c r="N50" s="85"/>
      <c r="O50" s="85"/>
      <c r="P50" s="85">
        <v>240201.0</v>
      </c>
      <c r="Q50" s="85"/>
      <c r="R50" s="85"/>
      <c r="S50" s="85">
        <v>5074.0</v>
      </c>
      <c r="T50" s="146"/>
      <c r="U50" s="85"/>
      <c r="V50" s="106">
        <v>5199.0</v>
      </c>
      <c r="W50" s="106">
        <v>235127.0</v>
      </c>
      <c r="X50" s="85"/>
      <c r="Y50" s="106">
        <v>77.0</v>
      </c>
      <c r="Z50" s="137"/>
      <c r="AA50" s="85">
        <v>33.0</v>
      </c>
      <c r="AB50" s="85"/>
      <c r="AC50" s="106">
        <v>16.0</v>
      </c>
      <c r="AD50" s="85"/>
      <c r="AE50" s="106">
        <v>3546.0</v>
      </c>
      <c r="AF50" s="106">
        <v>101.0</v>
      </c>
      <c r="AG50" s="126"/>
      <c r="AH50" s="85"/>
      <c r="AI50" s="139">
        <v>44033.70833333333</v>
      </c>
      <c r="AJ50" s="140">
        <v>44033.711111111115</v>
      </c>
      <c r="AK50" s="140" t="s">
        <v>59</v>
      </c>
      <c r="AL50" s="140" t="s">
        <v>192</v>
      </c>
      <c r="AM50" s="126" t="s">
        <v>179</v>
      </c>
      <c r="AN50" s="141" t="s">
        <v>197</v>
      </c>
      <c r="AO50" s="85"/>
      <c r="AP50" s="85"/>
      <c r="AQ50" s="126"/>
      <c r="AR50" s="85">
        <f t="shared" si="1"/>
        <v>125</v>
      </c>
      <c r="AS50" s="85"/>
      <c r="AT50" s="126"/>
      <c r="AU50" s="85">
        <v>5074.0</v>
      </c>
      <c r="AV50" s="146">
        <f t="shared" si="3"/>
        <v>125</v>
      </c>
      <c r="AW50" s="85">
        <v>125.0</v>
      </c>
      <c r="AX50" s="85"/>
    </row>
    <row r="51">
      <c r="A51" s="106">
        <v>2.020072E7</v>
      </c>
      <c r="B51" s="85" t="s">
        <v>176</v>
      </c>
      <c r="C51" s="85"/>
      <c r="D51" s="85"/>
      <c r="E51" s="85"/>
      <c r="F51" s="85"/>
      <c r="G51" s="85"/>
      <c r="H51" s="85"/>
      <c r="I51" s="85"/>
      <c r="J51" s="85"/>
      <c r="K51" s="85"/>
      <c r="L51" s="85">
        <v>12947.0</v>
      </c>
      <c r="M51" s="85"/>
      <c r="N51" s="85"/>
      <c r="O51" s="85"/>
      <c r="P51" s="85">
        <v>234857.0</v>
      </c>
      <c r="Q51" s="85"/>
      <c r="R51" s="85"/>
      <c r="S51" s="85">
        <v>5019.0</v>
      </c>
      <c r="T51" s="146"/>
      <c r="U51" s="85"/>
      <c r="V51" s="106">
        <v>5142.0</v>
      </c>
      <c r="W51" s="106">
        <v>229838.0</v>
      </c>
      <c r="X51" s="85"/>
      <c r="Y51" s="106">
        <v>77.0</v>
      </c>
      <c r="Z51" s="137"/>
      <c r="AA51" s="85">
        <v>33.0</v>
      </c>
      <c r="AB51" s="85"/>
      <c r="AC51" s="106">
        <v>17.0</v>
      </c>
      <c r="AD51" s="85"/>
      <c r="AE51" s="106">
        <v>3466.0</v>
      </c>
      <c r="AF51" s="106">
        <v>100.0</v>
      </c>
      <c r="AG51" s="126"/>
      <c r="AH51" s="85"/>
      <c r="AI51" s="139">
        <v>44032.70833333333</v>
      </c>
      <c r="AJ51" s="140">
        <v>44032.71805555555</v>
      </c>
      <c r="AK51" s="140" t="s">
        <v>188</v>
      </c>
      <c r="AL51" s="140" t="s">
        <v>181</v>
      </c>
      <c r="AM51" s="126" t="s">
        <v>179</v>
      </c>
      <c r="AN51" s="141" t="s">
        <v>197</v>
      </c>
      <c r="AO51" s="85"/>
      <c r="AP51" s="85"/>
      <c r="AQ51" s="126"/>
      <c r="AR51" s="85">
        <f t="shared" si="1"/>
        <v>123</v>
      </c>
      <c r="AS51" s="85"/>
      <c r="AT51" s="126"/>
      <c r="AU51" s="85">
        <v>5019.0</v>
      </c>
      <c r="AV51" s="146">
        <f t="shared" si="3"/>
        <v>123</v>
      </c>
      <c r="AW51" s="85">
        <v>123.0</v>
      </c>
      <c r="AX51" s="85"/>
    </row>
    <row r="52">
      <c r="A52" s="106">
        <v>2.0200719E7</v>
      </c>
      <c r="B52" s="85" t="s">
        <v>176</v>
      </c>
      <c r="C52" s="85"/>
      <c r="D52" s="85"/>
      <c r="E52" s="85"/>
      <c r="F52" s="85"/>
      <c r="G52" s="85"/>
      <c r="H52" s="85"/>
      <c r="I52" s="85"/>
      <c r="J52" s="85"/>
      <c r="K52" s="85"/>
      <c r="L52" s="85">
        <v>12825.0</v>
      </c>
      <c r="M52" s="85"/>
      <c r="N52" s="85"/>
      <c r="O52" s="85"/>
      <c r="P52" s="85">
        <v>230864.0</v>
      </c>
      <c r="Q52" s="85"/>
      <c r="R52" s="85"/>
      <c r="S52" s="85">
        <v>4918.0</v>
      </c>
      <c r="T52" s="146"/>
      <c r="U52" s="85"/>
      <c r="V52" s="106">
        <v>5042.0</v>
      </c>
      <c r="W52" s="106">
        <v>225946.0</v>
      </c>
      <c r="X52" s="85"/>
      <c r="Y52" s="106">
        <v>76.0</v>
      </c>
      <c r="Z52" s="137"/>
      <c r="AA52" s="85">
        <v>32.0</v>
      </c>
      <c r="AB52" s="85"/>
      <c r="AC52" s="106">
        <v>15.0</v>
      </c>
      <c r="AD52" s="85"/>
      <c r="AE52" s="106">
        <v>3373.0</v>
      </c>
      <c r="AF52" s="106">
        <v>100.0</v>
      </c>
      <c r="AG52" s="126"/>
      <c r="AH52" s="85"/>
      <c r="AI52" s="139">
        <v>44031.70833333333</v>
      </c>
      <c r="AJ52" s="140">
        <v>44031.71319444444</v>
      </c>
      <c r="AK52" s="140" t="s">
        <v>202</v>
      </c>
      <c r="AL52" s="140" t="s">
        <v>192</v>
      </c>
      <c r="AM52" s="126" t="s">
        <v>179</v>
      </c>
      <c r="AN52" s="141" t="s">
        <v>197</v>
      </c>
      <c r="AO52" s="85"/>
      <c r="AP52" s="85"/>
      <c r="AQ52" s="126"/>
      <c r="AR52" s="85">
        <f t="shared" si="1"/>
        <v>124</v>
      </c>
      <c r="AS52" s="85"/>
      <c r="AT52" s="126"/>
      <c r="AU52" s="85">
        <v>4918.0</v>
      </c>
      <c r="AV52" s="146">
        <f t="shared" si="3"/>
        <v>124</v>
      </c>
      <c r="AW52" s="85">
        <v>124.0</v>
      </c>
      <c r="AX52" s="85"/>
    </row>
    <row r="53">
      <c r="A53" s="106">
        <v>2.0200718E7</v>
      </c>
      <c r="B53" s="85" t="s">
        <v>176</v>
      </c>
      <c r="C53" s="85"/>
      <c r="D53" s="85"/>
      <c r="E53" s="85"/>
      <c r="F53" s="85"/>
      <c r="G53" s="85"/>
      <c r="H53" s="85"/>
      <c r="I53" s="85"/>
      <c r="J53" s="85"/>
      <c r="K53" s="85"/>
      <c r="L53" s="85">
        <v>12642.0</v>
      </c>
      <c r="M53" s="85"/>
      <c r="N53" s="85"/>
      <c r="O53" s="85"/>
      <c r="P53" s="85">
        <v>225385.0</v>
      </c>
      <c r="Q53" s="85"/>
      <c r="R53" s="85"/>
      <c r="S53" s="85">
        <v>4768.0</v>
      </c>
      <c r="T53" s="146"/>
      <c r="U53" s="85"/>
      <c r="V53" s="106">
        <v>4894.0</v>
      </c>
      <c r="W53" s="106">
        <v>220617.0</v>
      </c>
      <c r="X53" s="85"/>
      <c r="Y53" s="106">
        <v>74.0</v>
      </c>
      <c r="Z53" s="137"/>
      <c r="AA53" s="85">
        <v>33.0</v>
      </c>
      <c r="AB53" s="85"/>
      <c r="AC53" s="106">
        <v>16.0</v>
      </c>
      <c r="AD53" s="85"/>
      <c r="AE53" s="106">
        <v>3295.0</v>
      </c>
      <c r="AF53" s="106">
        <v>100.0</v>
      </c>
      <c r="AG53" s="126"/>
      <c r="AH53" s="85"/>
      <c r="AI53" s="139">
        <v>44030.41666666667</v>
      </c>
      <c r="AJ53" s="140">
        <v>44030.695138888885</v>
      </c>
      <c r="AK53" s="140" t="s">
        <v>208</v>
      </c>
      <c r="AL53" s="140" t="s">
        <v>192</v>
      </c>
      <c r="AM53" s="126" t="s">
        <v>209</v>
      </c>
      <c r="AN53" s="141" t="s">
        <v>197</v>
      </c>
      <c r="AO53" s="85"/>
      <c r="AP53" s="85"/>
      <c r="AQ53" s="126"/>
      <c r="AR53" s="85">
        <f t="shared" si="1"/>
        <v>126</v>
      </c>
      <c r="AS53" s="85"/>
      <c r="AT53" s="126"/>
      <c r="AU53" s="85">
        <v>4768.0</v>
      </c>
      <c r="AV53" s="146">
        <f t="shared" si="3"/>
        <v>126</v>
      </c>
      <c r="AW53" s="85">
        <v>126.0</v>
      </c>
      <c r="AX53" s="85"/>
    </row>
    <row r="54">
      <c r="A54" s="106">
        <v>2.0200717E7</v>
      </c>
      <c r="B54" s="85" t="s">
        <v>176</v>
      </c>
      <c r="C54" s="85"/>
      <c r="D54" s="85"/>
      <c r="E54" s="85"/>
      <c r="F54" s="85"/>
      <c r="G54" s="85"/>
      <c r="H54" s="85"/>
      <c r="I54" s="85"/>
      <c r="J54" s="85"/>
      <c r="K54" s="85"/>
      <c r="L54" s="85">
        <v>12633.0</v>
      </c>
      <c r="M54" s="85"/>
      <c r="N54" s="85"/>
      <c r="O54" s="85"/>
      <c r="P54" s="85">
        <v>222427.0</v>
      </c>
      <c r="Q54" s="85"/>
      <c r="R54" s="85"/>
      <c r="S54" s="85">
        <v>4658.0</v>
      </c>
      <c r="T54" s="146"/>
      <c r="U54" s="85"/>
      <c r="V54" s="106">
        <v>4783.0</v>
      </c>
      <c r="W54" s="106">
        <v>217769.0</v>
      </c>
      <c r="X54" s="85"/>
      <c r="Y54" s="106">
        <v>69.0</v>
      </c>
      <c r="Z54" s="137"/>
      <c r="AA54" s="85">
        <v>37.0</v>
      </c>
      <c r="AB54" s="85"/>
      <c r="AC54" s="106">
        <v>15.0</v>
      </c>
      <c r="AD54" s="85"/>
      <c r="AE54" s="106">
        <v>3267.0</v>
      </c>
      <c r="AF54" s="106">
        <v>100.0</v>
      </c>
      <c r="AG54" s="126"/>
      <c r="AH54" s="85"/>
      <c r="AI54" s="139">
        <v>44029.70833333333</v>
      </c>
      <c r="AJ54" s="140">
        <v>44029.72430555556</v>
      </c>
      <c r="AK54" s="140" t="s">
        <v>210</v>
      </c>
      <c r="AL54" s="140" t="s">
        <v>188</v>
      </c>
      <c r="AM54" s="126" t="s">
        <v>211</v>
      </c>
      <c r="AN54" s="141" t="s">
        <v>197</v>
      </c>
      <c r="AO54" s="85"/>
      <c r="AP54" s="85"/>
      <c r="AQ54" s="126"/>
      <c r="AR54" s="85">
        <f t="shared" si="1"/>
        <v>125</v>
      </c>
      <c r="AS54" s="85"/>
      <c r="AT54" s="126"/>
      <c r="AU54" s="85">
        <v>4658.0</v>
      </c>
      <c r="AV54" s="146">
        <f t="shared" si="3"/>
        <v>125</v>
      </c>
      <c r="AW54" s="85">
        <v>125.0</v>
      </c>
      <c r="AX54" s="85"/>
    </row>
    <row r="55">
      <c r="A55" s="106">
        <v>2.0200716E7</v>
      </c>
      <c r="B55" s="85" t="s">
        <v>176</v>
      </c>
      <c r="C55" s="85"/>
      <c r="D55" s="85"/>
      <c r="E55" s="85"/>
      <c r="F55" s="85"/>
      <c r="G55" s="85"/>
      <c r="H55" s="85"/>
      <c r="I55" s="85"/>
      <c r="J55" s="85"/>
      <c r="K55" s="85"/>
      <c r="L55" s="85">
        <v>12503.0</v>
      </c>
      <c r="M55" s="85"/>
      <c r="N55" s="85"/>
      <c r="O55" s="85"/>
      <c r="P55" s="85">
        <v>219052.0</v>
      </c>
      <c r="Q55" s="85"/>
      <c r="R55" s="85"/>
      <c r="S55" s="85">
        <v>4535.0</v>
      </c>
      <c r="T55" s="146"/>
      <c r="U55" s="85"/>
      <c r="V55" s="106">
        <v>4657.0</v>
      </c>
      <c r="W55" s="106">
        <v>214517.0</v>
      </c>
      <c r="X55" s="85"/>
      <c r="Y55" s="106">
        <v>65.0</v>
      </c>
      <c r="Z55" s="137"/>
      <c r="AA55" s="85">
        <v>29.0</v>
      </c>
      <c r="AB55" s="85"/>
      <c r="AC55" s="106">
        <v>13.0</v>
      </c>
      <c r="AD55" s="85"/>
      <c r="AE55" s="106">
        <v>3128.0</v>
      </c>
      <c r="AF55" s="106">
        <v>99.0</v>
      </c>
      <c r="AG55" s="126"/>
      <c r="AH55" s="85"/>
      <c r="AI55" s="139">
        <v>44028.41666666667</v>
      </c>
      <c r="AJ55" s="140">
        <v>44028.73402777778</v>
      </c>
      <c r="AK55" s="140" t="s">
        <v>177</v>
      </c>
      <c r="AL55" s="140" t="s">
        <v>192</v>
      </c>
      <c r="AM55" s="126" t="s">
        <v>211</v>
      </c>
      <c r="AN55" s="141" t="s">
        <v>197</v>
      </c>
      <c r="AO55" s="85"/>
      <c r="AP55" s="85"/>
      <c r="AQ55" s="126"/>
      <c r="AR55" s="85">
        <f t="shared" si="1"/>
        <v>122</v>
      </c>
      <c r="AS55" s="85"/>
      <c r="AT55" s="126"/>
      <c r="AU55" s="85">
        <v>4535.0</v>
      </c>
      <c r="AV55" s="146">
        <f t="shared" si="3"/>
        <v>122</v>
      </c>
      <c r="AW55" s="85">
        <v>122.0</v>
      </c>
      <c r="AX55" s="85"/>
    </row>
    <row r="56">
      <c r="A56" s="106">
        <v>2.0200715E7</v>
      </c>
      <c r="B56" s="85" t="s">
        <v>176</v>
      </c>
      <c r="C56" s="85"/>
      <c r="D56" s="85"/>
      <c r="E56" s="85"/>
      <c r="F56" s="85"/>
      <c r="G56" s="85"/>
      <c r="H56" s="85"/>
      <c r="I56" s="85"/>
      <c r="J56" s="85"/>
      <c r="K56" s="85"/>
      <c r="L56" s="85">
        <v>12365.0</v>
      </c>
      <c r="M56" s="85"/>
      <c r="N56" s="85"/>
      <c r="O56" s="85"/>
      <c r="P56" s="85">
        <v>217786.0</v>
      </c>
      <c r="Q56" s="85"/>
      <c r="R56" s="85"/>
      <c r="S56" s="85">
        <v>4439.0</v>
      </c>
      <c r="T56" s="146"/>
      <c r="U56" s="85"/>
      <c r="V56" s="106">
        <v>4557.0</v>
      </c>
      <c r="W56" s="106">
        <v>213347.0</v>
      </c>
      <c r="X56" s="85"/>
      <c r="Y56" s="106">
        <v>63.0</v>
      </c>
      <c r="Z56" s="137"/>
      <c r="AA56" s="85">
        <v>26.0</v>
      </c>
      <c r="AB56" s="85"/>
      <c r="AC56" s="106">
        <v>13.0</v>
      </c>
      <c r="AD56" s="85"/>
      <c r="AE56" s="106">
        <v>2999.0</v>
      </c>
      <c r="AF56" s="106">
        <v>97.0</v>
      </c>
      <c r="AG56" s="126"/>
      <c r="AH56" s="85"/>
      <c r="AI56" s="139">
        <v>44027.70833333333</v>
      </c>
      <c r="AJ56" s="140">
        <v>44027.71319444444</v>
      </c>
      <c r="AK56" s="140" t="s">
        <v>189</v>
      </c>
      <c r="AL56" s="140" t="s">
        <v>192</v>
      </c>
      <c r="AM56" s="126" t="s">
        <v>211</v>
      </c>
      <c r="AN56" s="141" t="s">
        <v>197</v>
      </c>
      <c r="AO56" s="85"/>
      <c r="AP56" s="85"/>
      <c r="AQ56" s="126"/>
      <c r="AR56" s="85">
        <f t="shared" si="1"/>
        <v>118</v>
      </c>
      <c r="AS56" s="85"/>
      <c r="AT56" s="126"/>
      <c r="AU56" s="85">
        <v>4439.0</v>
      </c>
      <c r="AV56" s="146">
        <f t="shared" si="3"/>
        <v>118</v>
      </c>
      <c r="AW56" s="85">
        <v>118.0</v>
      </c>
      <c r="AX56" s="85"/>
    </row>
    <row r="57">
      <c r="A57" s="106">
        <v>2.0200714E7</v>
      </c>
      <c r="B57" s="85" t="s">
        <v>176</v>
      </c>
      <c r="C57" s="85"/>
      <c r="D57" s="85"/>
      <c r="E57" s="85"/>
      <c r="F57" s="85"/>
      <c r="G57" s="85"/>
      <c r="H57" s="85"/>
      <c r="I57" s="85"/>
      <c r="J57" s="85"/>
      <c r="K57" s="85"/>
      <c r="L57" s="85">
        <v>12219.0</v>
      </c>
      <c r="M57" s="85"/>
      <c r="N57" s="85"/>
      <c r="O57" s="85"/>
      <c r="P57" s="85">
        <v>213894.0</v>
      </c>
      <c r="Q57" s="85"/>
      <c r="R57" s="85"/>
      <c r="S57" s="85">
        <v>4289.0</v>
      </c>
      <c r="T57" s="146"/>
      <c r="U57" s="85"/>
      <c r="V57" s="106">
        <v>4407.0</v>
      </c>
      <c r="W57" s="106">
        <v>209605.0</v>
      </c>
      <c r="X57" s="85"/>
      <c r="Y57" s="106">
        <v>59.0</v>
      </c>
      <c r="Z57" s="137"/>
      <c r="AA57" s="85">
        <v>24.0</v>
      </c>
      <c r="AB57" s="85"/>
      <c r="AC57" s="106">
        <v>7.0</v>
      </c>
      <c r="AD57" s="85"/>
      <c r="AE57" s="106">
        <v>2982.0</v>
      </c>
      <c r="AF57" s="106">
        <v>97.0</v>
      </c>
      <c r="AG57" s="126"/>
      <c r="AH57" s="85"/>
      <c r="AI57" s="139">
        <v>44026.70833333333</v>
      </c>
      <c r="AJ57" s="140">
        <v>44026.72361111111</v>
      </c>
      <c r="AK57" s="140" t="s">
        <v>212</v>
      </c>
      <c r="AL57" s="140" t="s">
        <v>192</v>
      </c>
      <c r="AM57" s="126" t="s">
        <v>211</v>
      </c>
      <c r="AN57" s="141" t="s">
        <v>197</v>
      </c>
      <c r="AO57" s="85"/>
      <c r="AP57" s="85"/>
      <c r="AQ57" s="126"/>
      <c r="AR57" s="85">
        <f t="shared" si="1"/>
        <v>118</v>
      </c>
      <c r="AS57" s="85"/>
      <c r="AT57" s="126"/>
      <c r="AU57" s="85">
        <v>4289.0</v>
      </c>
      <c r="AV57" s="146">
        <f t="shared" si="3"/>
        <v>118</v>
      </c>
      <c r="AW57" s="85">
        <v>118.0</v>
      </c>
      <c r="AX57" s="85"/>
    </row>
    <row r="58">
      <c r="A58" s="106">
        <v>2.0200713E7</v>
      </c>
      <c r="B58" s="85" t="s">
        <v>176</v>
      </c>
      <c r="C58" s="85"/>
      <c r="D58" s="85"/>
      <c r="E58" s="85"/>
      <c r="F58" s="85"/>
      <c r="G58" s="85"/>
      <c r="H58" s="85"/>
      <c r="I58" s="85"/>
      <c r="J58" s="85"/>
      <c r="K58" s="85"/>
      <c r="L58" s="85">
        <v>12057.0</v>
      </c>
      <c r="M58" s="85"/>
      <c r="N58" s="85"/>
      <c r="O58" s="85"/>
      <c r="P58" s="85">
        <v>208109.0</v>
      </c>
      <c r="Q58" s="85"/>
      <c r="R58" s="85"/>
      <c r="S58" s="85">
        <v>4143.0</v>
      </c>
      <c r="T58" s="146"/>
      <c r="U58" s="85"/>
      <c r="V58" s="106">
        <v>4259.0</v>
      </c>
      <c r="W58" s="106">
        <v>203966.0</v>
      </c>
      <c r="X58" s="85"/>
      <c r="Y58" s="106">
        <v>63.0</v>
      </c>
      <c r="Z58" s="137"/>
      <c r="AA58" s="85">
        <v>22.0</v>
      </c>
      <c r="AB58" s="85"/>
      <c r="AC58" s="106">
        <v>8.0</v>
      </c>
      <c r="AD58" s="85"/>
      <c r="AE58" s="106">
        <v>2825.0</v>
      </c>
      <c r="AF58" s="106">
        <v>96.0</v>
      </c>
      <c r="AG58" s="126"/>
      <c r="AH58" s="85"/>
      <c r="AI58" s="139">
        <v>44025.41666666667</v>
      </c>
      <c r="AJ58" s="140">
        <v>44025.69652777778</v>
      </c>
      <c r="AK58" s="140" t="s">
        <v>213</v>
      </c>
      <c r="AL58" s="140" t="s">
        <v>188</v>
      </c>
      <c r="AM58" s="126" t="s">
        <v>211</v>
      </c>
      <c r="AN58" s="141" t="s">
        <v>197</v>
      </c>
      <c r="AO58" s="85"/>
      <c r="AP58" s="85"/>
      <c r="AQ58" s="126"/>
      <c r="AR58" s="85">
        <f t="shared" si="1"/>
        <v>116</v>
      </c>
      <c r="AS58" s="85"/>
      <c r="AT58" s="126"/>
      <c r="AU58" s="85">
        <v>4143.0</v>
      </c>
      <c r="AV58" s="146">
        <f t="shared" si="3"/>
        <v>116</v>
      </c>
      <c r="AW58" s="85">
        <v>116.0</v>
      </c>
      <c r="AX58" s="85"/>
    </row>
    <row r="59">
      <c r="A59" s="106">
        <v>2.0200712E7</v>
      </c>
      <c r="B59" s="85" t="s">
        <v>176</v>
      </c>
      <c r="C59" s="85"/>
      <c r="D59" s="85"/>
      <c r="E59" s="85"/>
      <c r="F59" s="85"/>
      <c r="G59" s="85"/>
      <c r="H59" s="85"/>
      <c r="I59" s="85"/>
      <c r="J59" s="85"/>
      <c r="K59" s="85"/>
      <c r="L59" s="85">
        <v>12057.0</v>
      </c>
      <c r="M59" s="85"/>
      <c r="N59" s="85"/>
      <c r="O59" s="85"/>
      <c r="P59" s="85">
        <v>206920.0</v>
      </c>
      <c r="Q59" s="85"/>
      <c r="R59" s="85"/>
      <c r="S59" s="85">
        <v>4091.0</v>
      </c>
      <c r="T59" s="146"/>
      <c r="U59" s="85"/>
      <c r="V59" s="106">
        <v>4207.0</v>
      </c>
      <c r="W59" s="106">
        <v>202829.0</v>
      </c>
      <c r="X59" s="85"/>
      <c r="Y59" s="106">
        <v>56.0</v>
      </c>
      <c r="Z59" s="137"/>
      <c r="AA59" s="85">
        <v>14.0</v>
      </c>
      <c r="AB59" s="85"/>
      <c r="AC59" s="106">
        <v>7.0</v>
      </c>
      <c r="AD59" s="85"/>
      <c r="AE59" s="106">
        <v>2806.0</v>
      </c>
      <c r="AF59" s="106">
        <v>96.0</v>
      </c>
      <c r="AG59" s="126"/>
      <c r="AH59" s="85"/>
      <c r="AI59" s="139">
        <v>44024.41666666667</v>
      </c>
      <c r="AJ59" s="140">
        <v>44024.679861111115</v>
      </c>
      <c r="AK59" s="140" t="s">
        <v>214</v>
      </c>
      <c r="AL59" s="140" t="s">
        <v>192</v>
      </c>
      <c r="AM59" s="126" t="s">
        <v>211</v>
      </c>
      <c r="AN59" s="141" t="s">
        <v>197</v>
      </c>
      <c r="AO59" s="85"/>
      <c r="AP59" s="85"/>
      <c r="AQ59" s="126"/>
      <c r="AR59" s="85">
        <f t="shared" si="1"/>
        <v>116</v>
      </c>
      <c r="AS59" s="85"/>
      <c r="AT59" s="126"/>
      <c r="AU59" s="85">
        <v>4091.0</v>
      </c>
      <c r="AV59" s="146">
        <f t="shared" si="3"/>
        <v>116</v>
      </c>
      <c r="AW59" s="85">
        <v>116.0</v>
      </c>
      <c r="AX59" s="85"/>
    </row>
    <row r="60">
      <c r="A60" s="106">
        <v>2.0200711E7</v>
      </c>
      <c r="B60" s="85" t="s">
        <v>176</v>
      </c>
      <c r="C60" s="85"/>
      <c r="D60" s="85"/>
      <c r="E60" s="85"/>
      <c r="F60" s="85"/>
      <c r="G60" s="85"/>
      <c r="H60" s="85"/>
      <c r="I60" s="85"/>
      <c r="J60" s="85"/>
      <c r="K60" s="85"/>
      <c r="L60" s="85">
        <v>11849.0</v>
      </c>
      <c r="M60" s="85"/>
      <c r="N60" s="85"/>
      <c r="O60" s="85"/>
      <c r="P60" s="85">
        <v>203712.0</v>
      </c>
      <c r="Q60" s="85"/>
      <c r="R60" s="85"/>
      <c r="S60" s="85">
        <v>3963.0</v>
      </c>
      <c r="T60" s="146"/>
      <c r="U60" s="85"/>
      <c r="V60" s="106">
        <v>4074.0</v>
      </c>
      <c r="W60" s="106">
        <v>199749.0</v>
      </c>
      <c r="X60" s="85"/>
      <c r="Y60" s="106">
        <v>56.0</v>
      </c>
      <c r="Z60" s="137"/>
      <c r="AA60" s="85">
        <v>14.0</v>
      </c>
      <c r="AB60" s="85"/>
      <c r="AC60" s="106">
        <v>7.0</v>
      </c>
      <c r="AD60" s="85"/>
      <c r="AE60" s="106">
        <v>2763.0</v>
      </c>
      <c r="AF60" s="106">
        <v>95.0</v>
      </c>
      <c r="AG60" s="126"/>
      <c r="AH60" s="85"/>
      <c r="AI60" s="139">
        <v>44023.41666666667</v>
      </c>
      <c r="AJ60" s="140">
        <v>44023.66736111111</v>
      </c>
      <c r="AK60" s="140" t="s">
        <v>177</v>
      </c>
      <c r="AL60" s="140" t="s">
        <v>192</v>
      </c>
      <c r="AM60" s="126" t="s">
        <v>211</v>
      </c>
      <c r="AN60" s="141" t="s">
        <v>197</v>
      </c>
      <c r="AO60" s="85"/>
      <c r="AP60" s="85"/>
      <c r="AQ60" s="126"/>
      <c r="AR60" s="85">
        <f t="shared" si="1"/>
        <v>111</v>
      </c>
      <c r="AS60" s="85"/>
      <c r="AT60" s="126"/>
      <c r="AU60" s="85">
        <v>3963.0</v>
      </c>
      <c r="AV60" s="146">
        <f t="shared" si="3"/>
        <v>111</v>
      </c>
      <c r="AW60" s="85">
        <v>111.0</v>
      </c>
      <c r="AX60" s="85"/>
    </row>
    <row r="61">
      <c r="A61" s="106">
        <v>2.020071E7</v>
      </c>
      <c r="B61" s="85" t="s">
        <v>176</v>
      </c>
      <c r="C61" s="85"/>
      <c r="D61" s="85"/>
      <c r="E61" s="85"/>
      <c r="F61" s="85"/>
      <c r="G61" s="85"/>
      <c r="H61" s="85"/>
      <c r="I61" s="85"/>
      <c r="J61" s="85"/>
      <c r="K61" s="85"/>
      <c r="L61" s="85">
        <v>11695.0</v>
      </c>
      <c r="M61" s="85"/>
      <c r="N61" s="85"/>
      <c r="O61" s="85"/>
      <c r="P61" s="85">
        <v>201092.0</v>
      </c>
      <c r="Q61" s="85"/>
      <c r="R61" s="85"/>
      <c r="S61" s="85">
        <v>3872.0</v>
      </c>
      <c r="T61" s="146"/>
      <c r="U61" s="85"/>
      <c r="V61" s="106">
        <v>3983.0</v>
      </c>
      <c r="W61" s="106">
        <v>197220.0</v>
      </c>
      <c r="X61" s="85"/>
      <c r="Y61" s="106">
        <v>56.0</v>
      </c>
      <c r="Z61" s="137"/>
      <c r="AA61" s="85">
        <v>16.0</v>
      </c>
      <c r="AB61" s="85"/>
      <c r="AC61" s="106">
        <v>7.0</v>
      </c>
      <c r="AD61" s="85"/>
      <c r="AE61" s="106">
        <v>2756.0</v>
      </c>
      <c r="AF61" s="106">
        <v>95.0</v>
      </c>
      <c r="AG61" s="126"/>
      <c r="AH61" s="85"/>
      <c r="AI61" s="139">
        <v>44022.70833333333</v>
      </c>
      <c r="AJ61" s="140">
        <v>44022.71041666667</v>
      </c>
      <c r="AK61" s="140" t="s">
        <v>188</v>
      </c>
      <c r="AL61" s="140" t="s">
        <v>192</v>
      </c>
      <c r="AM61" s="126" t="s">
        <v>215</v>
      </c>
      <c r="AN61" s="141" t="s">
        <v>197</v>
      </c>
      <c r="AO61" s="85"/>
      <c r="AP61" s="85"/>
      <c r="AQ61" s="126"/>
      <c r="AR61" s="85">
        <f t="shared" si="1"/>
        <v>111</v>
      </c>
      <c r="AS61" s="85"/>
      <c r="AT61" s="126"/>
      <c r="AU61" s="85">
        <v>3872.0</v>
      </c>
      <c r="AV61" s="146">
        <f t="shared" si="3"/>
        <v>111</v>
      </c>
      <c r="AW61" s="85">
        <v>111.0</v>
      </c>
      <c r="AX61" s="85"/>
    </row>
    <row r="62">
      <c r="A62" s="106">
        <v>2.0200709E7</v>
      </c>
      <c r="B62" s="85" t="s">
        <v>176</v>
      </c>
      <c r="C62" s="85"/>
      <c r="D62" s="85"/>
      <c r="E62" s="85"/>
      <c r="F62" s="85"/>
      <c r="G62" s="85"/>
      <c r="H62" s="85"/>
      <c r="I62" s="85"/>
      <c r="J62" s="85"/>
      <c r="K62" s="85"/>
      <c r="L62" s="85">
        <v>11385.0</v>
      </c>
      <c r="M62" s="85"/>
      <c r="N62" s="85"/>
      <c r="O62" s="85"/>
      <c r="P62" s="85">
        <v>197081.0</v>
      </c>
      <c r="Q62" s="85"/>
      <c r="R62" s="85"/>
      <c r="S62" s="85">
        <v>3718.0</v>
      </c>
      <c r="T62" s="146"/>
      <c r="U62" s="85"/>
      <c r="V62" s="106">
        <v>3826.0</v>
      </c>
      <c r="W62" s="106">
        <v>193363.0</v>
      </c>
      <c r="X62" s="85"/>
      <c r="Y62" s="106">
        <v>50.0</v>
      </c>
      <c r="Z62" s="137"/>
      <c r="AA62" s="85">
        <v>15.0</v>
      </c>
      <c r="AB62" s="85"/>
      <c r="AC62" s="106">
        <v>6.0</v>
      </c>
      <c r="AD62" s="85"/>
      <c r="AE62" s="106">
        <v>2718.0</v>
      </c>
      <c r="AF62" s="106">
        <v>95.0</v>
      </c>
      <c r="AG62" s="126"/>
      <c r="AH62" s="85"/>
      <c r="AI62" s="139">
        <v>44021.41666666667</v>
      </c>
      <c r="AJ62" s="140">
        <v>44021.728472222225</v>
      </c>
      <c r="AK62" s="140" t="s">
        <v>59</v>
      </c>
      <c r="AL62" s="140" t="s">
        <v>199</v>
      </c>
      <c r="AM62" s="126" t="s">
        <v>215</v>
      </c>
      <c r="AN62" s="141" t="s">
        <v>197</v>
      </c>
      <c r="AO62" s="85"/>
      <c r="AP62" s="85"/>
      <c r="AQ62" s="126"/>
      <c r="AR62" s="85">
        <f t="shared" si="1"/>
        <v>108</v>
      </c>
      <c r="AS62" s="85"/>
      <c r="AT62" s="126"/>
      <c r="AU62" s="85">
        <v>3718.0</v>
      </c>
      <c r="AV62" s="146">
        <f t="shared" si="3"/>
        <v>108</v>
      </c>
      <c r="AW62" s="85">
        <v>108.0</v>
      </c>
      <c r="AX62" s="85"/>
    </row>
    <row r="63">
      <c r="A63" s="106">
        <v>2.0200708E7</v>
      </c>
      <c r="B63" s="85" t="s">
        <v>176</v>
      </c>
      <c r="C63" s="85"/>
      <c r="D63" s="85"/>
      <c r="E63" s="85"/>
      <c r="F63" s="85"/>
      <c r="G63" s="85"/>
      <c r="H63" s="85"/>
      <c r="I63" s="85"/>
      <c r="J63" s="85"/>
      <c r="K63" s="85"/>
      <c r="L63" s="85">
        <v>10929.0</v>
      </c>
      <c r="M63" s="85"/>
      <c r="N63" s="85"/>
      <c r="O63" s="85"/>
      <c r="P63" s="85">
        <v>193810.0</v>
      </c>
      <c r="Q63" s="85"/>
      <c r="R63" s="85"/>
      <c r="S63" s="85">
        <v>3602.0</v>
      </c>
      <c r="T63" s="146"/>
      <c r="U63" s="85"/>
      <c r="V63" s="106">
        <v>3707.0</v>
      </c>
      <c r="W63" s="106">
        <v>190208.0</v>
      </c>
      <c r="X63" s="85"/>
      <c r="Y63" s="106">
        <v>48.0</v>
      </c>
      <c r="Z63" s="137"/>
      <c r="AA63" s="85">
        <v>13.0</v>
      </c>
      <c r="AB63" s="85"/>
      <c r="AC63" s="106">
        <v>7.0</v>
      </c>
      <c r="AD63" s="85"/>
      <c r="AE63" s="106">
        <v>2648.0</v>
      </c>
      <c r="AF63" s="106">
        <v>95.0</v>
      </c>
      <c r="AG63" s="126"/>
      <c r="AH63" s="85"/>
      <c r="AI63" s="139">
        <v>44020.70833333333</v>
      </c>
      <c r="AJ63" s="140">
        <v>44020.722916666666</v>
      </c>
      <c r="AK63" s="140" t="s">
        <v>204</v>
      </c>
      <c r="AL63" s="140" t="s">
        <v>178</v>
      </c>
      <c r="AM63" s="126" t="s">
        <v>215</v>
      </c>
      <c r="AN63" s="141" t="s">
        <v>197</v>
      </c>
      <c r="AO63" s="85"/>
      <c r="AP63" s="85"/>
      <c r="AQ63" s="126"/>
      <c r="AR63" s="85">
        <f t="shared" si="1"/>
        <v>105</v>
      </c>
      <c r="AS63" s="85"/>
      <c r="AT63" s="126"/>
      <c r="AU63" s="85">
        <v>3602.0</v>
      </c>
      <c r="AV63" s="146">
        <f t="shared" si="3"/>
        <v>105</v>
      </c>
      <c r="AW63" s="85">
        <v>105.0</v>
      </c>
      <c r="AX63" s="85"/>
    </row>
    <row r="64">
      <c r="A64" s="106">
        <v>2.0200707E7</v>
      </c>
      <c r="B64" s="85" t="s">
        <v>176</v>
      </c>
      <c r="C64" s="85"/>
      <c r="D64" s="85"/>
      <c r="E64" s="85"/>
      <c r="F64" s="85"/>
      <c r="G64" s="85"/>
      <c r="H64" s="85"/>
      <c r="I64" s="85"/>
      <c r="J64" s="85"/>
      <c r="K64" s="85"/>
      <c r="L64" s="85">
        <v>10709.0</v>
      </c>
      <c r="M64" s="85"/>
      <c r="N64" s="85"/>
      <c r="O64" s="85"/>
      <c r="P64" s="85">
        <v>189740.0</v>
      </c>
      <c r="Q64" s="85"/>
      <c r="R64" s="85"/>
      <c r="S64" s="85">
        <v>3354.0</v>
      </c>
      <c r="T64" s="146"/>
      <c r="U64" s="85"/>
      <c r="V64" s="106">
        <v>3461.0</v>
      </c>
      <c r="W64" s="106">
        <v>186386.0</v>
      </c>
      <c r="X64" s="85"/>
      <c r="Y64" s="106">
        <v>41.0</v>
      </c>
      <c r="Z64" s="137"/>
      <c r="AA64" s="85">
        <v>13.0</v>
      </c>
      <c r="AB64" s="85"/>
      <c r="AC64" s="106">
        <v>6.0</v>
      </c>
      <c r="AD64" s="85"/>
      <c r="AE64" s="106">
        <v>2535.0</v>
      </c>
      <c r="AF64" s="106">
        <v>95.0</v>
      </c>
      <c r="AG64" s="126"/>
      <c r="AH64" s="85"/>
      <c r="AI64" s="139">
        <v>44019.41666666667</v>
      </c>
      <c r="AJ64" s="140">
        <v>44019.70277777778</v>
      </c>
      <c r="AK64" s="140" t="s">
        <v>203</v>
      </c>
      <c r="AL64" s="140" t="s">
        <v>189</v>
      </c>
      <c r="AM64" s="126" t="s">
        <v>216</v>
      </c>
      <c r="AN64" s="141" t="s">
        <v>197</v>
      </c>
      <c r="AO64" s="85"/>
      <c r="AP64" s="85"/>
      <c r="AQ64" s="126"/>
      <c r="AR64" s="85">
        <f t="shared" si="1"/>
        <v>107</v>
      </c>
      <c r="AS64" s="85"/>
      <c r="AT64" s="126"/>
      <c r="AU64" s="85">
        <v>3354.0</v>
      </c>
      <c r="AV64" s="146">
        <f t="shared" si="3"/>
        <v>107</v>
      </c>
      <c r="AW64" s="85">
        <v>107.0</v>
      </c>
      <c r="AX64" s="85"/>
    </row>
    <row r="65">
      <c r="A65" s="106">
        <v>2.0200706E7</v>
      </c>
      <c r="B65" s="85" t="s">
        <v>176</v>
      </c>
      <c r="C65" s="85"/>
      <c r="D65" s="85"/>
      <c r="E65" s="85"/>
      <c r="F65" s="85"/>
      <c r="G65" s="85"/>
      <c r="H65" s="85"/>
      <c r="I65" s="85"/>
      <c r="J65" s="85"/>
      <c r="K65" s="85"/>
      <c r="L65" s="85">
        <v>10660.0</v>
      </c>
      <c r="M65" s="85"/>
      <c r="N65" s="85"/>
      <c r="O65" s="85"/>
      <c r="P65" s="85">
        <v>188875.0</v>
      </c>
      <c r="Q65" s="85"/>
      <c r="R65" s="85"/>
      <c r="S65" s="85">
        <v>3336.0</v>
      </c>
      <c r="T65" s="146"/>
      <c r="U65" s="85"/>
      <c r="V65" s="106">
        <v>3442.0</v>
      </c>
      <c r="W65" s="106">
        <v>185539.0</v>
      </c>
      <c r="X65" s="85"/>
      <c r="Y65" s="106">
        <v>41.0</v>
      </c>
      <c r="Z65" s="137"/>
      <c r="AA65" s="85">
        <v>13.0</v>
      </c>
      <c r="AB65" s="85"/>
      <c r="AC65" s="106">
        <v>6.0</v>
      </c>
      <c r="AD65" s="85"/>
      <c r="AE65" s="106">
        <v>2518.0</v>
      </c>
      <c r="AF65" s="106">
        <v>95.0</v>
      </c>
      <c r="AG65" s="126"/>
      <c r="AH65" s="85"/>
      <c r="AI65" s="139">
        <v>44018.70833333333</v>
      </c>
      <c r="AJ65" s="140">
        <v>44018.714583333334</v>
      </c>
      <c r="AK65" s="140" t="s">
        <v>212</v>
      </c>
      <c r="AL65" s="140" t="s">
        <v>192</v>
      </c>
      <c r="AM65" s="126" t="s">
        <v>216</v>
      </c>
      <c r="AN65" s="141" t="s">
        <v>197</v>
      </c>
      <c r="AO65" s="85"/>
      <c r="AP65" s="85"/>
      <c r="AQ65" s="126"/>
      <c r="AR65" s="85">
        <f t="shared" si="1"/>
        <v>106</v>
      </c>
      <c r="AS65" s="85"/>
      <c r="AT65" s="126"/>
      <c r="AU65" s="85">
        <v>3336.0</v>
      </c>
      <c r="AV65" s="146">
        <f t="shared" si="3"/>
        <v>106</v>
      </c>
      <c r="AW65" s="85">
        <v>106.0</v>
      </c>
      <c r="AX65" s="85"/>
    </row>
    <row r="66">
      <c r="A66" s="106">
        <v>2.0200705E7</v>
      </c>
      <c r="B66" s="85" t="s">
        <v>176</v>
      </c>
      <c r="C66" s="85"/>
      <c r="D66" s="85"/>
      <c r="E66" s="85"/>
      <c r="F66" s="85"/>
      <c r="G66" s="85"/>
      <c r="H66" s="85"/>
      <c r="I66" s="85"/>
      <c r="J66" s="85"/>
      <c r="K66" s="85"/>
      <c r="L66" s="85">
        <v>10598.0</v>
      </c>
      <c r="M66" s="85"/>
      <c r="N66" s="85"/>
      <c r="O66" s="85"/>
      <c r="P66" s="85">
        <v>184715.0</v>
      </c>
      <c r="Q66" s="85"/>
      <c r="R66" s="85"/>
      <c r="S66" s="85">
        <v>3156.0</v>
      </c>
      <c r="T66" s="146"/>
      <c r="U66" s="85"/>
      <c r="V66" s="106">
        <v>3262.0</v>
      </c>
      <c r="W66" s="106">
        <v>181559.0</v>
      </c>
      <c r="X66" s="85"/>
      <c r="Y66" s="106">
        <v>27.0</v>
      </c>
      <c r="Z66" s="137"/>
      <c r="AA66" s="85">
        <v>12.0</v>
      </c>
      <c r="AB66" s="85"/>
      <c r="AC66" s="106">
        <v>5.0</v>
      </c>
      <c r="AD66" s="85"/>
      <c r="AE66" s="106">
        <v>2421.0</v>
      </c>
      <c r="AF66" s="106">
        <v>94.0</v>
      </c>
      <c r="AG66" s="126"/>
      <c r="AH66" s="85"/>
      <c r="AI66" s="139">
        <v>44017.41666666667</v>
      </c>
      <c r="AJ66" s="140">
        <v>44017.6625</v>
      </c>
      <c r="AK66" s="140" t="s">
        <v>217</v>
      </c>
      <c r="AL66" s="140" t="s">
        <v>192</v>
      </c>
      <c r="AM66" s="126" t="s">
        <v>216</v>
      </c>
      <c r="AN66" s="141" t="s">
        <v>197</v>
      </c>
      <c r="AO66" s="85"/>
      <c r="AP66" s="85"/>
      <c r="AQ66" s="126"/>
      <c r="AR66" s="85">
        <f t="shared" si="1"/>
        <v>106</v>
      </c>
      <c r="AS66" s="85"/>
      <c r="AT66" s="126"/>
      <c r="AU66" s="85">
        <v>3156.0</v>
      </c>
      <c r="AV66" s="146">
        <f t="shared" si="3"/>
        <v>106</v>
      </c>
      <c r="AW66" s="85">
        <v>106.0</v>
      </c>
      <c r="AX66" s="85"/>
    </row>
    <row r="67">
      <c r="A67" s="106">
        <v>2.0200704E7</v>
      </c>
      <c r="B67" s="85" t="s">
        <v>176</v>
      </c>
      <c r="C67" s="85"/>
      <c r="D67" s="85"/>
      <c r="E67" s="85"/>
      <c r="F67" s="85"/>
      <c r="G67" s="85"/>
      <c r="H67" s="85"/>
      <c r="I67" s="85"/>
      <c r="J67" s="85"/>
      <c r="K67" s="85"/>
      <c r="L67" s="85">
        <v>10437.0</v>
      </c>
      <c r="M67" s="85"/>
      <c r="N67" s="85"/>
      <c r="O67" s="85"/>
      <c r="P67" s="85">
        <v>181324.0</v>
      </c>
      <c r="Q67" s="85"/>
      <c r="R67" s="85"/>
      <c r="S67" s="85">
        <v>3036.0</v>
      </c>
      <c r="T67" s="146"/>
      <c r="U67" s="85"/>
      <c r="V67" s="106">
        <v>3141.0</v>
      </c>
      <c r="W67" s="106">
        <v>178288.0</v>
      </c>
      <c r="X67" s="85"/>
      <c r="Y67" s="106">
        <v>25.0</v>
      </c>
      <c r="Z67" s="137"/>
      <c r="AA67" s="85">
        <v>11.0</v>
      </c>
      <c r="AB67" s="85"/>
      <c r="AC67" s="106">
        <v>4.0</v>
      </c>
      <c r="AD67" s="85"/>
      <c r="AE67" s="106">
        <v>2402.0</v>
      </c>
      <c r="AF67" s="106">
        <v>94.0</v>
      </c>
      <c r="AG67" s="126"/>
      <c r="AH67" s="85"/>
      <c r="AI67" s="139">
        <v>44016.41666666667</v>
      </c>
      <c r="AJ67" s="140">
        <v>44016.7</v>
      </c>
      <c r="AK67" s="140" t="s">
        <v>177</v>
      </c>
      <c r="AL67" s="140" t="s">
        <v>212</v>
      </c>
      <c r="AM67" s="126" t="s">
        <v>216</v>
      </c>
      <c r="AN67" s="141" t="s">
        <v>197</v>
      </c>
      <c r="AO67" s="85"/>
      <c r="AP67" s="85"/>
      <c r="AQ67" s="126"/>
      <c r="AR67" s="85">
        <f t="shared" si="1"/>
        <v>105</v>
      </c>
      <c r="AS67" s="85"/>
      <c r="AT67" s="126"/>
      <c r="AU67" s="85">
        <v>3036.0</v>
      </c>
      <c r="AV67" s="146">
        <f t="shared" si="3"/>
        <v>105</v>
      </c>
      <c r="AW67" s="85">
        <v>105.0</v>
      </c>
      <c r="AX67" s="85"/>
    </row>
    <row r="68">
      <c r="A68" s="106">
        <v>2.0200703E7</v>
      </c>
      <c r="B68" s="85" t="s">
        <v>176</v>
      </c>
      <c r="C68" s="85"/>
      <c r="D68" s="85"/>
      <c r="E68" s="85"/>
      <c r="F68" s="85"/>
      <c r="G68" s="85"/>
      <c r="H68" s="85"/>
      <c r="I68" s="85"/>
      <c r="J68" s="85"/>
      <c r="K68" s="85"/>
      <c r="L68" s="85">
        <v>10413.0</v>
      </c>
      <c r="M68" s="85"/>
      <c r="N68" s="85"/>
      <c r="O68" s="85"/>
      <c r="P68" s="85">
        <v>180597.0</v>
      </c>
      <c r="Q68" s="85"/>
      <c r="R68" s="85"/>
      <c r="S68" s="85">
        <v>3021.0</v>
      </c>
      <c r="T68" s="146"/>
      <c r="U68" s="85"/>
      <c r="V68" s="106">
        <v>3126.0</v>
      </c>
      <c r="W68" s="106">
        <v>177576.0</v>
      </c>
      <c r="X68" s="85"/>
      <c r="Y68" s="106">
        <v>25.0</v>
      </c>
      <c r="Z68" s="137"/>
      <c r="AA68" s="85">
        <v>11.0</v>
      </c>
      <c r="AB68" s="85"/>
      <c r="AC68" s="106">
        <v>4.0</v>
      </c>
      <c r="AD68" s="85"/>
      <c r="AE68" s="106">
        <v>2396.0</v>
      </c>
      <c r="AF68" s="106">
        <v>93.0</v>
      </c>
      <c r="AG68" s="126"/>
      <c r="AH68" s="85"/>
      <c r="AI68" s="139">
        <v>44015.70833333333</v>
      </c>
      <c r="AJ68" s="140">
        <v>44015.714583333334</v>
      </c>
      <c r="AK68" s="140" t="s">
        <v>188</v>
      </c>
      <c r="AL68" s="140" t="s">
        <v>202</v>
      </c>
      <c r="AM68" s="126" t="s">
        <v>218</v>
      </c>
      <c r="AN68" s="141" t="s">
        <v>197</v>
      </c>
      <c r="AO68" s="85"/>
      <c r="AP68" s="85"/>
      <c r="AQ68" s="126"/>
      <c r="AR68" s="85">
        <f t="shared" si="1"/>
        <v>105</v>
      </c>
      <c r="AS68" s="85"/>
      <c r="AT68" s="126"/>
      <c r="AU68" s="85">
        <v>3021.0</v>
      </c>
      <c r="AV68" s="146">
        <f t="shared" si="3"/>
        <v>105</v>
      </c>
      <c r="AW68" s="85">
        <v>105.0</v>
      </c>
      <c r="AX68" s="85"/>
    </row>
    <row r="69">
      <c r="A69" s="106">
        <v>2.0200702E7</v>
      </c>
      <c r="B69" s="85" t="s">
        <v>176</v>
      </c>
      <c r="C69" s="85"/>
      <c r="D69" s="85"/>
      <c r="E69" s="85"/>
      <c r="F69" s="85"/>
      <c r="G69" s="85"/>
      <c r="H69" s="85"/>
      <c r="I69" s="85"/>
      <c r="J69" s="85"/>
      <c r="K69" s="85"/>
      <c r="L69" s="85">
        <v>10173.0</v>
      </c>
      <c r="M69" s="85"/>
      <c r="N69" s="85"/>
      <c r="O69" s="85"/>
      <c r="P69" s="85">
        <v>178238.0</v>
      </c>
      <c r="Q69" s="85"/>
      <c r="R69" s="85"/>
      <c r="S69" s="85">
        <v>2949.0</v>
      </c>
      <c r="T69" s="146"/>
      <c r="U69" s="85"/>
      <c r="V69" s="106">
        <v>3053.0</v>
      </c>
      <c r="W69" s="106">
        <v>175288.0</v>
      </c>
      <c r="X69" s="85"/>
      <c r="Y69" s="106">
        <v>23.0</v>
      </c>
      <c r="Z69" s="137"/>
      <c r="AA69" s="85">
        <v>10.0</v>
      </c>
      <c r="AB69" s="85"/>
      <c r="AC69" s="106">
        <v>5.0</v>
      </c>
      <c r="AD69" s="85"/>
      <c r="AE69" s="106">
        <v>2380.0</v>
      </c>
      <c r="AF69" s="106">
        <v>93.0</v>
      </c>
      <c r="AG69" s="126"/>
      <c r="AH69" s="85"/>
      <c r="AI69" s="139">
        <v>44014.70833333333</v>
      </c>
      <c r="AJ69" s="140">
        <v>44014.70694444445</v>
      </c>
      <c r="AK69" s="140" t="s">
        <v>219</v>
      </c>
      <c r="AL69" s="140" t="s">
        <v>192</v>
      </c>
      <c r="AM69" s="126" t="s">
        <v>218</v>
      </c>
      <c r="AN69" s="141" t="s">
        <v>197</v>
      </c>
      <c r="AO69" s="85"/>
      <c r="AP69" s="85"/>
      <c r="AQ69" s="126"/>
      <c r="AR69" s="85">
        <f t="shared" si="1"/>
        <v>104</v>
      </c>
      <c r="AS69" s="85"/>
      <c r="AT69" s="126"/>
      <c r="AU69" s="85">
        <v>2949.0</v>
      </c>
      <c r="AV69" s="146">
        <f t="shared" si="3"/>
        <v>104</v>
      </c>
      <c r="AW69" s="85">
        <v>104.0</v>
      </c>
      <c r="AX69" s="85"/>
    </row>
    <row r="70">
      <c r="A70" s="106">
        <v>2.0200701E7</v>
      </c>
      <c r="B70" s="85" t="s">
        <v>176</v>
      </c>
      <c r="C70" s="85"/>
      <c r="D70" s="85"/>
      <c r="E70" s="85"/>
      <c r="F70" s="85"/>
      <c r="G70" s="85"/>
      <c r="H70" s="85"/>
      <c r="I70" s="85"/>
      <c r="J70" s="85"/>
      <c r="K70" s="85"/>
      <c r="L70" s="85">
        <v>9918.0</v>
      </c>
      <c r="M70" s="85"/>
      <c r="N70" s="85"/>
      <c r="O70" s="85"/>
      <c r="P70" s="85">
        <v>173251.0</v>
      </c>
      <c r="Q70" s="85"/>
      <c r="R70" s="85"/>
      <c r="S70" s="85">
        <v>2831.0</v>
      </c>
      <c r="T70" s="146"/>
      <c r="U70" s="85"/>
      <c r="V70" s="106">
        <v>2932.0</v>
      </c>
      <c r="W70" s="106">
        <v>170420.0</v>
      </c>
      <c r="X70" s="85"/>
      <c r="Y70" s="106">
        <v>23.0</v>
      </c>
      <c r="Z70" s="137"/>
      <c r="AA70" s="85">
        <v>5.0</v>
      </c>
      <c r="AB70" s="85"/>
      <c r="AC70" s="106">
        <v>3.0</v>
      </c>
      <c r="AD70" s="85"/>
      <c r="AE70" s="106">
        <v>2284.0</v>
      </c>
      <c r="AF70" s="106">
        <v>93.0</v>
      </c>
      <c r="AG70" s="126"/>
      <c r="AH70" s="85"/>
      <c r="AI70" s="139">
        <v>44013.41666666667</v>
      </c>
      <c r="AJ70" s="140">
        <v>44013.69791666667</v>
      </c>
      <c r="AK70" s="140" t="s">
        <v>177</v>
      </c>
      <c r="AL70" s="140" t="s">
        <v>64</v>
      </c>
      <c r="AM70" s="126" t="s">
        <v>218</v>
      </c>
      <c r="AN70" s="141" t="s">
        <v>197</v>
      </c>
      <c r="AO70" s="85"/>
      <c r="AP70" s="85"/>
      <c r="AQ70" s="126"/>
      <c r="AR70" s="85">
        <f t="shared" si="1"/>
        <v>101</v>
      </c>
      <c r="AS70" s="85"/>
      <c r="AT70" s="126"/>
      <c r="AU70" s="85">
        <v>2831.0</v>
      </c>
      <c r="AV70" s="146">
        <f t="shared" si="3"/>
        <v>101</v>
      </c>
      <c r="AW70" s="85">
        <v>101.0</v>
      </c>
      <c r="AX70" s="85"/>
    </row>
    <row r="71">
      <c r="A71" s="106">
        <v>2.020063E7</v>
      </c>
      <c r="B71" s="85" t="s">
        <v>176</v>
      </c>
      <c r="C71" s="85"/>
      <c r="D71" s="85"/>
      <c r="E71" s="85"/>
      <c r="F71" s="85"/>
      <c r="G71" s="85"/>
      <c r="H71" s="85"/>
      <c r="I71" s="85"/>
      <c r="J71" s="85"/>
      <c r="K71" s="85"/>
      <c r="L71" s="85">
        <v>9777.0</v>
      </c>
      <c r="M71" s="85"/>
      <c r="N71" s="85"/>
      <c r="O71" s="85"/>
      <c r="P71" s="85">
        <v>171663.0</v>
      </c>
      <c r="Q71" s="85"/>
      <c r="R71" s="85"/>
      <c r="S71" s="85">
        <v>2804.0</v>
      </c>
      <c r="T71" s="146"/>
      <c r="U71" s="85"/>
      <c r="V71" s="106">
        <v>2905.0</v>
      </c>
      <c r="W71" s="106">
        <v>168859.0</v>
      </c>
      <c r="X71" s="85"/>
      <c r="Y71" s="106">
        <v>27.0</v>
      </c>
      <c r="Z71" s="137"/>
      <c r="AA71" s="85">
        <v>10.0</v>
      </c>
      <c r="AB71" s="85"/>
      <c r="AC71" s="106">
        <v>3.0</v>
      </c>
      <c r="AD71" s="85"/>
      <c r="AE71" s="106">
        <v>2272.0</v>
      </c>
      <c r="AF71" s="106">
        <v>93.0</v>
      </c>
      <c r="AG71" s="126"/>
      <c r="AH71" s="85"/>
      <c r="AI71" s="139">
        <v>44012.41666666667</v>
      </c>
      <c r="AJ71" s="140">
        <v>44012.72986111111</v>
      </c>
      <c r="AK71" s="140" t="s">
        <v>220</v>
      </c>
      <c r="AL71" s="140" t="s">
        <v>189</v>
      </c>
      <c r="AM71" s="126" t="s">
        <v>218</v>
      </c>
      <c r="AN71" s="141" t="s">
        <v>197</v>
      </c>
      <c r="AO71" s="85"/>
      <c r="AP71" s="85"/>
      <c r="AQ71" s="126"/>
      <c r="AR71" s="85">
        <f t="shared" si="1"/>
        <v>101</v>
      </c>
      <c r="AS71" s="85"/>
      <c r="AT71" s="126"/>
      <c r="AU71" s="85">
        <v>2804.0</v>
      </c>
      <c r="AV71" s="146">
        <f t="shared" si="3"/>
        <v>101</v>
      </c>
      <c r="AW71" s="85">
        <v>101.0</v>
      </c>
      <c r="AX71" s="85"/>
    </row>
    <row r="72">
      <c r="A72" s="106">
        <v>2.0200629E7</v>
      </c>
      <c r="B72" s="85" t="s">
        <v>176</v>
      </c>
      <c r="C72" s="85"/>
      <c r="D72" s="85"/>
      <c r="E72" s="85"/>
      <c r="F72" s="85"/>
      <c r="G72" s="85"/>
      <c r="H72" s="85"/>
      <c r="I72" s="85"/>
      <c r="J72" s="85"/>
      <c r="K72" s="85"/>
      <c r="L72" s="85">
        <v>9637.0</v>
      </c>
      <c r="M72" s="85"/>
      <c r="N72" s="85"/>
      <c r="O72" s="85"/>
      <c r="P72" s="85">
        <v>169556.0</v>
      </c>
      <c r="Q72" s="85"/>
      <c r="R72" s="85"/>
      <c r="S72" s="85">
        <v>2771.0</v>
      </c>
      <c r="T72" s="146"/>
      <c r="U72" s="85"/>
      <c r="V72" s="106">
        <v>2870.0</v>
      </c>
      <c r="W72" s="106">
        <v>166785.0</v>
      </c>
      <c r="X72" s="85"/>
      <c r="Y72" s="106">
        <v>28.0</v>
      </c>
      <c r="Z72" s="137"/>
      <c r="AA72" s="85">
        <v>5.0</v>
      </c>
      <c r="AB72" s="85"/>
      <c r="AC72" s="106">
        <v>3.0</v>
      </c>
      <c r="AD72" s="85"/>
      <c r="AE72" s="106">
        <v>2196.0</v>
      </c>
      <c r="AF72" s="106">
        <v>93.0</v>
      </c>
      <c r="AG72" s="126"/>
      <c r="AH72" s="85"/>
      <c r="AI72" s="139">
        <v>44011.70833333333</v>
      </c>
      <c r="AJ72" s="140">
        <v>44011.73125</v>
      </c>
      <c r="AK72" s="140" t="s">
        <v>221</v>
      </c>
      <c r="AL72" s="140" t="s">
        <v>222</v>
      </c>
      <c r="AM72" s="126" t="s">
        <v>218</v>
      </c>
      <c r="AN72" s="141" t="s">
        <v>197</v>
      </c>
      <c r="AO72" s="85"/>
      <c r="AP72" s="85"/>
      <c r="AQ72" s="126"/>
      <c r="AR72" s="85">
        <f t="shared" si="1"/>
        <v>99</v>
      </c>
      <c r="AS72" s="85"/>
      <c r="AT72" s="126"/>
      <c r="AU72" s="85">
        <v>2771.0</v>
      </c>
      <c r="AV72" s="146">
        <f t="shared" si="3"/>
        <v>99</v>
      </c>
      <c r="AW72" s="85">
        <v>99.0</v>
      </c>
      <c r="AX72" s="85"/>
    </row>
    <row r="73">
      <c r="A73" s="106">
        <v>2.0200628E7</v>
      </c>
      <c r="B73" s="85" t="s">
        <v>176</v>
      </c>
      <c r="C73" s="85"/>
      <c r="D73" s="85"/>
      <c r="E73" s="85"/>
      <c r="F73" s="85"/>
      <c r="G73" s="85"/>
      <c r="H73" s="85"/>
      <c r="I73" s="85"/>
      <c r="J73" s="85"/>
      <c r="K73" s="85"/>
      <c r="L73" s="85">
        <v>9584.0</v>
      </c>
      <c r="M73" s="85"/>
      <c r="N73" s="85"/>
      <c r="O73" s="85"/>
      <c r="P73" s="85">
        <v>166414.0</v>
      </c>
      <c r="Q73" s="85"/>
      <c r="R73" s="85"/>
      <c r="S73" s="85">
        <v>2723.0</v>
      </c>
      <c r="T73" s="146"/>
      <c r="U73" s="85"/>
      <c r="V73" s="106">
        <v>2817.0</v>
      </c>
      <c r="W73" s="106">
        <v>163691.0</v>
      </c>
      <c r="X73" s="85"/>
      <c r="Y73" s="106">
        <v>32.0</v>
      </c>
      <c r="Z73" s="137"/>
      <c r="AA73" s="85">
        <v>10.0</v>
      </c>
      <c r="AB73" s="85"/>
      <c r="AC73" s="106">
        <v>4.0</v>
      </c>
      <c r="AD73" s="85"/>
      <c r="AE73" s="106">
        <v>2062.0</v>
      </c>
      <c r="AF73" s="106">
        <v>93.0</v>
      </c>
      <c r="AG73" s="126"/>
      <c r="AH73" s="85"/>
      <c r="AI73" s="139">
        <v>44010.41666666667</v>
      </c>
      <c r="AJ73" s="140">
        <v>44010.681967592594</v>
      </c>
      <c r="AK73" s="140" t="s">
        <v>189</v>
      </c>
      <c r="AL73" s="140" t="s">
        <v>204</v>
      </c>
      <c r="AM73" s="126" t="s">
        <v>218</v>
      </c>
      <c r="AN73" s="141" t="s">
        <v>197</v>
      </c>
      <c r="AO73" s="85"/>
      <c r="AP73" s="85"/>
      <c r="AQ73" s="126"/>
      <c r="AR73" s="85">
        <f t="shared" si="1"/>
        <v>94</v>
      </c>
      <c r="AS73" s="85"/>
      <c r="AT73" s="126"/>
      <c r="AU73" s="85">
        <v>2723.0</v>
      </c>
      <c r="AV73" s="146">
        <f t="shared" si="3"/>
        <v>94</v>
      </c>
      <c r="AW73" s="85">
        <v>94.0</v>
      </c>
      <c r="AX73" s="85"/>
    </row>
    <row r="74">
      <c r="A74" s="106">
        <v>2.0200627E7</v>
      </c>
      <c r="B74" s="85" t="s">
        <v>176</v>
      </c>
      <c r="C74" s="85"/>
      <c r="D74" s="85"/>
      <c r="E74" s="85"/>
      <c r="F74" s="85"/>
      <c r="G74" s="85"/>
      <c r="H74" s="85"/>
      <c r="I74" s="85"/>
      <c r="J74" s="85"/>
      <c r="K74" s="85"/>
      <c r="L74" s="85">
        <v>9243.0</v>
      </c>
      <c r="M74" s="85"/>
      <c r="N74" s="85"/>
      <c r="O74" s="85"/>
      <c r="P74" s="85">
        <v>164593.0</v>
      </c>
      <c r="Q74" s="85"/>
      <c r="R74" s="85"/>
      <c r="S74" s="85">
        <v>2699.0</v>
      </c>
      <c r="T74" s="146"/>
      <c r="U74" s="85"/>
      <c r="V74" s="106">
        <v>2761.0</v>
      </c>
      <c r="W74" s="106">
        <v>161894.0</v>
      </c>
      <c r="X74" s="85"/>
      <c r="Y74" s="106">
        <v>33.0</v>
      </c>
      <c r="Z74" s="137"/>
      <c r="AA74" s="85">
        <v>10.0</v>
      </c>
      <c r="AB74" s="85"/>
      <c r="AC74" s="106">
        <v>4.0</v>
      </c>
      <c r="AD74" s="85"/>
      <c r="AE74" s="106">
        <v>2042.0</v>
      </c>
      <c r="AF74" s="106">
        <v>93.0</v>
      </c>
      <c r="AG74" s="126"/>
      <c r="AH74" s="85"/>
      <c r="AI74" s="139">
        <v>44009.41666666667</v>
      </c>
      <c r="AJ74" s="140">
        <v>44009.69097222222</v>
      </c>
      <c r="AK74" s="140" t="s">
        <v>223</v>
      </c>
      <c r="AL74" s="140" t="s">
        <v>212</v>
      </c>
      <c r="AM74" s="126" t="s">
        <v>218</v>
      </c>
      <c r="AN74" s="141" t="s">
        <v>197</v>
      </c>
      <c r="AO74" s="85"/>
      <c r="AP74" s="85"/>
      <c r="AQ74" s="126"/>
      <c r="AR74" s="85">
        <f t="shared" si="1"/>
        <v>62</v>
      </c>
      <c r="AS74" s="85"/>
      <c r="AT74" s="126"/>
      <c r="AU74" s="85">
        <v>2699.0</v>
      </c>
      <c r="AV74" s="146">
        <f t="shared" si="3"/>
        <v>62</v>
      </c>
      <c r="AW74" s="85">
        <v>62.0</v>
      </c>
      <c r="AX74" s="85"/>
    </row>
    <row r="75">
      <c r="A75" s="106">
        <v>2.0200626E7</v>
      </c>
      <c r="B75" s="85" t="s">
        <v>176</v>
      </c>
      <c r="C75" s="85"/>
      <c r="D75" s="85"/>
      <c r="E75" s="85"/>
      <c r="F75" s="85"/>
      <c r="G75" s="85"/>
      <c r="H75" s="85"/>
      <c r="I75" s="85"/>
      <c r="J75" s="85"/>
      <c r="K75" s="85"/>
      <c r="L75" s="85">
        <v>9210.0</v>
      </c>
      <c r="M75" s="85"/>
      <c r="N75" s="85"/>
      <c r="O75" s="85"/>
      <c r="P75" s="85">
        <v>161867.0</v>
      </c>
      <c r="Q75" s="85"/>
      <c r="R75" s="85"/>
      <c r="S75" s="85">
        <v>2622.0</v>
      </c>
      <c r="T75" s="146"/>
      <c r="U75" s="85"/>
      <c r="V75" s="106">
        <v>2712.0</v>
      </c>
      <c r="W75" s="106">
        <v>159245.0</v>
      </c>
      <c r="X75" s="85"/>
      <c r="Y75" s="106">
        <v>33.0</v>
      </c>
      <c r="Z75" s="137"/>
      <c r="AA75" s="85">
        <v>10.0</v>
      </c>
      <c r="AB75" s="85"/>
      <c r="AC75" s="106">
        <v>4.0</v>
      </c>
      <c r="AD75" s="85"/>
      <c r="AE75" s="106">
        <v>1907.0</v>
      </c>
      <c r="AF75" s="106">
        <v>92.0</v>
      </c>
      <c r="AG75" s="126"/>
      <c r="AH75" s="85"/>
      <c r="AI75" s="139">
        <v>44008.41666666667</v>
      </c>
      <c r="AJ75" s="140">
        <v>44008.69652777778</v>
      </c>
      <c r="AK75" s="140" t="s">
        <v>192</v>
      </c>
      <c r="AL75" s="140" t="s">
        <v>212</v>
      </c>
      <c r="AM75" s="126" t="s">
        <v>218</v>
      </c>
      <c r="AN75" s="141" t="s">
        <v>197</v>
      </c>
      <c r="AO75" s="85"/>
      <c r="AP75" s="85"/>
      <c r="AQ75" s="126"/>
      <c r="AR75" s="85">
        <f t="shared" si="1"/>
        <v>90</v>
      </c>
      <c r="AS75" s="85"/>
      <c r="AT75" s="126"/>
      <c r="AU75" s="85">
        <v>2622.0</v>
      </c>
      <c r="AV75" s="146">
        <f t="shared" si="3"/>
        <v>90</v>
      </c>
      <c r="AW75" s="85">
        <v>90.0</v>
      </c>
      <c r="AX75" s="85"/>
    </row>
    <row r="76">
      <c r="A76" s="106">
        <v>2.0200625E7</v>
      </c>
      <c r="B76" s="85" t="s">
        <v>176</v>
      </c>
      <c r="C76" s="85"/>
      <c r="D76" s="85"/>
      <c r="E76" s="85"/>
      <c r="F76" s="85"/>
      <c r="G76" s="85"/>
      <c r="H76" s="85"/>
      <c r="I76" s="85"/>
      <c r="J76" s="85"/>
      <c r="K76" s="85"/>
      <c r="L76" s="85">
        <v>8988.0</v>
      </c>
      <c r="M76" s="85"/>
      <c r="N76" s="85"/>
      <c r="O76" s="85"/>
      <c r="P76" s="85">
        <v>158617.0</v>
      </c>
      <c r="Q76" s="85"/>
      <c r="R76" s="85"/>
      <c r="S76" s="85">
        <v>2574.0</v>
      </c>
      <c r="T76" s="146"/>
      <c r="U76" s="85"/>
      <c r="V76" s="106">
        <v>2661.0</v>
      </c>
      <c r="W76" s="106">
        <v>156043.0</v>
      </c>
      <c r="X76" s="85"/>
      <c r="Y76" s="106">
        <v>24.0</v>
      </c>
      <c r="Z76" s="137"/>
      <c r="AA76" s="85">
        <v>5.0</v>
      </c>
      <c r="AB76" s="85"/>
      <c r="AC76" s="106">
        <v>2.0</v>
      </c>
      <c r="AD76" s="85"/>
      <c r="AE76" s="106">
        <v>1858.0</v>
      </c>
      <c r="AF76" s="106">
        <v>92.0</v>
      </c>
      <c r="AG76" s="126"/>
      <c r="AH76" s="85"/>
      <c r="AI76" s="139">
        <v>44007.41666666667</v>
      </c>
      <c r="AJ76" s="140">
        <v>44007.68819444445</v>
      </c>
      <c r="AK76" s="140" t="s">
        <v>208</v>
      </c>
      <c r="AL76" s="140" t="s">
        <v>192</v>
      </c>
      <c r="AM76" s="126" t="s">
        <v>224</v>
      </c>
      <c r="AN76" s="141" t="s">
        <v>197</v>
      </c>
      <c r="AO76" s="85"/>
      <c r="AP76" s="85"/>
      <c r="AQ76" s="126"/>
      <c r="AR76" s="85">
        <f t="shared" si="1"/>
        <v>87</v>
      </c>
      <c r="AS76" s="85"/>
      <c r="AT76" s="126"/>
      <c r="AU76" s="85">
        <v>2574.0</v>
      </c>
      <c r="AV76" s="146">
        <f t="shared" si="3"/>
        <v>87</v>
      </c>
      <c r="AW76" s="85">
        <v>87.0</v>
      </c>
      <c r="AX76" s="85"/>
    </row>
    <row r="77">
      <c r="A77" s="106">
        <v>2.0200624E7</v>
      </c>
      <c r="B77" s="85" t="s">
        <v>176</v>
      </c>
      <c r="C77" s="85"/>
      <c r="D77" s="85"/>
      <c r="E77" s="85"/>
      <c r="F77" s="85"/>
      <c r="G77" s="85"/>
      <c r="H77" s="85"/>
      <c r="I77" s="85"/>
      <c r="J77" s="85"/>
      <c r="K77" s="85"/>
      <c r="L77" s="85">
        <v>8817.0</v>
      </c>
      <c r="M77" s="85"/>
      <c r="N77" s="85"/>
      <c r="O77" s="85"/>
      <c r="P77" s="85">
        <v>156960.0</v>
      </c>
      <c r="Q77" s="85"/>
      <c r="R77" s="85"/>
      <c r="S77" s="85">
        <v>2541.0</v>
      </c>
      <c r="T77" s="146"/>
      <c r="U77" s="85"/>
      <c r="V77" s="106">
        <v>2629.0</v>
      </c>
      <c r="W77" s="106">
        <v>154419.0</v>
      </c>
      <c r="X77" s="85"/>
      <c r="Y77" s="106">
        <v>24.0</v>
      </c>
      <c r="Z77" s="137"/>
      <c r="AA77" s="85">
        <v>5.0</v>
      </c>
      <c r="AB77" s="85"/>
      <c r="AC77" s="106">
        <v>2.0</v>
      </c>
      <c r="AD77" s="85"/>
      <c r="AE77" s="106">
        <v>1855.0</v>
      </c>
      <c r="AF77" s="106">
        <v>92.0</v>
      </c>
      <c r="AG77" s="126"/>
      <c r="AH77" s="85"/>
      <c r="AI77" s="139">
        <v>44006.70833333333</v>
      </c>
      <c r="AJ77" s="140">
        <v>44006.71944444445</v>
      </c>
      <c r="AK77" s="140" t="s">
        <v>212</v>
      </c>
      <c r="AL77" s="140" t="s">
        <v>192</v>
      </c>
      <c r="AM77" s="126" t="s">
        <v>224</v>
      </c>
      <c r="AN77" s="141" t="s">
        <v>197</v>
      </c>
      <c r="AO77" s="85"/>
      <c r="AP77" s="85"/>
      <c r="AQ77" s="126"/>
      <c r="AR77" s="85">
        <f t="shared" si="1"/>
        <v>88</v>
      </c>
      <c r="AS77" s="85"/>
      <c r="AT77" s="126"/>
      <c r="AU77" s="85">
        <v>2541.0</v>
      </c>
      <c r="AV77" s="146">
        <f t="shared" si="3"/>
        <v>88</v>
      </c>
      <c r="AW77" s="85">
        <v>88.0</v>
      </c>
      <c r="AX77" s="85"/>
    </row>
    <row r="78">
      <c r="A78" s="106">
        <v>2.0200623E7</v>
      </c>
      <c r="B78" s="85" t="s">
        <v>176</v>
      </c>
      <c r="C78" s="85"/>
      <c r="D78" s="85"/>
      <c r="E78" s="85"/>
      <c r="F78" s="85"/>
      <c r="G78" s="85"/>
      <c r="H78" s="85"/>
      <c r="I78" s="85"/>
      <c r="J78" s="85"/>
      <c r="K78" s="85"/>
      <c r="L78" s="85">
        <v>8643.0</v>
      </c>
      <c r="M78" s="85"/>
      <c r="N78" s="85"/>
      <c r="O78" s="85"/>
      <c r="P78" s="85">
        <v>154239.0</v>
      </c>
      <c r="Q78" s="85"/>
      <c r="R78" s="85"/>
      <c r="S78" s="85">
        <v>2493.0</v>
      </c>
      <c r="T78" s="146"/>
      <c r="U78" s="85"/>
      <c r="V78" s="106">
        <v>2582.0</v>
      </c>
      <c r="W78" s="106">
        <v>151746.0</v>
      </c>
      <c r="X78" s="85"/>
      <c r="Y78" s="106">
        <v>21.0</v>
      </c>
      <c r="Z78" s="137"/>
      <c r="AA78" s="85">
        <v>5.0</v>
      </c>
      <c r="AB78" s="85"/>
      <c r="AC78" s="106">
        <v>2.0</v>
      </c>
      <c r="AD78" s="85"/>
      <c r="AE78" s="106">
        <v>1790.0</v>
      </c>
      <c r="AF78" s="106">
        <v>92.0</v>
      </c>
      <c r="AG78" s="126"/>
      <c r="AH78" s="85"/>
      <c r="AI78" s="139">
        <v>44005.41666666667</v>
      </c>
      <c r="AJ78" s="140">
        <v>44005.66666666667</v>
      </c>
      <c r="AK78" s="140" t="s">
        <v>204</v>
      </c>
      <c r="AL78" s="140" t="s">
        <v>222</v>
      </c>
      <c r="AM78" s="126" t="s">
        <v>224</v>
      </c>
      <c r="AN78" s="141" t="s">
        <v>197</v>
      </c>
      <c r="AO78" s="85"/>
      <c r="AP78" s="85"/>
      <c r="AQ78" s="126"/>
      <c r="AR78" s="85">
        <f t="shared" si="1"/>
        <v>89</v>
      </c>
      <c r="AS78" s="85"/>
      <c r="AT78" s="126"/>
      <c r="AU78" s="85">
        <v>2493.0</v>
      </c>
      <c r="AV78" s="146">
        <f t="shared" si="3"/>
        <v>89</v>
      </c>
      <c r="AW78" s="85">
        <v>89.0</v>
      </c>
      <c r="AX78" s="85"/>
    </row>
    <row r="79">
      <c r="A79" s="106">
        <v>2.0200622E7</v>
      </c>
      <c r="B79" s="85" t="s">
        <v>176</v>
      </c>
      <c r="C79" s="85"/>
      <c r="D79" s="85"/>
      <c r="E79" s="85"/>
      <c r="F79" s="85"/>
      <c r="G79" s="85"/>
      <c r="H79" s="85"/>
      <c r="I79" s="85"/>
      <c r="J79" s="85"/>
      <c r="K79" s="85"/>
      <c r="L79" s="85">
        <v>8575.0</v>
      </c>
      <c r="M79" s="85"/>
      <c r="N79" s="85"/>
      <c r="O79" s="85"/>
      <c r="P79" s="85">
        <v>151113.0</v>
      </c>
      <c r="Q79" s="85"/>
      <c r="R79" s="85"/>
      <c r="S79" s="85">
        <v>2461.0</v>
      </c>
      <c r="T79" s="146"/>
      <c r="U79" s="85"/>
      <c r="V79" s="106">
        <v>2552.0</v>
      </c>
      <c r="W79" s="106">
        <v>148652.0</v>
      </c>
      <c r="X79" s="85"/>
      <c r="Y79" s="106">
        <v>21.0</v>
      </c>
      <c r="Z79" s="137"/>
      <c r="AA79" s="85">
        <v>5.0</v>
      </c>
      <c r="AB79" s="85"/>
      <c r="AC79" s="106">
        <v>2.0</v>
      </c>
      <c r="AD79" s="85"/>
      <c r="AE79" s="106">
        <v>1681.0</v>
      </c>
      <c r="AF79" s="106">
        <v>89.0</v>
      </c>
      <c r="AG79" s="126"/>
      <c r="AH79" s="85"/>
      <c r="AI79" s="139">
        <v>44004.41666666667</v>
      </c>
      <c r="AJ79" s="140">
        <v>44004.67916666667</v>
      </c>
      <c r="AK79" s="140" t="s">
        <v>208</v>
      </c>
      <c r="AL79" s="140" t="s">
        <v>192</v>
      </c>
      <c r="AM79" s="126" t="s">
        <v>224</v>
      </c>
      <c r="AN79" s="141" t="s">
        <v>197</v>
      </c>
      <c r="AO79" s="85"/>
      <c r="AP79" s="85"/>
      <c r="AQ79" s="126"/>
      <c r="AR79" s="85">
        <f t="shared" si="1"/>
        <v>91</v>
      </c>
      <c r="AS79" s="85"/>
      <c r="AT79" s="126"/>
      <c r="AU79" s="85">
        <v>2461.0</v>
      </c>
      <c r="AV79" s="146">
        <f t="shared" si="3"/>
        <v>91</v>
      </c>
      <c r="AW79" s="85">
        <v>91.0</v>
      </c>
      <c r="AX79" s="85"/>
    </row>
    <row r="80">
      <c r="A80" s="106">
        <v>2.0200621E7</v>
      </c>
      <c r="B80" s="85" t="s">
        <v>176</v>
      </c>
      <c r="C80" s="85"/>
      <c r="D80" s="85"/>
      <c r="E80" s="85"/>
      <c r="F80" s="85"/>
      <c r="G80" s="85"/>
      <c r="H80" s="85"/>
      <c r="I80" s="85"/>
      <c r="J80" s="85"/>
      <c r="K80" s="85"/>
      <c r="L80" s="85">
        <v>8566.0</v>
      </c>
      <c r="M80" s="85"/>
      <c r="N80" s="85"/>
      <c r="O80" s="85"/>
      <c r="P80" s="85">
        <v>150498.0</v>
      </c>
      <c r="Q80" s="85"/>
      <c r="R80" s="85"/>
      <c r="S80" s="85">
        <v>2452.0</v>
      </c>
      <c r="T80" s="146"/>
      <c r="U80" s="85"/>
      <c r="V80" s="106">
        <v>2543.0</v>
      </c>
      <c r="W80" s="106">
        <v>148046.0</v>
      </c>
      <c r="X80" s="85"/>
      <c r="Y80" s="106">
        <v>23.0</v>
      </c>
      <c r="Z80" s="137"/>
      <c r="AA80" s="85">
        <v>3.0</v>
      </c>
      <c r="AB80" s="85"/>
      <c r="AC80" s="106">
        <v>2.0</v>
      </c>
      <c r="AD80" s="85"/>
      <c r="AE80" s="106">
        <v>1676.0</v>
      </c>
      <c r="AF80" s="106">
        <v>89.0</v>
      </c>
      <c r="AG80" s="126"/>
      <c r="AH80" s="85"/>
      <c r="AI80" s="139">
        <v>44003.70833333333</v>
      </c>
      <c r="AJ80" s="140">
        <v>44003.73402777778</v>
      </c>
      <c r="AK80" s="140" t="s">
        <v>188</v>
      </c>
      <c r="AL80" s="140" t="s">
        <v>192</v>
      </c>
      <c r="AM80" s="126" t="s">
        <v>224</v>
      </c>
      <c r="AN80" s="141" t="s">
        <v>197</v>
      </c>
      <c r="AO80" s="85"/>
      <c r="AP80" s="85"/>
      <c r="AQ80" s="126"/>
      <c r="AR80" s="85">
        <f t="shared" si="1"/>
        <v>91</v>
      </c>
      <c r="AS80" s="85"/>
      <c r="AT80" s="126"/>
      <c r="AU80" s="85">
        <v>2452.0</v>
      </c>
      <c r="AV80" s="146">
        <f t="shared" si="3"/>
        <v>91</v>
      </c>
      <c r="AW80" s="85">
        <v>91.0</v>
      </c>
      <c r="AX80" s="85"/>
    </row>
    <row r="81">
      <c r="A81" s="106">
        <v>2.020062E7</v>
      </c>
      <c r="B81" s="85" t="s">
        <v>176</v>
      </c>
      <c r="C81" s="85"/>
      <c r="D81" s="85"/>
      <c r="E81" s="85"/>
      <c r="F81" s="85"/>
      <c r="G81" s="85"/>
      <c r="H81" s="85"/>
      <c r="I81" s="85"/>
      <c r="J81" s="85"/>
      <c r="K81" s="85"/>
      <c r="L81" s="85">
        <v>8384.0</v>
      </c>
      <c r="M81" s="85"/>
      <c r="N81" s="85"/>
      <c r="O81" s="85"/>
      <c r="P81" s="85">
        <v>148313.0</v>
      </c>
      <c r="Q81" s="85"/>
      <c r="R81" s="85"/>
      <c r="S81" s="85">
        <v>2403.0</v>
      </c>
      <c r="T81" s="146"/>
      <c r="U81" s="85"/>
      <c r="V81" s="106">
        <v>2486.0</v>
      </c>
      <c r="W81" s="106">
        <v>145910.0</v>
      </c>
      <c r="X81" s="85"/>
      <c r="Y81" s="106">
        <v>22.0</v>
      </c>
      <c r="Z81" s="137"/>
      <c r="AA81" s="85">
        <v>6.0</v>
      </c>
      <c r="AB81" s="85"/>
      <c r="AC81" s="106">
        <v>2.0</v>
      </c>
      <c r="AD81" s="85"/>
      <c r="AE81" s="106">
        <v>1669.0</v>
      </c>
      <c r="AF81" s="106">
        <v>88.0</v>
      </c>
      <c r="AG81" s="126"/>
      <c r="AH81" s="85"/>
      <c r="AI81" s="139">
        <v>44002.41666666667</v>
      </c>
      <c r="AJ81" s="140">
        <v>44002.65486111111</v>
      </c>
      <c r="AK81" s="140" t="s">
        <v>225</v>
      </c>
      <c r="AL81" s="140" t="s">
        <v>192</v>
      </c>
      <c r="AM81" s="126" t="s">
        <v>224</v>
      </c>
      <c r="AN81" s="141" t="s">
        <v>197</v>
      </c>
      <c r="AO81" s="85"/>
      <c r="AP81" s="85"/>
      <c r="AQ81" s="126"/>
      <c r="AR81" s="85">
        <f t="shared" si="1"/>
        <v>83</v>
      </c>
      <c r="AS81" s="85"/>
      <c r="AT81" s="126"/>
      <c r="AU81" s="85">
        <v>2403.0</v>
      </c>
      <c r="AV81" s="146">
        <f t="shared" si="3"/>
        <v>83</v>
      </c>
      <c r="AW81" s="85">
        <v>83.0</v>
      </c>
      <c r="AX81" s="85"/>
    </row>
    <row r="82">
      <c r="A82" s="106">
        <v>2.0200619E7</v>
      </c>
      <c r="B82" s="85" t="s">
        <v>176</v>
      </c>
      <c r="C82" s="85"/>
      <c r="D82" s="85"/>
      <c r="E82" s="85"/>
      <c r="F82" s="85"/>
      <c r="G82" s="85"/>
      <c r="H82" s="85"/>
      <c r="I82" s="85"/>
      <c r="J82" s="85"/>
      <c r="K82" s="85"/>
      <c r="L82" s="85">
        <v>8223.0</v>
      </c>
      <c r="M82" s="85"/>
      <c r="N82" s="85"/>
      <c r="O82" s="85"/>
      <c r="P82" s="85">
        <v>145932.0</v>
      </c>
      <c r="Q82" s="85"/>
      <c r="R82" s="85"/>
      <c r="S82" s="85">
        <v>2353.0</v>
      </c>
      <c r="T82" s="146"/>
      <c r="U82" s="85"/>
      <c r="V82" s="106">
        <v>2435.0</v>
      </c>
      <c r="W82" s="106">
        <v>143579.0</v>
      </c>
      <c r="X82" s="85"/>
      <c r="Y82" s="106">
        <v>22.0</v>
      </c>
      <c r="Z82" s="137"/>
      <c r="AA82" s="85">
        <v>6.0</v>
      </c>
      <c r="AB82" s="85"/>
      <c r="AC82" s="106">
        <v>2.0</v>
      </c>
      <c r="AD82" s="85"/>
      <c r="AE82" s="106">
        <v>1665.0</v>
      </c>
      <c r="AF82" s="106">
        <v>88.0</v>
      </c>
      <c r="AG82" s="126"/>
      <c r="AH82" s="85"/>
      <c r="AI82" s="139">
        <v>44001.41666666667</v>
      </c>
      <c r="AJ82" s="140">
        <v>44001.694444444445</v>
      </c>
      <c r="AK82" s="140" t="s">
        <v>208</v>
      </c>
      <c r="AL82" s="140" t="s">
        <v>139</v>
      </c>
      <c r="AM82" s="126" t="s">
        <v>224</v>
      </c>
      <c r="AN82" s="141" t="s">
        <v>197</v>
      </c>
      <c r="AO82" s="85"/>
      <c r="AP82" s="85"/>
      <c r="AQ82" s="126"/>
      <c r="AR82" s="85">
        <f t="shared" si="1"/>
        <v>82</v>
      </c>
      <c r="AS82" s="85"/>
      <c r="AT82" s="126"/>
      <c r="AU82" s="85">
        <v>2353.0</v>
      </c>
      <c r="AV82" s="146">
        <f t="shared" si="3"/>
        <v>82</v>
      </c>
      <c r="AW82" s="85">
        <v>82.0</v>
      </c>
      <c r="AX82" s="85"/>
    </row>
    <row r="83">
      <c r="A83" s="106">
        <v>2.0200618E7</v>
      </c>
      <c r="B83" s="85" t="s">
        <v>176</v>
      </c>
      <c r="C83" s="85"/>
      <c r="D83" s="85"/>
      <c r="E83" s="85"/>
      <c r="F83" s="85"/>
      <c r="G83" s="85"/>
      <c r="H83" s="85"/>
      <c r="I83" s="85"/>
      <c r="J83" s="85"/>
      <c r="K83" s="85"/>
      <c r="L83" s="85">
        <v>8070.0</v>
      </c>
      <c r="M83" s="85"/>
      <c r="N83" s="85"/>
      <c r="O83" s="85"/>
      <c r="P83" s="85">
        <v>144347.0</v>
      </c>
      <c r="Q83" s="85"/>
      <c r="R83" s="85"/>
      <c r="S83" s="85">
        <v>2336.0</v>
      </c>
      <c r="T83" s="146"/>
      <c r="U83" s="85"/>
      <c r="V83" s="106">
        <v>2418.0</v>
      </c>
      <c r="W83" s="106">
        <v>142011.0</v>
      </c>
      <c r="X83" s="85"/>
      <c r="Y83" s="106">
        <v>25.0</v>
      </c>
      <c r="Z83" s="137"/>
      <c r="AA83" s="85">
        <v>5.0</v>
      </c>
      <c r="AB83" s="85"/>
      <c r="AC83" s="106">
        <v>2.0</v>
      </c>
      <c r="AD83" s="85"/>
      <c r="AE83" s="106">
        <v>1665.0</v>
      </c>
      <c r="AF83" s="106">
        <v>88.0</v>
      </c>
      <c r="AG83" s="126"/>
      <c r="AH83" s="85"/>
      <c r="AI83" s="139">
        <v>44000.70833333333</v>
      </c>
      <c r="AJ83" s="140">
        <v>44000.73819444445</v>
      </c>
      <c r="AK83" s="140" t="s">
        <v>208</v>
      </c>
      <c r="AL83" s="140" t="s">
        <v>192</v>
      </c>
      <c r="AM83" s="126" t="s">
        <v>224</v>
      </c>
      <c r="AN83" s="141" t="s">
        <v>197</v>
      </c>
      <c r="AO83" s="85"/>
      <c r="AP83" s="85"/>
      <c r="AQ83" s="126"/>
      <c r="AR83" s="85">
        <f t="shared" si="1"/>
        <v>82</v>
      </c>
      <c r="AS83" s="85"/>
      <c r="AT83" s="126"/>
      <c r="AU83" s="85">
        <v>2336.0</v>
      </c>
      <c r="AV83" s="146">
        <f t="shared" si="3"/>
        <v>82</v>
      </c>
      <c r="AW83" s="85">
        <v>82.0</v>
      </c>
      <c r="AX83" s="85"/>
    </row>
    <row r="84">
      <c r="A84" s="106">
        <v>2.0200617E7</v>
      </c>
      <c r="B84" s="85" t="s">
        <v>176</v>
      </c>
      <c r="C84" s="85"/>
      <c r="D84" s="85"/>
      <c r="E84" s="85"/>
      <c r="F84" s="85"/>
      <c r="G84" s="85"/>
      <c r="H84" s="85"/>
      <c r="I84" s="85"/>
      <c r="J84" s="85"/>
      <c r="K84" s="85"/>
      <c r="L84" s="85">
        <v>7878.0</v>
      </c>
      <c r="M84" s="85"/>
      <c r="N84" s="85"/>
      <c r="O84" s="85"/>
      <c r="P84" s="85">
        <v>141289.0</v>
      </c>
      <c r="Q84" s="85"/>
      <c r="R84" s="85"/>
      <c r="S84" s="85">
        <v>2295.0</v>
      </c>
      <c r="T84" s="146"/>
      <c r="U84" s="85"/>
      <c r="V84" s="106">
        <v>2376.0</v>
      </c>
      <c r="W84" s="106">
        <v>138994.0</v>
      </c>
      <c r="X84" s="85"/>
      <c r="Y84" s="106">
        <v>23.0</v>
      </c>
      <c r="Z84" s="137"/>
      <c r="AA84" s="85">
        <v>7.0</v>
      </c>
      <c r="AB84" s="85"/>
      <c r="AC84" s="106">
        <v>2.0</v>
      </c>
      <c r="AD84" s="85"/>
      <c r="AE84" s="106">
        <v>1654.0</v>
      </c>
      <c r="AF84" s="106">
        <v>88.0</v>
      </c>
      <c r="AG84" s="126"/>
      <c r="AH84" s="85"/>
      <c r="AI84" s="139">
        <v>43999.70833333333</v>
      </c>
      <c r="AJ84" s="140">
        <v>43999.736805555556</v>
      </c>
      <c r="AK84" s="140" t="s">
        <v>212</v>
      </c>
      <c r="AL84" s="140" t="s">
        <v>192</v>
      </c>
      <c r="AM84" s="126" t="s">
        <v>224</v>
      </c>
      <c r="AN84" s="141" t="s">
        <v>197</v>
      </c>
      <c r="AO84" s="85"/>
      <c r="AP84" s="85"/>
      <c r="AQ84" s="126"/>
      <c r="AR84" s="85">
        <f t="shared" si="1"/>
        <v>81</v>
      </c>
      <c r="AS84" s="85"/>
      <c r="AT84" s="126"/>
      <c r="AU84" s="85">
        <v>2295.0</v>
      </c>
      <c r="AV84" s="146">
        <f t="shared" si="3"/>
        <v>81</v>
      </c>
      <c r="AW84" s="85">
        <v>81.0</v>
      </c>
      <c r="AX84" s="85"/>
    </row>
    <row r="85">
      <c r="A85" s="106">
        <v>2.0200616E7</v>
      </c>
      <c r="B85" s="85" t="s">
        <v>176</v>
      </c>
      <c r="C85" s="85"/>
      <c r="D85" s="85"/>
      <c r="E85" s="85"/>
      <c r="F85" s="85"/>
      <c r="G85" s="85"/>
      <c r="H85" s="85"/>
      <c r="I85" s="85"/>
      <c r="J85" s="85"/>
      <c r="K85" s="85"/>
      <c r="L85" s="85">
        <v>7813.0</v>
      </c>
      <c r="M85" s="85"/>
      <c r="N85" s="85"/>
      <c r="O85" s="85"/>
      <c r="P85" s="85">
        <v>136991.0</v>
      </c>
      <c r="Q85" s="85"/>
      <c r="R85" s="85"/>
      <c r="S85" s="85">
        <v>2261.0</v>
      </c>
      <c r="T85" s="146"/>
      <c r="U85" s="85"/>
      <c r="V85" s="106">
        <v>2341.0</v>
      </c>
      <c r="W85" s="106">
        <v>134730.0</v>
      </c>
      <c r="X85" s="85"/>
      <c r="Y85" s="106">
        <v>24.0</v>
      </c>
      <c r="Z85" s="137"/>
      <c r="AA85" s="85">
        <v>8.0</v>
      </c>
      <c r="AB85" s="85"/>
      <c r="AC85" s="106">
        <v>3.0</v>
      </c>
      <c r="AD85" s="85"/>
      <c r="AE85" s="106">
        <v>1636.0</v>
      </c>
      <c r="AF85" s="106">
        <v>88.0</v>
      </c>
      <c r="AG85" s="126"/>
      <c r="AH85" s="85"/>
      <c r="AI85" s="139">
        <v>43998.41666666667</v>
      </c>
      <c r="AJ85" s="140">
        <v>43998.73055555555</v>
      </c>
      <c r="AK85" s="140" t="s">
        <v>226</v>
      </c>
      <c r="AL85" s="140" t="s">
        <v>212</v>
      </c>
      <c r="AM85" s="126" t="s">
        <v>224</v>
      </c>
      <c r="AN85" s="141" t="s">
        <v>197</v>
      </c>
      <c r="AO85" s="85"/>
      <c r="AP85" s="85"/>
      <c r="AQ85" s="126"/>
      <c r="AR85" s="85">
        <f t="shared" si="1"/>
        <v>80</v>
      </c>
      <c r="AS85" s="85"/>
      <c r="AT85" s="126"/>
      <c r="AU85" s="85">
        <v>2261.0</v>
      </c>
      <c r="AV85" s="146">
        <f t="shared" si="3"/>
        <v>80</v>
      </c>
      <c r="AW85" s="85">
        <v>80.0</v>
      </c>
      <c r="AX85" s="85"/>
    </row>
    <row r="86">
      <c r="A86" s="106">
        <v>2.0200615E7</v>
      </c>
      <c r="B86" s="85" t="s">
        <v>176</v>
      </c>
      <c r="C86" s="85"/>
      <c r="D86" s="85"/>
      <c r="E86" s="85"/>
      <c r="F86" s="85"/>
      <c r="G86" s="85"/>
      <c r="H86" s="85"/>
      <c r="I86" s="85"/>
      <c r="J86" s="85"/>
      <c r="K86" s="85"/>
      <c r="L86" s="85">
        <v>7673.0</v>
      </c>
      <c r="M86" s="85"/>
      <c r="N86" s="85"/>
      <c r="O86" s="85"/>
      <c r="P86" s="85">
        <v>131875.0</v>
      </c>
      <c r="Q86" s="85"/>
      <c r="R86" s="85"/>
      <c r="S86" s="85">
        <v>2220.0</v>
      </c>
      <c r="T86" s="146"/>
      <c r="U86" s="85"/>
      <c r="V86" s="106">
        <v>2298.0</v>
      </c>
      <c r="W86" s="106">
        <v>129655.0</v>
      </c>
      <c r="X86" s="85"/>
      <c r="Y86" s="106">
        <v>25.0</v>
      </c>
      <c r="Z86" s="137"/>
      <c r="AA86" s="85">
        <v>8.0</v>
      </c>
      <c r="AB86" s="85"/>
      <c r="AC86" s="106">
        <v>2.0</v>
      </c>
      <c r="AD86" s="85"/>
      <c r="AE86" s="106">
        <v>1585.0</v>
      </c>
      <c r="AF86" s="106">
        <v>88.0</v>
      </c>
      <c r="AG86" s="126"/>
      <c r="AH86" s="85"/>
      <c r="AI86" s="139">
        <v>43997.41666666667</v>
      </c>
      <c r="AJ86" s="140">
        <v>43997.6319212963</v>
      </c>
      <c r="AK86" s="140" t="s">
        <v>204</v>
      </c>
      <c r="AL86" s="140" t="s">
        <v>192</v>
      </c>
      <c r="AM86" s="126" t="s">
        <v>224</v>
      </c>
      <c r="AN86" s="141" t="s">
        <v>197</v>
      </c>
      <c r="AO86" s="85"/>
      <c r="AP86" s="85"/>
      <c r="AQ86" s="126"/>
      <c r="AR86" s="85">
        <f t="shared" si="1"/>
        <v>78</v>
      </c>
      <c r="AS86" s="85"/>
      <c r="AT86" s="126"/>
      <c r="AU86" s="85">
        <v>2220.0</v>
      </c>
      <c r="AV86" s="146">
        <f t="shared" si="3"/>
        <v>78</v>
      </c>
      <c r="AW86" s="85">
        <v>78.0</v>
      </c>
      <c r="AX86" s="85"/>
    </row>
    <row r="87">
      <c r="A87" s="106">
        <v>2.0200614E7</v>
      </c>
      <c r="B87" s="85" t="s">
        <v>176</v>
      </c>
      <c r="C87" s="85"/>
      <c r="D87" s="85"/>
      <c r="E87" s="85"/>
      <c r="F87" s="85"/>
      <c r="G87" s="85"/>
      <c r="H87" s="85"/>
      <c r="I87" s="85"/>
      <c r="J87" s="85"/>
      <c r="K87" s="85"/>
      <c r="L87" s="85">
        <v>7651.0</v>
      </c>
      <c r="M87" s="85"/>
      <c r="N87" s="85"/>
      <c r="O87" s="85"/>
      <c r="P87" s="85">
        <v>131123.0</v>
      </c>
      <c r="Q87" s="85"/>
      <c r="R87" s="85"/>
      <c r="S87" s="85">
        <v>2213.0</v>
      </c>
      <c r="T87" s="146"/>
      <c r="U87" s="85"/>
      <c r="V87" s="106">
        <v>2289.0</v>
      </c>
      <c r="W87" s="106">
        <v>128910.0</v>
      </c>
      <c r="X87" s="85"/>
      <c r="Y87" s="106">
        <v>30.0</v>
      </c>
      <c r="Z87" s="137"/>
      <c r="AA87" s="85">
        <v>8.0</v>
      </c>
      <c r="AB87" s="85"/>
      <c r="AC87" s="106">
        <v>2.0</v>
      </c>
      <c r="AD87" s="85"/>
      <c r="AE87" s="106">
        <v>1571.0</v>
      </c>
      <c r="AF87" s="106">
        <v>88.0</v>
      </c>
      <c r="AG87" s="126"/>
      <c r="AH87" s="85"/>
      <c r="AI87" s="139">
        <v>43996.41666666667</v>
      </c>
      <c r="AJ87" s="140">
        <v>43996.67083333334</v>
      </c>
      <c r="AK87" s="140" t="s">
        <v>192</v>
      </c>
      <c r="AL87" s="140" t="s">
        <v>212</v>
      </c>
      <c r="AM87" s="126" t="s">
        <v>224</v>
      </c>
      <c r="AN87" s="141" t="s">
        <v>197</v>
      </c>
      <c r="AO87" s="85"/>
      <c r="AP87" s="85"/>
      <c r="AQ87" s="126"/>
      <c r="AR87" s="85">
        <f t="shared" si="1"/>
        <v>76</v>
      </c>
      <c r="AS87" s="85"/>
      <c r="AT87" s="126"/>
      <c r="AU87" s="85">
        <v>2213.0</v>
      </c>
      <c r="AV87" s="146">
        <f t="shared" si="3"/>
        <v>76</v>
      </c>
      <c r="AW87" s="85">
        <v>76.0</v>
      </c>
      <c r="AX87" s="85"/>
    </row>
    <row r="88">
      <c r="A88" s="106">
        <v>2.0200613E7</v>
      </c>
      <c r="B88" s="85" t="s">
        <v>176</v>
      </c>
      <c r="C88" s="85"/>
      <c r="D88" s="85"/>
      <c r="E88" s="85"/>
      <c r="F88" s="85"/>
      <c r="G88" s="85"/>
      <c r="H88" s="85"/>
      <c r="I88" s="85"/>
      <c r="J88" s="85"/>
      <c r="K88" s="85"/>
      <c r="L88" s="85">
        <v>7485.0</v>
      </c>
      <c r="M88" s="85"/>
      <c r="N88" s="85"/>
      <c r="O88" s="85"/>
      <c r="P88" s="85">
        <v>127441.0</v>
      </c>
      <c r="Q88" s="85"/>
      <c r="R88" s="85"/>
      <c r="S88" s="85">
        <v>2183.0</v>
      </c>
      <c r="T88" s="146"/>
      <c r="U88" s="85"/>
      <c r="V88" s="106">
        <v>2259.0</v>
      </c>
      <c r="W88" s="106">
        <v>125258.0</v>
      </c>
      <c r="X88" s="85"/>
      <c r="Y88" s="106">
        <v>29.0</v>
      </c>
      <c r="Z88" s="137"/>
      <c r="AA88" s="85">
        <v>9.0</v>
      </c>
      <c r="AB88" s="85"/>
      <c r="AC88" s="106">
        <v>2.0</v>
      </c>
      <c r="AD88" s="85"/>
      <c r="AE88" s="106">
        <v>1568.0</v>
      </c>
      <c r="AF88" s="106">
        <v>88.0</v>
      </c>
      <c r="AG88" s="126"/>
      <c r="AH88" s="85"/>
      <c r="AI88" s="139">
        <v>43995.41666666667</v>
      </c>
      <c r="AJ88" s="140">
        <v>43995.69305555556</v>
      </c>
      <c r="AK88" s="140" t="s">
        <v>214</v>
      </c>
      <c r="AL88" s="140" t="s">
        <v>202</v>
      </c>
      <c r="AM88" s="126" t="s">
        <v>227</v>
      </c>
      <c r="AN88" s="141" t="s">
        <v>197</v>
      </c>
      <c r="AO88" s="85"/>
      <c r="AP88" s="85"/>
      <c r="AQ88" s="126"/>
      <c r="AR88" s="85">
        <f t="shared" si="1"/>
        <v>76</v>
      </c>
      <c r="AS88" s="85"/>
      <c r="AT88" s="126"/>
      <c r="AU88" s="85">
        <v>2183.0</v>
      </c>
      <c r="AV88" s="146">
        <f t="shared" si="3"/>
        <v>76</v>
      </c>
      <c r="AW88" s="85">
        <v>76.0</v>
      </c>
      <c r="AX88" s="85"/>
    </row>
    <row r="89">
      <c r="A89" s="106">
        <v>2.0200612E7</v>
      </c>
      <c r="B89" s="85" t="s">
        <v>176</v>
      </c>
      <c r="C89" s="85"/>
      <c r="D89" s="85"/>
      <c r="E89" s="85"/>
      <c r="F89" s="85"/>
      <c r="G89" s="85"/>
      <c r="H89" s="85"/>
      <c r="I89" s="85"/>
      <c r="J89" s="85"/>
      <c r="K89" s="85"/>
      <c r="L89" s="85">
        <v>7354.0</v>
      </c>
      <c r="M89" s="85"/>
      <c r="N89" s="85"/>
      <c r="O89" s="85"/>
      <c r="P89" s="85">
        <v>123963.0</v>
      </c>
      <c r="Q89" s="85"/>
      <c r="R89" s="85"/>
      <c r="S89" s="85">
        <v>2157.0</v>
      </c>
      <c r="T89" s="146"/>
      <c r="U89" s="85"/>
      <c r="V89" s="106">
        <v>2233.0</v>
      </c>
      <c r="W89" s="106">
        <v>121806.0</v>
      </c>
      <c r="X89" s="85"/>
      <c r="Y89" s="106">
        <v>29.0</v>
      </c>
      <c r="Z89" s="137"/>
      <c r="AA89" s="85">
        <v>9.0</v>
      </c>
      <c r="AB89" s="85"/>
      <c r="AC89" s="106">
        <v>2.0</v>
      </c>
      <c r="AD89" s="85"/>
      <c r="AE89" s="106">
        <v>1553.0</v>
      </c>
      <c r="AF89" s="106">
        <v>86.0</v>
      </c>
      <c r="AG89" s="126"/>
      <c r="AH89" s="85"/>
      <c r="AI89" s="139">
        <v>43994.41666666667</v>
      </c>
      <c r="AJ89" s="140">
        <v>43994.65694444445</v>
      </c>
      <c r="AK89" s="140" t="s">
        <v>192</v>
      </c>
      <c r="AL89" s="140" t="s">
        <v>178</v>
      </c>
      <c r="AM89" s="126" t="s">
        <v>228</v>
      </c>
      <c r="AN89" s="141" t="s">
        <v>197</v>
      </c>
      <c r="AO89" s="85"/>
      <c r="AP89" s="85"/>
      <c r="AQ89" s="126"/>
      <c r="AR89" s="85">
        <f t="shared" si="1"/>
        <v>76</v>
      </c>
      <c r="AS89" s="85"/>
      <c r="AT89" s="126"/>
      <c r="AU89" s="85">
        <v>2157.0</v>
      </c>
      <c r="AV89" s="146">
        <f t="shared" si="3"/>
        <v>76</v>
      </c>
      <c r="AW89" s="85">
        <v>76.0</v>
      </c>
      <c r="AX89" s="85"/>
    </row>
    <row r="90">
      <c r="A90" s="106">
        <v>2.0200611E7</v>
      </c>
      <c r="B90" s="85" t="s">
        <v>176</v>
      </c>
      <c r="C90" s="85"/>
      <c r="D90" s="85"/>
      <c r="E90" s="85"/>
      <c r="F90" s="85"/>
      <c r="G90" s="85"/>
      <c r="H90" s="85"/>
      <c r="I90" s="85"/>
      <c r="J90" s="85"/>
      <c r="K90" s="85"/>
      <c r="L90" s="85">
        <v>7173.0</v>
      </c>
      <c r="M90" s="85"/>
      <c r="N90" s="85"/>
      <c r="O90" s="85"/>
      <c r="P90" s="85">
        <v>122691.0</v>
      </c>
      <c r="Q90" s="85"/>
      <c r="R90" s="85"/>
      <c r="S90" s="85">
        <v>2136.0</v>
      </c>
      <c r="T90" s="146"/>
      <c r="U90" s="85"/>
      <c r="V90" s="106">
        <v>2212.0</v>
      </c>
      <c r="W90" s="106">
        <v>118908.0</v>
      </c>
      <c r="X90" s="85"/>
      <c r="Y90" s="106">
        <v>38.0</v>
      </c>
      <c r="Z90" s="137"/>
      <c r="AA90" s="85">
        <v>8.0</v>
      </c>
      <c r="AB90" s="85"/>
      <c r="AC90" s="106">
        <v>2.0</v>
      </c>
      <c r="AD90" s="85"/>
      <c r="AE90" s="106">
        <v>1516.0</v>
      </c>
      <c r="AF90" s="106">
        <v>85.0</v>
      </c>
      <c r="AG90" s="126"/>
      <c r="AH90" s="85"/>
      <c r="AI90" s="139">
        <v>43993.41666666667</v>
      </c>
      <c r="AJ90" s="140">
        <v>43993.68541666667</v>
      </c>
      <c r="AK90" s="140" t="s">
        <v>208</v>
      </c>
      <c r="AL90" s="140" t="s">
        <v>181</v>
      </c>
      <c r="AM90" s="126" t="s">
        <v>228</v>
      </c>
      <c r="AN90" s="141" t="s">
        <v>197</v>
      </c>
      <c r="AO90" s="85"/>
      <c r="AP90" s="85"/>
      <c r="AQ90" s="126"/>
      <c r="AR90" s="85">
        <f t="shared" si="1"/>
        <v>76</v>
      </c>
      <c r="AS90" s="85"/>
      <c r="AT90" s="126"/>
      <c r="AU90" s="85">
        <v>2136.0</v>
      </c>
      <c r="AV90" s="146">
        <f t="shared" si="3"/>
        <v>76</v>
      </c>
      <c r="AW90" s="85">
        <v>76.0</v>
      </c>
      <c r="AX90" s="85"/>
    </row>
    <row r="91">
      <c r="A91" s="106">
        <v>2.020061E7</v>
      </c>
      <c r="B91" s="85" t="s">
        <v>176</v>
      </c>
      <c r="C91" s="85"/>
      <c r="D91" s="85"/>
      <c r="E91" s="85"/>
      <c r="F91" s="85"/>
      <c r="G91" s="85"/>
      <c r="H91" s="85"/>
      <c r="I91" s="85"/>
      <c r="J91" s="85"/>
      <c r="K91" s="85"/>
      <c r="L91" s="85">
        <v>7006.0</v>
      </c>
      <c r="M91" s="85"/>
      <c r="N91" s="85"/>
      <c r="O91" s="85"/>
      <c r="P91" s="85">
        <v>119716.0</v>
      </c>
      <c r="Q91" s="85"/>
      <c r="R91" s="85"/>
      <c r="S91" s="85">
        <v>2114.0</v>
      </c>
      <c r="T91" s="146"/>
      <c r="U91" s="85"/>
      <c r="V91" s="106">
        <v>2188.0</v>
      </c>
      <c r="W91" s="106">
        <v>115802.0</v>
      </c>
      <c r="X91" s="85"/>
      <c r="Y91" s="106">
        <v>24.0</v>
      </c>
      <c r="Z91" s="137"/>
      <c r="AA91" s="85">
        <v>9.0</v>
      </c>
      <c r="AB91" s="85"/>
      <c r="AC91" s="106">
        <v>5.0</v>
      </c>
      <c r="AD91" s="85"/>
      <c r="AE91" s="106">
        <v>1485.0</v>
      </c>
      <c r="AF91" s="106">
        <v>85.0</v>
      </c>
      <c r="AG91" s="126"/>
      <c r="AH91" s="85"/>
      <c r="AI91" s="139">
        <v>43992.41666666667</v>
      </c>
      <c r="AJ91" s="140">
        <v>43992.66805555555</v>
      </c>
      <c r="AK91" s="140" t="s">
        <v>208</v>
      </c>
      <c r="AL91" s="140" t="s">
        <v>192</v>
      </c>
      <c r="AM91" s="126" t="s">
        <v>229</v>
      </c>
      <c r="AN91" s="141" t="s">
        <v>197</v>
      </c>
      <c r="AO91" s="85"/>
      <c r="AP91" s="85"/>
      <c r="AQ91" s="126"/>
      <c r="AR91" s="85">
        <f t="shared" si="1"/>
        <v>74</v>
      </c>
      <c r="AS91" s="85"/>
      <c r="AT91" s="126"/>
      <c r="AU91" s="85">
        <v>2114.0</v>
      </c>
      <c r="AV91" s="146">
        <f t="shared" si="3"/>
        <v>74</v>
      </c>
      <c r="AW91" s="85">
        <v>74.0</v>
      </c>
      <c r="AX91" s="85"/>
    </row>
    <row r="92">
      <c r="A92" s="106">
        <v>2.0200609E7</v>
      </c>
      <c r="B92" s="85" t="s">
        <v>176</v>
      </c>
      <c r="C92" s="85"/>
      <c r="D92" s="85"/>
      <c r="E92" s="85"/>
      <c r="F92" s="85"/>
      <c r="G92" s="85"/>
      <c r="H92" s="85"/>
      <c r="I92" s="85"/>
      <c r="J92" s="85"/>
      <c r="K92" s="85"/>
      <c r="L92" s="85">
        <v>6871.0</v>
      </c>
      <c r="M92" s="85"/>
      <c r="N92" s="85"/>
      <c r="O92" s="85"/>
      <c r="P92" s="85">
        <v>117075.0</v>
      </c>
      <c r="Q92" s="85"/>
      <c r="R92" s="85"/>
      <c r="S92" s="85">
        <v>2095.0</v>
      </c>
      <c r="T92" s="146"/>
      <c r="U92" s="85"/>
      <c r="V92" s="106">
        <v>2169.0</v>
      </c>
      <c r="W92" s="106">
        <v>112169.0</v>
      </c>
      <c r="X92" s="85"/>
      <c r="Y92" s="106">
        <v>24.0</v>
      </c>
      <c r="Z92" s="137"/>
      <c r="AA92" s="85">
        <v>9.0</v>
      </c>
      <c r="AB92" s="85"/>
      <c r="AC92" s="106">
        <v>4.0</v>
      </c>
      <c r="AD92" s="85"/>
      <c r="AE92" s="106">
        <v>1477.0</v>
      </c>
      <c r="AF92" s="106">
        <v>84.0</v>
      </c>
      <c r="AG92" s="126"/>
      <c r="AH92" s="85"/>
      <c r="AI92" s="139">
        <v>43991.41666666667</v>
      </c>
      <c r="AJ92" s="140">
        <v>43991.65416666667</v>
      </c>
      <c r="AK92" s="140" t="s">
        <v>182</v>
      </c>
      <c r="AL92" s="140" t="s">
        <v>204</v>
      </c>
      <c r="AM92" s="126" t="s">
        <v>230</v>
      </c>
      <c r="AN92" s="141" t="s">
        <v>197</v>
      </c>
      <c r="AO92" s="85"/>
      <c r="AP92" s="85"/>
      <c r="AQ92" s="126"/>
      <c r="AR92" s="85">
        <f t="shared" si="1"/>
        <v>74</v>
      </c>
      <c r="AS92" s="85"/>
      <c r="AT92" s="126"/>
      <c r="AU92" s="85">
        <v>2095.0</v>
      </c>
      <c r="AV92" s="146">
        <f t="shared" si="3"/>
        <v>74</v>
      </c>
      <c r="AW92" s="85">
        <v>74.0</v>
      </c>
      <c r="AX92" s="85"/>
    </row>
    <row r="93">
      <c r="A93" s="106">
        <v>2.0200608E7</v>
      </c>
      <c r="B93" s="85" t="s">
        <v>176</v>
      </c>
      <c r="C93" s="85"/>
      <c r="D93" s="85"/>
      <c r="E93" s="85"/>
      <c r="F93" s="85"/>
      <c r="G93" s="85"/>
      <c r="H93" s="85"/>
      <c r="I93" s="85"/>
      <c r="J93" s="85"/>
      <c r="K93" s="85"/>
      <c r="L93" s="85">
        <v>6809.0</v>
      </c>
      <c r="M93" s="85"/>
      <c r="N93" s="85"/>
      <c r="O93" s="85"/>
      <c r="P93" s="85">
        <v>113694.0</v>
      </c>
      <c r="Q93" s="85"/>
      <c r="R93" s="85"/>
      <c r="S93" s="85">
        <v>2083.0</v>
      </c>
      <c r="T93" s="146"/>
      <c r="U93" s="85"/>
      <c r="V93" s="106">
        <v>2153.0</v>
      </c>
      <c r="W93" s="106">
        <v>111452.0</v>
      </c>
      <c r="X93" s="85"/>
      <c r="Y93" s="106">
        <v>24.0</v>
      </c>
      <c r="Z93" s="137"/>
      <c r="AA93" s="85">
        <v>9.0</v>
      </c>
      <c r="AB93" s="85"/>
      <c r="AC93" s="106">
        <v>4.0</v>
      </c>
      <c r="AD93" s="85"/>
      <c r="AE93" s="106">
        <v>1468.0</v>
      </c>
      <c r="AF93" s="106">
        <v>84.0</v>
      </c>
      <c r="AG93" s="126"/>
      <c r="AH93" s="85"/>
      <c r="AI93" s="139">
        <v>43990.54166666667</v>
      </c>
      <c r="AJ93" s="140">
        <v>43990.6125</v>
      </c>
      <c r="AK93" s="140" t="s">
        <v>231</v>
      </c>
      <c r="AL93" s="140" t="s">
        <v>181</v>
      </c>
      <c r="AM93" s="126" t="s">
        <v>230</v>
      </c>
      <c r="AN93" s="141" t="s">
        <v>197</v>
      </c>
      <c r="AO93" s="85"/>
      <c r="AP93" s="85"/>
      <c r="AQ93" s="126"/>
      <c r="AR93" s="85">
        <f t="shared" si="1"/>
        <v>70</v>
      </c>
      <c r="AS93" s="85"/>
      <c r="AT93" s="126"/>
      <c r="AU93" s="85">
        <v>2083.0</v>
      </c>
      <c r="AV93" s="146">
        <f t="shared" si="3"/>
        <v>70</v>
      </c>
      <c r="AW93" s="85">
        <v>70.0</v>
      </c>
      <c r="AX93" s="85"/>
    </row>
    <row r="94">
      <c r="A94" s="106">
        <v>2.0200607E7</v>
      </c>
      <c r="B94" s="85" t="s">
        <v>176</v>
      </c>
      <c r="C94" s="85"/>
      <c r="D94" s="85"/>
      <c r="E94" s="85"/>
      <c r="F94" s="85"/>
      <c r="G94" s="85"/>
      <c r="H94" s="85"/>
      <c r="I94" s="85"/>
      <c r="J94" s="85"/>
      <c r="K94" s="85"/>
      <c r="L94" s="85">
        <v>6776.0</v>
      </c>
      <c r="M94" s="85"/>
      <c r="N94" s="85"/>
      <c r="O94" s="85"/>
      <c r="P94" s="85">
        <v>111738.0</v>
      </c>
      <c r="Q94" s="85"/>
      <c r="R94" s="85"/>
      <c r="S94" s="85">
        <v>2075.0</v>
      </c>
      <c r="T94" s="146"/>
      <c r="U94" s="85"/>
      <c r="V94" s="106">
        <v>2144.0</v>
      </c>
      <c r="W94" s="106">
        <v>109663.0</v>
      </c>
      <c r="X94" s="85"/>
      <c r="Y94" s="106">
        <v>28.0</v>
      </c>
      <c r="Z94" s="137"/>
      <c r="AA94" s="85">
        <v>9.0</v>
      </c>
      <c r="AB94" s="85"/>
      <c r="AC94" s="106">
        <v>4.0</v>
      </c>
      <c r="AD94" s="85"/>
      <c r="AE94" s="106">
        <v>1451.0</v>
      </c>
      <c r="AF94" s="106">
        <v>84.0</v>
      </c>
      <c r="AG94" s="126"/>
      <c r="AH94" s="85"/>
      <c r="AI94" s="139">
        <v>43989.41666666667</v>
      </c>
      <c r="AJ94" s="140">
        <v>43989.73541666666</v>
      </c>
      <c r="AK94" s="140" t="s">
        <v>232</v>
      </c>
      <c r="AL94" s="140" t="s">
        <v>181</v>
      </c>
      <c r="AM94" s="126" t="s">
        <v>230</v>
      </c>
      <c r="AN94" s="141" t="s">
        <v>197</v>
      </c>
      <c r="AO94" s="85"/>
      <c r="AP94" s="85"/>
      <c r="AQ94" s="126"/>
      <c r="AR94" s="85">
        <f t="shared" si="1"/>
        <v>69</v>
      </c>
      <c r="AS94" s="85"/>
      <c r="AT94" s="126"/>
      <c r="AU94" s="85">
        <v>2075.0</v>
      </c>
      <c r="AV94" s="146">
        <f t="shared" si="3"/>
        <v>69</v>
      </c>
      <c r="AW94" s="85">
        <v>69.0</v>
      </c>
      <c r="AX94" s="85"/>
    </row>
    <row r="95">
      <c r="A95" s="106">
        <v>2.0200606E7</v>
      </c>
      <c r="B95" s="85" t="s">
        <v>176</v>
      </c>
      <c r="C95" s="85"/>
      <c r="D95" s="85"/>
      <c r="E95" s="85"/>
      <c r="F95" s="85"/>
      <c r="G95" s="85"/>
      <c r="H95" s="85"/>
      <c r="I95" s="85"/>
      <c r="J95" s="85"/>
      <c r="K95" s="85"/>
      <c r="L95" s="85">
        <v>6634.0</v>
      </c>
      <c r="M95" s="85"/>
      <c r="N95" s="85"/>
      <c r="O95" s="85"/>
      <c r="P95" s="85">
        <v>110609.0</v>
      </c>
      <c r="Q95" s="85"/>
      <c r="R95" s="85"/>
      <c r="S95" s="85">
        <v>2065.0</v>
      </c>
      <c r="T95" s="146"/>
      <c r="U95" s="85"/>
      <c r="V95" s="106">
        <v>2131.0</v>
      </c>
      <c r="W95" s="106">
        <v>107592.0</v>
      </c>
      <c r="X95" s="85"/>
      <c r="Y95" s="106">
        <v>27.0</v>
      </c>
      <c r="Z95" s="137"/>
      <c r="AA95" s="85">
        <v>11.0</v>
      </c>
      <c r="AB95" s="85"/>
      <c r="AC95" s="106">
        <v>3.0</v>
      </c>
      <c r="AD95" s="85"/>
      <c r="AE95" s="106">
        <v>1446.0</v>
      </c>
      <c r="AF95" s="106">
        <v>84.0</v>
      </c>
      <c r="AG95" s="126"/>
      <c r="AH95" s="85"/>
      <c r="AI95" s="139">
        <v>43988.41666666667</v>
      </c>
      <c r="AJ95" s="140">
        <v>43988.63402777778</v>
      </c>
      <c r="AK95" s="140" t="s">
        <v>208</v>
      </c>
      <c r="AL95" s="140" t="s">
        <v>181</v>
      </c>
      <c r="AM95" s="126" t="s">
        <v>230</v>
      </c>
      <c r="AN95" s="141" t="s">
        <v>197</v>
      </c>
      <c r="AO95" s="85"/>
      <c r="AP95" s="85"/>
      <c r="AQ95" s="126"/>
      <c r="AR95" s="85">
        <f t="shared" si="1"/>
        <v>66</v>
      </c>
      <c r="AS95" s="85"/>
      <c r="AT95" s="126"/>
      <c r="AU95" s="85">
        <v>2065.0</v>
      </c>
      <c r="AV95" s="146">
        <f t="shared" si="3"/>
        <v>66</v>
      </c>
      <c r="AW95" s="85">
        <v>66.0</v>
      </c>
      <c r="AX95" s="85"/>
    </row>
    <row r="96">
      <c r="A96" s="106">
        <v>2.0200605E7</v>
      </c>
      <c r="B96" s="85" t="s">
        <v>176</v>
      </c>
      <c r="C96" s="85"/>
      <c r="D96" s="85"/>
      <c r="E96" s="85"/>
      <c r="F96" s="85"/>
      <c r="G96" s="85"/>
      <c r="H96" s="85"/>
      <c r="I96" s="85"/>
      <c r="J96" s="85"/>
      <c r="K96" s="85"/>
      <c r="L96" s="85">
        <v>6475.0</v>
      </c>
      <c r="M96" s="85"/>
      <c r="N96" s="85"/>
      <c r="O96" s="85"/>
      <c r="P96" s="85">
        <v>108453.0</v>
      </c>
      <c r="Q96" s="85"/>
      <c r="R96" s="85"/>
      <c r="S96" s="85">
        <v>2054.0</v>
      </c>
      <c r="T96" s="146"/>
      <c r="U96" s="85"/>
      <c r="V96" s="106">
        <v>2119.0</v>
      </c>
      <c r="W96" s="106">
        <v>106399.0</v>
      </c>
      <c r="X96" s="85"/>
      <c r="Y96" s="106">
        <v>27.0</v>
      </c>
      <c r="Z96" s="137"/>
      <c r="AA96" s="85">
        <v>11.0</v>
      </c>
      <c r="AB96" s="85"/>
      <c r="AC96" s="106">
        <v>3.0</v>
      </c>
      <c r="AD96" s="85"/>
      <c r="AE96" s="106">
        <v>1445.0</v>
      </c>
      <c r="AF96" s="106">
        <v>84.0</v>
      </c>
      <c r="AG96" s="126"/>
      <c r="AH96" s="85"/>
      <c r="AI96" s="139">
        <v>43987.70833333333</v>
      </c>
      <c r="AJ96" s="140">
        <v>43987.73333333334</v>
      </c>
      <c r="AK96" s="140" t="s">
        <v>181</v>
      </c>
      <c r="AL96" s="140" t="s">
        <v>226</v>
      </c>
      <c r="AM96" s="126" t="s">
        <v>230</v>
      </c>
      <c r="AN96" s="141" t="s">
        <v>197</v>
      </c>
      <c r="AO96" s="85"/>
      <c r="AP96" s="85"/>
      <c r="AQ96" s="126"/>
      <c r="AR96" s="85">
        <f t="shared" si="1"/>
        <v>65</v>
      </c>
      <c r="AS96" s="85"/>
      <c r="AT96" s="126"/>
      <c r="AU96" s="85">
        <v>2054.0</v>
      </c>
      <c r="AV96" s="146">
        <f t="shared" si="3"/>
        <v>65</v>
      </c>
      <c r="AW96" s="85">
        <v>65.0</v>
      </c>
      <c r="AX96" s="85"/>
    </row>
    <row r="97">
      <c r="A97" s="106">
        <v>2.0200604E7</v>
      </c>
      <c r="B97" s="85" t="s">
        <v>176</v>
      </c>
      <c r="C97" s="85"/>
      <c r="D97" s="85"/>
      <c r="E97" s="85"/>
      <c r="F97" s="85"/>
      <c r="G97" s="85"/>
      <c r="H97" s="85"/>
      <c r="I97" s="85"/>
      <c r="J97" s="85"/>
      <c r="K97" s="85"/>
      <c r="L97" s="85">
        <v>6188.0</v>
      </c>
      <c r="M97" s="85"/>
      <c r="N97" s="85"/>
      <c r="O97" s="85"/>
      <c r="P97" s="85">
        <v>106535.0</v>
      </c>
      <c r="Q97" s="85"/>
      <c r="R97" s="85"/>
      <c r="S97" s="85">
        <v>1593.0</v>
      </c>
      <c r="T97" s="85"/>
      <c r="U97" s="85"/>
      <c r="V97" s="106">
        <v>2092.0</v>
      </c>
      <c r="W97" s="106">
        <v>103957.0</v>
      </c>
      <c r="X97" s="85"/>
      <c r="Y97" s="106">
        <v>28.0</v>
      </c>
      <c r="Z97" s="137"/>
      <c r="AA97" s="85">
        <v>11.0</v>
      </c>
      <c r="AB97" s="85"/>
      <c r="AC97" s="106">
        <v>2.0</v>
      </c>
      <c r="AD97" s="85"/>
      <c r="AE97" s="106">
        <v>1399.0</v>
      </c>
      <c r="AF97" s="106">
        <v>78.0</v>
      </c>
      <c r="AG97" s="126"/>
      <c r="AH97" s="85"/>
      <c r="AI97" s="139">
        <v>43986.41666666667</v>
      </c>
      <c r="AJ97" s="140">
        <v>43986.67708333333</v>
      </c>
      <c r="AK97" s="140" t="s">
        <v>192</v>
      </c>
      <c r="AL97" s="140" t="s">
        <v>199</v>
      </c>
      <c r="AM97" s="126" t="s">
        <v>233</v>
      </c>
      <c r="AN97" s="141" t="s">
        <v>197</v>
      </c>
      <c r="AO97" s="85"/>
      <c r="AP97" s="85"/>
      <c r="AQ97" s="126"/>
      <c r="AR97" s="85"/>
      <c r="AS97" s="85"/>
      <c r="AT97" s="126"/>
      <c r="AU97" s="146">
        <v>1593.0</v>
      </c>
      <c r="AV97" s="143"/>
      <c r="AW97" s="85"/>
      <c r="AX97" s="85"/>
    </row>
    <row r="98">
      <c r="A98" s="106">
        <v>2.0200603E7</v>
      </c>
      <c r="B98" s="85" t="s">
        <v>176</v>
      </c>
      <c r="C98" s="85"/>
      <c r="D98" s="85"/>
      <c r="E98" s="85"/>
      <c r="F98" s="85"/>
      <c r="G98" s="85"/>
      <c r="H98" s="85"/>
      <c r="I98" s="85"/>
      <c r="J98" s="85"/>
      <c r="K98" s="85"/>
      <c r="L98" s="85">
        <v>5993.0</v>
      </c>
      <c r="M98" s="85"/>
      <c r="N98" s="85"/>
      <c r="O98" s="85"/>
      <c r="P98" s="85">
        <v>104333.0</v>
      </c>
      <c r="Q98" s="85"/>
      <c r="R98" s="85"/>
      <c r="S98" s="85">
        <v>1593.0</v>
      </c>
      <c r="T98" s="85"/>
      <c r="U98" s="85"/>
      <c r="V98" s="106">
        <v>2071.0</v>
      </c>
      <c r="W98" s="106">
        <v>101697.0</v>
      </c>
      <c r="X98" s="85"/>
      <c r="Y98" s="106">
        <v>34.0</v>
      </c>
      <c r="Z98" s="137"/>
      <c r="AA98" s="85">
        <v>13.0</v>
      </c>
      <c r="AB98" s="85"/>
      <c r="AC98" s="106">
        <v>4.0</v>
      </c>
      <c r="AD98" s="85"/>
      <c r="AE98" s="106">
        <v>1381.0</v>
      </c>
      <c r="AF98" s="106">
        <v>78.0</v>
      </c>
      <c r="AG98" s="126"/>
      <c r="AH98" s="85"/>
      <c r="AI98" s="139">
        <v>43985.41666666667</v>
      </c>
      <c r="AJ98" s="140">
        <v>43985.69152777777</v>
      </c>
      <c r="AK98" s="140" t="s">
        <v>234</v>
      </c>
      <c r="AL98" s="140" t="s">
        <v>204</v>
      </c>
      <c r="AM98" s="126" t="s">
        <v>233</v>
      </c>
      <c r="AN98" s="141" t="s">
        <v>197</v>
      </c>
      <c r="AO98" s="85"/>
      <c r="AP98" s="85"/>
      <c r="AQ98" s="126"/>
      <c r="AR98" s="85"/>
      <c r="AS98" s="85"/>
      <c r="AT98" s="126"/>
      <c r="AU98" s="146">
        <v>1593.0</v>
      </c>
      <c r="AV98" s="143"/>
      <c r="AW98" s="85"/>
      <c r="AX98" s="85"/>
    </row>
    <row r="99">
      <c r="A99" s="106">
        <v>2.0200602E7</v>
      </c>
      <c r="B99" s="85" t="s">
        <v>176</v>
      </c>
      <c r="C99" s="85"/>
      <c r="D99" s="85"/>
      <c r="E99" s="85"/>
      <c r="F99" s="85"/>
      <c r="G99" s="85"/>
      <c r="H99" s="85"/>
      <c r="I99" s="85"/>
      <c r="J99" s="85"/>
      <c r="K99" s="85"/>
      <c r="L99" s="85">
        <v>5776.0</v>
      </c>
      <c r="M99" s="85"/>
      <c r="N99" s="85"/>
      <c r="O99" s="85"/>
      <c r="P99" s="85">
        <v>102298.0</v>
      </c>
      <c r="Q99" s="85"/>
      <c r="R99" s="85"/>
      <c r="S99" s="85">
        <v>1593.0</v>
      </c>
      <c r="T99" s="85"/>
      <c r="U99" s="85"/>
      <c r="V99" s="106">
        <v>2041.0</v>
      </c>
      <c r="W99" s="106">
        <v>98502.0</v>
      </c>
      <c r="X99" s="85"/>
      <c r="Y99" s="106">
        <v>31.0</v>
      </c>
      <c r="Z99" s="137"/>
      <c r="AA99" s="85">
        <v>11.0</v>
      </c>
      <c r="AB99" s="85"/>
      <c r="AC99" s="106">
        <v>4.0</v>
      </c>
      <c r="AD99" s="85"/>
      <c r="AE99" s="106">
        <v>1341.0</v>
      </c>
      <c r="AF99" s="106">
        <v>77.0</v>
      </c>
      <c r="AG99" s="126"/>
      <c r="AH99" s="85"/>
      <c r="AI99" s="139">
        <v>43984.39583333333</v>
      </c>
      <c r="AJ99" s="140">
        <v>43984.68680555555</v>
      </c>
      <c r="AK99" s="140" t="s">
        <v>181</v>
      </c>
      <c r="AL99" s="140" t="s">
        <v>235</v>
      </c>
      <c r="AM99" s="126" t="s">
        <v>233</v>
      </c>
      <c r="AN99" s="141" t="s">
        <v>197</v>
      </c>
      <c r="AO99" s="85"/>
      <c r="AP99" s="85"/>
      <c r="AQ99" s="126"/>
      <c r="AR99" s="85"/>
      <c r="AS99" s="85"/>
      <c r="AT99" s="126"/>
      <c r="AU99" s="146">
        <v>1593.0</v>
      </c>
      <c r="AV99" s="143"/>
      <c r="AW99" s="85"/>
      <c r="AX99" s="85"/>
    </row>
    <row r="100">
      <c r="A100" s="106">
        <v>2.0200601E7</v>
      </c>
      <c r="B100" s="85" t="s">
        <v>176</v>
      </c>
      <c r="C100" s="85"/>
      <c r="D100" s="85"/>
      <c r="E100" s="85"/>
      <c r="F100" s="85"/>
      <c r="G100" s="85"/>
      <c r="H100" s="85"/>
      <c r="I100" s="85"/>
      <c r="J100" s="85"/>
      <c r="K100" s="85"/>
      <c r="L100" s="85">
        <v>5650.0</v>
      </c>
      <c r="M100" s="85"/>
      <c r="N100" s="85"/>
      <c r="O100" s="85"/>
      <c r="P100" s="85">
        <v>99751.0</v>
      </c>
      <c r="Q100" s="85"/>
      <c r="R100" s="85"/>
      <c r="S100" s="85">
        <v>1593.0</v>
      </c>
      <c r="T100" s="85"/>
      <c r="U100" s="85"/>
      <c r="V100" s="106">
        <v>2017.0</v>
      </c>
      <c r="W100" s="106">
        <v>96078.0</v>
      </c>
      <c r="X100" s="85"/>
      <c r="Y100" s="106">
        <v>31.0</v>
      </c>
      <c r="Z100" s="137"/>
      <c r="AA100" s="85">
        <v>11.0</v>
      </c>
      <c r="AB100" s="85"/>
      <c r="AC100" s="106">
        <v>4.0</v>
      </c>
      <c r="AD100" s="85"/>
      <c r="AE100" s="106">
        <v>1313.0</v>
      </c>
      <c r="AF100" s="106">
        <v>75.0</v>
      </c>
      <c r="AG100" s="126"/>
      <c r="AH100" s="85"/>
      <c r="AI100" s="139">
        <v>43983.41666666667</v>
      </c>
      <c r="AJ100" s="140">
        <v>43983.62302083333</v>
      </c>
      <c r="AK100" s="140" t="s">
        <v>204</v>
      </c>
      <c r="AL100" s="140" t="s">
        <v>181</v>
      </c>
      <c r="AM100" s="126" t="s">
        <v>236</v>
      </c>
      <c r="AN100" s="141" t="s">
        <v>197</v>
      </c>
      <c r="AO100" s="85"/>
      <c r="AP100" s="85"/>
      <c r="AQ100" s="126"/>
      <c r="AR100" s="85"/>
      <c r="AS100" s="85"/>
      <c r="AT100" s="126"/>
      <c r="AU100" s="146">
        <v>1593.0</v>
      </c>
      <c r="AV100" s="143"/>
      <c r="AW100" s="85"/>
      <c r="AX100" s="85"/>
    </row>
    <row r="101">
      <c r="A101" s="106">
        <v>2.0200531E7</v>
      </c>
      <c r="B101" s="85" t="s">
        <v>176</v>
      </c>
      <c r="C101" s="85"/>
      <c r="D101" s="85"/>
      <c r="E101" s="85"/>
      <c r="F101" s="85"/>
      <c r="G101" s="85"/>
      <c r="H101" s="85"/>
      <c r="I101" s="85"/>
      <c r="J101" s="85"/>
      <c r="K101" s="85"/>
      <c r="L101" s="85">
        <v>5638.0</v>
      </c>
      <c r="M101" s="85"/>
      <c r="N101" s="85"/>
      <c r="O101" s="85"/>
      <c r="P101" s="85">
        <v>97622.0</v>
      </c>
      <c r="Q101" s="85"/>
      <c r="R101" s="85"/>
      <c r="S101" s="85">
        <v>1593.0</v>
      </c>
      <c r="T101" s="85"/>
      <c r="U101" s="85"/>
      <c r="V101" s="106">
        <v>2010.0</v>
      </c>
      <c r="W101" s="106">
        <v>95612.0</v>
      </c>
      <c r="X101" s="85"/>
      <c r="Y101" s="106">
        <v>33.0</v>
      </c>
      <c r="Z101" s="137"/>
      <c r="AA101" s="85">
        <v>14.0</v>
      </c>
      <c r="AB101" s="85"/>
      <c r="AC101" s="106">
        <v>8.0</v>
      </c>
      <c r="AD101" s="85"/>
      <c r="AE101" s="106">
        <v>1303.0</v>
      </c>
      <c r="AF101" s="106">
        <v>75.0</v>
      </c>
      <c r="AG101" s="126"/>
      <c r="AH101" s="85"/>
      <c r="AI101" s="139">
        <v>43982.70833333333</v>
      </c>
      <c r="AJ101" s="140">
        <v>43982.73611111111</v>
      </c>
      <c r="AK101" s="140" t="s">
        <v>232</v>
      </c>
      <c r="AL101" s="140" t="s">
        <v>205</v>
      </c>
      <c r="AM101" s="126" t="s">
        <v>237</v>
      </c>
      <c r="AN101" s="141" t="s">
        <v>197</v>
      </c>
      <c r="AO101" s="85"/>
      <c r="AP101" s="85"/>
      <c r="AQ101" s="126"/>
      <c r="AR101" s="85"/>
      <c r="AS101" s="85"/>
      <c r="AT101" s="126"/>
      <c r="AU101" s="146">
        <v>1593.0</v>
      </c>
      <c r="AV101" s="143"/>
      <c r="AW101" s="85"/>
      <c r="AX101" s="85"/>
    </row>
    <row r="102">
      <c r="A102" s="106">
        <v>2.020053E7</v>
      </c>
      <c r="B102" s="85" t="s">
        <v>176</v>
      </c>
      <c r="C102" s="85"/>
      <c r="D102" s="85"/>
      <c r="E102" s="85"/>
      <c r="F102" s="85"/>
      <c r="G102" s="85"/>
      <c r="H102" s="85"/>
      <c r="I102" s="85"/>
      <c r="J102" s="85"/>
      <c r="K102" s="85"/>
      <c r="L102" s="85">
        <v>5352.0</v>
      </c>
      <c r="M102" s="85"/>
      <c r="N102" s="85"/>
      <c r="O102" s="85"/>
      <c r="P102" s="85">
        <v>95890.0</v>
      </c>
      <c r="Q102" s="85"/>
      <c r="R102" s="85"/>
      <c r="S102" s="85">
        <v>1593.0</v>
      </c>
      <c r="T102" s="85"/>
      <c r="U102" s="85"/>
      <c r="V102" s="106">
        <v>1974.0</v>
      </c>
      <c r="W102" s="106">
        <v>93916.0</v>
      </c>
      <c r="X102" s="85"/>
      <c r="Y102" s="106">
        <v>33.0</v>
      </c>
      <c r="Z102" s="137"/>
      <c r="AA102" s="85">
        <v>14.0</v>
      </c>
      <c r="AB102" s="85"/>
      <c r="AC102" s="106">
        <v>8.0</v>
      </c>
      <c r="AD102" s="85"/>
      <c r="AE102" s="106">
        <v>1290.0</v>
      </c>
      <c r="AF102" s="106">
        <v>75.0</v>
      </c>
      <c r="AG102" s="126"/>
      <c r="AH102" s="85"/>
      <c r="AI102" s="139">
        <v>43981.41666666667</v>
      </c>
      <c r="AJ102" s="140">
        <v>43981.64236111111</v>
      </c>
      <c r="AK102" s="140" t="s">
        <v>198</v>
      </c>
      <c r="AL102" s="140" t="s">
        <v>181</v>
      </c>
      <c r="AM102" s="126" t="s">
        <v>238</v>
      </c>
      <c r="AN102" s="141" t="s">
        <v>197</v>
      </c>
      <c r="AO102" s="85"/>
      <c r="AP102" s="85"/>
      <c r="AQ102" s="126"/>
      <c r="AR102" s="85"/>
      <c r="AS102" s="85"/>
      <c r="AT102" s="126"/>
      <c r="AU102" s="146">
        <v>1593.0</v>
      </c>
      <c r="AV102" s="143"/>
      <c r="AW102" s="85"/>
      <c r="AX102" s="85"/>
    </row>
    <row r="103">
      <c r="A103" s="106">
        <v>2.0200529E7</v>
      </c>
      <c r="B103" s="85" t="s">
        <v>176</v>
      </c>
      <c r="C103" s="85"/>
      <c r="D103" s="85"/>
      <c r="E103" s="85"/>
      <c r="F103" s="85"/>
      <c r="G103" s="85"/>
      <c r="H103" s="85"/>
      <c r="I103" s="85"/>
      <c r="J103" s="85"/>
      <c r="K103" s="85"/>
      <c r="L103" s="85">
        <v>4998.0</v>
      </c>
      <c r="M103" s="85"/>
      <c r="N103" s="85"/>
      <c r="O103" s="85"/>
      <c r="P103" s="85">
        <v>93377.0</v>
      </c>
      <c r="Q103" s="85"/>
      <c r="R103" s="85"/>
      <c r="S103" s="85">
        <v>1593.0</v>
      </c>
      <c r="T103" s="85"/>
      <c r="U103" s="85"/>
      <c r="V103" s="106">
        <v>1951.0</v>
      </c>
      <c r="W103" s="106">
        <v>91426.0</v>
      </c>
      <c r="X103" s="85"/>
      <c r="Y103" s="106">
        <v>33.0</v>
      </c>
      <c r="Z103" s="137"/>
      <c r="AA103" s="85">
        <v>14.0</v>
      </c>
      <c r="AB103" s="85"/>
      <c r="AC103" s="106">
        <v>8.0</v>
      </c>
      <c r="AD103" s="85"/>
      <c r="AE103" s="106">
        <v>1241.0</v>
      </c>
      <c r="AF103" s="106">
        <v>74.0</v>
      </c>
      <c r="AG103" s="126"/>
      <c r="AH103" s="85"/>
      <c r="AI103" s="139">
        <v>43980.41666666667</v>
      </c>
      <c r="AJ103" s="140">
        <v>43980.65069444444</v>
      </c>
      <c r="AK103" s="140" t="s">
        <v>198</v>
      </c>
      <c r="AL103" s="140" t="s">
        <v>178</v>
      </c>
      <c r="AM103" s="126" t="s">
        <v>238</v>
      </c>
      <c r="AN103" s="141" t="s">
        <v>197</v>
      </c>
      <c r="AO103" s="85"/>
      <c r="AP103" s="85"/>
      <c r="AQ103" s="126"/>
      <c r="AR103" s="85"/>
      <c r="AS103" s="85"/>
      <c r="AT103" s="126"/>
      <c r="AU103" s="146">
        <v>1593.0</v>
      </c>
      <c r="AV103" s="143"/>
      <c r="AW103" s="85"/>
      <c r="AX103" s="85"/>
    </row>
    <row r="104">
      <c r="A104" s="106">
        <v>2.0200528E7</v>
      </c>
      <c r="B104" s="85" t="s">
        <v>176</v>
      </c>
      <c r="C104" s="85"/>
      <c r="D104" s="85"/>
      <c r="E104" s="85"/>
      <c r="F104" s="85"/>
      <c r="G104" s="85"/>
      <c r="H104" s="85"/>
      <c r="I104" s="85"/>
      <c r="J104" s="85"/>
      <c r="K104" s="85"/>
      <c r="L104" s="85">
        <v>4628.0</v>
      </c>
      <c r="M104" s="85"/>
      <c r="N104" s="85"/>
      <c r="O104" s="85"/>
      <c r="P104" s="85">
        <v>90315.0</v>
      </c>
      <c r="Q104" s="85"/>
      <c r="R104" s="85"/>
      <c r="S104" s="85">
        <v>1593.0</v>
      </c>
      <c r="T104" s="85"/>
      <c r="U104" s="85"/>
      <c r="V104" s="106">
        <v>1906.0</v>
      </c>
      <c r="W104" s="106">
        <v>88409.0</v>
      </c>
      <c r="X104" s="85"/>
      <c r="Y104" s="106">
        <v>35.0</v>
      </c>
      <c r="Z104" s="137"/>
      <c r="AA104" s="85">
        <v>13.0</v>
      </c>
      <c r="AB104" s="85"/>
      <c r="AC104" s="106">
        <v>6.0</v>
      </c>
      <c r="AD104" s="85"/>
      <c r="AE104" s="106">
        <v>1211.0</v>
      </c>
      <c r="AF104" s="106">
        <v>74.0</v>
      </c>
      <c r="AG104" s="126"/>
      <c r="AH104" s="85"/>
      <c r="AI104" s="139">
        <v>43979.41666666667</v>
      </c>
      <c r="AJ104" s="140">
        <v>43979.65</v>
      </c>
      <c r="AK104" s="140" t="s">
        <v>181</v>
      </c>
      <c r="AL104" s="140" t="s">
        <v>199</v>
      </c>
      <c r="AM104" s="126" t="s">
        <v>239</v>
      </c>
      <c r="AN104" s="141" t="s">
        <v>197</v>
      </c>
      <c r="AO104" s="85"/>
      <c r="AP104" s="85"/>
      <c r="AQ104" s="126"/>
      <c r="AR104" s="85"/>
      <c r="AS104" s="85"/>
      <c r="AT104" s="126"/>
      <c r="AU104" s="146">
        <v>1593.0</v>
      </c>
      <c r="AV104" s="143"/>
      <c r="AW104" s="85"/>
      <c r="AX104" s="85"/>
    </row>
    <row r="105">
      <c r="A105" s="106">
        <v>2.0200527E7</v>
      </c>
      <c r="B105" s="85" t="s">
        <v>176</v>
      </c>
      <c r="C105" s="85"/>
      <c r="D105" s="85"/>
      <c r="E105" s="85"/>
      <c r="F105" s="85"/>
      <c r="G105" s="85"/>
      <c r="H105" s="85"/>
      <c r="I105" s="85"/>
      <c r="J105" s="85"/>
      <c r="K105" s="85"/>
      <c r="L105" s="85">
        <v>4284.0</v>
      </c>
      <c r="M105" s="85"/>
      <c r="N105" s="85"/>
      <c r="O105" s="85"/>
      <c r="P105" s="85">
        <v>88461.0</v>
      </c>
      <c r="Q105" s="85"/>
      <c r="R105" s="85"/>
      <c r="S105" s="85">
        <v>1593.0</v>
      </c>
      <c r="T105" s="85"/>
      <c r="U105" s="85"/>
      <c r="V105" s="106">
        <v>1867.0</v>
      </c>
      <c r="W105" s="106">
        <v>86594.0</v>
      </c>
      <c r="X105" s="85"/>
      <c r="Y105" s="106">
        <v>36.0</v>
      </c>
      <c r="Z105" s="137"/>
      <c r="AA105" s="85">
        <v>13.0</v>
      </c>
      <c r="AB105" s="85"/>
      <c r="AC105" s="106">
        <v>6.0</v>
      </c>
      <c r="AD105" s="85"/>
      <c r="AE105" s="106">
        <v>1191.0</v>
      </c>
      <c r="AF105" s="106">
        <v>74.0</v>
      </c>
      <c r="AG105" s="126"/>
      <c r="AH105" s="85"/>
      <c r="AI105" s="139">
        <v>43978.41666666667</v>
      </c>
      <c r="AJ105" s="140">
        <v>43978.64262731481</v>
      </c>
      <c r="AK105" s="140" t="s">
        <v>178</v>
      </c>
      <c r="AL105" s="140" t="s">
        <v>204</v>
      </c>
      <c r="AM105" s="126" t="s">
        <v>239</v>
      </c>
      <c r="AN105" s="141" t="s">
        <v>197</v>
      </c>
      <c r="AO105" s="85"/>
      <c r="AP105" s="85"/>
      <c r="AQ105" s="126"/>
      <c r="AR105" s="85"/>
      <c r="AS105" s="85"/>
      <c r="AT105" s="126"/>
      <c r="AU105" s="146">
        <v>1593.0</v>
      </c>
      <c r="AV105" s="143"/>
      <c r="AW105" s="85"/>
      <c r="AX105" s="85"/>
    </row>
    <row r="106">
      <c r="A106" s="106">
        <v>2.0200526E7</v>
      </c>
      <c r="B106" s="85" t="s">
        <v>176</v>
      </c>
      <c r="C106" s="85"/>
      <c r="D106" s="85"/>
      <c r="E106" s="85"/>
      <c r="F106" s="85"/>
      <c r="G106" s="85"/>
      <c r="H106" s="85"/>
      <c r="I106" s="85"/>
      <c r="J106" s="85"/>
      <c r="K106" s="85"/>
      <c r="L106" s="85">
        <v>4205.0</v>
      </c>
      <c r="M106" s="85"/>
      <c r="N106" s="85"/>
      <c r="O106" s="85"/>
      <c r="P106" s="85">
        <v>87811.0</v>
      </c>
      <c r="Q106" s="85"/>
      <c r="R106" s="85"/>
      <c r="S106" s="85">
        <v>1593.0</v>
      </c>
      <c r="T106" s="85"/>
      <c r="U106" s="85"/>
      <c r="V106" s="106">
        <v>1854.0</v>
      </c>
      <c r="W106" s="106">
        <v>85957.0</v>
      </c>
      <c r="X106" s="85"/>
      <c r="Y106" s="106">
        <v>35.0</v>
      </c>
      <c r="Z106" s="137"/>
      <c r="AA106" s="85">
        <v>9.0</v>
      </c>
      <c r="AB106" s="85"/>
      <c r="AC106" s="106">
        <v>7.0</v>
      </c>
      <c r="AD106" s="85"/>
      <c r="AE106" s="106">
        <v>1180.0</v>
      </c>
      <c r="AF106" s="106">
        <v>74.0</v>
      </c>
      <c r="AG106" s="126"/>
      <c r="AH106" s="85"/>
      <c r="AI106" s="139">
        <v>43977.70833333333</v>
      </c>
      <c r="AJ106" s="140">
        <v>43977.736805555556</v>
      </c>
      <c r="AK106" s="140" t="s">
        <v>204</v>
      </c>
      <c r="AL106" s="140" t="s">
        <v>226</v>
      </c>
      <c r="AM106" s="126" t="s">
        <v>239</v>
      </c>
      <c r="AN106" s="141" t="s">
        <v>197</v>
      </c>
      <c r="AO106" s="85"/>
      <c r="AP106" s="85"/>
      <c r="AQ106" s="126"/>
      <c r="AR106" s="85"/>
      <c r="AS106" s="85"/>
      <c r="AT106" s="126"/>
      <c r="AU106" s="146">
        <v>1593.0</v>
      </c>
      <c r="AV106" s="143"/>
      <c r="AW106" s="85"/>
      <c r="AX106" s="85"/>
    </row>
    <row r="107">
      <c r="A107" s="106">
        <v>2.0200525E7</v>
      </c>
      <c r="B107" s="85" t="s">
        <v>176</v>
      </c>
      <c r="C107" s="85"/>
      <c r="D107" s="85"/>
      <c r="E107" s="85"/>
      <c r="F107" s="85"/>
      <c r="G107" s="85"/>
      <c r="H107" s="85"/>
      <c r="I107" s="85"/>
      <c r="J107" s="85"/>
      <c r="K107" s="85"/>
      <c r="L107" s="85">
        <v>4124.0</v>
      </c>
      <c r="M107" s="85"/>
      <c r="N107" s="85"/>
      <c r="O107" s="85"/>
      <c r="P107" s="85">
        <v>86325.0</v>
      </c>
      <c r="Q107" s="85"/>
      <c r="R107" s="85"/>
      <c r="S107" s="85">
        <v>1593.0</v>
      </c>
      <c r="T107" s="85"/>
      <c r="U107" s="85"/>
      <c r="V107" s="106">
        <v>1774.0</v>
      </c>
      <c r="W107" s="106">
        <v>84551.0</v>
      </c>
      <c r="X107" s="85"/>
      <c r="Y107" s="106">
        <v>36.0</v>
      </c>
      <c r="Z107" s="137"/>
      <c r="AA107" s="85">
        <v>13.0</v>
      </c>
      <c r="AB107" s="85"/>
      <c r="AC107" s="106">
        <v>7.0</v>
      </c>
      <c r="AD107" s="85"/>
      <c r="AE107" s="106">
        <v>1135.0</v>
      </c>
      <c r="AF107" s="106">
        <v>72.0</v>
      </c>
      <c r="AG107" s="126"/>
      <c r="AH107" s="85"/>
      <c r="AI107" s="139">
        <v>43976.41666666667</v>
      </c>
      <c r="AJ107" s="140">
        <v>43976.65951388889</v>
      </c>
      <c r="AK107" s="140" t="s">
        <v>234</v>
      </c>
      <c r="AL107" s="140" t="s">
        <v>204</v>
      </c>
      <c r="AM107" s="126" t="s">
        <v>239</v>
      </c>
      <c r="AN107" s="141" t="s">
        <v>197</v>
      </c>
      <c r="AO107" s="85"/>
      <c r="AP107" s="85"/>
      <c r="AQ107" s="126"/>
      <c r="AR107" s="85"/>
      <c r="AS107" s="85"/>
      <c r="AT107" s="126"/>
      <c r="AU107" s="146">
        <v>1593.0</v>
      </c>
      <c r="AV107" s="143"/>
      <c r="AW107" s="85"/>
      <c r="AX107" s="85"/>
    </row>
    <row r="108">
      <c r="A108" s="106">
        <v>2.0200524E7</v>
      </c>
      <c r="B108" s="85" t="s">
        <v>176</v>
      </c>
      <c r="C108" s="85"/>
      <c r="D108" s="85"/>
      <c r="E108" s="85"/>
      <c r="F108" s="85"/>
      <c r="G108" s="85"/>
      <c r="H108" s="85"/>
      <c r="I108" s="85"/>
      <c r="J108" s="85"/>
      <c r="K108" s="85"/>
      <c r="L108" s="85">
        <v>4094.0</v>
      </c>
      <c r="M108" s="85"/>
      <c r="N108" s="85"/>
      <c r="O108" s="85"/>
      <c r="P108" s="85">
        <v>85694.0</v>
      </c>
      <c r="Q108" s="85"/>
      <c r="R108" s="85"/>
      <c r="S108" s="85">
        <v>1593.0</v>
      </c>
      <c r="T108" s="85"/>
      <c r="U108" s="85"/>
      <c r="V108" s="106">
        <v>1759.0</v>
      </c>
      <c r="W108" s="106">
        <v>83935.0</v>
      </c>
      <c r="X108" s="85"/>
      <c r="Y108" s="106">
        <v>23.0</v>
      </c>
      <c r="Z108" s="137"/>
      <c r="AA108" s="85">
        <v>8.0</v>
      </c>
      <c r="AB108" s="85"/>
      <c r="AC108" s="106">
        <v>4.0</v>
      </c>
      <c r="AD108" s="85"/>
      <c r="AE108" s="106">
        <v>1121.0</v>
      </c>
      <c r="AF108" s="106">
        <v>72.0</v>
      </c>
      <c r="AG108" s="126"/>
      <c r="AH108" s="85"/>
      <c r="AI108" s="139">
        <v>43975.41666666667</v>
      </c>
      <c r="AJ108" s="140">
        <v>43975.645324074074</v>
      </c>
      <c r="AK108" s="140" t="s">
        <v>212</v>
      </c>
      <c r="AL108" s="140" t="s">
        <v>204</v>
      </c>
      <c r="AM108" s="126" t="s">
        <v>239</v>
      </c>
      <c r="AN108" s="141" t="s">
        <v>197</v>
      </c>
      <c r="AO108" s="85"/>
      <c r="AP108" s="85"/>
      <c r="AQ108" s="126"/>
      <c r="AR108" s="85"/>
      <c r="AS108" s="85"/>
      <c r="AT108" s="126"/>
      <c r="AU108" s="146">
        <v>1593.0</v>
      </c>
      <c r="AV108" s="143"/>
      <c r="AW108" s="85"/>
      <c r="AX108" s="85"/>
    </row>
    <row r="109">
      <c r="A109" s="106">
        <v>2.0200523E7</v>
      </c>
      <c r="B109" s="85" t="s">
        <v>176</v>
      </c>
      <c r="C109" s="85"/>
      <c r="D109" s="85"/>
      <c r="E109" s="85"/>
      <c r="F109" s="85"/>
      <c r="G109" s="85"/>
      <c r="H109" s="85"/>
      <c r="I109" s="85"/>
      <c r="J109" s="85"/>
      <c r="K109" s="85"/>
      <c r="L109" s="85">
        <v>3800.0</v>
      </c>
      <c r="M109" s="85"/>
      <c r="N109" s="85"/>
      <c r="O109" s="85"/>
      <c r="P109" s="85">
        <v>83744.0</v>
      </c>
      <c r="Q109" s="85"/>
      <c r="R109" s="85"/>
      <c r="S109" s="85">
        <v>1593.0</v>
      </c>
      <c r="T109" s="85"/>
      <c r="U109" s="85"/>
      <c r="V109" s="106">
        <v>1717.0</v>
      </c>
      <c r="W109" s="106">
        <v>82027.0</v>
      </c>
      <c r="X109" s="85"/>
      <c r="Y109" s="106">
        <v>39.0</v>
      </c>
      <c r="Z109" s="137"/>
      <c r="AA109" s="85">
        <v>11.0</v>
      </c>
      <c r="AB109" s="85"/>
      <c r="AC109" s="106">
        <v>9.0</v>
      </c>
      <c r="AD109" s="85"/>
      <c r="AE109" s="106">
        <v>1110.0</v>
      </c>
      <c r="AF109" s="106">
        <v>72.0</v>
      </c>
      <c r="AG109" s="126"/>
      <c r="AH109" s="85"/>
      <c r="AI109" s="139">
        <v>43974.41666666667</v>
      </c>
      <c r="AJ109" s="140">
        <v>43974.65486111111</v>
      </c>
      <c r="AK109" s="140" t="s">
        <v>205</v>
      </c>
      <c r="AL109" s="140" t="s">
        <v>204</v>
      </c>
      <c r="AM109" s="126" t="s">
        <v>239</v>
      </c>
      <c r="AN109" s="141" t="s">
        <v>197</v>
      </c>
      <c r="AO109" s="85"/>
      <c r="AP109" s="85"/>
      <c r="AQ109" s="126"/>
      <c r="AR109" s="85"/>
      <c r="AS109" s="85"/>
      <c r="AT109" s="126"/>
      <c r="AU109" s="146">
        <v>1593.0</v>
      </c>
      <c r="AV109" s="143"/>
      <c r="AW109" s="85"/>
      <c r="AX109" s="85"/>
    </row>
    <row r="110">
      <c r="A110" s="106">
        <v>2.0200522E7</v>
      </c>
      <c r="B110" s="85" t="s">
        <v>176</v>
      </c>
      <c r="C110" s="85"/>
      <c r="D110" s="85"/>
      <c r="E110" s="85"/>
      <c r="F110" s="85"/>
      <c r="G110" s="85"/>
      <c r="H110" s="85"/>
      <c r="I110" s="85"/>
      <c r="J110" s="85"/>
      <c r="K110" s="85"/>
      <c r="L110" s="85"/>
      <c r="M110" s="85"/>
      <c r="N110" s="85"/>
      <c r="O110" s="85"/>
      <c r="P110" s="85">
        <v>84829.0</v>
      </c>
      <c r="Q110" s="85"/>
      <c r="R110" s="85"/>
      <c r="S110" s="85">
        <v>1593.0</v>
      </c>
      <c r="T110" s="85"/>
      <c r="U110" s="85"/>
      <c r="V110" s="106">
        <v>1616.0</v>
      </c>
      <c r="W110" s="106">
        <v>83213.0</v>
      </c>
      <c r="X110" s="85"/>
      <c r="Y110" s="106">
        <v>47.0</v>
      </c>
      <c r="Z110" s="137"/>
      <c r="AA110" s="85">
        <v>13.0</v>
      </c>
      <c r="AB110" s="85"/>
      <c r="AC110" s="106">
        <v>9.0</v>
      </c>
      <c r="AD110" s="85"/>
      <c r="AE110" s="106">
        <v>983.0</v>
      </c>
      <c r="AF110" s="106">
        <v>71.0</v>
      </c>
      <c r="AG110" s="126"/>
      <c r="AH110" s="85"/>
      <c r="AI110" s="139">
        <v>43973.41666666667</v>
      </c>
      <c r="AJ110" s="140">
        <v>43973.69305555556</v>
      </c>
      <c r="AK110" s="140" t="s">
        <v>240</v>
      </c>
      <c r="AL110" s="140" t="s">
        <v>226</v>
      </c>
      <c r="AM110" s="126" t="s">
        <v>241</v>
      </c>
      <c r="AN110" s="141" t="s">
        <v>197</v>
      </c>
      <c r="AO110" s="85"/>
      <c r="AP110" s="85"/>
      <c r="AQ110" s="126"/>
      <c r="AR110" s="85"/>
      <c r="AS110" s="85"/>
      <c r="AT110" s="126"/>
      <c r="AU110" s="146">
        <v>1593.0</v>
      </c>
      <c r="AV110" s="143"/>
      <c r="AW110" s="85"/>
      <c r="AX110" s="85"/>
    </row>
    <row r="111">
      <c r="A111" s="106">
        <v>2.0200521E7</v>
      </c>
      <c r="B111" s="85" t="s">
        <v>176</v>
      </c>
      <c r="C111" s="85"/>
      <c r="D111" s="85"/>
      <c r="E111" s="85"/>
      <c r="F111" s="85"/>
      <c r="G111" s="85"/>
      <c r="H111" s="85"/>
      <c r="I111" s="85"/>
      <c r="J111" s="85"/>
      <c r="K111" s="85"/>
      <c r="L111" s="85"/>
      <c r="M111" s="85"/>
      <c r="N111" s="85"/>
      <c r="O111" s="85"/>
      <c r="P111" s="85">
        <v>83141.0</v>
      </c>
      <c r="Q111" s="85"/>
      <c r="R111" s="85"/>
      <c r="S111" s="85">
        <v>1593.0</v>
      </c>
      <c r="T111" s="146"/>
      <c r="U111" s="85"/>
      <c r="V111" s="106">
        <v>1593.0</v>
      </c>
      <c r="W111" s="106">
        <v>81548.0</v>
      </c>
      <c r="X111" s="85"/>
      <c r="Y111" s="106">
        <v>46.0</v>
      </c>
      <c r="Z111" s="137"/>
      <c r="AA111" s="85">
        <v>12.0</v>
      </c>
      <c r="AB111" s="85"/>
      <c r="AC111" s="106">
        <v>9.0</v>
      </c>
      <c r="AD111" s="85"/>
      <c r="AE111" s="106">
        <v>983.0</v>
      </c>
      <c r="AF111" s="106">
        <v>70.0</v>
      </c>
      <c r="AG111" s="126"/>
      <c r="AH111" s="85"/>
      <c r="AI111" s="139">
        <v>43972.41666666667</v>
      </c>
      <c r="AJ111" s="140">
        <v>43972.68472222222</v>
      </c>
      <c r="AK111" s="140" t="s">
        <v>212</v>
      </c>
      <c r="AL111" s="140" t="s">
        <v>199</v>
      </c>
      <c r="AM111" s="126" t="s">
        <v>241</v>
      </c>
      <c r="AN111" s="141" t="s">
        <v>197</v>
      </c>
      <c r="AO111" s="85"/>
      <c r="AP111" s="85"/>
      <c r="AQ111" s="126"/>
      <c r="AR111" s="85">
        <f t="shared" ref="AR111:AR187" si="4">V111-S111</f>
        <v>0</v>
      </c>
      <c r="AS111" s="85"/>
      <c r="AT111" s="126"/>
      <c r="AU111" s="146">
        <v>1593.0</v>
      </c>
      <c r="AV111" s="143"/>
      <c r="AW111" s="85"/>
      <c r="AX111" s="85"/>
    </row>
    <row r="112">
      <c r="A112" s="106">
        <v>2.020052E7</v>
      </c>
      <c r="B112" s="85" t="s">
        <v>176</v>
      </c>
      <c r="C112" s="85"/>
      <c r="D112" s="85"/>
      <c r="E112" s="85"/>
      <c r="F112" s="85"/>
      <c r="G112" s="85"/>
      <c r="H112" s="85"/>
      <c r="I112" s="85"/>
      <c r="J112" s="85"/>
      <c r="K112" s="85"/>
      <c r="L112" s="85"/>
      <c r="M112" s="85"/>
      <c r="N112" s="85"/>
      <c r="O112" s="85"/>
      <c r="P112" s="85">
        <v>80641.0</v>
      </c>
      <c r="Q112" s="85"/>
      <c r="R112" s="85"/>
      <c r="S112" s="85">
        <v>1545.0</v>
      </c>
      <c r="T112" s="146"/>
      <c r="U112" s="85"/>
      <c r="V112" s="106">
        <v>1545.0</v>
      </c>
      <c r="W112" s="106">
        <v>79096.0</v>
      </c>
      <c r="X112" s="85"/>
      <c r="Y112" s="106">
        <v>58.0</v>
      </c>
      <c r="Z112" s="137"/>
      <c r="AA112" s="85">
        <v>16.0</v>
      </c>
      <c r="AB112" s="85"/>
      <c r="AC112" s="106">
        <v>9.0</v>
      </c>
      <c r="AD112" s="85"/>
      <c r="AE112" s="106">
        <v>950.0</v>
      </c>
      <c r="AF112" s="106">
        <v>69.0</v>
      </c>
      <c r="AG112" s="126"/>
      <c r="AH112" s="85"/>
      <c r="AI112" s="139">
        <v>43971.41666666667</v>
      </c>
      <c r="AJ112" s="140">
        <v>43971.64236111111</v>
      </c>
      <c r="AK112" s="140" t="s">
        <v>204</v>
      </c>
      <c r="AL112" s="140" t="s">
        <v>64</v>
      </c>
      <c r="AM112" s="126" t="s">
        <v>242</v>
      </c>
      <c r="AN112" s="141" t="s">
        <v>197</v>
      </c>
      <c r="AO112" s="85"/>
      <c r="AP112" s="85"/>
      <c r="AQ112" s="126"/>
      <c r="AR112" s="85">
        <f t="shared" si="4"/>
        <v>0</v>
      </c>
      <c r="AS112" s="85"/>
      <c r="AT112" s="126"/>
      <c r="AU112" s="85">
        <v>1545.0</v>
      </c>
      <c r="AV112" s="143"/>
      <c r="AW112" s="85"/>
      <c r="AX112" s="85"/>
    </row>
    <row r="113">
      <c r="A113" s="106">
        <v>2.0200519E7</v>
      </c>
      <c r="B113" s="85" t="s">
        <v>176</v>
      </c>
      <c r="C113" s="85"/>
      <c r="D113" s="85"/>
      <c r="E113" s="85"/>
      <c r="F113" s="85"/>
      <c r="G113" s="85"/>
      <c r="H113" s="85"/>
      <c r="I113" s="85"/>
      <c r="J113" s="85"/>
      <c r="K113" s="85"/>
      <c r="L113" s="85"/>
      <c r="M113" s="85"/>
      <c r="N113" s="85"/>
      <c r="O113" s="85"/>
      <c r="P113" s="85">
        <v>78301.0</v>
      </c>
      <c r="Q113" s="85"/>
      <c r="R113" s="85"/>
      <c r="S113" s="85">
        <v>1509.0</v>
      </c>
      <c r="T113" s="146"/>
      <c r="U113" s="85"/>
      <c r="V113" s="106">
        <v>1509.0</v>
      </c>
      <c r="W113" s="106">
        <v>76792.0</v>
      </c>
      <c r="X113" s="85"/>
      <c r="Y113" s="106">
        <v>54.0</v>
      </c>
      <c r="Z113" s="137"/>
      <c r="AA113" s="85">
        <v>18.0</v>
      </c>
      <c r="AB113" s="85"/>
      <c r="AC113" s="106">
        <v>9.0</v>
      </c>
      <c r="AD113" s="85"/>
      <c r="AE113" s="106">
        <v>922.0</v>
      </c>
      <c r="AF113" s="106">
        <v>68.0</v>
      </c>
      <c r="AG113" s="126"/>
      <c r="AH113" s="85"/>
      <c r="AI113" s="139">
        <v>43970.41666666667</v>
      </c>
      <c r="AJ113" s="140">
        <v>43970.652083333334</v>
      </c>
      <c r="AK113" s="140" t="s">
        <v>204</v>
      </c>
      <c r="AL113" s="140" t="s">
        <v>64</v>
      </c>
      <c r="AM113" s="126" t="s">
        <v>242</v>
      </c>
      <c r="AN113" s="141" t="s">
        <v>197</v>
      </c>
      <c r="AO113" s="85"/>
      <c r="AP113" s="85"/>
      <c r="AQ113" s="126"/>
      <c r="AR113" s="85">
        <f t="shared" si="4"/>
        <v>0</v>
      </c>
      <c r="AS113" s="85"/>
      <c r="AT113" s="126"/>
      <c r="AU113" s="85">
        <v>1509.0</v>
      </c>
      <c r="AV113" s="143"/>
      <c r="AW113" s="85"/>
      <c r="AX113" s="85"/>
    </row>
    <row r="114">
      <c r="A114" s="106">
        <v>2.0200518E7</v>
      </c>
      <c r="B114" s="85" t="s">
        <v>176</v>
      </c>
      <c r="C114" s="85"/>
      <c r="D114" s="85"/>
      <c r="E114" s="85"/>
      <c r="F114" s="85"/>
      <c r="G114" s="85"/>
      <c r="H114" s="85"/>
      <c r="I114" s="85"/>
      <c r="J114" s="85"/>
      <c r="K114" s="85"/>
      <c r="L114" s="85"/>
      <c r="M114" s="85"/>
      <c r="N114" s="85"/>
      <c r="O114" s="85"/>
      <c r="P114" s="85">
        <v>76035.0</v>
      </c>
      <c r="Q114" s="85"/>
      <c r="R114" s="85"/>
      <c r="S114" s="85">
        <v>1491.0</v>
      </c>
      <c r="T114" s="146"/>
      <c r="U114" s="85"/>
      <c r="V114" s="106">
        <v>1491.0</v>
      </c>
      <c r="W114" s="106">
        <v>74544.0</v>
      </c>
      <c r="X114" s="85"/>
      <c r="Y114" s="106">
        <v>48.0</v>
      </c>
      <c r="Z114" s="137"/>
      <c r="AA114" s="85">
        <v>11.0</v>
      </c>
      <c r="AB114" s="85"/>
      <c r="AC114" s="106">
        <v>7.0</v>
      </c>
      <c r="AD114" s="85"/>
      <c r="AE114" s="106">
        <v>919.0</v>
      </c>
      <c r="AF114" s="106">
        <v>67.0</v>
      </c>
      <c r="AG114" s="126"/>
      <c r="AH114" s="85"/>
      <c r="AI114" s="139">
        <v>43969.41666666667</v>
      </c>
      <c r="AJ114" s="140">
        <v>43969.68819444445</v>
      </c>
      <c r="AK114" s="140" t="s">
        <v>204</v>
      </c>
      <c r="AL114" s="140" t="s">
        <v>64</v>
      </c>
      <c r="AM114" s="126" t="s">
        <v>242</v>
      </c>
      <c r="AN114" s="141" t="s">
        <v>197</v>
      </c>
      <c r="AO114" s="85"/>
      <c r="AP114" s="85"/>
      <c r="AQ114" s="126"/>
      <c r="AR114" s="85">
        <f t="shared" si="4"/>
        <v>0</v>
      </c>
      <c r="AS114" s="85"/>
      <c r="AT114" s="126"/>
      <c r="AU114" s="85">
        <v>1491.0</v>
      </c>
      <c r="AV114" s="143"/>
      <c r="AW114" s="85"/>
      <c r="AX114" s="85"/>
    </row>
    <row r="115">
      <c r="A115" s="106">
        <v>2.0200517E7</v>
      </c>
      <c r="B115" s="85" t="s">
        <v>176</v>
      </c>
      <c r="C115" s="85"/>
      <c r="D115" s="85"/>
      <c r="E115" s="85"/>
      <c r="F115" s="85"/>
      <c r="G115" s="85"/>
      <c r="H115" s="85"/>
      <c r="I115" s="85"/>
      <c r="J115" s="85"/>
      <c r="K115" s="85"/>
      <c r="L115" s="85"/>
      <c r="M115" s="85"/>
      <c r="N115" s="85"/>
      <c r="O115" s="85"/>
      <c r="P115" s="85">
        <v>75490.0</v>
      </c>
      <c r="Q115" s="85"/>
      <c r="R115" s="85"/>
      <c r="S115" s="85">
        <v>1490.0</v>
      </c>
      <c r="T115" s="146"/>
      <c r="U115" s="85"/>
      <c r="V115" s="106">
        <v>1490.0</v>
      </c>
      <c r="W115" s="106">
        <v>74000.0</v>
      </c>
      <c r="X115" s="85"/>
      <c r="Y115" s="106">
        <v>48.0</v>
      </c>
      <c r="Z115" s="137"/>
      <c r="AA115" s="85">
        <v>11.0</v>
      </c>
      <c r="AB115" s="85"/>
      <c r="AC115" s="106">
        <v>7.0</v>
      </c>
      <c r="AD115" s="85"/>
      <c r="AE115" s="106">
        <v>919.0</v>
      </c>
      <c r="AF115" s="106">
        <v>67.0</v>
      </c>
      <c r="AG115" s="126"/>
      <c r="AH115" s="85"/>
      <c r="AI115" s="139">
        <v>43968.70833333333</v>
      </c>
      <c r="AJ115" s="140">
        <v>43968.73541666666</v>
      </c>
      <c r="AK115" s="140" t="s">
        <v>204</v>
      </c>
      <c r="AL115" s="140" t="s">
        <v>212</v>
      </c>
      <c r="AM115" s="126" t="s">
        <v>242</v>
      </c>
      <c r="AN115" s="141" t="s">
        <v>197</v>
      </c>
      <c r="AO115" s="85"/>
      <c r="AP115" s="85"/>
      <c r="AQ115" s="126"/>
      <c r="AR115" s="85">
        <f t="shared" si="4"/>
        <v>0</v>
      </c>
      <c r="AS115" s="85"/>
      <c r="AT115" s="126"/>
      <c r="AU115" s="85">
        <v>1490.0</v>
      </c>
      <c r="AV115" s="143"/>
      <c r="AW115" s="85"/>
      <c r="AX115" s="85"/>
    </row>
    <row r="116">
      <c r="A116" s="106">
        <v>2.0200516E7</v>
      </c>
      <c r="B116" s="85" t="s">
        <v>176</v>
      </c>
      <c r="C116" s="85"/>
      <c r="D116" s="85"/>
      <c r="E116" s="85"/>
      <c r="F116" s="85"/>
      <c r="G116" s="85"/>
      <c r="H116" s="85"/>
      <c r="I116" s="85"/>
      <c r="J116" s="85"/>
      <c r="K116" s="85"/>
      <c r="L116" s="85"/>
      <c r="M116" s="85"/>
      <c r="N116" s="85"/>
      <c r="O116" s="85"/>
      <c r="P116" s="85">
        <v>73393.0</v>
      </c>
      <c r="Q116" s="85"/>
      <c r="R116" s="85"/>
      <c r="S116" s="85">
        <v>1457.0</v>
      </c>
      <c r="T116" s="146"/>
      <c r="U116" s="85"/>
      <c r="V116" s="106">
        <v>1457.0</v>
      </c>
      <c r="W116" s="106">
        <v>71936.0</v>
      </c>
      <c r="X116" s="85"/>
      <c r="Y116" s="106">
        <v>55.0</v>
      </c>
      <c r="Z116" s="137"/>
      <c r="AA116" s="85">
        <v>13.0</v>
      </c>
      <c r="AB116" s="85"/>
      <c r="AC116" s="106">
        <v>6.0</v>
      </c>
      <c r="AD116" s="85"/>
      <c r="AE116" s="106">
        <v>889.0</v>
      </c>
      <c r="AF116" s="106">
        <v>64.0</v>
      </c>
      <c r="AG116" s="126"/>
      <c r="AH116" s="85"/>
      <c r="AI116" s="139">
        <v>43967.41666666667</v>
      </c>
      <c r="AJ116" s="140">
        <v>43967.65902777778</v>
      </c>
      <c r="AK116" s="140" t="s">
        <v>181</v>
      </c>
      <c r="AL116" s="140" t="s">
        <v>212</v>
      </c>
      <c r="AM116" s="126" t="s">
        <v>242</v>
      </c>
      <c r="AN116" s="141" t="s">
        <v>197</v>
      </c>
      <c r="AO116" s="85"/>
      <c r="AP116" s="85"/>
      <c r="AQ116" s="126"/>
      <c r="AR116" s="85">
        <f t="shared" si="4"/>
        <v>0</v>
      </c>
      <c r="AS116" s="85"/>
      <c r="AT116" s="126"/>
      <c r="AU116" s="85">
        <v>1457.0</v>
      </c>
      <c r="AV116" s="143"/>
      <c r="AW116" s="85"/>
      <c r="AX116" s="85"/>
    </row>
    <row r="117">
      <c r="A117" s="106">
        <v>2.0200515E7</v>
      </c>
      <c r="B117" s="85" t="s">
        <v>176</v>
      </c>
      <c r="C117" s="85"/>
      <c r="D117" s="85"/>
      <c r="E117" s="85"/>
      <c r="F117" s="85"/>
      <c r="G117" s="85"/>
      <c r="H117" s="85"/>
      <c r="I117" s="85"/>
      <c r="J117" s="85"/>
      <c r="K117" s="85"/>
      <c r="L117" s="85"/>
      <c r="M117" s="85"/>
      <c r="N117" s="85"/>
      <c r="O117" s="85"/>
      <c r="P117" s="85">
        <v>70936.0</v>
      </c>
      <c r="Q117" s="85"/>
      <c r="R117" s="85"/>
      <c r="S117" s="85">
        <v>1441.0</v>
      </c>
      <c r="T117" s="146"/>
      <c r="U117" s="85"/>
      <c r="V117" s="106">
        <v>1441.0</v>
      </c>
      <c r="W117" s="106">
        <v>69495.0</v>
      </c>
      <c r="X117" s="85"/>
      <c r="Y117" s="106">
        <v>57.0</v>
      </c>
      <c r="Z117" s="137"/>
      <c r="AA117" s="85">
        <v>15.0</v>
      </c>
      <c r="AB117" s="85"/>
      <c r="AC117" s="106">
        <v>8.0</v>
      </c>
      <c r="AD117" s="85"/>
      <c r="AE117" s="106">
        <v>870.0</v>
      </c>
      <c r="AF117" s="106">
        <v>62.0</v>
      </c>
      <c r="AG117" s="126"/>
      <c r="AH117" s="85"/>
      <c r="AI117" s="139">
        <v>43966.41666666667</v>
      </c>
      <c r="AJ117" s="140">
        <v>43966.69375</v>
      </c>
      <c r="AK117" s="140" t="s">
        <v>204</v>
      </c>
      <c r="AL117" s="140" t="s">
        <v>64</v>
      </c>
      <c r="AM117" s="126" t="s">
        <v>242</v>
      </c>
      <c r="AN117" s="141" t="s">
        <v>197</v>
      </c>
      <c r="AO117" s="85"/>
      <c r="AP117" s="85"/>
      <c r="AQ117" s="126"/>
      <c r="AR117" s="85">
        <f t="shared" si="4"/>
        <v>0</v>
      </c>
      <c r="AS117" s="85"/>
      <c r="AT117" s="126"/>
      <c r="AU117" s="85">
        <v>1441.0</v>
      </c>
      <c r="AV117" s="143"/>
      <c r="AW117" s="85"/>
      <c r="AX117" s="85"/>
    </row>
    <row r="118">
      <c r="A118" s="106">
        <v>2.0200514E7</v>
      </c>
      <c r="B118" s="85" t="s">
        <v>176</v>
      </c>
      <c r="C118" s="85"/>
      <c r="D118" s="85"/>
      <c r="E118" s="85"/>
      <c r="F118" s="85"/>
      <c r="G118" s="85"/>
      <c r="H118" s="85"/>
      <c r="I118" s="85"/>
      <c r="J118" s="85"/>
      <c r="K118" s="85"/>
      <c r="L118" s="85"/>
      <c r="M118" s="85"/>
      <c r="N118" s="85"/>
      <c r="O118" s="85"/>
      <c r="P118" s="85">
        <v>66680.0</v>
      </c>
      <c r="Q118" s="85"/>
      <c r="R118" s="85"/>
      <c r="S118" s="85">
        <v>1427.0</v>
      </c>
      <c r="T118" s="146"/>
      <c r="U118" s="85"/>
      <c r="V118" s="106">
        <v>1427.0</v>
      </c>
      <c r="W118" s="106">
        <v>67286.0</v>
      </c>
      <c r="X118" s="85"/>
      <c r="Y118" s="106">
        <v>52.0</v>
      </c>
      <c r="Z118" s="137"/>
      <c r="AA118" s="85">
        <v>9.0</v>
      </c>
      <c r="AB118" s="85"/>
      <c r="AC118" s="106">
        <v>5.0</v>
      </c>
      <c r="AD118" s="85"/>
      <c r="AE118" s="106">
        <v>870.0</v>
      </c>
      <c r="AF118" s="106">
        <v>60.0</v>
      </c>
      <c r="AG118" s="126"/>
      <c r="AH118" s="85"/>
      <c r="AI118" s="139">
        <v>43965.41666666667</v>
      </c>
      <c r="AJ118" s="140">
        <v>43965.68472222222</v>
      </c>
      <c r="AK118" s="140" t="s">
        <v>181</v>
      </c>
      <c r="AL118" s="140" t="s">
        <v>212</v>
      </c>
      <c r="AM118" s="126" t="s">
        <v>242</v>
      </c>
      <c r="AN118" s="141" t="s">
        <v>197</v>
      </c>
      <c r="AO118" s="85"/>
      <c r="AP118" s="85"/>
      <c r="AQ118" s="126"/>
      <c r="AR118" s="85">
        <f t="shared" si="4"/>
        <v>0</v>
      </c>
      <c r="AS118" s="85"/>
      <c r="AT118" s="126"/>
      <c r="AU118" s="85">
        <v>1427.0</v>
      </c>
      <c r="AV118" s="143"/>
      <c r="AW118" s="85"/>
      <c r="AX118" s="85"/>
    </row>
    <row r="119">
      <c r="A119" s="106">
        <v>2.0200513E7</v>
      </c>
      <c r="B119" s="85" t="s">
        <v>176</v>
      </c>
      <c r="C119" s="85"/>
      <c r="D119" s="85"/>
      <c r="E119" s="85"/>
      <c r="F119" s="85"/>
      <c r="G119" s="85"/>
      <c r="H119" s="85"/>
      <c r="I119" s="85"/>
      <c r="J119" s="85"/>
      <c r="K119" s="85"/>
      <c r="L119" s="85"/>
      <c r="M119" s="85"/>
      <c r="N119" s="85"/>
      <c r="O119" s="85"/>
      <c r="P119" s="85">
        <v>65069.0</v>
      </c>
      <c r="Q119" s="85"/>
      <c r="R119" s="85"/>
      <c r="S119" s="85">
        <v>1398.0</v>
      </c>
      <c r="T119" s="146"/>
      <c r="U119" s="85"/>
      <c r="V119" s="106">
        <v>1398.0</v>
      </c>
      <c r="W119" s="106">
        <v>65282.0</v>
      </c>
      <c r="X119" s="85"/>
      <c r="Y119" s="106">
        <v>58.0</v>
      </c>
      <c r="Z119" s="137"/>
      <c r="AA119" s="85">
        <v>11.0</v>
      </c>
      <c r="AB119" s="85"/>
      <c r="AC119" s="106">
        <v>6.0</v>
      </c>
      <c r="AD119" s="85"/>
      <c r="AE119" s="106">
        <v>813.0</v>
      </c>
      <c r="AF119" s="106">
        <v>58.0</v>
      </c>
      <c r="AG119" s="126"/>
      <c r="AH119" s="85"/>
      <c r="AI119" s="139">
        <v>43964.41666666667</v>
      </c>
      <c r="AJ119" s="140"/>
      <c r="AK119" s="140"/>
      <c r="AL119" s="140"/>
      <c r="AM119" s="126" t="s">
        <v>243</v>
      </c>
      <c r="AN119" s="141" t="s">
        <v>197</v>
      </c>
      <c r="AO119" s="85"/>
      <c r="AP119" s="85"/>
      <c r="AQ119" s="126"/>
      <c r="AR119" s="85">
        <f t="shared" si="4"/>
        <v>0</v>
      </c>
      <c r="AS119" s="85"/>
      <c r="AT119" s="126"/>
      <c r="AU119" s="85">
        <v>1398.0</v>
      </c>
      <c r="AV119" s="143"/>
      <c r="AW119" s="85"/>
      <c r="AX119" s="85"/>
    </row>
    <row r="120">
      <c r="A120" s="106">
        <v>2.0200512E7</v>
      </c>
      <c r="B120" s="85" t="s">
        <v>176</v>
      </c>
      <c r="C120" s="85"/>
      <c r="D120" s="85"/>
      <c r="E120" s="85"/>
      <c r="F120" s="85"/>
      <c r="G120" s="85"/>
      <c r="H120" s="85"/>
      <c r="I120" s="85"/>
      <c r="J120" s="85"/>
      <c r="K120" s="85"/>
      <c r="L120" s="85"/>
      <c r="M120" s="85"/>
      <c r="N120" s="85"/>
      <c r="O120" s="85"/>
      <c r="P120" s="75">
        <v>65069.0</v>
      </c>
      <c r="Q120" s="85"/>
      <c r="R120" s="85"/>
      <c r="S120" s="85">
        <v>1371.0</v>
      </c>
      <c r="T120" s="146"/>
      <c r="U120" s="85"/>
      <c r="V120" s="106">
        <v>1371.0</v>
      </c>
      <c r="W120" s="106">
        <v>63698.0</v>
      </c>
      <c r="X120" s="85"/>
      <c r="Y120" s="106">
        <v>50.0</v>
      </c>
      <c r="Z120" s="137"/>
      <c r="AA120" s="85">
        <v>9.0</v>
      </c>
      <c r="AB120" s="85"/>
      <c r="AC120" s="106">
        <v>5.0</v>
      </c>
      <c r="AD120" s="85"/>
      <c r="AE120" s="106">
        <v>803.0</v>
      </c>
      <c r="AF120" s="106">
        <v>57.0</v>
      </c>
      <c r="AG120" s="126"/>
      <c r="AH120" s="85"/>
      <c r="AI120" s="139">
        <v>43963.41666666667</v>
      </c>
      <c r="AJ120" s="140">
        <v>43963.66875</v>
      </c>
      <c r="AK120" s="140" t="s">
        <v>244</v>
      </c>
      <c r="AL120" s="140" t="s">
        <v>226</v>
      </c>
      <c r="AM120" s="126" t="s">
        <v>245</v>
      </c>
      <c r="AN120" s="141" t="s">
        <v>180</v>
      </c>
      <c r="AO120" s="85"/>
      <c r="AP120" s="85"/>
      <c r="AQ120" s="126"/>
      <c r="AR120" s="85">
        <f t="shared" si="4"/>
        <v>0</v>
      </c>
      <c r="AS120" s="85"/>
      <c r="AT120" s="126"/>
      <c r="AU120" s="85">
        <v>1371.0</v>
      </c>
      <c r="AV120" s="143"/>
      <c r="AW120" s="85"/>
      <c r="AX120" s="85"/>
    </row>
    <row r="121">
      <c r="A121" s="106">
        <v>2.0200511E7</v>
      </c>
      <c r="B121" s="85" t="s">
        <v>176</v>
      </c>
      <c r="C121" s="85"/>
      <c r="D121" s="85"/>
      <c r="E121" s="85"/>
      <c r="F121" s="85"/>
      <c r="G121" s="85"/>
      <c r="H121" s="85"/>
      <c r="I121" s="85"/>
      <c r="J121" s="85"/>
      <c r="K121" s="85"/>
      <c r="L121" s="85"/>
      <c r="M121" s="85"/>
      <c r="N121" s="85"/>
      <c r="O121" s="85"/>
      <c r="P121" s="75">
        <v>63469.0</v>
      </c>
      <c r="Q121" s="85"/>
      <c r="R121" s="85"/>
      <c r="S121" s="85">
        <v>1366.0</v>
      </c>
      <c r="T121" s="146"/>
      <c r="U121" s="85"/>
      <c r="V121" s="106">
        <v>1366.0</v>
      </c>
      <c r="W121" s="106">
        <v>62103.0</v>
      </c>
      <c r="X121" s="85"/>
      <c r="Y121" s="106">
        <v>49.0</v>
      </c>
      <c r="Z121" s="137"/>
      <c r="AA121" s="85">
        <v>10.0</v>
      </c>
      <c r="AB121" s="85"/>
      <c r="AC121" s="106">
        <v>6.0</v>
      </c>
      <c r="AD121" s="85"/>
      <c r="AE121" s="106">
        <v>775.0</v>
      </c>
      <c r="AF121" s="106">
        <v>54.0</v>
      </c>
      <c r="AG121" s="126">
        <v>54.0</v>
      </c>
      <c r="AH121" s="85"/>
      <c r="AI121" s="139">
        <v>43962.41666666667</v>
      </c>
      <c r="AJ121" s="140">
        <v>43962.62291666667</v>
      </c>
      <c r="AK121" s="140" t="s">
        <v>198</v>
      </c>
      <c r="AL121" s="140" t="s">
        <v>204</v>
      </c>
      <c r="AM121" s="126" t="s">
        <v>245</v>
      </c>
      <c r="AN121" s="141" t="s">
        <v>180</v>
      </c>
      <c r="AO121" s="85"/>
      <c r="AP121" s="85"/>
      <c r="AQ121" s="126"/>
      <c r="AR121" s="85">
        <f t="shared" si="4"/>
        <v>0</v>
      </c>
      <c r="AS121" s="85"/>
      <c r="AT121" s="126"/>
      <c r="AU121" s="85">
        <v>1366.0</v>
      </c>
      <c r="AV121" s="143"/>
      <c r="AW121" s="85"/>
      <c r="AX121" s="85"/>
    </row>
    <row r="122">
      <c r="A122" s="106">
        <v>2.020051E7</v>
      </c>
      <c r="B122" s="85" t="s">
        <v>176</v>
      </c>
      <c r="C122" s="85"/>
      <c r="D122" s="85"/>
      <c r="E122" s="85"/>
      <c r="F122" s="85"/>
      <c r="G122" s="85"/>
      <c r="H122" s="85"/>
      <c r="I122" s="85"/>
      <c r="J122" s="85"/>
      <c r="K122" s="85"/>
      <c r="L122" s="85"/>
      <c r="M122" s="85"/>
      <c r="N122" s="85"/>
      <c r="O122" s="85"/>
      <c r="P122" s="75">
        <v>62644.0</v>
      </c>
      <c r="Q122" s="85"/>
      <c r="R122" s="85"/>
      <c r="S122" s="85">
        <v>1360.0</v>
      </c>
      <c r="T122" s="146"/>
      <c r="U122" s="85"/>
      <c r="V122" s="106">
        <v>1360.0</v>
      </c>
      <c r="W122" s="106">
        <v>61284.0</v>
      </c>
      <c r="X122" s="85"/>
      <c r="Y122" s="106">
        <v>49.0</v>
      </c>
      <c r="Z122" s="137"/>
      <c r="AA122" s="85">
        <v>10.0</v>
      </c>
      <c r="AB122" s="85"/>
      <c r="AC122" s="106">
        <v>6.0</v>
      </c>
      <c r="AD122" s="85"/>
      <c r="AE122" s="106">
        <v>775.0</v>
      </c>
      <c r="AF122" s="106">
        <v>54.0</v>
      </c>
      <c r="AG122" s="126">
        <v>54.0</v>
      </c>
      <c r="AH122" s="85"/>
      <c r="AI122" s="139">
        <v>43961.41666666667</v>
      </c>
      <c r="AJ122" s="140">
        <v>43961.70416666666</v>
      </c>
      <c r="AK122" s="140" t="s">
        <v>212</v>
      </c>
      <c r="AL122" s="140" t="s">
        <v>204</v>
      </c>
      <c r="AM122" s="126" t="s">
        <v>245</v>
      </c>
      <c r="AN122" s="141" t="s">
        <v>180</v>
      </c>
      <c r="AO122" s="85"/>
      <c r="AP122" s="85"/>
      <c r="AQ122" s="126"/>
      <c r="AR122" s="85">
        <f t="shared" si="4"/>
        <v>0</v>
      </c>
      <c r="AS122" s="85"/>
      <c r="AT122" s="126"/>
      <c r="AU122" s="85">
        <v>1360.0</v>
      </c>
      <c r="AV122" s="143"/>
      <c r="AW122" s="85"/>
      <c r="AX122" s="85"/>
    </row>
    <row r="123">
      <c r="A123" s="106">
        <v>2.0200509E7</v>
      </c>
      <c r="B123" s="85" t="s">
        <v>176</v>
      </c>
      <c r="C123" s="85"/>
      <c r="D123" s="85"/>
      <c r="E123" s="85"/>
      <c r="F123" s="85"/>
      <c r="G123" s="85"/>
      <c r="H123" s="85"/>
      <c r="I123" s="85"/>
      <c r="J123" s="85"/>
      <c r="K123" s="85"/>
      <c r="L123" s="85"/>
      <c r="M123" s="85"/>
      <c r="N123" s="85"/>
      <c r="O123" s="85"/>
      <c r="P123" s="75">
        <v>60997.0</v>
      </c>
      <c r="Q123" s="85"/>
      <c r="R123" s="85"/>
      <c r="S123" s="85">
        <v>1335.0</v>
      </c>
      <c r="T123" s="146"/>
      <c r="U123" s="85"/>
      <c r="V123" s="106">
        <v>1335.0</v>
      </c>
      <c r="W123" s="106">
        <v>59662.0</v>
      </c>
      <c r="X123" s="85"/>
      <c r="Y123" s="106">
        <v>53.0</v>
      </c>
      <c r="Z123" s="137"/>
      <c r="AA123" s="85">
        <v>13.0</v>
      </c>
      <c r="AB123" s="85"/>
      <c r="AC123" s="106">
        <v>7.0</v>
      </c>
      <c r="AD123" s="85"/>
      <c r="AE123" s="106">
        <v>761.0</v>
      </c>
      <c r="AF123" s="106">
        <v>53.0</v>
      </c>
      <c r="AG123" s="126">
        <v>53.0</v>
      </c>
      <c r="AH123" s="85"/>
      <c r="AI123" s="139">
        <v>43960.41666666667</v>
      </c>
      <c r="AJ123" s="140">
        <v>43960.652083333334</v>
      </c>
      <c r="AK123" s="140" t="s">
        <v>205</v>
      </c>
      <c r="AL123" s="140" t="s">
        <v>204</v>
      </c>
      <c r="AM123" s="126" t="s">
        <v>245</v>
      </c>
      <c r="AN123" s="141" t="s">
        <v>180</v>
      </c>
      <c r="AO123" s="85"/>
      <c r="AP123" s="85"/>
      <c r="AQ123" s="126"/>
      <c r="AR123" s="85">
        <f t="shared" si="4"/>
        <v>0</v>
      </c>
      <c r="AS123" s="85"/>
      <c r="AT123" s="126"/>
      <c r="AU123" s="85">
        <v>1335.0</v>
      </c>
      <c r="AV123" s="143"/>
      <c r="AW123" s="85"/>
      <c r="AX123" s="85"/>
    </row>
    <row r="124">
      <c r="A124" s="106">
        <v>2.0200508E7</v>
      </c>
      <c r="B124" s="85" t="s">
        <v>176</v>
      </c>
      <c r="C124" s="85"/>
      <c r="D124" s="85"/>
      <c r="E124" s="85"/>
      <c r="F124" s="85"/>
      <c r="G124" s="85"/>
      <c r="H124" s="85"/>
      <c r="I124" s="85"/>
      <c r="J124" s="85"/>
      <c r="K124" s="85"/>
      <c r="L124" s="85"/>
      <c r="M124" s="85"/>
      <c r="N124" s="85"/>
      <c r="O124" s="85"/>
      <c r="P124" s="75">
        <v>59436.0</v>
      </c>
      <c r="Q124" s="85"/>
      <c r="R124" s="85"/>
      <c r="S124" s="85">
        <v>1310.0</v>
      </c>
      <c r="T124" s="146"/>
      <c r="U124" s="85"/>
      <c r="V124" s="106">
        <v>1310.0</v>
      </c>
      <c r="W124" s="106">
        <v>58126.0</v>
      </c>
      <c r="X124" s="85"/>
      <c r="Y124" s="106">
        <v>65.0</v>
      </c>
      <c r="Z124" s="137"/>
      <c r="AA124" s="85">
        <v>19.0</v>
      </c>
      <c r="AB124" s="85"/>
      <c r="AC124" s="106">
        <v>11.0</v>
      </c>
      <c r="AD124" s="85"/>
      <c r="AE124" s="106">
        <v>761.0</v>
      </c>
      <c r="AF124" s="106">
        <v>51.0</v>
      </c>
      <c r="AG124" s="126">
        <v>51.0</v>
      </c>
      <c r="AH124" s="85"/>
      <c r="AI124" s="139">
        <v>43959.41666666667</v>
      </c>
      <c r="AJ124" s="140">
        <v>43959.68680555555</v>
      </c>
      <c r="AK124" s="140" t="s">
        <v>212</v>
      </c>
      <c r="AL124" s="140" t="s">
        <v>226</v>
      </c>
      <c r="AM124" s="126" t="s">
        <v>245</v>
      </c>
      <c r="AN124" s="141" t="s">
        <v>180</v>
      </c>
      <c r="AO124" s="85"/>
      <c r="AP124" s="85"/>
      <c r="AQ124" s="126"/>
      <c r="AR124" s="85">
        <f t="shared" si="4"/>
        <v>0</v>
      </c>
      <c r="AS124" s="85"/>
      <c r="AT124" s="126"/>
      <c r="AU124" s="85">
        <v>1310.0</v>
      </c>
      <c r="AV124" s="143"/>
      <c r="AW124" s="85"/>
      <c r="AX124" s="85"/>
    </row>
    <row r="125">
      <c r="A125" s="106">
        <v>2.0200507E7</v>
      </c>
      <c r="B125" s="85" t="s">
        <v>176</v>
      </c>
      <c r="C125" s="85"/>
      <c r="D125" s="85"/>
      <c r="E125" s="85"/>
      <c r="F125" s="85"/>
      <c r="G125" s="85"/>
      <c r="H125" s="85"/>
      <c r="I125" s="85"/>
      <c r="J125" s="85"/>
      <c r="K125" s="85"/>
      <c r="L125" s="85"/>
      <c r="M125" s="85"/>
      <c r="N125" s="85"/>
      <c r="O125" s="85"/>
      <c r="P125" s="75">
        <v>57521.0</v>
      </c>
      <c r="Q125" s="85"/>
      <c r="R125" s="85"/>
      <c r="S125" s="85">
        <v>1287.0</v>
      </c>
      <c r="T125" s="146"/>
      <c r="U125" s="85"/>
      <c r="V125" s="106">
        <v>1287.0</v>
      </c>
      <c r="W125" s="106">
        <v>56234.0</v>
      </c>
      <c r="X125" s="85"/>
      <c r="Y125" s="106">
        <v>76.0</v>
      </c>
      <c r="Z125" s="137"/>
      <c r="AA125" s="85">
        <v>22.0</v>
      </c>
      <c r="AB125" s="85"/>
      <c r="AC125" s="106">
        <v>12.0</v>
      </c>
      <c r="AD125" s="85"/>
      <c r="AE125" s="106">
        <v>716.0</v>
      </c>
      <c r="AF125" s="106">
        <v>51.0</v>
      </c>
      <c r="AG125" s="126">
        <v>51.0</v>
      </c>
      <c r="AH125" s="85"/>
      <c r="AI125" s="139">
        <v>43958.41666666667</v>
      </c>
      <c r="AJ125" s="140">
        <v>43958.66180555556</v>
      </c>
      <c r="AK125" s="140" t="s">
        <v>205</v>
      </c>
      <c r="AL125" s="140" t="s">
        <v>199</v>
      </c>
      <c r="AM125" s="126" t="s">
        <v>246</v>
      </c>
      <c r="AN125" s="141" t="s">
        <v>180</v>
      </c>
      <c r="AO125" s="85"/>
      <c r="AP125" s="85"/>
      <c r="AQ125" s="126"/>
      <c r="AR125" s="85">
        <f t="shared" si="4"/>
        <v>0</v>
      </c>
      <c r="AS125" s="85"/>
      <c r="AT125" s="126"/>
      <c r="AU125" s="85">
        <v>1287.0</v>
      </c>
      <c r="AV125" s="143"/>
      <c r="AW125" s="85"/>
      <c r="AX125" s="85"/>
    </row>
    <row r="126">
      <c r="A126" s="106">
        <v>2.0200506E7</v>
      </c>
      <c r="B126" s="85" t="s">
        <v>176</v>
      </c>
      <c r="C126" s="85"/>
      <c r="D126" s="85"/>
      <c r="E126" s="85"/>
      <c r="F126" s="85"/>
      <c r="G126" s="85"/>
      <c r="H126" s="85"/>
      <c r="I126" s="85"/>
      <c r="J126" s="85"/>
      <c r="K126" s="85"/>
      <c r="L126" s="85"/>
      <c r="M126" s="85"/>
      <c r="N126" s="85"/>
      <c r="O126" s="85"/>
      <c r="P126" s="75">
        <v>55784.0</v>
      </c>
      <c r="Q126" s="85"/>
      <c r="R126" s="85"/>
      <c r="S126" s="85">
        <v>1248.0</v>
      </c>
      <c r="T126" s="146"/>
      <c r="U126" s="85"/>
      <c r="V126" s="106">
        <v>1248.0</v>
      </c>
      <c r="W126" s="106">
        <v>54536.0</v>
      </c>
      <c r="X126" s="85"/>
      <c r="Y126" s="106">
        <v>76.0</v>
      </c>
      <c r="Z126" s="137"/>
      <c r="AA126" s="85">
        <v>22.0</v>
      </c>
      <c r="AB126" s="85"/>
      <c r="AC126" s="106">
        <v>12.0</v>
      </c>
      <c r="AD126" s="85"/>
      <c r="AE126" s="106">
        <v>716.0</v>
      </c>
      <c r="AF126" s="106">
        <v>50.0</v>
      </c>
      <c r="AG126" s="126">
        <v>50.0</v>
      </c>
      <c r="AH126" s="85"/>
      <c r="AI126" s="139">
        <v>43957.41666666667</v>
      </c>
      <c r="AJ126" s="140">
        <v>43957.617361111115</v>
      </c>
      <c r="AK126" s="140" t="s">
        <v>204</v>
      </c>
      <c r="AL126" s="140" t="s">
        <v>234</v>
      </c>
      <c r="AM126" s="126" t="s">
        <v>246</v>
      </c>
      <c r="AN126" s="141" t="s">
        <v>180</v>
      </c>
      <c r="AO126" s="85"/>
      <c r="AP126" s="85"/>
      <c r="AQ126" s="126"/>
      <c r="AR126" s="85">
        <f t="shared" si="4"/>
        <v>0</v>
      </c>
      <c r="AS126" s="85"/>
      <c r="AT126" s="126"/>
      <c r="AU126" s="85">
        <v>1248.0</v>
      </c>
      <c r="AV126" s="143"/>
      <c r="AW126" s="85"/>
      <c r="AX126" s="85"/>
    </row>
    <row r="127">
      <c r="A127" s="106">
        <v>2.0200505E7</v>
      </c>
      <c r="B127" s="85" t="s">
        <v>176</v>
      </c>
      <c r="C127" s="85"/>
      <c r="D127" s="85"/>
      <c r="E127" s="85"/>
      <c r="F127" s="85"/>
      <c r="G127" s="85"/>
      <c r="H127" s="85"/>
      <c r="I127" s="85"/>
      <c r="J127" s="85"/>
      <c r="K127" s="85"/>
      <c r="L127" s="85"/>
      <c r="M127" s="85"/>
      <c r="N127" s="85"/>
      <c r="O127" s="85"/>
      <c r="P127" s="75">
        <v>54823.0</v>
      </c>
      <c r="Q127" s="85"/>
      <c r="R127" s="85"/>
      <c r="S127" s="85">
        <v>1238.0</v>
      </c>
      <c r="T127" s="146"/>
      <c r="U127" s="85"/>
      <c r="V127" s="106">
        <v>1238.0</v>
      </c>
      <c r="W127" s="106">
        <v>53585.0</v>
      </c>
      <c r="X127" s="85"/>
      <c r="Y127" s="106">
        <v>64.0</v>
      </c>
      <c r="Z127" s="137"/>
      <c r="AA127" s="85">
        <v>23.0</v>
      </c>
      <c r="AB127" s="85"/>
      <c r="AC127" s="106">
        <v>12.0</v>
      </c>
      <c r="AD127" s="85"/>
      <c r="AE127" s="106">
        <v>630.0</v>
      </c>
      <c r="AF127" s="106">
        <v>50.0</v>
      </c>
      <c r="AG127" s="126">
        <v>50.0</v>
      </c>
      <c r="AH127" s="85"/>
      <c r="AI127" s="139">
        <v>43956.41666666667</v>
      </c>
      <c r="AJ127" s="140">
        <v>43956.65</v>
      </c>
      <c r="AK127" s="140" t="s">
        <v>247</v>
      </c>
      <c r="AL127" s="140" t="s">
        <v>226</v>
      </c>
      <c r="AM127" s="126" t="s">
        <v>246</v>
      </c>
      <c r="AN127" s="141" t="s">
        <v>180</v>
      </c>
      <c r="AO127" s="85"/>
      <c r="AP127" s="85"/>
      <c r="AQ127" s="126"/>
      <c r="AR127" s="85">
        <f t="shared" si="4"/>
        <v>0</v>
      </c>
      <c r="AS127" s="85"/>
      <c r="AT127" s="126"/>
      <c r="AU127" s="85">
        <v>1238.0</v>
      </c>
      <c r="AV127" s="143"/>
      <c r="AW127" s="85"/>
      <c r="AX127" s="85"/>
    </row>
    <row r="128">
      <c r="A128" s="106">
        <v>2.0200504E7</v>
      </c>
      <c r="B128" s="85" t="s">
        <v>176</v>
      </c>
      <c r="C128" s="85"/>
      <c r="D128" s="85"/>
      <c r="E128" s="85"/>
      <c r="F128" s="85"/>
      <c r="G128" s="85"/>
      <c r="H128" s="85"/>
      <c r="I128" s="85"/>
      <c r="J128" s="85"/>
      <c r="K128" s="85"/>
      <c r="L128" s="85"/>
      <c r="M128" s="85"/>
      <c r="N128" s="85"/>
      <c r="O128" s="85"/>
      <c r="P128" s="75">
        <v>53239.0</v>
      </c>
      <c r="Q128" s="85"/>
      <c r="R128" s="85"/>
      <c r="S128" s="85">
        <v>1206.0</v>
      </c>
      <c r="T128" s="146"/>
      <c r="U128" s="85"/>
      <c r="V128" s="106">
        <v>1206.0</v>
      </c>
      <c r="W128" s="106">
        <v>52033.0</v>
      </c>
      <c r="X128" s="85"/>
      <c r="Y128" s="106">
        <v>73.0</v>
      </c>
      <c r="Z128" s="137"/>
      <c r="AA128" s="85">
        <v>28.0</v>
      </c>
      <c r="AB128" s="85"/>
      <c r="AC128" s="106">
        <v>15.0</v>
      </c>
      <c r="AD128" s="85"/>
      <c r="AE128" s="106">
        <v>611.0</v>
      </c>
      <c r="AF128" s="106">
        <v>50.0</v>
      </c>
      <c r="AG128" s="126">
        <v>50.0</v>
      </c>
      <c r="AH128" s="85"/>
      <c r="AI128" s="139">
        <v>43955.41666666667</v>
      </c>
      <c r="AJ128" s="140">
        <v>43955.67847222222</v>
      </c>
      <c r="AK128" s="140" t="s">
        <v>198</v>
      </c>
      <c r="AL128" s="140" t="s">
        <v>204</v>
      </c>
      <c r="AM128" s="126" t="s">
        <v>246</v>
      </c>
      <c r="AN128" s="141" t="s">
        <v>180</v>
      </c>
      <c r="AO128" s="85"/>
      <c r="AP128" s="85"/>
      <c r="AQ128" s="126"/>
      <c r="AR128" s="85">
        <f t="shared" si="4"/>
        <v>0</v>
      </c>
      <c r="AS128" s="85"/>
      <c r="AT128" s="126"/>
      <c r="AU128" s="85">
        <v>1206.0</v>
      </c>
      <c r="AV128" s="143"/>
      <c r="AW128" s="85"/>
      <c r="AX128" s="85"/>
    </row>
    <row r="129">
      <c r="A129" s="106">
        <v>2.0200503E7</v>
      </c>
      <c r="B129" s="85" t="s">
        <v>176</v>
      </c>
      <c r="C129" s="85"/>
      <c r="D129" s="85"/>
      <c r="E129" s="85"/>
      <c r="F129" s="85"/>
      <c r="G129" s="85"/>
      <c r="H129" s="85"/>
      <c r="I129" s="85"/>
      <c r="J129" s="85"/>
      <c r="K129" s="85"/>
      <c r="L129" s="85"/>
      <c r="M129" s="85"/>
      <c r="N129" s="85"/>
      <c r="O129" s="85"/>
      <c r="P129" s="75">
        <v>51638.0</v>
      </c>
      <c r="Q129" s="85"/>
      <c r="R129" s="85"/>
      <c r="S129" s="85">
        <v>1191.0</v>
      </c>
      <c r="T129" s="146"/>
      <c r="U129" s="85"/>
      <c r="V129" s="106">
        <v>1191.0</v>
      </c>
      <c r="W129" s="106">
        <v>50447.0</v>
      </c>
      <c r="X129" s="85"/>
      <c r="Y129" s="106">
        <v>73.0</v>
      </c>
      <c r="Z129" s="137"/>
      <c r="AA129" s="85">
        <v>28.0</v>
      </c>
      <c r="AB129" s="85"/>
      <c r="AC129" s="106">
        <v>15.0</v>
      </c>
      <c r="AD129" s="85"/>
      <c r="AE129" s="106">
        <v>611.0</v>
      </c>
      <c r="AF129" s="106">
        <v>50.0</v>
      </c>
      <c r="AG129" s="126"/>
      <c r="AH129" s="85"/>
      <c r="AI129" s="139">
        <v>43954.41666666667</v>
      </c>
      <c r="AJ129" s="140">
        <v>43954.66458333333</v>
      </c>
      <c r="AK129" s="140" t="s">
        <v>226</v>
      </c>
      <c r="AL129" s="140" t="s">
        <v>182</v>
      </c>
      <c r="AM129" s="126" t="s">
        <v>246</v>
      </c>
      <c r="AN129" s="141" t="s">
        <v>180</v>
      </c>
      <c r="AO129" s="85"/>
      <c r="AP129" s="85"/>
      <c r="AQ129" s="126"/>
      <c r="AR129" s="85">
        <f t="shared" si="4"/>
        <v>0</v>
      </c>
      <c r="AS129" s="85"/>
      <c r="AT129" s="126"/>
      <c r="AU129" s="85">
        <v>1191.0</v>
      </c>
      <c r="AV129" s="143"/>
      <c r="AW129" s="85"/>
      <c r="AX129" s="85"/>
    </row>
    <row r="130">
      <c r="A130" s="106">
        <v>2.0200502E7</v>
      </c>
      <c r="B130" s="85" t="s">
        <v>176</v>
      </c>
      <c r="C130" s="85"/>
      <c r="D130" s="85"/>
      <c r="E130" s="85"/>
      <c r="F130" s="85"/>
      <c r="G130" s="85"/>
      <c r="H130" s="85"/>
      <c r="I130" s="85"/>
      <c r="J130" s="85"/>
      <c r="K130" s="85"/>
      <c r="L130" s="85"/>
      <c r="M130" s="85"/>
      <c r="N130" s="85"/>
      <c r="O130" s="85"/>
      <c r="P130" s="75">
        <v>49146.0</v>
      </c>
      <c r="Q130" s="85"/>
      <c r="R130" s="85"/>
      <c r="S130" s="85">
        <v>1169.0</v>
      </c>
      <c r="T130" s="146"/>
      <c r="U130" s="85"/>
      <c r="V130" s="106">
        <v>1169.0</v>
      </c>
      <c r="W130" s="106">
        <v>47977.0</v>
      </c>
      <c r="X130" s="85"/>
      <c r="Y130" s="106">
        <v>76.0</v>
      </c>
      <c r="Z130" s="137"/>
      <c r="AA130" s="85">
        <v>29.0</v>
      </c>
      <c r="AB130" s="85"/>
      <c r="AC130" s="106">
        <v>15.0</v>
      </c>
      <c r="AD130" s="85"/>
      <c r="AE130" s="106">
        <v>572.0</v>
      </c>
      <c r="AF130" s="106">
        <v>48.0</v>
      </c>
      <c r="AG130" s="126"/>
      <c r="AH130" s="85"/>
      <c r="AI130" s="139">
        <v>43953.41666666667</v>
      </c>
      <c r="AJ130" s="140"/>
      <c r="AK130" s="140"/>
      <c r="AL130" s="140"/>
      <c r="AM130" s="126" t="s">
        <v>246</v>
      </c>
      <c r="AN130" s="141" t="s">
        <v>180</v>
      </c>
      <c r="AO130" s="85"/>
      <c r="AP130" s="85"/>
      <c r="AQ130" s="126"/>
      <c r="AR130" s="85">
        <f t="shared" si="4"/>
        <v>0</v>
      </c>
      <c r="AS130" s="85"/>
      <c r="AT130" s="126"/>
      <c r="AU130" s="85">
        <v>1169.0</v>
      </c>
      <c r="AV130" s="143"/>
      <c r="AW130" s="85"/>
      <c r="AX130" s="85"/>
    </row>
    <row r="131">
      <c r="A131" s="106">
        <v>2.0200501E7</v>
      </c>
      <c r="B131" s="85" t="s">
        <v>176</v>
      </c>
      <c r="C131" s="85"/>
      <c r="D131" s="85"/>
      <c r="E131" s="85"/>
      <c r="F131" s="85"/>
      <c r="G131" s="85"/>
      <c r="H131" s="85"/>
      <c r="I131" s="85"/>
      <c r="J131" s="85"/>
      <c r="K131" s="85"/>
      <c r="L131" s="85"/>
      <c r="M131" s="85"/>
      <c r="N131" s="85"/>
      <c r="O131" s="85"/>
      <c r="P131" s="85">
        <v>46844.0</v>
      </c>
      <c r="Q131" s="85"/>
      <c r="R131" s="85"/>
      <c r="S131" s="85">
        <v>1136.0</v>
      </c>
      <c r="T131" s="146"/>
      <c r="U131" s="85"/>
      <c r="V131" s="106">
        <v>1136.0</v>
      </c>
      <c r="W131" s="106">
        <v>45708.0</v>
      </c>
      <c r="X131" s="85"/>
      <c r="Y131" s="106">
        <v>81.0</v>
      </c>
      <c r="Z131" s="137"/>
      <c r="AA131" s="85">
        <v>33.0</v>
      </c>
      <c r="AB131" s="85"/>
      <c r="AC131" s="106">
        <v>18.0</v>
      </c>
      <c r="AD131" s="85"/>
      <c r="AE131" s="106">
        <v>555.0</v>
      </c>
      <c r="AF131" s="106">
        <v>46.0</v>
      </c>
      <c r="AG131" s="126"/>
      <c r="AH131" s="85"/>
      <c r="AI131" s="139">
        <v>43952.41666666667</v>
      </c>
      <c r="AJ131" s="140">
        <v>43952.68472222222</v>
      </c>
      <c r="AK131" s="140" t="s">
        <v>198</v>
      </c>
      <c r="AL131" s="140" t="s">
        <v>64</v>
      </c>
      <c r="AM131" s="126" t="s">
        <v>248</v>
      </c>
      <c r="AN131" s="141" t="s">
        <v>180</v>
      </c>
      <c r="AO131" s="85"/>
      <c r="AP131" s="85"/>
      <c r="AQ131" s="126"/>
      <c r="AR131" s="85">
        <f t="shared" si="4"/>
        <v>0</v>
      </c>
      <c r="AS131" s="85"/>
      <c r="AT131" s="126"/>
      <c r="AU131" s="85">
        <v>1136.0</v>
      </c>
      <c r="AV131" s="143"/>
      <c r="AW131" s="85"/>
      <c r="AX131" s="85"/>
    </row>
    <row r="132">
      <c r="A132" s="106">
        <v>2.020043E7</v>
      </c>
      <c r="B132" s="85" t="s">
        <v>176</v>
      </c>
      <c r="C132" s="85"/>
      <c r="D132" s="85"/>
      <c r="E132" s="85"/>
      <c r="F132" s="85"/>
      <c r="G132" s="85"/>
      <c r="H132" s="85"/>
      <c r="I132" s="85"/>
      <c r="J132" s="85"/>
      <c r="K132" s="85"/>
      <c r="L132" s="85"/>
      <c r="M132" s="85"/>
      <c r="N132" s="85"/>
      <c r="O132" s="85"/>
      <c r="P132" s="85">
        <v>44541.0</v>
      </c>
      <c r="Q132" s="85"/>
      <c r="R132" s="85"/>
      <c r="S132" s="85">
        <v>1118.0</v>
      </c>
      <c r="T132" s="146"/>
      <c r="U132" s="85"/>
      <c r="V132" s="106">
        <v>1118.0</v>
      </c>
      <c r="W132" s="106">
        <v>43423.0</v>
      </c>
      <c r="X132" s="85"/>
      <c r="Y132" s="106">
        <v>84.0</v>
      </c>
      <c r="Z132" s="137"/>
      <c r="AA132" s="85">
        <v>38.0</v>
      </c>
      <c r="AB132" s="85"/>
      <c r="AC132" s="106">
        <v>20.0</v>
      </c>
      <c r="AD132" s="85"/>
      <c r="AE132" s="106">
        <v>545.0</v>
      </c>
      <c r="AF132" s="106">
        <v>41.0</v>
      </c>
      <c r="AG132" s="126"/>
      <c r="AH132" s="85"/>
      <c r="AI132" s="139">
        <v>43951.41666666667</v>
      </c>
      <c r="AJ132" s="140">
        <v>43951.67361111111</v>
      </c>
      <c r="AK132" s="140" t="s">
        <v>212</v>
      </c>
      <c r="AL132" s="140" t="s">
        <v>204</v>
      </c>
      <c r="AM132" s="126" t="s">
        <v>248</v>
      </c>
      <c r="AN132" s="141" t="s">
        <v>180</v>
      </c>
      <c r="AO132" s="85"/>
      <c r="AP132" s="85"/>
      <c r="AQ132" s="126"/>
      <c r="AR132" s="85">
        <f t="shared" si="4"/>
        <v>0</v>
      </c>
      <c r="AS132" s="85"/>
      <c r="AT132" s="126"/>
      <c r="AU132" s="85">
        <v>1118.0</v>
      </c>
      <c r="AV132" s="143"/>
      <c r="AW132" s="85"/>
      <c r="AX132" s="85"/>
    </row>
    <row r="133">
      <c r="A133" s="106">
        <v>2.0200429E7</v>
      </c>
      <c r="B133" s="85" t="s">
        <v>176</v>
      </c>
      <c r="C133" s="85"/>
      <c r="D133" s="85"/>
      <c r="E133" s="85"/>
      <c r="F133" s="85"/>
      <c r="G133" s="85"/>
      <c r="H133" s="85"/>
      <c r="I133" s="85"/>
      <c r="J133" s="85"/>
      <c r="K133" s="85"/>
      <c r="L133" s="85"/>
      <c r="M133" s="85"/>
      <c r="N133" s="85"/>
      <c r="O133" s="85"/>
      <c r="P133" s="85">
        <v>42032.0</v>
      </c>
      <c r="Q133" s="85"/>
      <c r="R133" s="85"/>
      <c r="S133" s="85">
        <v>1095.0</v>
      </c>
      <c r="T133" s="146"/>
      <c r="U133" s="85"/>
      <c r="V133" s="106">
        <v>1095.0</v>
      </c>
      <c r="W133" s="106">
        <v>41976.0</v>
      </c>
      <c r="X133" s="85"/>
      <c r="Y133" s="106">
        <v>102.0</v>
      </c>
      <c r="Z133" s="137"/>
      <c r="AA133" s="85">
        <v>40.0</v>
      </c>
      <c r="AB133" s="85"/>
      <c r="AC133" s="106">
        <v>21.0</v>
      </c>
      <c r="AD133" s="85"/>
      <c r="AE133" s="106">
        <v>504.0</v>
      </c>
      <c r="AF133" s="106">
        <v>38.0</v>
      </c>
      <c r="AG133" s="126"/>
      <c r="AH133" s="85"/>
      <c r="AI133" s="139">
        <v>43950.41666666667</v>
      </c>
      <c r="AJ133" s="140">
        <v>43950.62777777778</v>
      </c>
      <c r="AK133" s="140" t="s">
        <v>182</v>
      </c>
      <c r="AL133" s="140" t="s">
        <v>139</v>
      </c>
      <c r="AM133" s="126" t="s">
        <v>248</v>
      </c>
      <c r="AN133" s="141" t="s">
        <v>180</v>
      </c>
      <c r="AO133" s="85"/>
      <c r="AP133" s="85"/>
      <c r="AQ133" s="126"/>
      <c r="AR133" s="85">
        <f t="shared" si="4"/>
        <v>0</v>
      </c>
      <c r="AS133" s="85"/>
      <c r="AT133" s="126"/>
      <c r="AU133" s="85">
        <v>1095.0</v>
      </c>
      <c r="AV133" s="143"/>
      <c r="AW133" s="85"/>
      <c r="AX133" s="85"/>
    </row>
    <row r="134">
      <c r="A134" s="106">
        <v>2.0200428E7</v>
      </c>
      <c r="B134" s="85" t="s">
        <v>176</v>
      </c>
      <c r="C134" s="85"/>
      <c r="D134" s="85"/>
      <c r="E134" s="85"/>
      <c r="F134" s="85"/>
      <c r="G134" s="85"/>
      <c r="H134" s="85"/>
      <c r="I134" s="85"/>
      <c r="J134" s="85"/>
      <c r="K134" s="85"/>
      <c r="L134" s="85"/>
      <c r="M134" s="85"/>
      <c r="N134" s="85"/>
      <c r="O134" s="85"/>
      <c r="P134" s="85"/>
      <c r="Q134" s="85"/>
      <c r="R134" s="85"/>
      <c r="S134" s="85"/>
      <c r="T134" s="85"/>
      <c r="U134" s="85"/>
      <c r="V134" s="106">
        <v>1079.0</v>
      </c>
      <c r="W134" s="106">
        <v>41976.0</v>
      </c>
      <c r="X134" s="85"/>
      <c r="Y134" s="106">
        <v>87.0</v>
      </c>
      <c r="Z134" s="137"/>
      <c r="AA134" s="85">
        <v>28.0</v>
      </c>
      <c r="AB134" s="85"/>
      <c r="AC134" s="106">
        <v>15.0</v>
      </c>
      <c r="AD134" s="85"/>
      <c r="AE134" s="106">
        <v>481.0</v>
      </c>
      <c r="AF134" s="106">
        <v>37.0</v>
      </c>
      <c r="AG134" s="126"/>
      <c r="AH134" s="85"/>
      <c r="AI134" s="139">
        <v>43949.41666666667</v>
      </c>
      <c r="AJ134" s="140">
        <v>43949.65972222222</v>
      </c>
      <c r="AK134" s="140" t="s">
        <v>249</v>
      </c>
      <c r="AL134" s="140" t="s">
        <v>181</v>
      </c>
      <c r="AM134" s="126" t="s">
        <v>250</v>
      </c>
      <c r="AN134" s="141" t="s">
        <v>197</v>
      </c>
      <c r="AO134" s="85"/>
      <c r="AP134" s="85"/>
      <c r="AQ134" s="126"/>
      <c r="AR134" s="85">
        <f t="shared" si="4"/>
        <v>1079</v>
      </c>
      <c r="AS134" s="85"/>
      <c r="AT134" s="126"/>
      <c r="AU134" s="147">
        <v>1079.0</v>
      </c>
      <c r="AV134" s="143"/>
      <c r="AW134" s="85">
        <v>1079.0</v>
      </c>
      <c r="AX134" s="85"/>
    </row>
    <row r="135">
      <c r="A135" s="106">
        <v>2.0200427E7</v>
      </c>
      <c r="B135" s="85" t="s">
        <v>176</v>
      </c>
      <c r="C135" s="85"/>
      <c r="D135" s="85"/>
      <c r="E135" s="85"/>
      <c r="F135" s="85"/>
      <c r="G135" s="85"/>
      <c r="H135" s="85"/>
      <c r="I135" s="85"/>
      <c r="J135" s="85"/>
      <c r="K135" s="85"/>
      <c r="L135" s="85"/>
      <c r="M135" s="85"/>
      <c r="N135" s="85"/>
      <c r="O135" s="85"/>
      <c r="P135" s="85"/>
      <c r="Q135" s="85"/>
      <c r="R135" s="85"/>
      <c r="S135" s="85"/>
      <c r="T135" s="85"/>
      <c r="U135" s="85"/>
      <c r="V135" s="106">
        <v>1063.0</v>
      </c>
      <c r="W135" s="106">
        <v>41976.0</v>
      </c>
      <c r="X135" s="85"/>
      <c r="Y135" s="106">
        <v>100.0</v>
      </c>
      <c r="Z135" s="137"/>
      <c r="AA135" s="85">
        <v>38.0</v>
      </c>
      <c r="AB135" s="85"/>
      <c r="AC135" s="106">
        <v>20.0</v>
      </c>
      <c r="AD135" s="85"/>
      <c r="AE135" s="106">
        <v>455.0</v>
      </c>
      <c r="AF135" s="106">
        <v>36.0</v>
      </c>
      <c r="AG135" s="126"/>
      <c r="AH135" s="85"/>
      <c r="AI135" s="139">
        <v>43948.41666666667</v>
      </c>
      <c r="AJ135" s="140">
        <v>43948.62986111111</v>
      </c>
      <c r="AK135" s="140" t="s">
        <v>251</v>
      </c>
      <c r="AL135" s="140" t="s">
        <v>181</v>
      </c>
      <c r="AM135" s="126" t="s">
        <v>252</v>
      </c>
      <c r="AN135" s="141" t="s">
        <v>197</v>
      </c>
      <c r="AO135" s="85"/>
      <c r="AP135" s="85"/>
      <c r="AQ135" s="126"/>
      <c r="AR135" s="85">
        <f t="shared" si="4"/>
        <v>1063</v>
      </c>
      <c r="AS135" s="85"/>
      <c r="AT135" s="126"/>
      <c r="AU135" s="147">
        <v>1063.0</v>
      </c>
      <c r="AV135" s="143"/>
      <c r="AW135" s="85">
        <v>1063.0</v>
      </c>
      <c r="AX135" s="85"/>
    </row>
    <row r="136">
      <c r="A136" s="106">
        <v>2.0200426E7</v>
      </c>
      <c r="B136" s="85" t="s">
        <v>176</v>
      </c>
      <c r="C136" s="85"/>
      <c r="D136" s="85"/>
      <c r="E136" s="85"/>
      <c r="F136" s="85"/>
      <c r="G136" s="85"/>
      <c r="H136" s="85"/>
      <c r="I136" s="85"/>
      <c r="J136" s="85"/>
      <c r="K136" s="85"/>
      <c r="L136" s="85"/>
      <c r="M136" s="85"/>
      <c r="N136" s="85"/>
      <c r="O136" s="85"/>
      <c r="P136" s="85"/>
      <c r="Q136" s="85"/>
      <c r="R136" s="85"/>
      <c r="S136" s="85"/>
      <c r="T136" s="85"/>
      <c r="U136" s="85"/>
      <c r="V136" s="106">
        <v>1044.0</v>
      </c>
      <c r="W136" s="106">
        <v>38019.0</v>
      </c>
      <c r="X136" s="85"/>
      <c r="Y136" s="106">
        <v>100.0</v>
      </c>
      <c r="Z136" s="137"/>
      <c r="AA136" s="85">
        <v>38.0</v>
      </c>
      <c r="AB136" s="85"/>
      <c r="AC136" s="106">
        <v>20.0</v>
      </c>
      <c r="AD136" s="85"/>
      <c r="AE136" s="106">
        <v>455.0</v>
      </c>
      <c r="AF136" s="106">
        <v>34.0</v>
      </c>
      <c r="AG136" s="126"/>
      <c r="AH136" s="85"/>
      <c r="AI136" s="139">
        <v>43947.41666666667</v>
      </c>
      <c r="AJ136" s="140">
        <v>43947.646527777775</v>
      </c>
      <c r="AK136" s="140" t="s">
        <v>205</v>
      </c>
      <c r="AL136" s="140" t="s">
        <v>204</v>
      </c>
      <c r="AM136" s="126" t="s">
        <v>252</v>
      </c>
      <c r="AN136" s="141" t="s">
        <v>197</v>
      </c>
      <c r="AO136" s="85"/>
      <c r="AP136" s="85"/>
      <c r="AQ136" s="126"/>
      <c r="AR136" s="85">
        <f t="shared" si="4"/>
        <v>1044</v>
      </c>
      <c r="AS136" s="85"/>
      <c r="AT136" s="126"/>
      <c r="AU136" s="147">
        <v>1044.0</v>
      </c>
      <c r="AV136" s="143"/>
      <c r="AW136" s="85">
        <v>1044.0</v>
      </c>
      <c r="AX136" s="85"/>
    </row>
    <row r="137">
      <c r="A137" s="106">
        <v>2.0200425E7</v>
      </c>
      <c r="B137" s="85" t="s">
        <v>176</v>
      </c>
      <c r="C137" s="85"/>
      <c r="D137" s="85"/>
      <c r="E137" s="85"/>
      <c r="F137" s="85"/>
      <c r="G137" s="85"/>
      <c r="H137" s="85"/>
      <c r="I137" s="85"/>
      <c r="J137" s="85"/>
      <c r="K137" s="85"/>
      <c r="L137" s="85"/>
      <c r="M137" s="85"/>
      <c r="N137" s="85"/>
      <c r="O137" s="85"/>
      <c r="P137" s="85"/>
      <c r="Q137" s="85"/>
      <c r="R137" s="85"/>
      <c r="S137" s="85"/>
      <c r="T137" s="85"/>
      <c r="U137" s="85"/>
      <c r="V137" s="106">
        <v>1020.0</v>
      </c>
      <c r="W137" s="106">
        <v>31946.0</v>
      </c>
      <c r="X137" s="85"/>
      <c r="Y137" s="106">
        <v>97.0</v>
      </c>
      <c r="Z137" s="137"/>
      <c r="AA137" s="85">
        <v>36.0</v>
      </c>
      <c r="AB137" s="85"/>
      <c r="AC137" s="106">
        <v>19.0</v>
      </c>
      <c r="AD137" s="85"/>
      <c r="AE137" s="106">
        <v>439.0</v>
      </c>
      <c r="AF137" s="106">
        <v>32.0</v>
      </c>
      <c r="AG137" s="126"/>
      <c r="AH137" s="85"/>
      <c r="AI137" s="139">
        <v>43946.41666666667</v>
      </c>
      <c r="AJ137" s="140">
        <v>43946.586805555555</v>
      </c>
      <c r="AK137" s="140" t="s">
        <v>204</v>
      </c>
      <c r="AL137" s="140" t="s">
        <v>234</v>
      </c>
      <c r="AM137" s="126" t="s">
        <v>252</v>
      </c>
      <c r="AN137" s="141" t="s">
        <v>197</v>
      </c>
      <c r="AO137" s="85"/>
      <c r="AP137" s="85"/>
      <c r="AQ137" s="126"/>
      <c r="AR137" s="85">
        <f t="shared" si="4"/>
        <v>1020</v>
      </c>
      <c r="AS137" s="85"/>
      <c r="AT137" s="126"/>
      <c r="AU137" s="147">
        <v>1020.0</v>
      </c>
      <c r="AV137" s="143"/>
      <c r="AW137" s="85">
        <v>1020.0</v>
      </c>
      <c r="AX137" s="85"/>
    </row>
    <row r="138">
      <c r="A138" s="106">
        <v>2.0200424E7</v>
      </c>
      <c r="B138" s="85" t="s">
        <v>176</v>
      </c>
      <c r="C138" s="85"/>
      <c r="D138" s="85"/>
      <c r="E138" s="85"/>
      <c r="F138" s="85"/>
      <c r="G138" s="85"/>
      <c r="H138" s="85"/>
      <c r="I138" s="85"/>
      <c r="J138" s="85"/>
      <c r="K138" s="85"/>
      <c r="L138" s="85"/>
      <c r="M138" s="85"/>
      <c r="N138" s="85"/>
      <c r="O138" s="85"/>
      <c r="P138" s="85"/>
      <c r="Q138" s="85"/>
      <c r="R138" s="85"/>
      <c r="S138" s="85"/>
      <c r="T138" s="85"/>
      <c r="U138" s="85"/>
      <c r="V138" s="106">
        <v>988.0</v>
      </c>
      <c r="W138" s="106">
        <v>28823.0</v>
      </c>
      <c r="X138" s="85"/>
      <c r="Y138" s="106">
        <v>97.0</v>
      </c>
      <c r="Z138" s="137"/>
      <c r="AA138" s="85">
        <v>36.0</v>
      </c>
      <c r="AB138" s="85"/>
      <c r="AC138" s="106">
        <v>19.0</v>
      </c>
      <c r="AD138" s="85"/>
      <c r="AE138" s="106">
        <v>439.0</v>
      </c>
      <c r="AF138" s="106">
        <v>32.0</v>
      </c>
      <c r="AG138" s="126"/>
      <c r="AH138" s="85"/>
      <c r="AI138" s="139">
        <v>43945.41666666667</v>
      </c>
      <c r="AJ138" s="140"/>
      <c r="AK138" s="140"/>
      <c r="AL138" s="140"/>
      <c r="AM138" s="148" t="s">
        <v>252</v>
      </c>
      <c r="AN138" s="148" t="s">
        <v>197</v>
      </c>
      <c r="AO138" s="85"/>
      <c r="AP138" s="85"/>
      <c r="AQ138" s="126"/>
      <c r="AR138" s="85">
        <f t="shared" si="4"/>
        <v>988</v>
      </c>
      <c r="AS138" s="85"/>
      <c r="AT138" s="126"/>
      <c r="AU138" s="147">
        <v>988.0</v>
      </c>
      <c r="AV138" s="143"/>
      <c r="AW138" s="85">
        <v>988.0</v>
      </c>
      <c r="AX138" s="85"/>
    </row>
    <row r="139">
      <c r="A139" s="106">
        <v>2.0200423E7</v>
      </c>
      <c r="B139" s="85" t="s">
        <v>176</v>
      </c>
      <c r="C139" s="85"/>
      <c r="D139" s="85"/>
      <c r="E139" s="85"/>
      <c r="F139" s="85"/>
      <c r="G139" s="85"/>
      <c r="H139" s="85"/>
      <c r="I139" s="85"/>
      <c r="J139" s="85"/>
      <c r="K139" s="85"/>
      <c r="L139" s="85"/>
      <c r="M139" s="85"/>
      <c r="N139" s="85"/>
      <c r="O139" s="85"/>
      <c r="P139" s="85"/>
      <c r="Q139" s="85"/>
      <c r="R139" s="85"/>
      <c r="S139" s="85"/>
      <c r="T139" s="85"/>
      <c r="U139" s="85"/>
      <c r="V139" s="106">
        <v>967.0</v>
      </c>
      <c r="W139" s="106">
        <v>26938.0</v>
      </c>
      <c r="X139" s="85"/>
      <c r="Y139" s="106">
        <v>108.0</v>
      </c>
      <c r="Z139" s="137"/>
      <c r="AA139" s="85">
        <v>44.0</v>
      </c>
      <c r="AB139" s="85"/>
      <c r="AC139" s="106">
        <v>24.0</v>
      </c>
      <c r="AD139" s="85"/>
      <c r="AE139" s="106">
        <v>380.0</v>
      </c>
      <c r="AF139" s="106">
        <v>29.0</v>
      </c>
      <c r="AG139" s="126"/>
      <c r="AH139" s="85"/>
      <c r="AI139" s="139">
        <v>43944.70833333333</v>
      </c>
      <c r="AJ139" s="140">
        <v>43945.34097222222</v>
      </c>
      <c r="AK139" s="140" t="s">
        <v>253</v>
      </c>
      <c r="AL139" s="140"/>
      <c r="AM139" s="148" t="s">
        <v>254</v>
      </c>
      <c r="AN139" s="148" t="s">
        <v>197</v>
      </c>
      <c r="AO139" s="85"/>
      <c r="AP139" s="85"/>
      <c r="AQ139" s="126"/>
      <c r="AR139" s="85">
        <f t="shared" si="4"/>
        <v>967</v>
      </c>
      <c r="AS139" s="85"/>
      <c r="AT139" s="126"/>
      <c r="AU139" s="147">
        <v>967.0</v>
      </c>
      <c r="AV139" s="143"/>
      <c r="AW139" s="85">
        <v>967.0</v>
      </c>
      <c r="AX139" s="85"/>
    </row>
    <row r="140">
      <c r="A140" s="106">
        <v>2.0200422E7</v>
      </c>
      <c r="B140" s="85" t="s">
        <v>176</v>
      </c>
      <c r="C140" s="85"/>
      <c r="D140" s="85"/>
      <c r="E140" s="85"/>
      <c r="F140" s="85"/>
      <c r="G140" s="85"/>
      <c r="H140" s="85"/>
      <c r="I140" s="85"/>
      <c r="J140" s="85"/>
      <c r="K140" s="85"/>
      <c r="L140" s="85"/>
      <c r="M140" s="85"/>
      <c r="N140" s="85"/>
      <c r="O140" s="85"/>
      <c r="P140" s="85"/>
      <c r="Q140" s="85"/>
      <c r="R140" s="85"/>
      <c r="S140" s="85"/>
      <c r="T140" s="85"/>
      <c r="U140" s="85"/>
      <c r="V140" s="106">
        <v>939.0</v>
      </c>
      <c r="W140" s="106">
        <v>24897.0</v>
      </c>
      <c r="X140" s="85"/>
      <c r="Y140" s="106">
        <v>103.0</v>
      </c>
      <c r="Z140" s="137"/>
      <c r="AA140" s="85">
        <v>41.0</v>
      </c>
      <c r="AB140" s="85"/>
      <c r="AC140" s="106">
        <v>23.0</v>
      </c>
      <c r="AD140" s="85"/>
      <c r="AE140" s="106">
        <v>330.0</v>
      </c>
      <c r="AF140" s="106">
        <v>26.0</v>
      </c>
      <c r="AG140" s="126"/>
      <c r="AH140" s="85"/>
      <c r="AI140" s="139">
        <v>43943.70833333333</v>
      </c>
      <c r="AJ140" s="140">
        <v>43943.96875</v>
      </c>
      <c r="AK140" s="140" t="s">
        <v>255</v>
      </c>
      <c r="AL140" s="140" t="s">
        <v>256</v>
      </c>
      <c r="AM140" s="148" t="s">
        <v>257</v>
      </c>
      <c r="AN140" s="148" t="s">
        <v>197</v>
      </c>
      <c r="AO140" s="85"/>
      <c r="AP140" s="85"/>
      <c r="AQ140" s="126"/>
      <c r="AR140" s="85">
        <f t="shared" si="4"/>
        <v>939</v>
      </c>
      <c r="AS140" s="85"/>
      <c r="AT140" s="126"/>
      <c r="AU140" s="147">
        <v>939.0</v>
      </c>
      <c r="AV140" s="143"/>
      <c r="AW140" s="85">
        <v>939.0</v>
      </c>
      <c r="AX140" s="85"/>
    </row>
    <row r="141">
      <c r="A141" s="106">
        <v>2.0200421E7</v>
      </c>
      <c r="B141" s="85" t="s">
        <v>176</v>
      </c>
      <c r="C141" s="85"/>
      <c r="D141" s="85"/>
      <c r="E141" s="85"/>
      <c r="F141" s="85"/>
      <c r="G141" s="85"/>
      <c r="H141" s="85"/>
      <c r="I141" s="85"/>
      <c r="J141" s="85"/>
      <c r="K141" s="85"/>
      <c r="L141" s="85"/>
      <c r="M141" s="85"/>
      <c r="N141" s="85"/>
      <c r="O141" s="85"/>
      <c r="P141" s="85"/>
      <c r="Q141" s="85"/>
      <c r="R141" s="85"/>
      <c r="S141" s="85"/>
      <c r="T141" s="85"/>
      <c r="U141" s="85"/>
      <c r="V141" s="106">
        <v>914.0</v>
      </c>
      <c r="W141" s="106">
        <v>21849.0</v>
      </c>
      <c r="X141" s="85"/>
      <c r="Y141" s="106">
        <v>85.0</v>
      </c>
      <c r="Z141" s="137"/>
      <c r="AA141" s="85">
        <v>42.0</v>
      </c>
      <c r="AB141" s="85"/>
      <c r="AC141" s="106">
        <v>24.0</v>
      </c>
      <c r="AD141" s="85"/>
      <c r="AE141" s="106">
        <v>330.0</v>
      </c>
      <c r="AF141" s="106">
        <v>26.0</v>
      </c>
      <c r="AG141" s="126"/>
      <c r="AH141" s="85"/>
      <c r="AI141" s="139">
        <v>43942.70833333333</v>
      </c>
      <c r="AJ141" s="140">
        <v>43942.981944444444</v>
      </c>
      <c r="AK141" s="140" t="s">
        <v>256</v>
      </c>
      <c r="AL141" s="140" t="s">
        <v>258</v>
      </c>
      <c r="AM141" s="148" t="s">
        <v>259</v>
      </c>
      <c r="AN141" s="148" t="s">
        <v>197</v>
      </c>
      <c r="AO141" s="85"/>
      <c r="AP141" s="85"/>
      <c r="AQ141" s="126"/>
      <c r="AR141" s="85">
        <f t="shared" si="4"/>
        <v>914</v>
      </c>
      <c r="AS141" s="85"/>
      <c r="AT141" s="126"/>
      <c r="AU141" s="147">
        <v>914.0</v>
      </c>
      <c r="AV141" s="143"/>
      <c r="AW141" s="85">
        <v>914.0</v>
      </c>
      <c r="AX141" s="85"/>
    </row>
    <row r="142">
      <c r="A142" s="106">
        <v>2.020042E7</v>
      </c>
      <c r="B142" s="85" t="s">
        <v>176</v>
      </c>
      <c r="C142" s="85"/>
      <c r="D142" s="85"/>
      <c r="E142" s="85"/>
      <c r="F142" s="85"/>
      <c r="G142" s="85"/>
      <c r="H142" s="85"/>
      <c r="I142" s="85"/>
      <c r="J142" s="85"/>
      <c r="K142" s="85"/>
      <c r="L142" s="85"/>
      <c r="M142" s="85"/>
      <c r="N142" s="85"/>
      <c r="O142" s="85"/>
      <c r="P142" s="85"/>
      <c r="Q142" s="85"/>
      <c r="R142" s="85"/>
      <c r="S142" s="85"/>
      <c r="T142" s="85"/>
      <c r="U142" s="85"/>
      <c r="V142" s="106">
        <v>902.0</v>
      </c>
      <c r="W142" s="106">
        <v>21253.0</v>
      </c>
      <c r="X142" s="85"/>
      <c r="Y142" s="106">
        <v>77.0</v>
      </c>
      <c r="Z142" s="137"/>
      <c r="AA142" s="85">
        <v>37.0</v>
      </c>
      <c r="AB142" s="85"/>
      <c r="AC142" s="106">
        <v>23.0</v>
      </c>
      <c r="AD142" s="85"/>
      <c r="AE142" s="106">
        <v>290.0</v>
      </c>
      <c r="AF142" s="106">
        <v>24.0</v>
      </c>
      <c r="AG142" s="126"/>
      <c r="AH142" s="85"/>
      <c r="AI142" s="139">
        <v>43941.41666666667</v>
      </c>
      <c r="AJ142" s="140">
        <v>43941.597916666666</v>
      </c>
      <c r="AK142" s="140" t="s">
        <v>198</v>
      </c>
      <c r="AL142" s="140" t="s">
        <v>234</v>
      </c>
      <c r="AM142" s="148" t="s">
        <v>260</v>
      </c>
      <c r="AN142" s="148" t="s">
        <v>197</v>
      </c>
      <c r="AO142" s="85"/>
      <c r="AP142" s="85"/>
      <c r="AQ142" s="126"/>
      <c r="AR142" s="85">
        <f t="shared" si="4"/>
        <v>902</v>
      </c>
      <c r="AS142" s="85"/>
      <c r="AT142" s="126"/>
      <c r="AU142" s="147">
        <v>902.0</v>
      </c>
      <c r="AV142" s="143"/>
      <c r="AW142" s="85">
        <v>902.0</v>
      </c>
      <c r="AX142" s="85"/>
    </row>
    <row r="143">
      <c r="A143" s="106">
        <v>2.0200419E7</v>
      </c>
      <c r="B143" s="85" t="s">
        <v>176</v>
      </c>
      <c r="C143" s="85"/>
      <c r="D143" s="85"/>
      <c r="E143" s="85"/>
      <c r="F143" s="85"/>
      <c r="G143" s="85"/>
      <c r="H143" s="85"/>
      <c r="I143" s="85"/>
      <c r="J143" s="85"/>
      <c r="K143" s="85"/>
      <c r="L143" s="85"/>
      <c r="M143" s="85"/>
      <c r="N143" s="85"/>
      <c r="O143" s="85"/>
      <c r="P143" s="85"/>
      <c r="Q143" s="85"/>
      <c r="R143" s="85"/>
      <c r="S143" s="85"/>
      <c r="T143" s="85"/>
      <c r="U143" s="85"/>
      <c r="V143" s="106">
        <v>863.0</v>
      </c>
      <c r="W143" s="106">
        <v>19168.0</v>
      </c>
      <c r="X143" s="85"/>
      <c r="Y143" s="106">
        <v>72.0</v>
      </c>
      <c r="Z143" s="137"/>
      <c r="AA143" s="85">
        <v>37.0</v>
      </c>
      <c r="AB143" s="85"/>
      <c r="AC143" s="106">
        <v>25.0</v>
      </c>
      <c r="AD143" s="85"/>
      <c r="AE143" s="106">
        <v>265.0</v>
      </c>
      <c r="AF143" s="106">
        <v>18.0</v>
      </c>
      <c r="AG143" s="126"/>
      <c r="AH143" s="85"/>
      <c r="AI143" s="139">
        <v>43940.70833333333</v>
      </c>
      <c r="AJ143" s="140">
        <v>43941.36875</v>
      </c>
      <c r="AK143" s="140" t="s">
        <v>64</v>
      </c>
      <c r="AL143" s="140" t="s">
        <v>199</v>
      </c>
      <c r="AM143" s="148" t="s">
        <v>260</v>
      </c>
      <c r="AN143" s="148" t="s">
        <v>197</v>
      </c>
      <c r="AO143" s="85"/>
      <c r="AP143" s="85"/>
      <c r="AQ143" s="126"/>
      <c r="AR143" s="85">
        <f t="shared" si="4"/>
        <v>863</v>
      </c>
      <c r="AS143" s="85"/>
      <c r="AT143" s="126"/>
      <c r="AU143" s="147">
        <v>863.0</v>
      </c>
      <c r="AV143" s="143"/>
      <c r="AW143" s="85">
        <v>863.0</v>
      </c>
      <c r="AX143" s="85"/>
    </row>
    <row r="144">
      <c r="A144" s="106">
        <v>2.0200418E7</v>
      </c>
      <c r="B144" s="85" t="s">
        <v>176</v>
      </c>
      <c r="C144" s="85"/>
      <c r="D144" s="85"/>
      <c r="E144" s="85"/>
      <c r="F144" s="85"/>
      <c r="G144" s="85"/>
      <c r="H144" s="85"/>
      <c r="I144" s="85"/>
      <c r="J144" s="85"/>
      <c r="K144" s="85"/>
      <c r="L144" s="85"/>
      <c r="M144" s="85"/>
      <c r="N144" s="85"/>
      <c r="O144" s="85"/>
      <c r="P144" s="85"/>
      <c r="Q144" s="85"/>
      <c r="R144" s="85"/>
      <c r="S144" s="85"/>
      <c r="T144" s="85"/>
      <c r="U144" s="85"/>
      <c r="V144" s="106">
        <v>785.0</v>
      </c>
      <c r="W144" s="106">
        <v>18655.0</v>
      </c>
      <c r="X144" s="85"/>
      <c r="Y144" s="106">
        <v>83.0</v>
      </c>
      <c r="Z144" s="137"/>
      <c r="AA144" s="85">
        <v>40.0</v>
      </c>
      <c r="AB144" s="85"/>
      <c r="AC144" s="106">
        <v>27.0</v>
      </c>
      <c r="AD144" s="85"/>
      <c r="AE144" s="106">
        <v>255.0</v>
      </c>
      <c r="AF144" s="106">
        <v>16.0</v>
      </c>
      <c r="AG144" s="126"/>
      <c r="AH144" s="85"/>
      <c r="AI144" s="139">
        <v>43938.70833333333</v>
      </c>
      <c r="AJ144" s="140"/>
      <c r="AK144" s="140"/>
      <c r="AL144" s="140"/>
      <c r="AM144" s="148" t="s">
        <v>260</v>
      </c>
      <c r="AN144" s="148" t="s">
        <v>197</v>
      </c>
      <c r="AO144" s="85"/>
      <c r="AP144" s="85"/>
      <c r="AQ144" s="126"/>
      <c r="AR144" s="85">
        <f t="shared" si="4"/>
        <v>785</v>
      </c>
      <c r="AS144" s="85"/>
      <c r="AT144" s="126"/>
      <c r="AU144" s="147">
        <v>785.0</v>
      </c>
      <c r="AV144" s="143"/>
      <c r="AW144" s="85">
        <v>785.0</v>
      </c>
      <c r="AX144" s="85"/>
    </row>
    <row r="145">
      <c r="A145" s="106">
        <v>2.0200417E7</v>
      </c>
      <c r="B145" s="85" t="s">
        <v>176</v>
      </c>
      <c r="C145" s="85"/>
      <c r="D145" s="85"/>
      <c r="E145" s="85"/>
      <c r="F145" s="85"/>
      <c r="G145" s="85"/>
      <c r="H145" s="85"/>
      <c r="I145" s="85"/>
      <c r="J145" s="85"/>
      <c r="K145" s="85"/>
      <c r="L145" s="85"/>
      <c r="M145" s="85"/>
      <c r="N145" s="85"/>
      <c r="O145" s="85"/>
      <c r="P145" s="85"/>
      <c r="Q145" s="85"/>
      <c r="R145" s="85"/>
      <c r="S145" s="85"/>
      <c r="T145" s="85"/>
      <c r="U145" s="85"/>
      <c r="V145" s="106">
        <v>754.0</v>
      </c>
      <c r="W145" s="106">
        <v>17927.0</v>
      </c>
      <c r="X145" s="85"/>
      <c r="Y145" s="106">
        <v>85.0</v>
      </c>
      <c r="Z145" s="137"/>
      <c r="AA145" s="85">
        <v>34.0</v>
      </c>
      <c r="AB145" s="85"/>
      <c r="AC145" s="106">
        <v>24.0</v>
      </c>
      <c r="AD145" s="85"/>
      <c r="AE145" s="106">
        <v>223.0</v>
      </c>
      <c r="AF145" s="106">
        <v>13.0</v>
      </c>
      <c r="AG145" s="126"/>
      <c r="AH145" s="85"/>
      <c r="AI145" s="139">
        <v>43938.70833333333</v>
      </c>
      <c r="AJ145" s="140"/>
      <c r="AK145" s="140"/>
      <c r="AL145" s="140"/>
      <c r="AM145" s="148" t="s">
        <v>260</v>
      </c>
      <c r="AN145" s="148" t="s">
        <v>197</v>
      </c>
      <c r="AO145" s="85"/>
      <c r="AP145" s="85"/>
      <c r="AQ145" s="126"/>
      <c r="AR145" s="85">
        <f t="shared" si="4"/>
        <v>754</v>
      </c>
      <c r="AS145" s="85"/>
      <c r="AT145" s="126"/>
      <c r="AU145" s="147">
        <v>754.0</v>
      </c>
      <c r="AV145" s="143"/>
      <c r="AW145" s="85">
        <v>754.0</v>
      </c>
      <c r="AX145" s="85"/>
    </row>
    <row r="146">
      <c r="A146" s="106">
        <v>2.0200416E7</v>
      </c>
      <c r="B146" s="85" t="s">
        <v>176</v>
      </c>
      <c r="C146" s="85"/>
      <c r="D146" s="85"/>
      <c r="E146" s="85"/>
      <c r="F146" s="85"/>
      <c r="G146" s="85"/>
      <c r="H146" s="85"/>
      <c r="I146" s="85"/>
      <c r="J146" s="85"/>
      <c r="K146" s="85"/>
      <c r="L146" s="85"/>
      <c r="M146" s="85"/>
      <c r="N146" s="85"/>
      <c r="O146" s="85"/>
      <c r="P146" s="85"/>
      <c r="Q146" s="85"/>
      <c r="R146" s="85"/>
      <c r="S146" s="85"/>
      <c r="T146" s="85"/>
      <c r="U146" s="85"/>
      <c r="V146" s="106">
        <v>739.0</v>
      </c>
      <c r="W146" s="106">
        <v>17567.0</v>
      </c>
      <c r="X146" s="85"/>
      <c r="Y146" s="106">
        <v>85.0</v>
      </c>
      <c r="Z146" s="137"/>
      <c r="AA146" s="85">
        <v>34.0</v>
      </c>
      <c r="AB146" s="85"/>
      <c r="AC146" s="106">
        <v>24.0</v>
      </c>
      <c r="AD146" s="85"/>
      <c r="AE146" s="106">
        <v>223.0</v>
      </c>
      <c r="AF146" s="106">
        <v>13.0</v>
      </c>
      <c r="AG146" s="126"/>
      <c r="AH146" s="85"/>
      <c r="AI146" s="139">
        <v>43937.6875</v>
      </c>
      <c r="AJ146" s="140">
        <v>43938.36388888889</v>
      </c>
      <c r="AK146" s="140" t="s">
        <v>261</v>
      </c>
      <c r="AL146" s="140"/>
      <c r="AM146" s="148" t="s">
        <v>262</v>
      </c>
      <c r="AN146" s="148" t="s">
        <v>197</v>
      </c>
      <c r="AO146" s="85"/>
      <c r="AP146" s="85"/>
      <c r="AQ146" s="126"/>
      <c r="AR146" s="85">
        <f t="shared" si="4"/>
        <v>739</v>
      </c>
      <c r="AS146" s="85"/>
      <c r="AT146" s="126"/>
      <c r="AU146" s="147">
        <v>739.0</v>
      </c>
      <c r="AV146" s="143"/>
      <c r="AW146" s="85">
        <v>739.0</v>
      </c>
      <c r="AX146" s="85"/>
    </row>
    <row r="147">
      <c r="A147" s="106">
        <v>2.0200415E7</v>
      </c>
      <c r="B147" s="85" t="s">
        <v>176</v>
      </c>
      <c r="C147" s="85"/>
      <c r="D147" s="85"/>
      <c r="E147" s="85"/>
      <c r="F147" s="85"/>
      <c r="G147" s="85"/>
      <c r="H147" s="85"/>
      <c r="I147" s="85"/>
      <c r="J147" s="85"/>
      <c r="K147" s="85"/>
      <c r="L147" s="85"/>
      <c r="M147" s="85"/>
      <c r="N147" s="85"/>
      <c r="O147" s="85"/>
      <c r="P147" s="85"/>
      <c r="Q147" s="85"/>
      <c r="R147" s="85"/>
      <c r="S147" s="85"/>
      <c r="T147" s="85"/>
      <c r="U147" s="85"/>
      <c r="V147" s="106">
        <v>702.0</v>
      </c>
      <c r="W147" s="106">
        <v>16954.0</v>
      </c>
      <c r="X147" s="85"/>
      <c r="Y147" s="106">
        <v>82.0</v>
      </c>
      <c r="Z147" s="137">
        <v>164.0</v>
      </c>
      <c r="AA147" s="85">
        <v>36.0</v>
      </c>
      <c r="AB147" s="85">
        <v>73.0</v>
      </c>
      <c r="AC147" s="106">
        <v>23.0</v>
      </c>
      <c r="AD147" s="85">
        <v>50.0</v>
      </c>
      <c r="AE147" s="106">
        <v>211.0</v>
      </c>
      <c r="AF147" s="106">
        <v>10.0</v>
      </c>
      <c r="AG147" s="126"/>
      <c r="AH147" s="85"/>
      <c r="AI147" s="139">
        <v>43936.41666666667</v>
      </c>
      <c r="AJ147" s="140">
        <v>43936.64027777778</v>
      </c>
      <c r="AK147" s="140" t="s">
        <v>204</v>
      </c>
      <c r="AL147" s="140" t="s">
        <v>182</v>
      </c>
      <c r="AM147" s="148" t="s">
        <v>263</v>
      </c>
      <c r="AN147" s="148" t="s">
        <v>197</v>
      </c>
      <c r="AO147" s="85"/>
      <c r="AP147" s="85"/>
      <c r="AQ147" s="126"/>
      <c r="AR147" s="85">
        <f t="shared" si="4"/>
        <v>702</v>
      </c>
      <c r="AS147" s="85"/>
      <c r="AT147" s="126"/>
      <c r="AU147" s="147">
        <v>702.0</v>
      </c>
      <c r="AV147" s="143"/>
      <c r="AW147" s="85">
        <v>702.0</v>
      </c>
      <c r="AX147" s="85"/>
    </row>
    <row r="148">
      <c r="A148" s="106">
        <v>2.0200414E7</v>
      </c>
      <c r="B148" s="85" t="s">
        <v>176</v>
      </c>
      <c r="C148" s="85"/>
      <c r="D148" s="85"/>
      <c r="E148" s="85"/>
      <c r="F148" s="85"/>
      <c r="G148" s="85"/>
      <c r="H148" s="85"/>
      <c r="I148" s="85"/>
      <c r="J148" s="85"/>
      <c r="K148" s="85"/>
      <c r="L148" s="85"/>
      <c r="M148" s="85"/>
      <c r="N148" s="85"/>
      <c r="O148" s="85"/>
      <c r="P148" s="85"/>
      <c r="Q148" s="85"/>
      <c r="R148" s="85"/>
      <c r="S148" s="85"/>
      <c r="T148" s="85"/>
      <c r="U148" s="85"/>
      <c r="V148" s="106">
        <v>640.0</v>
      </c>
      <c r="W148" s="106">
        <v>16398.0</v>
      </c>
      <c r="X148" s="85"/>
      <c r="Y148" s="106">
        <v>87.0</v>
      </c>
      <c r="Z148" s="137">
        <v>164.0</v>
      </c>
      <c r="AA148" s="85">
        <v>38.0</v>
      </c>
      <c r="AB148" s="85">
        <v>73.0</v>
      </c>
      <c r="AC148" s="106">
        <v>25.0</v>
      </c>
      <c r="AD148" s="85">
        <v>50.0</v>
      </c>
      <c r="AE148" s="106">
        <v>147.0</v>
      </c>
      <c r="AF148" s="106">
        <v>9.0</v>
      </c>
      <c r="AG148" s="126"/>
      <c r="AH148" s="85"/>
      <c r="AI148" s="139">
        <v>43935.70833333333</v>
      </c>
      <c r="AJ148" s="140">
        <v>43936.36597222222</v>
      </c>
      <c r="AK148" s="140" t="s">
        <v>235</v>
      </c>
      <c r="AL148" s="140" t="s">
        <v>64</v>
      </c>
      <c r="AM148" s="148" t="s">
        <v>264</v>
      </c>
      <c r="AN148" s="148" t="s">
        <v>197</v>
      </c>
      <c r="AO148" s="85"/>
      <c r="AP148" s="85"/>
      <c r="AQ148" s="126"/>
      <c r="AR148" s="85">
        <f t="shared" si="4"/>
        <v>640</v>
      </c>
      <c r="AS148" s="85"/>
      <c r="AT148" s="126"/>
      <c r="AU148" s="147">
        <v>640.0</v>
      </c>
      <c r="AV148" s="143"/>
      <c r="AW148" s="85">
        <v>640.0</v>
      </c>
      <c r="AX148" s="85"/>
    </row>
    <row r="149">
      <c r="A149" s="106">
        <v>2.0200413E7</v>
      </c>
      <c r="B149" s="85" t="s">
        <v>176</v>
      </c>
      <c r="C149" s="85"/>
      <c r="D149" s="85"/>
      <c r="E149" s="85"/>
      <c r="F149" s="85"/>
      <c r="G149" s="85"/>
      <c r="H149" s="85"/>
      <c r="I149" s="85"/>
      <c r="J149" s="85"/>
      <c r="K149" s="85"/>
      <c r="L149" s="85"/>
      <c r="M149" s="85"/>
      <c r="N149" s="85"/>
      <c r="O149" s="85"/>
      <c r="P149" s="85"/>
      <c r="Q149" s="85"/>
      <c r="R149" s="85"/>
      <c r="S149" s="85"/>
      <c r="T149" s="85"/>
      <c r="U149" s="85"/>
      <c r="V149" s="106">
        <v>626.0</v>
      </c>
      <c r="W149" s="106">
        <v>16029.0</v>
      </c>
      <c r="X149" s="85"/>
      <c r="Y149" s="106">
        <v>95.0</v>
      </c>
      <c r="Z149" s="137">
        <v>164.0</v>
      </c>
      <c r="AA149" s="85">
        <v>43.0</v>
      </c>
      <c r="AB149" s="85">
        <v>73.0</v>
      </c>
      <c r="AC149" s="106">
        <v>23.0</v>
      </c>
      <c r="AD149" s="85">
        <v>50.0</v>
      </c>
      <c r="AE149" s="106">
        <v>85.0</v>
      </c>
      <c r="AF149" s="106">
        <v>9.0</v>
      </c>
      <c r="AG149" s="126"/>
      <c r="AH149" s="85"/>
      <c r="AI149" s="139">
        <v>43934.70833333333</v>
      </c>
      <c r="AJ149" s="140">
        <v>43935.37013888889</v>
      </c>
      <c r="AK149" s="140" t="s">
        <v>265</v>
      </c>
      <c r="AL149" s="140"/>
      <c r="AM149" s="148" t="s">
        <v>266</v>
      </c>
      <c r="AN149" s="148" t="s">
        <v>197</v>
      </c>
      <c r="AO149" s="85"/>
      <c r="AP149" s="85"/>
      <c r="AQ149" s="126"/>
      <c r="AR149" s="85">
        <f t="shared" si="4"/>
        <v>626</v>
      </c>
      <c r="AS149" s="85"/>
      <c r="AT149" s="126"/>
      <c r="AU149" s="147">
        <v>626.0</v>
      </c>
      <c r="AV149" s="143"/>
      <c r="AW149" s="85">
        <v>626.0</v>
      </c>
      <c r="AX149" s="85"/>
    </row>
    <row r="150">
      <c r="A150" s="106">
        <v>2.0200412E7</v>
      </c>
      <c r="B150" s="85" t="s">
        <v>176</v>
      </c>
      <c r="C150" s="85"/>
      <c r="D150" s="85"/>
      <c r="E150" s="85"/>
      <c r="F150" s="85"/>
      <c r="G150" s="85"/>
      <c r="H150" s="85"/>
      <c r="I150" s="85"/>
      <c r="J150" s="85"/>
      <c r="K150" s="85"/>
      <c r="L150" s="85"/>
      <c r="M150" s="85"/>
      <c r="N150" s="85"/>
      <c r="O150" s="85"/>
      <c r="P150" s="85"/>
      <c r="Q150" s="85"/>
      <c r="R150" s="85"/>
      <c r="S150" s="85"/>
      <c r="T150" s="85"/>
      <c r="U150" s="85"/>
      <c r="V150" s="106">
        <v>611.0</v>
      </c>
      <c r="W150" s="106">
        <v>15646.0</v>
      </c>
      <c r="X150" s="85"/>
      <c r="Y150" s="106">
        <v>81.0</v>
      </c>
      <c r="Z150" s="137"/>
      <c r="AA150" s="85">
        <v>36.0</v>
      </c>
      <c r="AB150" s="85"/>
      <c r="AC150" s="106">
        <v>24.0</v>
      </c>
      <c r="AD150" s="85"/>
      <c r="AE150" s="106">
        <v>83.0</v>
      </c>
      <c r="AF150" s="106">
        <v>8.0</v>
      </c>
      <c r="AG150" s="126"/>
      <c r="AH150" s="85"/>
      <c r="AI150" s="139">
        <v>43933.70833333333</v>
      </c>
      <c r="AJ150" s="140">
        <v>43934.40138888889</v>
      </c>
      <c r="AK150" s="140" t="s">
        <v>235</v>
      </c>
      <c r="AL150" s="140" t="s">
        <v>199</v>
      </c>
      <c r="AM150" s="148" t="s">
        <v>267</v>
      </c>
      <c r="AN150" s="148" t="s">
        <v>197</v>
      </c>
      <c r="AO150" s="85"/>
      <c r="AP150" s="85"/>
      <c r="AQ150" s="126"/>
      <c r="AR150" s="85">
        <f t="shared" si="4"/>
        <v>611</v>
      </c>
      <c r="AS150" s="85"/>
      <c r="AT150" s="126"/>
      <c r="AU150" s="147">
        <v>611.0</v>
      </c>
      <c r="AV150" s="143"/>
      <c r="AW150" s="85">
        <v>611.0</v>
      </c>
      <c r="AX150" s="85"/>
    </row>
    <row r="151">
      <c r="A151" s="106">
        <v>2.0200411E7</v>
      </c>
      <c r="B151" s="85" t="s">
        <v>176</v>
      </c>
      <c r="C151" s="85"/>
      <c r="D151" s="85"/>
      <c r="E151" s="85"/>
      <c r="F151" s="85"/>
      <c r="G151" s="85"/>
      <c r="H151" s="85"/>
      <c r="I151" s="85"/>
      <c r="J151" s="85"/>
      <c r="K151" s="85"/>
      <c r="L151" s="85"/>
      <c r="M151" s="85"/>
      <c r="N151" s="85"/>
      <c r="O151" s="85"/>
      <c r="P151" s="85"/>
      <c r="Q151" s="85"/>
      <c r="R151" s="85"/>
      <c r="S151" s="85"/>
      <c r="T151" s="85"/>
      <c r="U151" s="85"/>
      <c r="V151" s="106">
        <v>577.0</v>
      </c>
      <c r="W151" s="106">
        <v>14875.0</v>
      </c>
      <c r="X151" s="85"/>
      <c r="Y151" s="106">
        <v>85.0</v>
      </c>
      <c r="Z151" s="137"/>
      <c r="AA151" s="85">
        <v>40.0</v>
      </c>
      <c r="AB151" s="85"/>
      <c r="AC151" s="106">
        <v>22.0</v>
      </c>
      <c r="AD151" s="85"/>
      <c r="AE151" s="106">
        <v>63.0</v>
      </c>
      <c r="AF151" s="106">
        <v>5.0</v>
      </c>
      <c r="AG151" s="126"/>
      <c r="AH151" s="85"/>
      <c r="AI151" s="139">
        <v>43932.41666666667</v>
      </c>
      <c r="AJ151" s="140">
        <v>43932.634722222225</v>
      </c>
      <c r="AK151" s="140" t="s">
        <v>204</v>
      </c>
      <c r="AL151" s="140" t="s">
        <v>268</v>
      </c>
      <c r="AM151" s="149" t="s">
        <v>269</v>
      </c>
      <c r="AN151" s="149" t="s">
        <v>197</v>
      </c>
      <c r="AO151" s="85"/>
      <c r="AP151" s="85"/>
      <c r="AQ151" s="126"/>
      <c r="AR151" s="85">
        <f t="shared" si="4"/>
        <v>577</v>
      </c>
      <c r="AS151" s="85"/>
      <c r="AT151" s="126"/>
      <c r="AU151" s="147">
        <v>577.0</v>
      </c>
      <c r="AV151" s="143"/>
      <c r="AW151" s="85">
        <v>577.0</v>
      </c>
      <c r="AX151" s="85"/>
    </row>
    <row r="152">
      <c r="A152" s="106">
        <v>2.020041E7</v>
      </c>
      <c r="B152" s="85" t="s">
        <v>176</v>
      </c>
      <c r="C152" s="85"/>
      <c r="D152" s="85"/>
      <c r="E152" s="85"/>
      <c r="F152" s="85"/>
      <c r="G152" s="85"/>
      <c r="H152" s="85"/>
      <c r="I152" s="85"/>
      <c r="J152" s="85"/>
      <c r="K152" s="85"/>
      <c r="L152" s="85"/>
      <c r="M152" s="85"/>
      <c r="N152" s="85"/>
      <c r="O152" s="85"/>
      <c r="P152" s="85"/>
      <c r="Q152" s="85"/>
      <c r="R152" s="85"/>
      <c r="S152" s="85"/>
      <c r="T152" s="85"/>
      <c r="U152" s="85"/>
      <c r="V152" s="106">
        <v>554.0</v>
      </c>
      <c r="W152" s="106">
        <v>14001.0</v>
      </c>
      <c r="X152" s="85"/>
      <c r="Y152" s="106">
        <v>85.0</v>
      </c>
      <c r="Z152" s="137"/>
      <c r="AA152" s="85">
        <v>20.0</v>
      </c>
      <c r="AB152" s="85"/>
      <c r="AC152" s="106">
        <v>22.0</v>
      </c>
      <c r="AD152" s="85"/>
      <c r="AE152" s="106">
        <v>63.0</v>
      </c>
      <c r="AF152" s="106">
        <v>5.0</v>
      </c>
      <c r="AG152" s="126"/>
      <c r="AH152" s="85"/>
      <c r="AI152" s="139">
        <v>43931.41666666667</v>
      </c>
      <c r="AJ152" s="140">
        <v>43931.695138888885</v>
      </c>
      <c r="AK152" s="140" t="s">
        <v>204</v>
      </c>
      <c r="AL152" s="140" t="s">
        <v>139</v>
      </c>
      <c r="AM152" s="148" t="s">
        <v>270</v>
      </c>
      <c r="AN152" s="148" t="s">
        <v>197</v>
      </c>
      <c r="AO152" s="85"/>
      <c r="AP152" s="85"/>
      <c r="AQ152" s="126"/>
      <c r="AR152" s="85">
        <f t="shared" si="4"/>
        <v>554</v>
      </c>
      <c r="AS152" s="85"/>
      <c r="AT152" s="126"/>
      <c r="AU152" s="147">
        <v>554.0</v>
      </c>
      <c r="AV152" s="143"/>
      <c r="AW152" s="85">
        <v>554.0</v>
      </c>
      <c r="AX152" s="85"/>
    </row>
    <row r="153">
      <c r="A153" s="106">
        <v>2.0200409E7</v>
      </c>
      <c r="B153" s="85" t="s">
        <v>176</v>
      </c>
      <c r="C153" s="85"/>
      <c r="D153" s="85"/>
      <c r="E153" s="85"/>
      <c r="F153" s="85"/>
      <c r="G153" s="85"/>
      <c r="H153" s="85"/>
      <c r="I153" s="85"/>
      <c r="J153" s="85"/>
      <c r="K153" s="85"/>
      <c r="L153" s="85"/>
      <c r="M153" s="85"/>
      <c r="N153" s="85"/>
      <c r="O153" s="85"/>
      <c r="P153" s="85"/>
      <c r="Q153" s="85"/>
      <c r="R153" s="85"/>
      <c r="S153" s="85"/>
      <c r="T153" s="85"/>
      <c r="U153" s="85"/>
      <c r="V153" s="106">
        <v>523.0</v>
      </c>
      <c r="W153" s="106">
        <v>13340.0</v>
      </c>
      <c r="X153" s="85"/>
      <c r="Y153" s="106"/>
      <c r="Z153" s="137"/>
      <c r="AA153" s="85"/>
      <c r="AB153" s="85"/>
      <c r="AC153" s="106"/>
      <c r="AD153" s="85"/>
      <c r="AE153" s="106"/>
      <c r="AF153" s="106">
        <v>5.0</v>
      </c>
      <c r="AG153" s="126"/>
      <c r="AH153" s="85"/>
      <c r="AI153" s="139">
        <v>43930.70833333333</v>
      </c>
      <c r="AJ153" s="140">
        <v>43930.92916666667</v>
      </c>
      <c r="AK153" s="140" t="s">
        <v>199</v>
      </c>
      <c r="AL153" s="140"/>
      <c r="AM153" s="148" t="s">
        <v>271</v>
      </c>
      <c r="AN153" s="148" t="s">
        <v>197</v>
      </c>
      <c r="AO153" s="85"/>
      <c r="AP153" s="85"/>
      <c r="AQ153" s="126"/>
      <c r="AR153" s="85">
        <f t="shared" si="4"/>
        <v>523</v>
      </c>
      <c r="AS153" s="85"/>
      <c r="AT153" s="126"/>
      <c r="AU153" s="147">
        <v>523.0</v>
      </c>
      <c r="AV153" s="143"/>
      <c r="AW153" s="85">
        <v>523.0</v>
      </c>
      <c r="AX153" s="85"/>
    </row>
    <row r="154">
      <c r="A154" s="106">
        <v>2.0200408E7</v>
      </c>
      <c r="B154" s="85" t="s">
        <v>176</v>
      </c>
      <c r="C154" s="85"/>
      <c r="D154" s="85"/>
      <c r="E154" s="85"/>
      <c r="F154" s="85"/>
      <c r="G154" s="85"/>
      <c r="H154" s="85"/>
      <c r="I154" s="85"/>
      <c r="J154" s="85"/>
      <c r="K154" s="85"/>
      <c r="L154" s="85"/>
      <c r="M154" s="85"/>
      <c r="N154" s="85"/>
      <c r="O154" s="85"/>
      <c r="P154" s="85"/>
      <c r="Q154" s="85"/>
      <c r="R154" s="85"/>
      <c r="S154" s="85"/>
      <c r="T154" s="85"/>
      <c r="U154" s="85"/>
      <c r="V154" s="106">
        <v>462.0</v>
      </c>
      <c r="W154" s="106">
        <v>12083.0</v>
      </c>
      <c r="X154" s="85"/>
      <c r="Y154" s="106"/>
      <c r="Z154" s="137"/>
      <c r="AA154" s="85"/>
      <c r="AB154" s="85"/>
      <c r="AC154" s="106"/>
      <c r="AD154" s="85"/>
      <c r="AE154" s="106"/>
      <c r="AF154" s="106">
        <v>4.0</v>
      </c>
      <c r="AG154" s="126"/>
      <c r="AH154" s="85"/>
      <c r="AI154" s="139">
        <v>43929.41666666667</v>
      </c>
      <c r="AJ154" s="140">
        <v>43929.64722222222</v>
      </c>
      <c r="AK154" s="140" t="s">
        <v>198</v>
      </c>
      <c r="AL154" s="140" t="s">
        <v>64</v>
      </c>
      <c r="AM154" s="148" t="s">
        <v>270</v>
      </c>
      <c r="AN154" s="148" t="s">
        <v>197</v>
      </c>
      <c r="AO154" s="85"/>
      <c r="AP154" s="85"/>
      <c r="AQ154" s="126"/>
      <c r="AR154" s="85">
        <f t="shared" si="4"/>
        <v>462</v>
      </c>
      <c r="AS154" s="85"/>
      <c r="AT154" s="126"/>
      <c r="AU154" s="147">
        <v>462.0</v>
      </c>
      <c r="AV154" s="143"/>
      <c r="AW154" s="85">
        <v>462.0</v>
      </c>
      <c r="AX154" s="85"/>
    </row>
    <row r="155">
      <c r="A155" s="106">
        <v>2.0200407E7</v>
      </c>
      <c r="B155" s="85" t="s">
        <v>176</v>
      </c>
      <c r="C155" s="85"/>
      <c r="D155" s="85"/>
      <c r="E155" s="85"/>
      <c r="F155" s="85"/>
      <c r="G155" s="85"/>
      <c r="H155" s="85"/>
      <c r="I155" s="85"/>
      <c r="J155" s="85"/>
      <c r="K155" s="85"/>
      <c r="L155" s="85"/>
      <c r="M155" s="85"/>
      <c r="N155" s="85"/>
      <c r="O155" s="85"/>
      <c r="P155" s="85"/>
      <c r="Q155" s="85"/>
      <c r="R155" s="85"/>
      <c r="S155" s="85"/>
      <c r="T155" s="85"/>
      <c r="U155" s="85"/>
      <c r="V155" s="106">
        <v>412.0</v>
      </c>
      <c r="W155" s="106">
        <v>11647.0</v>
      </c>
      <c r="X155" s="85"/>
      <c r="Y155" s="106"/>
      <c r="Z155" s="137"/>
      <c r="AA155" s="85"/>
      <c r="AB155" s="85"/>
      <c r="AC155" s="106"/>
      <c r="AD155" s="85"/>
      <c r="AE155" s="106"/>
      <c r="AF155" s="106">
        <v>4.0</v>
      </c>
      <c r="AG155" s="126"/>
      <c r="AH155" s="85"/>
      <c r="AI155" s="139">
        <v>43928.41666666667</v>
      </c>
      <c r="AJ155" s="140">
        <v>43928.941666666666</v>
      </c>
      <c r="AK155" s="140" t="s">
        <v>258</v>
      </c>
      <c r="AL155" s="140" t="s">
        <v>272</v>
      </c>
      <c r="AM155" s="148"/>
      <c r="AN155" s="148" t="s">
        <v>197</v>
      </c>
      <c r="AO155" s="85"/>
      <c r="AP155" s="85"/>
      <c r="AQ155" s="126"/>
      <c r="AR155" s="85">
        <f t="shared" si="4"/>
        <v>412</v>
      </c>
      <c r="AS155" s="85"/>
      <c r="AT155" s="126"/>
      <c r="AU155" s="147">
        <v>412.0</v>
      </c>
      <c r="AV155" s="143"/>
      <c r="AW155" s="85">
        <v>412.0</v>
      </c>
      <c r="AX155" s="85"/>
    </row>
    <row r="156">
      <c r="A156" s="106">
        <v>2.0200406E7</v>
      </c>
      <c r="B156" s="85" t="s">
        <v>176</v>
      </c>
      <c r="C156" s="85"/>
      <c r="D156" s="85"/>
      <c r="E156" s="85"/>
      <c r="F156" s="85"/>
      <c r="G156" s="85"/>
      <c r="H156" s="85"/>
      <c r="I156" s="85"/>
      <c r="J156" s="85"/>
      <c r="K156" s="85"/>
      <c r="L156" s="85"/>
      <c r="M156" s="85"/>
      <c r="N156" s="85"/>
      <c r="O156" s="85"/>
      <c r="P156" s="85"/>
      <c r="Q156" s="85"/>
      <c r="R156" s="85"/>
      <c r="S156" s="85"/>
      <c r="T156" s="85"/>
      <c r="U156" s="85"/>
      <c r="V156" s="106">
        <v>345.0</v>
      </c>
      <c r="W156" s="106">
        <v>9595.0</v>
      </c>
      <c r="X156" s="85"/>
      <c r="Y156" s="106"/>
      <c r="Z156" s="137"/>
      <c r="AA156" s="85"/>
      <c r="AB156" s="85"/>
      <c r="AC156" s="106"/>
      <c r="AD156" s="85"/>
      <c r="AE156" s="106"/>
      <c r="AF156" s="106">
        <v>4.0</v>
      </c>
      <c r="AG156" s="126"/>
      <c r="AH156" s="85"/>
      <c r="AI156" s="139">
        <v>43927.41666666667</v>
      </c>
      <c r="AJ156" s="140">
        <v>43927.941666666666</v>
      </c>
      <c r="AK156" s="140" t="s">
        <v>204</v>
      </c>
      <c r="AL156" s="140"/>
      <c r="AM156" s="148"/>
      <c r="AN156" s="148" t="s">
        <v>197</v>
      </c>
      <c r="AO156" s="85"/>
      <c r="AP156" s="85"/>
      <c r="AQ156" s="126"/>
      <c r="AR156" s="85">
        <f t="shared" si="4"/>
        <v>345</v>
      </c>
      <c r="AS156" s="85"/>
      <c r="AT156" s="126"/>
      <c r="AU156" s="147">
        <v>345.0</v>
      </c>
      <c r="AV156" s="143"/>
      <c r="AW156" s="85">
        <v>345.0</v>
      </c>
      <c r="AX156" s="85"/>
    </row>
    <row r="157">
      <c r="A157" s="106">
        <v>2.0200405E7</v>
      </c>
      <c r="B157" s="85" t="s">
        <v>176</v>
      </c>
      <c r="C157" s="85"/>
      <c r="D157" s="85"/>
      <c r="E157" s="85"/>
      <c r="F157" s="85"/>
      <c r="G157" s="85"/>
      <c r="H157" s="85"/>
      <c r="I157" s="85"/>
      <c r="J157" s="85"/>
      <c r="K157" s="85"/>
      <c r="L157" s="85"/>
      <c r="M157" s="85"/>
      <c r="N157" s="85"/>
      <c r="O157" s="85"/>
      <c r="P157" s="85"/>
      <c r="Q157" s="85"/>
      <c r="R157" s="85"/>
      <c r="S157" s="85"/>
      <c r="T157" s="85"/>
      <c r="U157" s="85"/>
      <c r="V157" s="106">
        <v>324.0</v>
      </c>
      <c r="W157" s="106">
        <v>8514.0</v>
      </c>
      <c r="X157" s="85"/>
      <c r="Y157" s="106"/>
      <c r="Z157" s="137"/>
      <c r="AA157" s="85"/>
      <c r="AB157" s="85"/>
      <c r="AC157" s="106"/>
      <c r="AD157" s="85"/>
      <c r="AE157" s="106"/>
      <c r="AF157" s="106">
        <v>3.0</v>
      </c>
      <c r="AG157" s="126"/>
      <c r="AH157" s="85"/>
      <c r="AI157" s="139">
        <v>43926.41666666667</v>
      </c>
      <c r="AJ157" s="140">
        <v>43926.92569444445</v>
      </c>
      <c r="AK157" s="140" t="s">
        <v>256</v>
      </c>
      <c r="AL157" s="140"/>
      <c r="AM157" s="148" t="s">
        <v>273</v>
      </c>
      <c r="AN157" s="148" t="s">
        <v>197</v>
      </c>
      <c r="AO157" s="85"/>
      <c r="AP157" s="85"/>
      <c r="AQ157" s="126"/>
      <c r="AR157" s="85">
        <f t="shared" si="4"/>
        <v>324</v>
      </c>
      <c r="AS157" s="85"/>
      <c r="AT157" s="126"/>
      <c r="AU157" s="147">
        <v>324.0</v>
      </c>
      <c r="AV157" s="143"/>
      <c r="AW157" s="85">
        <v>324.0</v>
      </c>
      <c r="AX157" s="85"/>
    </row>
    <row r="158">
      <c r="A158" s="106">
        <v>2.0200404E7</v>
      </c>
      <c r="B158" s="85" t="s">
        <v>176</v>
      </c>
      <c r="C158" s="85"/>
      <c r="D158" s="85"/>
      <c r="E158" s="85"/>
      <c r="F158" s="85"/>
      <c r="G158" s="85"/>
      <c r="H158" s="85"/>
      <c r="I158" s="85"/>
      <c r="J158" s="85"/>
      <c r="K158" s="85"/>
      <c r="L158" s="85"/>
      <c r="M158" s="85"/>
      <c r="N158" s="85"/>
      <c r="O158" s="85"/>
      <c r="P158" s="85"/>
      <c r="Q158" s="85"/>
      <c r="R158" s="85"/>
      <c r="S158" s="85"/>
      <c r="T158" s="85"/>
      <c r="U158" s="85"/>
      <c r="V158" s="106">
        <v>282.0</v>
      </c>
      <c r="W158" s="106">
        <v>7404.0</v>
      </c>
      <c r="X158" s="85"/>
      <c r="Y158" s="106"/>
      <c r="Z158" s="137"/>
      <c r="AA158" s="85"/>
      <c r="AB158" s="85"/>
      <c r="AC158" s="106"/>
      <c r="AD158" s="85"/>
      <c r="AE158" s="106"/>
      <c r="AF158" s="106">
        <v>2.0</v>
      </c>
      <c r="AG158" s="126"/>
      <c r="AH158" s="85"/>
      <c r="AI158" s="139">
        <v>43925.41666666667</v>
      </c>
      <c r="AJ158" s="140">
        <v>43925.959027777775</v>
      </c>
      <c r="AK158" s="140" t="s">
        <v>274</v>
      </c>
      <c r="AL158" s="140" t="s">
        <v>272</v>
      </c>
      <c r="AM158" s="148" t="s">
        <v>273</v>
      </c>
      <c r="AN158" s="148" t="s">
        <v>197</v>
      </c>
      <c r="AO158" s="85"/>
      <c r="AP158" s="85"/>
      <c r="AQ158" s="126"/>
      <c r="AR158" s="85">
        <f t="shared" si="4"/>
        <v>282</v>
      </c>
      <c r="AS158" s="85"/>
      <c r="AT158" s="126"/>
      <c r="AU158" s="147">
        <v>282.0</v>
      </c>
      <c r="AV158" s="143"/>
      <c r="AW158" s="85">
        <v>282.0</v>
      </c>
      <c r="AX158" s="85"/>
    </row>
    <row r="159">
      <c r="A159" s="106">
        <v>2.0200403E7</v>
      </c>
      <c r="B159" s="85" t="s">
        <v>176</v>
      </c>
      <c r="C159" s="85"/>
      <c r="D159" s="85"/>
      <c r="E159" s="85"/>
      <c r="F159" s="85"/>
      <c r="G159" s="85"/>
      <c r="H159" s="85"/>
      <c r="I159" s="85"/>
      <c r="J159" s="85"/>
      <c r="K159" s="85"/>
      <c r="L159" s="85"/>
      <c r="M159" s="85"/>
      <c r="N159" s="85"/>
      <c r="O159" s="85"/>
      <c r="P159" s="85"/>
      <c r="Q159" s="85"/>
      <c r="R159" s="85"/>
      <c r="S159" s="85"/>
      <c r="T159" s="85"/>
      <c r="U159" s="85"/>
      <c r="V159" s="106">
        <v>237.0</v>
      </c>
      <c r="W159" s="106">
        <v>6130.0</v>
      </c>
      <c r="X159" s="85"/>
      <c r="Y159" s="106"/>
      <c r="Z159" s="137">
        <v>1.0</v>
      </c>
      <c r="AA159" s="85"/>
      <c r="AB159" s="85"/>
      <c r="AC159" s="106"/>
      <c r="AD159" s="85"/>
      <c r="AE159" s="106"/>
      <c r="AF159" s="106">
        <v>2.0</v>
      </c>
      <c r="AG159" s="126"/>
      <c r="AH159" s="85"/>
      <c r="AI159" s="139">
        <v>43924.41666666667</v>
      </c>
      <c r="AJ159" s="140"/>
      <c r="AK159" s="140"/>
      <c r="AL159" s="140"/>
      <c r="AM159" s="148" t="s">
        <v>275</v>
      </c>
      <c r="AN159" s="148" t="s">
        <v>197</v>
      </c>
      <c r="AO159" s="85"/>
      <c r="AP159" s="85"/>
      <c r="AQ159" s="126"/>
      <c r="AR159" s="85">
        <f t="shared" si="4"/>
        <v>237</v>
      </c>
      <c r="AS159" s="85"/>
      <c r="AT159" s="126"/>
      <c r="AU159" s="147">
        <v>237.0</v>
      </c>
      <c r="AV159" s="143"/>
      <c r="AW159" s="85">
        <v>237.0</v>
      </c>
      <c r="AX159" s="85"/>
    </row>
    <row r="160">
      <c r="A160" s="106">
        <v>2.0200402E7</v>
      </c>
      <c r="B160" s="85" t="s">
        <v>176</v>
      </c>
      <c r="C160" s="85"/>
      <c r="D160" s="85"/>
      <c r="E160" s="85"/>
      <c r="F160" s="85"/>
      <c r="G160" s="85"/>
      <c r="H160" s="85"/>
      <c r="I160" s="85"/>
      <c r="J160" s="85"/>
      <c r="K160" s="85"/>
      <c r="L160" s="85"/>
      <c r="M160" s="85"/>
      <c r="N160" s="85"/>
      <c r="O160" s="85"/>
      <c r="P160" s="85"/>
      <c r="Q160" s="85"/>
      <c r="R160" s="85"/>
      <c r="S160" s="85"/>
      <c r="T160" s="85"/>
      <c r="U160" s="85"/>
      <c r="V160" s="106">
        <v>217.0</v>
      </c>
      <c r="W160" s="106">
        <v>5276.0</v>
      </c>
      <c r="X160" s="85"/>
      <c r="Y160" s="106"/>
      <c r="Z160" s="85">
        <v>1.0</v>
      </c>
      <c r="AA160" s="85"/>
      <c r="AB160" s="85"/>
      <c r="AC160" s="106"/>
      <c r="AD160" s="85"/>
      <c r="AE160" s="106"/>
      <c r="AF160" s="106">
        <v>2.0</v>
      </c>
      <c r="AG160" s="126"/>
      <c r="AH160" s="85"/>
      <c r="AI160" s="139">
        <v>43923.01180555555</v>
      </c>
      <c r="AJ160" s="140">
        <v>43923.71597222222</v>
      </c>
      <c r="AK160" s="140" t="s">
        <v>276</v>
      </c>
      <c r="AL160" s="140" t="s">
        <v>226</v>
      </c>
      <c r="AM160" s="148" t="s">
        <v>277</v>
      </c>
      <c r="AN160" s="148" t="s">
        <v>197</v>
      </c>
      <c r="AO160" s="85"/>
      <c r="AP160" s="85"/>
      <c r="AQ160" s="126"/>
      <c r="AR160" s="85">
        <f t="shared" si="4"/>
        <v>217</v>
      </c>
      <c r="AS160" s="85"/>
      <c r="AT160" s="126"/>
      <c r="AU160" s="147">
        <v>217.0</v>
      </c>
      <c r="AV160" s="143"/>
      <c r="AW160" s="85">
        <v>217.0</v>
      </c>
      <c r="AX160" s="85"/>
    </row>
    <row r="161">
      <c r="A161" s="106">
        <v>2.0200401E7</v>
      </c>
      <c r="B161" s="85" t="s">
        <v>176</v>
      </c>
      <c r="C161" s="85"/>
      <c r="D161" s="85"/>
      <c r="E161" s="85"/>
      <c r="F161" s="85"/>
      <c r="G161" s="85"/>
      <c r="H161" s="85"/>
      <c r="I161" s="85"/>
      <c r="J161" s="85"/>
      <c r="K161" s="85"/>
      <c r="L161" s="85"/>
      <c r="M161" s="85"/>
      <c r="N161" s="85"/>
      <c r="O161" s="85"/>
      <c r="P161" s="85"/>
      <c r="Q161" s="85"/>
      <c r="R161" s="85"/>
      <c r="S161" s="85"/>
      <c r="T161" s="85"/>
      <c r="U161" s="85"/>
      <c r="V161" s="106">
        <v>191.0</v>
      </c>
      <c r="W161" s="106">
        <v>4384.0</v>
      </c>
      <c r="X161" s="85"/>
      <c r="Y161" s="106"/>
      <c r="Z161" s="137">
        <v>1.0</v>
      </c>
      <c r="AA161" s="85"/>
      <c r="AB161" s="85"/>
      <c r="AC161" s="106"/>
      <c r="AD161" s="85"/>
      <c r="AE161" s="106"/>
      <c r="AF161" s="106">
        <v>1.0</v>
      </c>
      <c r="AG161" s="126"/>
      <c r="AH161" s="85"/>
      <c r="AI161" s="139">
        <v>43922.549305555556</v>
      </c>
      <c r="AJ161" s="85"/>
      <c r="AK161" s="140"/>
      <c r="AL161" s="140"/>
      <c r="AM161" s="148"/>
      <c r="AN161" s="148" t="s">
        <v>197</v>
      </c>
      <c r="AO161" s="85"/>
      <c r="AP161" s="85"/>
      <c r="AQ161" s="126"/>
      <c r="AR161" s="85">
        <f t="shared" si="4"/>
        <v>191</v>
      </c>
      <c r="AS161" s="85"/>
      <c r="AT161" s="126"/>
      <c r="AU161" s="147">
        <v>191.0</v>
      </c>
      <c r="AV161" s="143"/>
      <c r="AW161" s="85">
        <v>191.0</v>
      </c>
      <c r="AX161" s="85"/>
    </row>
    <row r="162">
      <c r="A162" s="106">
        <v>2.0200331E7</v>
      </c>
      <c r="B162" s="85" t="s">
        <v>176</v>
      </c>
      <c r="C162" s="85"/>
      <c r="D162" s="85"/>
      <c r="E162" s="85"/>
      <c r="F162" s="85"/>
      <c r="G162" s="85"/>
      <c r="H162" s="85"/>
      <c r="I162" s="85"/>
      <c r="J162" s="85"/>
      <c r="K162" s="85"/>
      <c r="L162" s="85"/>
      <c r="M162" s="85"/>
      <c r="N162" s="85"/>
      <c r="O162" s="85"/>
      <c r="P162" s="85"/>
      <c r="Q162" s="85"/>
      <c r="R162" s="85"/>
      <c r="S162" s="85"/>
      <c r="T162" s="85"/>
      <c r="U162" s="85"/>
      <c r="V162" s="106">
        <v>162.0</v>
      </c>
      <c r="W162" s="106">
        <v>3981.0</v>
      </c>
      <c r="X162" s="85"/>
      <c r="Y162" s="85"/>
      <c r="Z162" s="137">
        <v>1.0</v>
      </c>
      <c r="AA162" s="85"/>
      <c r="AB162" s="85"/>
      <c r="AC162" s="85"/>
      <c r="AD162" s="85"/>
      <c r="AE162" s="85"/>
      <c r="AF162" s="106">
        <v>1.0</v>
      </c>
      <c r="AG162" s="126"/>
      <c r="AH162" s="85"/>
      <c r="AI162" s="139">
        <v>43921.0</v>
      </c>
      <c r="AJ162" s="85"/>
      <c r="AK162" s="140"/>
      <c r="AL162" s="140"/>
      <c r="AM162" s="148"/>
      <c r="AN162" s="148" t="s">
        <v>197</v>
      </c>
      <c r="AO162" s="85"/>
      <c r="AP162" s="85"/>
      <c r="AQ162" s="126"/>
      <c r="AR162" s="85">
        <f t="shared" si="4"/>
        <v>162</v>
      </c>
      <c r="AS162" s="85"/>
      <c r="AT162" s="126"/>
      <c r="AU162" s="147">
        <v>162.0</v>
      </c>
      <c r="AV162" s="143"/>
      <c r="AW162" s="85">
        <v>162.0</v>
      </c>
      <c r="AX162" s="85"/>
    </row>
    <row r="163">
      <c r="A163" s="106">
        <v>2.020033E7</v>
      </c>
      <c r="B163" s="85" t="s">
        <v>176</v>
      </c>
      <c r="C163" s="85"/>
      <c r="D163" s="85"/>
      <c r="E163" s="85"/>
      <c r="F163" s="85"/>
      <c r="G163" s="85"/>
      <c r="H163" s="85"/>
      <c r="I163" s="85"/>
      <c r="J163" s="85"/>
      <c r="K163" s="85"/>
      <c r="L163" s="85"/>
      <c r="M163" s="85"/>
      <c r="N163" s="85"/>
      <c r="O163" s="85"/>
      <c r="P163" s="85"/>
      <c r="Q163" s="85"/>
      <c r="R163" s="85"/>
      <c r="S163" s="85"/>
      <c r="T163" s="85"/>
      <c r="U163" s="85"/>
      <c r="V163" s="106">
        <v>126.0</v>
      </c>
      <c r="W163" s="106">
        <v>2984.0</v>
      </c>
      <c r="X163" s="106">
        <v>0.0</v>
      </c>
      <c r="Y163" s="106"/>
      <c r="Z163" s="106">
        <v>1.0</v>
      </c>
      <c r="AA163" s="85"/>
      <c r="AB163" s="85"/>
      <c r="AC163" s="106"/>
      <c r="AD163" s="85"/>
      <c r="AE163" s="106"/>
      <c r="AF163" s="106">
        <v>1.0</v>
      </c>
      <c r="AG163" s="126"/>
      <c r="AH163" s="85"/>
      <c r="AI163" s="139">
        <v>43920.59027777778</v>
      </c>
      <c r="AJ163" s="85"/>
      <c r="AK163" s="140"/>
      <c r="AL163" s="140"/>
      <c r="AM163" s="148"/>
      <c r="AN163" s="148" t="s">
        <v>197</v>
      </c>
      <c r="AO163" s="85"/>
      <c r="AP163" s="85"/>
      <c r="AQ163" s="126"/>
      <c r="AR163" s="85">
        <f t="shared" si="4"/>
        <v>126</v>
      </c>
      <c r="AS163" s="85"/>
      <c r="AT163" s="126"/>
      <c r="AU163" s="147">
        <v>126.0</v>
      </c>
      <c r="AV163" s="143"/>
      <c r="AW163" s="85">
        <v>126.0</v>
      </c>
      <c r="AX163" s="85"/>
    </row>
    <row r="164">
      <c r="A164" s="106">
        <v>2.0200329E7</v>
      </c>
      <c r="B164" s="85" t="s">
        <v>176</v>
      </c>
      <c r="C164" s="85"/>
      <c r="D164" s="85"/>
      <c r="E164" s="85"/>
      <c r="F164" s="85"/>
      <c r="G164" s="85"/>
      <c r="H164" s="85"/>
      <c r="I164" s="85"/>
      <c r="J164" s="85"/>
      <c r="K164" s="85"/>
      <c r="L164" s="85"/>
      <c r="M164" s="85"/>
      <c r="N164" s="85"/>
      <c r="O164" s="85"/>
      <c r="P164" s="85"/>
      <c r="Q164" s="85"/>
      <c r="R164" s="85"/>
      <c r="S164" s="85"/>
      <c r="T164" s="85"/>
      <c r="U164" s="85"/>
      <c r="V164" s="106">
        <v>113.0</v>
      </c>
      <c r="W164" s="106">
        <v>2705.0</v>
      </c>
      <c r="X164" s="85">
        <v>0.0</v>
      </c>
      <c r="Y164" s="106"/>
      <c r="Z164" s="137">
        <v>1.0</v>
      </c>
      <c r="AA164" s="106"/>
      <c r="AB164" s="106"/>
      <c r="AC164" s="106"/>
      <c r="AD164" s="106"/>
      <c r="AE164" s="106"/>
      <c r="AF164" s="106">
        <v>0.0</v>
      </c>
      <c r="AG164" s="126"/>
      <c r="AH164" s="85"/>
      <c r="AI164" s="139">
        <v>43918.0</v>
      </c>
      <c r="AJ164" s="85"/>
      <c r="AK164" s="140"/>
      <c r="AL164" s="140"/>
      <c r="AM164" s="148"/>
      <c r="AN164" s="148" t="s">
        <v>197</v>
      </c>
      <c r="AO164" s="85"/>
      <c r="AP164" s="85"/>
      <c r="AQ164" s="126"/>
      <c r="AR164" s="85">
        <f t="shared" si="4"/>
        <v>113</v>
      </c>
      <c r="AS164" s="85"/>
      <c r="AT164" s="126"/>
      <c r="AU164" s="147">
        <v>113.0</v>
      </c>
      <c r="AV164" s="143"/>
      <c r="AW164" s="85">
        <v>113.0</v>
      </c>
      <c r="AX164" s="85"/>
    </row>
    <row r="165">
      <c r="A165" s="106">
        <v>2.0200328E7</v>
      </c>
      <c r="B165" s="85" t="s">
        <v>176</v>
      </c>
      <c r="C165" s="85"/>
      <c r="D165" s="85"/>
      <c r="E165" s="85"/>
      <c r="F165" s="85"/>
      <c r="G165" s="85"/>
      <c r="H165" s="85"/>
      <c r="I165" s="85"/>
      <c r="J165" s="85"/>
      <c r="K165" s="85"/>
      <c r="L165" s="85"/>
      <c r="M165" s="85"/>
      <c r="N165" s="85"/>
      <c r="O165" s="85"/>
      <c r="P165" s="85"/>
      <c r="Q165" s="85"/>
      <c r="R165" s="85"/>
      <c r="S165" s="85"/>
      <c r="T165" s="85"/>
      <c r="U165" s="85"/>
      <c r="V165" s="106">
        <v>96.0</v>
      </c>
      <c r="W165" s="106">
        <v>2331.0</v>
      </c>
      <c r="X165" s="85">
        <v>6.0</v>
      </c>
      <c r="Y165" s="106"/>
      <c r="Z165" s="137">
        <v>1.0</v>
      </c>
      <c r="AA165" s="106"/>
      <c r="AB165" s="106"/>
      <c r="AC165" s="106"/>
      <c r="AD165" s="106"/>
      <c r="AE165" s="106"/>
      <c r="AF165" s="106">
        <v>0.0</v>
      </c>
      <c r="AG165" s="126"/>
      <c r="AH165" s="85"/>
      <c r="AI165" s="139">
        <v>43917.0</v>
      </c>
      <c r="AJ165" s="85"/>
      <c r="AK165" s="140"/>
      <c r="AL165" s="140"/>
      <c r="AM165" s="148"/>
      <c r="AN165" s="148" t="s">
        <v>197</v>
      </c>
      <c r="AO165" s="85"/>
      <c r="AP165" s="85"/>
      <c r="AQ165" s="126"/>
      <c r="AR165" s="85">
        <f t="shared" si="4"/>
        <v>96</v>
      </c>
      <c r="AS165" s="85"/>
      <c r="AT165" s="126"/>
      <c r="AU165" s="147">
        <v>96.0</v>
      </c>
      <c r="AV165" s="143"/>
      <c r="AW165" s="85">
        <v>96.0</v>
      </c>
      <c r="AX165" s="85"/>
    </row>
    <row r="166">
      <c r="A166" s="106">
        <v>2.0200327E7</v>
      </c>
      <c r="B166" s="85" t="s">
        <v>176</v>
      </c>
      <c r="C166" s="85"/>
      <c r="D166" s="85"/>
      <c r="E166" s="85"/>
      <c r="F166" s="85"/>
      <c r="G166" s="85"/>
      <c r="H166" s="85"/>
      <c r="I166" s="85"/>
      <c r="J166" s="85"/>
      <c r="K166" s="85"/>
      <c r="L166" s="85"/>
      <c r="M166" s="85"/>
      <c r="N166" s="85"/>
      <c r="O166" s="85"/>
      <c r="P166" s="85"/>
      <c r="Q166" s="85"/>
      <c r="R166" s="85"/>
      <c r="S166" s="85"/>
      <c r="T166" s="85"/>
      <c r="U166" s="85"/>
      <c r="V166" s="106">
        <v>76.0</v>
      </c>
      <c r="W166" s="106">
        <v>1779.0</v>
      </c>
      <c r="X166" s="85">
        <v>43.0</v>
      </c>
      <c r="Y166" s="106"/>
      <c r="Z166" s="137">
        <v>1.0</v>
      </c>
      <c r="AA166" s="106"/>
      <c r="AB166" s="106"/>
      <c r="AC166" s="106"/>
      <c r="AD166" s="106"/>
      <c r="AE166" s="106"/>
      <c r="AF166" s="106">
        <v>0.0</v>
      </c>
      <c r="AG166" s="126"/>
      <c r="AH166" s="85"/>
      <c r="AI166" s="139">
        <v>43916.0</v>
      </c>
      <c r="AJ166" s="85"/>
      <c r="AK166" s="140"/>
      <c r="AL166" s="140"/>
      <c r="AM166" s="148"/>
      <c r="AN166" s="148" t="s">
        <v>197</v>
      </c>
      <c r="AO166" s="85"/>
      <c r="AP166" s="85"/>
      <c r="AQ166" s="126"/>
      <c r="AR166" s="85">
        <f t="shared" si="4"/>
        <v>76</v>
      </c>
      <c r="AS166" s="85"/>
      <c r="AT166" s="126"/>
      <c r="AU166" s="147">
        <v>76.0</v>
      </c>
      <c r="AV166" s="143"/>
      <c r="AW166" s="85">
        <v>76.0</v>
      </c>
      <c r="AX166" s="85"/>
    </row>
    <row r="167">
      <c r="A167" s="106">
        <v>2.0200326E7</v>
      </c>
      <c r="B167" s="85" t="s">
        <v>176</v>
      </c>
      <c r="C167" s="85"/>
      <c r="D167" s="85"/>
      <c r="E167" s="85"/>
      <c r="F167" s="85"/>
      <c r="G167" s="85"/>
      <c r="H167" s="85"/>
      <c r="I167" s="85"/>
      <c r="J167" s="85"/>
      <c r="K167" s="85"/>
      <c r="L167" s="85"/>
      <c r="M167" s="85"/>
      <c r="N167" s="85"/>
      <c r="O167" s="85"/>
      <c r="P167" s="85"/>
      <c r="Q167" s="85"/>
      <c r="R167" s="85"/>
      <c r="S167" s="85"/>
      <c r="T167" s="85"/>
      <c r="U167" s="85"/>
      <c r="V167" s="106">
        <v>51.0</v>
      </c>
      <c r="W167" s="106">
        <v>1031.0</v>
      </c>
      <c r="X167" s="85">
        <v>19.0</v>
      </c>
      <c r="Y167" s="106"/>
      <c r="Z167" s="137">
        <v>1.0</v>
      </c>
      <c r="AA167" s="106"/>
      <c r="AB167" s="106"/>
      <c r="AC167" s="106"/>
      <c r="AD167" s="106"/>
      <c r="AE167" s="106"/>
      <c r="AF167" s="106">
        <v>0.0</v>
      </c>
      <c r="AG167" s="126"/>
      <c r="AH167" s="85"/>
      <c r="AI167" s="139">
        <v>43915.0</v>
      </c>
      <c r="AJ167" s="85"/>
      <c r="AK167" s="140"/>
      <c r="AL167" s="140"/>
      <c r="AM167" s="148"/>
      <c r="AN167" s="148" t="s">
        <v>197</v>
      </c>
      <c r="AO167" s="85"/>
      <c r="AP167" s="85"/>
      <c r="AQ167" s="126"/>
      <c r="AR167" s="85">
        <f t="shared" si="4"/>
        <v>51</v>
      </c>
      <c r="AS167" s="85"/>
      <c r="AT167" s="126"/>
      <c r="AU167" s="147">
        <v>51.0</v>
      </c>
      <c r="AV167" s="143"/>
      <c r="AW167" s="85">
        <v>51.0</v>
      </c>
      <c r="AX167" s="85"/>
    </row>
    <row r="168">
      <c r="A168" s="106">
        <v>2.0200325E7</v>
      </c>
      <c r="B168" s="85" t="s">
        <v>176</v>
      </c>
      <c r="C168" s="85"/>
      <c r="D168" s="85"/>
      <c r="E168" s="85"/>
      <c r="F168" s="85"/>
      <c r="G168" s="85"/>
      <c r="H168" s="85"/>
      <c r="I168" s="85"/>
      <c r="J168" s="85"/>
      <c r="K168" s="85"/>
      <c r="L168" s="85"/>
      <c r="M168" s="85"/>
      <c r="N168" s="85"/>
      <c r="O168" s="85"/>
      <c r="P168" s="85"/>
      <c r="Q168" s="85"/>
      <c r="R168" s="85"/>
      <c r="S168" s="85"/>
      <c r="T168" s="85"/>
      <c r="U168" s="85"/>
      <c r="V168" s="106">
        <v>39.0</v>
      </c>
      <c r="W168" s="106">
        <v>759.0</v>
      </c>
      <c r="X168" s="85">
        <v>6.0</v>
      </c>
      <c r="Y168" s="106"/>
      <c r="Z168" s="137">
        <v>1.0</v>
      </c>
      <c r="AA168" s="106"/>
      <c r="AB168" s="106"/>
      <c r="AC168" s="106"/>
      <c r="AD168" s="106"/>
      <c r="AE168" s="106"/>
      <c r="AF168" s="106">
        <v>0.0</v>
      </c>
      <c r="AG168" s="126"/>
      <c r="AH168" s="85"/>
      <c r="AI168" s="139">
        <v>43914.0</v>
      </c>
      <c r="AJ168" s="85"/>
      <c r="AK168" s="140"/>
      <c r="AL168" s="140"/>
      <c r="AM168" s="148"/>
      <c r="AN168" s="148" t="s">
        <v>197</v>
      </c>
      <c r="AO168" s="85"/>
      <c r="AP168" s="85"/>
      <c r="AQ168" s="126"/>
      <c r="AR168" s="85">
        <f t="shared" si="4"/>
        <v>39</v>
      </c>
      <c r="AS168" s="85"/>
      <c r="AT168" s="126"/>
      <c r="AU168" s="147">
        <v>39.0</v>
      </c>
      <c r="AV168" s="143"/>
      <c r="AW168" s="85">
        <v>39.0</v>
      </c>
      <c r="AX168" s="85"/>
    </row>
    <row r="169">
      <c r="A169" s="106">
        <v>2.0200324E7</v>
      </c>
      <c r="B169" s="85" t="s">
        <v>176</v>
      </c>
      <c r="C169" s="85"/>
      <c r="D169" s="85"/>
      <c r="E169" s="85"/>
      <c r="F169" s="85"/>
      <c r="G169" s="85"/>
      <c r="H169" s="85"/>
      <c r="I169" s="85"/>
      <c r="J169" s="85"/>
      <c r="K169" s="85"/>
      <c r="L169" s="85"/>
      <c r="M169" s="85"/>
      <c r="N169" s="85"/>
      <c r="O169" s="85"/>
      <c r="P169" s="85"/>
      <c r="Q169" s="85"/>
      <c r="R169" s="85"/>
      <c r="S169" s="85"/>
      <c r="T169" s="85"/>
      <c r="U169" s="85"/>
      <c r="V169" s="106">
        <v>20.0</v>
      </c>
      <c r="W169" s="106">
        <v>610.0</v>
      </c>
      <c r="X169" s="85">
        <v>0.0</v>
      </c>
      <c r="Y169" s="106"/>
      <c r="Z169" s="137">
        <v>1.0</v>
      </c>
      <c r="AA169" s="106"/>
      <c r="AB169" s="106"/>
      <c r="AC169" s="106"/>
      <c r="AD169" s="106"/>
      <c r="AE169" s="106"/>
      <c r="AF169" s="106">
        <v>0.0</v>
      </c>
      <c r="AG169" s="126"/>
      <c r="AH169" s="85"/>
      <c r="AI169" s="139">
        <v>43913.0</v>
      </c>
      <c r="AJ169" s="85"/>
      <c r="AK169" s="140"/>
      <c r="AL169" s="140"/>
      <c r="AM169" s="148"/>
      <c r="AN169" s="148" t="s">
        <v>197</v>
      </c>
      <c r="AO169" s="85"/>
      <c r="AP169" s="85"/>
      <c r="AQ169" s="126"/>
      <c r="AR169" s="85">
        <f t="shared" si="4"/>
        <v>20</v>
      </c>
      <c r="AS169" s="85"/>
      <c r="AT169" s="126"/>
      <c r="AU169" s="147">
        <v>20.0</v>
      </c>
      <c r="AV169" s="143"/>
      <c r="AW169" s="85">
        <v>20.0</v>
      </c>
      <c r="AX169" s="85"/>
    </row>
    <row r="170">
      <c r="A170" s="106">
        <v>2.0200323E7</v>
      </c>
      <c r="B170" s="85" t="s">
        <v>176</v>
      </c>
      <c r="C170" s="85"/>
      <c r="D170" s="85"/>
      <c r="E170" s="85"/>
      <c r="F170" s="85"/>
      <c r="G170" s="85"/>
      <c r="H170" s="85"/>
      <c r="I170" s="85"/>
      <c r="J170" s="85"/>
      <c r="K170" s="85"/>
      <c r="L170" s="85"/>
      <c r="M170" s="85"/>
      <c r="N170" s="85"/>
      <c r="O170" s="85"/>
      <c r="P170" s="85"/>
      <c r="Q170" s="85"/>
      <c r="R170" s="85"/>
      <c r="S170" s="85"/>
      <c r="T170" s="85"/>
      <c r="U170" s="85"/>
      <c r="V170" s="106">
        <v>16.0</v>
      </c>
      <c r="W170" s="106">
        <v>444.0</v>
      </c>
      <c r="X170" s="85">
        <v>4.0</v>
      </c>
      <c r="Y170" s="106"/>
      <c r="Z170" s="150">
        <v>1.0</v>
      </c>
      <c r="AA170" s="106"/>
      <c r="AB170" s="106"/>
      <c r="AC170" s="106"/>
      <c r="AD170" s="106"/>
      <c r="AE170" s="106"/>
      <c r="AF170" s="106">
        <v>0.0</v>
      </c>
      <c r="AG170" s="126"/>
      <c r="AH170" s="85"/>
      <c r="AI170" s="139">
        <v>43912.79166666667</v>
      </c>
      <c r="AJ170" s="85"/>
      <c r="AK170" s="140"/>
      <c r="AL170" s="140"/>
      <c r="AM170" s="148"/>
      <c r="AN170" s="148" t="s">
        <v>197</v>
      </c>
      <c r="AO170" s="85"/>
      <c r="AP170" s="85"/>
      <c r="AQ170" s="126"/>
      <c r="AR170" s="85">
        <f t="shared" si="4"/>
        <v>16</v>
      </c>
      <c r="AS170" s="85"/>
      <c r="AT170" s="126"/>
      <c r="AU170" s="147">
        <v>16.0</v>
      </c>
      <c r="AV170" s="143"/>
      <c r="AW170" s="85">
        <v>16.0</v>
      </c>
      <c r="AX170" s="85"/>
    </row>
    <row r="171">
      <c r="A171" s="106">
        <v>2.0200322E7</v>
      </c>
      <c r="B171" s="85" t="s">
        <v>176</v>
      </c>
      <c r="C171" s="85"/>
      <c r="D171" s="85"/>
      <c r="E171" s="85"/>
      <c r="F171" s="85"/>
      <c r="G171" s="85"/>
      <c r="H171" s="85"/>
      <c r="I171" s="85"/>
      <c r="J171" s="85"/>
      <c r="K171" s="85"/>
      <c r="L171" s="85"/>
      <c r="M171" s="85"/>
      <c r="N171" s="85"/>
      <c r="O171" s="85"/>
      <c r="P171" s="85"/>
      <c r="Q171" s="85"/>
      <c r="R171" s="85"/>
      <c r="S171" s="85"/>
      <c r="T171" s="85"/>
      <c r="U171" s="85"/>
      <c r="V171" s="106">
        <v>12.0</v>
      </c>
      <c r="W171" s="106">
        <v>385.0</v>
      </c>
      <c r="X171" s="85">
        <v>1.0</v>
      </c>
      <c r="Y171" s="106"/>
      <c r="Z171" s="150">
        <v>1.0</v>
      </c>
      <c r="AA171" s="106"/>
      <c r="AB171" s="106"/>
      <c r="AC171" s="106"/>
      <c r="AD171" s="106"/>
      <c r="AE171" s="106"/>
      <c r="AF171" s="106">
        <v>0.0</v>
      </c>
      <c r="AG171" s="126"/>
      <c r="AH171" s="85"/>
      <c r="AI171" s="139">
        <v>43911.0</v>
      </c>
      <c r="AJ171" s="85"/>
      <c r="AK171" s="140"/>
      <c r="AL171" s="140"/>
      <c r="AM171" s="126"/>
      <c r="AN171" s="126"/>
      <c r="AO171" s="85"/>
      <c r="AP171" s="85"/>
      <c r="AQ171" s="126"/>
      <c r="AR171" s="85">
        <f t="shared" si="4"/>
        <v>12</v>
      </c>
      <c r="AS171" s="85"/>
      <c r="AT171" s="126"/>
      <c r="AU171" s="147">
        <v>12.0</v>
      </c>
      <c r="AV171" s="143"/>
      <c r="AW171" s="85">
        <v>12.0</v>
      </c>
      <c r="AX171" s="85"/>
    </row>
    <row r="172">
      <c r="A172" s="106">
        <v>2.0200321E7</v>
      </c>
      <c r="B172" s="85" t="s">
        <v>176</v>
      </c>
      <c r="C172" s="85"/>
      <c r="D172" s="85"/>
      <c r="E172" s="85"/>
      <c r="F172" s="85"/>
      <c r="G172" s="85"/>
      <c r="H172" s="85"/>
      <c r="I172" s="85"/>
      <c r="J172" s="85"/>
      <c r="K172" s="85"/>
      <c r="L172" s="85"/>
      <c r="M172" s="85"/>
      <c r="N172" s="85"/>
      <c r="O172" s="85"/>
      <c r="P172" s="85"/>
      <c r="Q172" s="85"/>
      <c r="R172" s="85"/>
      <c r="S172" s="85"/>
      <c r="T172" s="85"/>
      <c r="U172" s="85"/>
      <c r="V172" s="106">
        <v>11.0</v>
      </c>
      <c r="W172" s="106">
        <v>330.0</v>
      </c>
      <c r="X172" s="85">
        <v>2.0</v>
      </c>
      <c r="Y172" s="106"/>
      <c r="Z172" s="150">
        <v>1.0</v>
      </c>
      <c r="AA172" s="106"/>
      <c r="AB172" s="106"/>
      <c r="AC172" s="106"/>
      <c r="AD172" s="106"/>
      <c r="AE172" s="106"/>
      <c r="AF172" s="106">
        <v>0.0</v>
      </c>
      <c r="AG172" s="126"/>
      <c r="AH172" s="85"/>
      <c r="AI172" s="139">
        <v>43911.0</v>
      </c>
      <c r="AJ172" s="85"/>
      <c r="AK172" s="140"/>
      <c r="AL172" s="140"/>
      <c r="AM172" s="126"/>
      <c r="AN172" s="126"/>
      <c r="AO172" s="85"/>
      <c r="AP172" s="85"/>
      <c r="AQ172" s="126"/>
      <c r="AR172" s="85">
        <f t="shared" si="4"/>
        <v>11</v>
      </c>
      <c r="AS172" s="85"/>
      <c r="AT172" s="126"/>
      <c r="AU172" s="147">
        <v>11.0</v>
      </c>
      <c r="AV172" s="143"/>
      <c r="AW172" s="85">
        <v>11.0</v>
      </c>
      <c r="AX172" s="85"/>
    </row>
    <row r="173">
      <c r="A173" s="106">
        <v>2.020032E7</v>
      </c>
      <c r="B173" s="85" t="s">
        <v>176</v>
      </c>
      <c r="C173" s="85"/>
      <c r="D173" s="85"/>
      <c r="E173" s="85"/>
      <c r="F173" s="85"/>
      <c r="G173" s="85"/>
      <c r="H173" s="85"/>
      <c r="I173" s="85"/>
      <c r="J173" s="85"/>
      <c r="K173" s="85"/>
      <c r="L173" s="85"/>
      <c r="M173" s="85"/>
      <c r="N173" s="85"/>
      <c r="O173" s="85"/>
      <c r="P173" s="85"/>
      <c r="Q173" s="85"/>
      <c r="R173" s="85"/>
      <c r="S173" s="85"/>
      <c r="T173" s="85"/>
      <c r="U173" s="85"/>
      <c r="V173" s="106">
        <v>7.0</v>
      </c>
      <c r="W173" s="106">
        <v>219.0</v>
      </c>
      <c r="X173" s="85">
        <v>13.0</v>
      </c>
      <c r="Y173" s="106"/>
      <c r="Z173" s="137"/>
      <c r="AA173" s="106"/>
      <c r="AB173" s="106"/>
      <c r="AC173" s="106"/>
      <c r="AD173" s="106"/>
      <c r="AE173" s="106"/>
      <c r="AF173" s="106">
        <v>0.0</v>
      </c>
      <c r="AG173" s="126"/>
      <c r="AH173" s="85"/>
      <c r="AI173" s="139">
        <v>43910.0</v>
      </c>
      <c r="AJ173" s="85"/>
      <c r="AK173" s="140"/>
      <c r="AL173" s="140"/>
      <c r="AM173" s="126"/>
      <c r="AN173" s="126"/>
      <c r="AO173" s="85"/>
      <c r="AP173" s="85"/>
      <c r="AQ173" s="126"/>
      <c r="AR173" s="85">
        <f t="shared" si="4"/>
        <v>7</v>
      </c>
      <c r="AS173" s="85"/>
      <c r="AT173" s="126"/>
      <c r="AU173" s="147">
        <v>7.0</v>
      </c>
      <c r="AV173" s="143"/>
      <c r="AW173" s="85">
        <v>7.0</v>
      </c>
      <c r="AX173" s="85"/>
    </row>
    <row r="174">
      <c r="A174" s="106">
        <v>2.0200319E7</v>
      </c>
      <c r="B174" s="85" t="s">
        <v>176</v>
      </c>
      <c r="C174" s="85"/>
      <c r="D174" s="85"/>
      <c r="E174" s="85"/>
      <c r="F174" s="85"/>
      <c r="G174" s="85"/>
      <c r="H174" s="85"/>
      <c r="I174" s="85"/>
      <c r="J174" s="85"/>
      <c r="K174" s="85"/>
      <c r="L174" s="85"/>
      <c r="M174" s="85"/>
      <c r="N174" s="85"/>
      <c r="O174" s="85"/>
      <c r="P174" s="85"/>
      <c r="Q174" s="85"/>
      <c r="R174" s="85"/>
      <c r="S174" s="85"/>
      <c r="T174" s="85"/>
      <c r="U174" s="85"/>
      <c r="V174" s="106">
        <v>2.0</v>
      </c>
      <c r="W174" s="106">
        <v>143.0</v>
      </c>
      <c r="X174" s="85">
        <v>3.0</v>
      </c>
      <c r="Y174" s="106"/>
      <c r="Z174" s="137"/>
      <c r="AA174" s="106"/>
      <c r="AB174" s="106"/>
      <c r="AC174" s="106"/>
      <c r="AD174" s="106"/>
      <c r="AE174" s="106"/>
      <c r="AF174" s="106">
        <v>0.0</v>
      </c>
      <c r="AG174" s="126"/>
      <c r="AH174" s="85"/>
      <c r="AI174" s="139">
        <v>43908.0</v>
      </c>
      <c r="AJ174" s="85"/>
      <c r="AK174" s="140"/>
      <c r="AL174" s="140"/>
      <c r="AM174" s="126"/>
      <c r="AN174" s="126"/>
      <c r="AO174" s="85"/>
      <c r="AP174" s="85"/>
      <c r="AQ174" s="126"/>
      <c r="AR174" s="85">
        <f t="shared" si="4"/>
        <v>2</v>
      </c>
      <c r="AS174" s="85"/>
      <c r="AT174" s="126"/>
      <c r="AU174" s="147">
        <v>2.0</v>
      </c>
      <c r="AV174" s="143"/>
      <c r="AW174" s="85">
        <v>2.0</v>
      </c>
      <c r="AX174" s="85"/>
    </row>
    <row r="175">
      <c r="A175" s="106">
        <v>2.0200318E7</v>
      </c>
      <c r="B175" s="85" t="s">
        <v>176</v>
      </c>
      <c r="C175" s="85"/>
      <c r="D175" s="85"/>
      <c r="E175" s="85"/>
      <c r="F175" s="85"/>
      <c r="G175" s="85"/>
      <c r="H175" s="85"/>
      <c r="I175" s="85"/>
      <c r="J175" s="85"/>
      <c r="K175" s="85"/>
      <c r="L175" s="85"/>
      <c r="M175" s="85"/>
      <c r="N175" s="85"/>
      <c r="O175" s="85"/>
      <c r="P175" s="85"/>
      <c r="Q175" s="85"/>
      <c r="R175" s="85"/>
      <c r="S175" s="85"/>
      <c r="T175" s="85"/>
      <c r="U175" s="85"/>
      <c r="V175" s="106">
        <v>1.0</v>
      </c>
      <c r="W175" s="106">
        <v>122.0</v>
      </c>
      <c r="X175" s="85">
        <v>14.0</v>
      </c>
      <c r="Y175" s="106"/>
      <c r="Z175" s="137"/>
      <c r="AA175" s="106"/>
      <c r="AB175" s="106"/>
      <c r="AC175" s="106"/>
      <c r="AD175" s="106"/>
      <c r="AE175" s="106"/>
      <c r="AF175" s="106">
        <v>0.0</v>
      </c>
      <c r="AG175" s="126"/>
      <c r="AH175" s="85"/>
      <c r="AI175" s="139">
        <v>43907.0</v>
      </c>
      <c r="AJ175" s="85"/>
      <c r="AK175" s="140"/>
      <c r="AL175" s="140"/>
      <c r="AM175" s="126"/>
      <c r="AN175" s="126"/>
      <c r="AO175" s="85"/>
      <c r="AP175" s="85"/>
      <c r="AQ175" s="126"/>
      <c r="AR175" s="85">
        <f t="shared" si="4"/>
        <v>1</v>
      </c>
      <c r="AS175" s="85"/>
      <c r="AT175" s="126"/>
      <c r="AU175" s="147">
        <v>1.0</v>
      </c>
      <c r="AV175" s="143"/>
      <c r="AW175" s="85">
        <v>1.0</v>
      </c>
      <c r="AX175" s="85"/>
    </row>
    <row r="176">
      <c r="A176" s="106">
        <v>2.0200317E7</v>
      </c>
      <c r="B176" s="85" t="s">
        <v>176</v>
      </c>
      <c r="C176" s="85"/>
      <c r="D176" s="85"/>
      <c r="E176" s="85"/>
      <c r="F176" s="85"/>
      <c r="G176" s="85"/>
      <c r="H176" s="85"/>
      <c r="I176" s="85"/>
      <c r="J176" s="85"/>
      <c r="K176" s="85"/>
      <c r="L176" s="85"/>
      <c r="M176" s="85"/>
      <c r="N176" s="85"/>
      <c r="O176" s="85"/>
      <c r="P176" s="85"/>
      <c r="Q176" s="85"/>
      <c r="R176" s="85"/>
      <c r="S176" s="85"/>
      <c r="T176" s="85"/>
      <c r="U176" s="85"/>
      <c r="V176" s="106">
        <v>0.0</v>
      </c>
      <c r="W176" s="106">
        <v>80.0</v>
      </c>
      <c r="X176" s="85">
        <v>4.0</v>
      </c>
      <c r="Y176" s="106"/>
      <c r="Z176" s="137"/>
      <c r="AA176" s="106"/>
      <c r="AB176" s="106"/>
      <c r="AC176" s="106"/>
      <c r="AD176" s="106"/>
      <c r="AE176" s="106"/>
      <c r="AF176" s="106">
        <v>0.0</v>
      </c>
      <c r="AG176" s="126"/>
      <c r="AH176" s="85"/>
      <c r="AI176" s="139">
        <v>43906.0</v>
      </c>
      <c r="AJ176" s="85"/>
      <c r="AK176" s="140"/>
      <c r="AL176" s="140"/>
      <c r="AM176" s="126"/>
      <c r="AN176" s="126"/>
      <c r="AO176" s="85"/>
      <c r="AP176" s="85"/>
      <c r="AQ176" s="126"/>
      <c r="AR176" s="85">
        <f t="shared" si="4"/>
        <v>0</v>
      </c>
      <c r="AS176" s="85"/>
      <c r="AT176" s="126"/>
      <c r="AU176" s="147">
        <v>0.0</v>
      </c>
      <c r="AV176" s="143"/>
      <c r="AW176" s="85">
        <v>0.0</v>
      </c>
      <c r="AX176" s="85"/>
    </row>
    <row r="177">
      <c r="A177" s="106">
        <v>2.0200316E7</v>
      </c>
      <c r="B177" s="85" t="s">
        <v>176</v>
      </c>
      <c r="C177" s="85"/>
      <c r="D177" s="85"/>
      <c r="E177" s="85"/>
      <c r="F177" s="85"/>
      <c r="G177" s="85"/>
      <c r="H177" s="85"/>
      <c r="I177" s="85"/>
      <c r="J177" s="85"/>
      <c r="K177" s="85"/>
      <c r="L177" s="85"/>
      <c r="M177" s="85"/>
      <c r="N177" s="85"/>
      <c r="O177" s="85"/>
      <c r="P177" s="85"/>
      <c r="Q177" s="85"/>
      <c r="R177" s="85"/>
      <c r="S177" s="85"/>
      <c r="T177" s="85"/>
      <c r="U177" s="85"/>
      <c r="V177" s="106">
        <v>0.0</v>
      </c>
      <c r="W177" s="106">
        <v>80.0</v>
      </c>
      <c r="X177" s="85">
        <v>4.0</v>
      </c>
      <c r="Y177" s="106"/>
      <c r="Z177" s="137"/>
      <c r="AA177" s="106"/>
      <c r="AB177" s="106"/>
      <c r="AC177" s="106"/>
      <c r="AD177" s="106"/>
      <c r="AE177" s="106"/>
      <c r="AF177" s="106">
        <v>0.0</v>
      </c>
      <c r="AG177" s="126"/>
      <c r="AH177" s="85"/>
      <c r="AI177" s="139">
        <v>43906.66180555556</v>
      </c>
      <c r="AJ177" s="85"/>
      <c r="AK177" s="140"/>
      <c r="AL177" s="140"/>
      <c r="AM177" s="126"/>
      <c r="AN177" s="126"/>
      <c r="AO177" s="85"/>
      <c r="AP177" s="85"/>
      <c r="AQ177" s="126"/>
      <c r="AR177" s="85">
        <f t="shared" si="4"/>
        <v>0</v>
      </c>
      <c r="AS177" s="85"/>
      <c r="AT177" s="126"/>
      <c r="AU177" s="147">
        <v>0.0</v>
      </c>
      <c r="AV177" s="143"/>
      <c r="AW177" s="85">
        <v>0.0</v>
      </c>
      <c r="AX177" s="85"/>
    </row>
    <row r="178">
      <c r="A178" s="106">
        <v>2.0200315E7</v>
      </c>
      <c r="B178" s="85" t="s">
        <v>176</v>
      </c>
      <c r="C178" s="85"/>
      <c r="D178" s="85"/>
      <c r="E178" s="85"/>
      <c r="F178" s="85"/>
      <c r="G178" s="85"/>
      <c r="H178" s="85"/>
      <c r="I178" s="85"/>
      <c r="J178" s="85"/>
      <c r="K178" s="85"/>
      <c r="L178" s="85"/>
      <c r="M178" s="85"/>
      <c r="N178" s="85"/>
      <c r="O178" s="85"/>
      <c r="P178" s="85"/>
      <c r="Q178" s="85"/>
      <c r="R178" s="85"/>
      <c r="S178" s="85"/>
      <c r="T178" s="85"/>
      <c r="U178" s="85"/>
      <c r="V178" s="106">
        <v>0.0</v>
      </c>
      <c r="W178" s="106">
        <v>38.0</v>
      </c>
      <c r="X178" s="106">
        <v>1.0</v>
      </c>
      <c r="Y178" s="106"/>
      <c r="Z178" s="137"/>
      <c r="AA178" s="106"/>
      <c r="AB178" s="106"/>
      <c r="AC178" s="106"/>
      <c r="AD178" s="106"/>
      <c r="AE178" s="106"/>
      <c r="AF178" s="106">
        <v>0.0</v>
      </c>
      <c r="AG178" s="126"/>
      <c r="AH178" s="85"/>
      <c r="AI178" s="139">
        <v>43904.0</v>
      </c>
      <c r="AJ178" s="85"/>
      <c r="AK178" s="140"/>
      <c r="AL178" s="140"/>
      <c r="AM178" s="126"/>
      <c r="AN178" s="126"/>
      <c r="AO178" s="85"/>
      <c r="AP178" s="85"/>
      <c r="AQ178" s="126"/>
      <c r="AR178" s="85">
        <f t="shared" si="4"/>
        <v>0</v>
      </c>
      <c r="AS178" s="85"/>
      <c r="AT178" s="126"/>
      <c r="AU178" s="147">
        <v>0.0</v>
      </c>
      <c r="AV178" s="143"/>
      <c r="AW178" s="85">
        <v>0.0</v>
      </c>
      <c r="AX178" s="85"/>
    </row>
    <row r="179">
      <c r="A179" s="106">
        <v>2.0200314E7</v>
      </c>
      <c r="B179" s="85" t="s">
        <v>176</v>
      </c>
      <c r="C179" s="85"/>
      <c r="D179" s="85"/>
      <c r="E179" s="85"/>
      <c r="F179" s="85"/>
      <c r="G179" s="85"/>
      <c r="H179" s="85"/>
      <c r="I179" s="85"/>
      <c r="J179" s="85"/>
      <c r="K179" s="85"/>
      <c r="L179" s="85"/>
      <c r="M179" s="85"/>
      <c r="N179" s="85"/>
      <c r="O179" s="85"/>
      <c r="P179" s="85"/>
      <c r="Q179" s="85"/>
      <c r="R179" s="85"/>
      <c r="S179" s="85"/>
      <c r="T179" s="85"/>
      <c r="U179" s="85"/>
      <c r="V179" s="106">
        <v>0.0</v>
      </c>
      <c r="W179" s="106">
        <v>26.0</v>
      </c>
      <c r="X179" s="106">
        <v>5.0</v>
      </c>
      <c r="Y179" s="106"/>
      <c r="Z179" s="137"/>
      <c r="AA179" s="106"/>
      <c r="AB179" s="106"/>
      <c r="AC179" s="106"/>
      <c r="AD179" s="106"/>
      <c r="AE179" s="106"/>
      <c r="AF179" s="85"/>
      <c r="AG179" s="126"/>
      <c r="AH179" s="85"/>
      <c r="AI179" s="139">
        <v>43903.0</v>
      </c>
      <c r="AJ179" s="85"/>
      <c r="AK179" s="140"/>
      <c r="AL179" s="140"/>
      <c r="AM179" s="126"/>
      <c r="AN179" s="126"/>
      <c r="AO179" s="85"/>
      <c r="AP179" s="85"/>
      <c r="AQ179" s="126"/>
      <c r="AR179" s="85">
        <f t="shared" si="4"/>
        <v>0</v>
      </c>
      <c r="AS179" s="85"/>
      <c r="AT179" s="126"/>
      <c r="AU179" s="147">
        <v>0.0</v>
      </c>
      <c r="AV179" s="143"/>
      <c r="AW179" s="85">
        <v>0.0</v>
      </c>
      <c r="AX179" s="85"/>
    </row>
    <row r="180">
      <c r="A180" s="106">
        <v>2.0200313E7</v>
      </c>
      <c r="B180" s="85" t="s">
        <v>176</v>
      </c>
      <c r="C180" s="85"/>
      <c r="D180" s="85"/>
      <c r="E180" s="85"/>
      <c r="F180" s="85"/>
      <c r="G180" s="85"/>
      <c r="H180" s="85"/>
      <c r="I180" s="85"/>
      <c r="J180" s="85"/>
      <c r="K180" s="85"/>
      <c r="L180" s="85"/>
      <c r="M180" s="85"/>
      <c r="N180" s="85"/>
      <c r="O180" s="85"/>
      <c r="P180" s="85"/>
      <c r="Q180" s="85"/>
      <c r="R180" s="85"/>
      <c r="S180" s="85"/>
      <c r="T180" s="85"/>
      <c r="U180" s="85"/>
      <c r="V180" s="106">
        <v>0.0</v>
      </c>
      <c r="W180" s="106">
        <v>17.0</v>
      </c>
      <c r="X180" s="85">
        <v>4.0</v>
      </c>
      <c r="Y180" s="106"/>
      <c r="Z180" s="137"/>
      <c r="AA180" s="106"/>
      <c r="AB180" s="106"/>
      <c r="AC180" s="106"/>
      <c r="AD180" s="106"/>
      <c r="AE180" s="106"/>
      <c r="AF180" s="106"/>
      <c r="AG180" s="126"/>
      <c r="AH180" s="85"/>
      <c r="AI180" s="139">
        <v>43903.0</v>
      </c>
      <c r="AJ180" s="85"/>
      <c r="AK180" s="140"/>
      <c r="AL180" s="140"/>
      <c r="AM180" s="126"/>
      <c r="AN180" s="126"/>
      <c r="AO180" s="85"/>
      <c r="AP180" s="85"/>
      <c r="AQ180" s="126"/>
      <c r="AR180" s="85">
        <f t="shared" si="4"/>
        <v>0</v>
      </c>
      <c r="AS180" s="85"/>
      <c r="AT180" s="126"/>
      <c r="AU180" s="147">
        <v>0.0</v>
      </c>
      <c r="AV180" s="143"/>
      <c r="AW180" s="85">
        <v>0.0</v>
      </c>
      <c r="AX180" s="85"/>
    </row>
    <row r="181">
      <c r="A181" s="106">
        <v>2.0200312E7</v>
      </c>
      <c r="B181" s="85" t="s">
        <v>176</v>
      </c>
      <c r="C181" s="85"/>
      <c r="D181" s="85"/>
      <c r="E181" s="85"/>
      <c r="F181" s="85"/>
      <c r="G181" s="85"/>
      <c r="H181" s="85"/>
      <c r="I181" s="85"/>
      <c r="J181" s="85"/>
      <c r="K181" s="85"/>
      <c r="L181" s="85"/>
      <c r="M181" s="85"/>
      <c r="N181" s="85"/>
      <c r="O181" s="85"/>
      <c r="P181" s="85"/>
      <c r="Q181" s="85"/>
      <c r="R181" s="85"/>
      <c r="S181" s="85"/>
      <c r="T181" s="85"/>
      <c r="U181" s="85"/>
      <c r="V181" s="120">
        <v>0.0</v>
      </c>
      <c r="W181" s="120">
        <v>7.0</v>
      </c>
      <c r="X181" s="120">
        <v>1.0</v>
      </c>
      <c r="Y181" s="106"/>
      <c r="Z181" s="151"/>
      <c r="AA181" s="106"/>
      <c r="AB181" s="106"/>
      <c r="AC181" s="106"/>
      <c r="AD181" s="106"/>
      <c r="AE181" s="106"/>
      <c r="AF181" s="120"/>
      <c r="AG181" s="126"/>
      <c r="AH181" s="85"/>
      <c r="AI181" s="139">
        <v>43902.0</v>
      </c>
      <c r="AJ181" s="85"/>
      <c r="AK181" s="140"/>
      <c r="AL181" s="140"/>
      <c r="AM181" s="126"/>
      <c r="AN181" s="126"/>
      <c r="AO181" s="85"/>
      <c r="AP181" s="85"/>
      <c r="AQ181" s="126"/>
      <c r="AR181" s="85">
        <f t="shared" si="4"/>
        <v>0</v>
      </c>
      <c r="AS181" s="85"/>
      <c r="AT181" s="126"/>
      <c r="AU181" s="152">
        <v>0.0</v>
      </c>
      <c r="AV181" s="143"/>
      <c r="AW181" s="85">
        <v>0.0</v>
      </c>
      <c r="AX181" s="85"/>
    </row>
    <row r="182">
      <c r="A182" s="106">
        <v>2.0200311E7</v>
      </c>
      <c r="B182" s="85" t="s">
        <v>176</v>
      </c>
      <c r="C182" s="85"/>
      <c r="D182" s="85"/>
      <c r="E182" s="85"/>
      <c r="F182" s="85"/>
      <c r="G182" s="85"/>
      <c r="H182" s="85"/>
      <c r="I182" s="85"/>
      <c r="J182" s="85"/>
      <c r="K182" s="85"/>
      <c r="L182" s="85"/>
      <c r="M182" s="85"/>
      <c r="N182" s="85"/>
      <c r="O182" s="85"/>
      <c r="P182" s="85"/>
      <c r="Q182" s="85"/>
      <c r="R182" s="85"/>
      <c r="S182" s="85"/>
      <c r="T182" s="85"/>
      <c r="U182" s="85"/>
      <c r="V182" s="120">
        <v>0.0</v>
      </c>
      <c r="W182" s="121">
        <v>3.0</v>
      </c>
      <c r="X182" s="121">
        <v>2.0</v>
      </c>
      <c r="Y182" s="106"/>
      <c r="Z182" s="137"/>
      <c r="AA182" s="106"/>
      <c r="AB182" s="106"/>
      <c r="AC182" s="106"/>
      <c r="AD182" s="106"/>
      <c r="AE182" s="106"/>
      <c r="AF182" s="153"/>
      <c r="AG182" s="126"/>
      <c r="AH182" s="85"/>
      <c r="AI182" s="139"/>
      <c r="AJ182" s="140"/>
      <c r="AK182" s="140"/>
      <c r="AL182" s="140"/>
      <c r="AM182" s="126"/>
      <c r="AN182" s="126"/>
      <c r="AO182" s="85"/>
      <c r="AP182" s="85"/>
      <c r="AQ182" s="126"/>
      <c r="AR182" s="85">
        <f t="shared" si="4"/>
        <v>0</v>
      </c>
      <c r="AS182" s="85"/>
      <c r="AT182" s="126"/>
      <c r="AU182" s="152">
        <v>0.0</v>
      </c>
      <c r="AV182" s="143"/>
      <c r="AW182" s="85">
        <v>0.0</v>
      </c>
      <c r="AX182" s="85"/>
    </row>
    <row r="183">
      <c r="A183" s="106">
        <v>2.020031E7</v>
      </c>
      <c r="B183" s="85" t="s">
        <v>176</v>
      </c>
      <c r="C183" s="85"/>
      <c r="D183" s="85"/>
      <c r="E183" s="85"/>
      <c r="F183" s="85"/>
      <c r="G183" s="85"/>
      <c r="H183" s="85"/>
      <c r="I183" s="85"/>
      <c r="J183" s="85"/>
      <c r="K183" s="85"/>
      <c r="L183" s="85"/>
      <c r="M183" s="85"/>
      <c r="N183" s="85"/>
      <c r="O183" s="85"/>
      <c r="P183" s="85"/>
      <c r="Q183" s="85"/>
      <c r="R183" s="85"/>
      <c r="S183" s="85"/>
      <c r="T183" s="85"/>
      <c r="U183" s="85"/>
      <c r="V183" s="106">
        <v>0.0</v>
      </c>
      <c r="W183" s="106">
        <v>2.0</v>
      </c>
      <c r="X183" s="85">
        <v>3.0</v>
      </c>
      <c r="Y183" s="106"/>
      <c r="Z183" s="137"/>
      <c r="AA183" s="106"/>
      <c r="AB183" s="106"/>
      <c r="AC183" s="106"/>
      <c r="AD183" s="106"/>
      <c r="AE183" s="106"/>
      <c r="AF183" s="106"/>
      <c r="AG183" s="126"/>
      <c r="AH183" s="85"/>
      <c r="AI183" s="139"/>
      <c r="AJ183" s="140"/>
      <c r="AK183" s="140"/>
      <c r="AL183" s="140"/>
      <c r="AM183" s="126"/>
      <c r="AN183" s="126"/>
      <c r="AO183" s="85"/>
      <c r="AP183" s="85"/>
      <c r="AQ183" s="126"/>
      <c r="AR183" s="85">
        <f t="shared" si="4"/>
        <v>0</v>
      </c>
      <c r="AS183" s="85"/>
      <c r="AT183" s="126"/>
      <c r="AU183" s="147">
        <v>0.0</v>
      </c>
      <c r="AV183" s="143"/>
      <c r="AW183" s="85">
        <v>0.0</v>
      </c>
      <c r="AX183" s="85"/>
    </row>
    <row r="184">
      <c r="A184" s="106">
        <v>2.0200309E7</v>
      </c>
      <c r="B184" s="85" t="s">
        <v>176</v>
      </c>
      <c r="C184" s="85"/>
      <c r="D184" s="85"/>
      <c r="E184" s="85"/>
      <c r="F184" s="85"/>
      <c r="G184" s="85"/>
      <c r="H184" s="85"/>
      <c r="I184" s="85"/>
      <c r="J184" s="85"/>
      <c r="K184" s="85"/>
      <c r="L184" s="85"/>
      <c r="M184" s="85"/>
      <c r="N184" s="85"/>
      <c r="O184" s="85"/>
      <c r="P184" s="85"/>
      <c r="Q184" s="85"/>
      <c r="R184" s="85"/>
      <c r="S184" s="85"/>
      <c r="T184" s="85"/>
      <c r="U184" s="85"/>
      <c r="V184" s="106">
        <v>0.0</v>
      </c>
      <c r="W184" s="106">
        <v>2.0</v>
      </c>
      <c r="X184" s="85">
        <v>3.0</v>
      </c>
      <c r="Y184" s="106"/>
      <c r="Z184" s="137"/>
      <c r="AA184" s="106"/>
      <c r="AB184" s="106"/>
      <c r="AC184" s="106"/>
      <c r="AD184" s="106"/>
      <c r="AE184" s="106"/>
      <c r="AF184" s="106"/>
      <c r="AG184" s="126"/>
      <c r="AH184" s="85"/>
      <c r="AI184" s="139"/>
      <c r="AJ184" s="140"/>
      <c r="AK184" s="140"/>
      <c r="AL184" s="140"/>
      <c r="AM184" s="126"/>
      <c r="AN184" s="126"/>
      <c r="AO184" s="85"/>
      <c r="AP184" s="85"/>
      <c r="AQ184" s="126"/>
      <c r="AR184" s="85">
        <f t="shared" si="4"/>
        <v>0</v>
      </c>
      <c r="AS184" s="85"/>
      <c r="AT184" s="126"/>
      <c r="AU184" s="147">
        <v>0.0</v>
      </c>
      <c r="AV184" s="143"/>
      <c r="AW184" s="85">
        <v>0.0</v>
      </c>
      <c r="AX184" s="85"/>
    </row>
    <row r="185">
      <c r="A185" s="85">
        <v>2.0200308E7</v>
      </c>
      <c r="B185" s="85" t="s">
        <v>176</v>
      </c>
      <c r="C185" s="85"/>
      <c r="D185" s="85"/>
      <c r="E185" s="85"/>
      <c r="F185" s="85"/>
      <c r="G185" s="85"/>
      <c r="H185" s="85"/>
      <c r="I185" s="85"/>
      <c r="J185" s="85"/>
      <c r="K185" s="85"/>
      <c r="L185" s="85"/>
      <c r="M185" s="85"/>
      <c r="N185" s="85"/>
      <c r="O185" s="85"/>
      <c r="P185" s="85"/>
      <c r="Q185" s="85"/>
      <c r="R185" s="85"/>
      <c r="S185" s="85"/>
      <c r="T185" s="85"/>
      <c r="U185" s="85"/>
      <c r="V185" s="106">
        <v>0.0</v>
      </c>
      <c r="W185" s="106">
        <v>2.0</v>
      </c>
      <c r="X185" s="85">
        <v>3.0</v>
      </c>
      <c r="Y185" s="106"/>
      <c r="Z185" s="137"/>
      <c r="AA185" s="85"/>
      <c r="AB185" s="85"/>
      <c r="AC185" s="106"/>
      <c r="AD185" s="85"/>
      <c r="AE185" s="106"/>
      <c r="AF185" s="106"/>
      <c r="AG185" s="126"/>
      <c r="AH185" s="85"/>
      <c r="AI185" s="139"/>
      <c r="AJ185" s="140"/>
      <c r="AK185" s="140"/>
      <c r="AL185" s="140"/>
      <c r="AM185" s="126"/>
      <c r="AN185" s="126"/>
      <c r="AO185" s="85"/>
      <c r="AP185" s="85"/>
      <c r="AQ185" s="126"/>
      <c r="AR185" s="85">
        <f t="shared" si="4"/>
        <v>0</v>
      </c>
      <c r="AS185" s="85"/>
      <c r="AT185" s="126"/>
      <c r="AU185" s="147">
        <v>0.0</v>
      </c>
      <c r="AV185" s="143"/>
      <c r="AW185" s="85">
        <v>0.0</v>
      </c>
      <c r="AX185" s="85"/>
    </row>
    <row r="186">
      <c r="A186" s="85">
        <v>2.0200307E7</v>
      </c>
      <c r="B186" s="85" t="s">
        <v>176</v>
      </c>
      <c r="C186" s="85"/>
      <c r="D186" s="85"/>
      <c r="E186" s="85"/>
      <c r="F186" s="85"/>
      <c r="G186" s="85"/>
      <c r="H186" s="85"/>
      <c r="I186" s="85"/>
      <c r="J186" s="85"/>
      <c r="K186" s="85"/>
      <c r="L186" s="85"/>
      <c r="M186" s="85"/>
      <c r="N186" s="85"/>
      <c r="O186" s="85"/>
      <c r="P186" s="85"/>
      <c r="Q186" s="85"/>
      <c r="R186" s="85"/>
      <c r="S186" s="85"/>
      <c r="T186" s="85"/>
      <c r="U186" s="85"/>
      <c r="V186" s="106">
        <v>0.0</v>
      </c>
      <c r="W186" s="106">
        <v>2.0</v>
      </c>
      <c r="X186" s="85">
        <v>3.0</v>
      </c>
      <c r="Y186" s="106"/>
      <c r="Z186" s="137"/>
      <c r="AA186" s="85"/>
      <c r="AB186" s="85"/>
      <c r="AC186" s="106"/>
      <c r="AD186" s="85"/>
      <c r="AE186" s="106"/>
      <c r="AF186" s="106"/>
      <c r="AG186" s="126"/>
      <c r="AH186" s="85"/>
      <c r="AI186" s="139"/>
      <c r="AJ186" s="140"/>
      <c r="AK186" s="140"/>
      <c r="AL186" s="140"/>
      <c r="AM186" s="126"/>
      <c r="AN186" s="126"/>
      <c r="AO186" s="85"/>
      <c r="AP186" s="85"/>
      <c r="AQ186" s="126"/>
      <c r="AR186" s="85">
        <f t="shared" si="4"/>
        <v>0</v>
      </c>
      <c r="AS186" s="85"/>
      <c r="AT186" s="126"/>
      <c r="AU186" s="147">
        <v>0.0</v>
      </c>
      <c r="AV186" s="143"/>
      <c r="AW186" s="85">
        <v>0.0</v>
      </c>
      <c r="AX186" s="85"/>
    </row>
    <row r="187">
      <c r="A187" s="85">
        <v>2.0200306E7</v>
      </c>
      <c r="B187" s="85" t="s">
        <v>176</v>
      </c>
      <c r="C187" s="85"/>
      <c r="D187" s="85"/>
      <c r="E187" s="85"/>
      <c r="F187" s="85"/>
      <c r="G187" s="85"/>
      <c r="H187" s="85"/>
      <c r="I187" s="85"/>
      <c r="J187" s="85"/>
      <c r="K187" s="85"/>
      <c r="L187" s="85"/>
      <c r="M187" s="85"/>
      <c r="N187" s="85"/>
      <c r="O187" s="85"/>
      <c r="P187" s="85"/>
      <c r="Q187" s="85"/>
      <c r="R187" s="85"/>
      <c r="S187" s="85"/>
      <c r="T187" s="85"/>
      <c r="U187" s="85"/>
      <c r="V187" s="106">
        <v>0.0</v>
      </c>
      <c r="W187" s="106">
        <v>1.0</v>
      </c>
      <c r="X187" s="85">
        <v>4.0</v>
      </c>
      <c r="Y187" s="106"/>
      <c r="Z187" s="137"/>
      <c r="AA187" s="85"/>
      <c r="AB187" s="85"/>
      <c r="AC187" s="106"/>
      <c r="AD187" s="85"/>
      <c r="AE187" s="106"/>
      <c r="AF187" s="106"/>
      <c r="AG187" s="126"/>
      <c r="AH187" s="85"/>
      <c r="AI187" s="139"/>
      <c r="AJ187" s="140"/>
      <c r="AK187" s="140"/>
      <c r="AL187" s="140"/>
      <c r="AM187" s="126"/>
      <c r="AN187" s="126"/>
      <c r="AO187" s="85"/>
      <c r="AP187" s="85"/>
      <c r="AQ187" s="126"/>
      <c r="AR187" s="85">
        <f t="shared" si="4"/>
        <v>0</v>
      </c>
      <c r="AS187" s="85"/>
      <c r="AT187" s="126"/>
      <c r="AU187" s="147">
        <v>0.0</v>
      </c>
      <c r="AV187" s="143"/>
      <c r="AW187" s="85">
        <v>0.0</v>
      </c>
      <c r="AX187" s="85"/>
    </row>
    <row r="188">
      <c r="A188" s="106"/>
      <c r="B188" s="85"/>
      <c r="AQ188" s="73"/>
      <c r="AT188" s="73"/>
    </row>
    <row r="189">
      <c r="A189" s="106"/>
      <c r="B189" s="85"/>
      <c r="AQ189" s="73"/>
      <c r="AT189" s="73"/>
    </row>
    <row r="190">
      <c r="A190" s="106"/>
      <c r="B190" s="85"/>
      <c r="AQ190" s="73"/>
      <c r="AT190" s="73"/>
    </row>
    <row r="191">
      <c r="A191" s="106"/>
      <c r="B191" s="85"/>
      <c r="AQ191" s="73"/>
      <c r="AT191" s="73"/>
    </row>
    <row r="192">
      <c r="A192" s="106"/>
      <c r="B192" s="85"/>
      <c r="AQ192" s="73"/>
      <c r="AT192" s="73"/>
    </row>
    <row r="193">
      <c r="A193" s="106"/>
      <c r="B193" s="85"/>
      <c r="AQ193" s="73"/>
      <c r="AT193" s="73"/>
    </row>
    <row r="194">
      <c r="A194" s="106"/>
      <c r="B194" s="85"/>
      <c r="AQ194" s="73"/>
      <c r="AT194" s="73"/>
    </row>
    <row r="195">
      <c r="A195" s="106"/>
      <c r="B195" s="85"/>
      <c r="AQ195" s="73"/>
      <c r="AT195" s="73"/>
    </row>
    <row r="196">
      <c r="A196" s="106"/>
      <c r="B196" s="85"/>
      <c r="AQ196" s="73"/>
      <c r="AT196" s="73"/>
    </row>
    <row r="197">
      <c r="A197" s="106"/>
      <c r="B197" s="85"/>
      <c r="AQ197" s="73"/>
      <c r="AT197" s="73"/>
    </row>
    <row r="198">
      <c r="A198" s="106"/>
      <c r="B198" s="85"/>
      <c r="AQ198" s="73"/>
      <c r="AT198" s="73"/>
    </row>
    <row r="199">
      <c r="A199" s="106"/>
      <c r="B199" s="85"/>
      <c r="AQ199" s="73"/>
      <c r="AT199" s="73"/>
    </row>
    <row r="200">
      <c r="A200" s="106"/>
      <c r="B200" s="85"/>
      <c r="AQ200" s="73"/>
      <c r="AT200" s="73"/>
    </row>
    <row r="201">
      <c r="A201" s="106"/>
      <c r="B201" s="85"/>
      <c r="AQ201" s="73"/>
      <c r="AT201" s="73"/>
    </row>
    <row r="202">
      <c r="A202" s="106"/>
      <c r="B202" s="85"/>
      <c r="AQ202" s="73"/>
      <c r="AT202" s="73"/>
    </row>
    <row r="203">
      <c r="A203" s="106"/>
      <c r="B203" s="85"/>
      <c r="AQ203" s="73"/>
      <c r="AT203" s="73"/>
    </row>
    <row r="204">
      <c r="A204" s="106"/>
      <c r="B204" s="85"/>
      <c r="AQ204" s="73"/>
      <c r="AT204" s="73"/>
    </row>
    <row r="205">
      <c r="A205" s="106"/>
      <c r="B205" s="85"/>
      <c r="AQ205" s="73"/>
      <c r="AT205" s="73"/>
    </row>
    <row r="206">
      <c r="A206" s="106"/>
      <c r="B206" s="85"/>
      <c r="AQ206" s="73"/>
      <c r="AT206" s="73"/>
    </row>
    <row r="207">
      <c r="A207" s="106"/>
      <c r="B207" s="85"/>
      <c r="AQ207" s="73"/>
      <c r="AT207" s="73"/>
    </row>
    <row r="208">
      <c r="A208" s="106"/>
      <c r="B208" s="85"/>
      <c r="AQ208" s="73"/>
      <c r="AT208" s="73"/>
    </row>
    <row r="209">
      <c r="A209" s="106"/>
      <c r="B209" s="85"/>
      <c r="AQ209" s="73"/>
      <c r="AT209" s="73"/>
    </row>
    <row r="210">
      <c r="A210" s="106"/>
      <c r="B210" s="85"/>
      <c r="AQ210" s="73"/>
      <c r="AT210" s="73"/>
    </row>
    <row r="211">
      <c r="A211" s="106"/>
      <c r="B211" s="85"/>
      <c r="AQ211" s="73"/>
      <c r="AT211" s="73"/>
    </row>
    <row r="212">
      <c r="A212" s="106"/>
      <c r="B212" s="85"/>
      <c r="AQ212" s="73"/>
      <c r="AT212" s="73"/>
    </row>
    <row r="213">
      <c r="A213" s="106"/>
      <c r="B213" s="85"/>
      <c r="AQ213" s="73"/>
      <c r="AT213" s="73"/>
    </row>
    <row r="214">
      <c r="A214" s="106"/>
      <c r="B214" s="85"/>
      <c r="AQ214" s="73"/>
      <c r="AT214" s="73"/>
    </row>
    <row r="215">
      <c r="A215" s="106"/>
      <c r="B215" s="85"/>
      <c r="AQ215" s="73"/>
      <c r="AT215" s="73"/>
    </row>
    <row r="216">
      <c r="A216" s="106"/>
      <c r="B216" s="85"/>
      <c r="AQ216" s="73"/>
      <c r="AT216" s="73"/>
    </row>
    <row r="217">
      <c r="A217" s="106"/>
      <c r="B217" s="85"/>
      <c r="AQ217" s="73"/>
      <c r="AT217" s="73"/>
    </row>
    <row r="218">
      <c r="A218" s="106"/>
      <c r="B218" s="85"/>
      <c r="AQ218" s="73"/>
      <c r="AT218" s="73"/>
    </row>
    <row r="219">
      <c r="A219" s="106"/>
      <c r="B219" s="85"/>
      <c r="AQ219" s="73"/>
      <c r="AT219" s="73"/>
    </row>
    <row r="220">
      <c r="A220" s="106"/>
      <c r="B220" s="85"/>
      <c r="AQ220" s="73"/>
      <c r="AT220" s="73"/>
    </row>
    <row r="221">
      <c r="A221" s="106"/>
      <c r="B221" s="85"/>
      <c r="AQ221" s="73"/>
      <c r="AT221" s="73"/>
    </row>
    <row r="222">
      <c r="A222" s="106"/>
      <c r="B222" s="85"/>
      <c r="AQ222" s="73"/>
      <c r="AT222" s="73"/>
    </row>
    <row r="223">
      <c r="A223" s="106"/>
      <c r="B223" s="85"/>
      <c r="AQ223" s="73"/>
      <c r="AT223" s="73"/>
    </row>
    <row r="224">
      <c r="A224" s="106"/>
      <c r="B224" s="85"/>
      <c r="AQ224" s="73"/>
      <c r="AT224" s="73"/>
    </row>
    <row r="225">
      <c r="A225" s="106"/>
      <c r="B225" s="85"/>
      <c r="AQ225" s="73"/>
      <c r="AT225" s="73"/>
    </row>
    <row r="226">
      <c r="A226" s="106"/>
      <c r="B226" s="85"/>
      <c r="AQ226" s="73"/>
      <c r="AT226" s="73"/>
    </row>
    <row r="227">
      <c r="A227" s="106"/>
      <c r="B227" s="85"/>
      <c r="AQ227" s="73"/>
      <c r="AT227" s="73"/>
    </row>
    <row r="228">
      <c r="A228" s="106"/>
      <c r="B228" s="85"/>
      <c r="AQ228" s="73"/>
      <c r="AT228" s="73"/>
    </row>
    <row r="229">
      <c r="A229" s="106"/>
      <c r="B229" s="85"/>
      <c r="AQ229" s="73"/>
      <c r="AT229" s="73"/>
    </row>
    <row r="230">
      <c r="A230" s="106"/>
      <c r="B230" s="85"/>
      <c r="AQ230" s="73"/>
      <c r="AT230" s="73"/>
    </row>
    <row r="231">
      <c r="A231" s="106"/>
      <c r="B231" s="85"/>
      <c r="AQ231" s="73"/>
      <c r="AT231" s="73"/>
    </row>
    <row r="232">
      <c r="A232" s="106"/>
      <c r="B232" s="85"/>
      <c r="AQ232" s="73"/>
      <c r="AT232" s="73"/>
    </row>
    <row r="233">
      <c r="A233" s="106"/>
      <c r="B233" s="85"/>
      <c r="AQ233" s="73"/>
      <c r="AT233" s="73"/>
    </row>
    <row r="234">
      <c r="A234" s="106"/>
      <c r="B234" s="85"/>
      <c r="AQ234" s="73"/>
      <c r="AT234" s="73"/>
    </row>
    <row r="235">
      <c r="A235" s="106"/>
      <c r="B235" s="85"/>
      <c r="AQ235" s="73"/>
      <c r="AT235" s="73"/>
    </row>
    <row r="236">
      <c r="A236" s="106"/>
      <c r="B236" s="85"/>
      <c r="AQ236" s="73"/>
      <c r="AT236" s="73"/>
    </row>
    <row r="237">
      <c r="A237" s="106"/>
      <c r="B237" s="85"/>
      <c r="AQ237" s="73"/>
      <c r="AT237" s="73"/>
    </row>
    <row r="238">
      <c r="A238" s="106"/>
      <c r="B238" s="85"/>
      <c r="AQ238" s="73"/>
      <c r="AT238" s="73"/>
    </row>
    <row r="239">
      <c r="A239" s="106"/>
      <c r="B239" s="85"/>
      <c r="AQ239" s="73"/>
      <c r="AT239" s="73"/>
    </row>
    <row r="240">
      <c r="A240" s="106"/>
      <c r="B240" s="85"/>
      <c r="AQ240" s="73"/>
      <c r="AT240" s="73"/>
    </row>
    <row r="241">
      <c r="A241" s="106"/>
      <c r="B241" s="85"/>
      <c r="AQ241" s="73"/>
      <c r="AT241" s="73"/>
    </row>
    <row r="242">
      <c r="A242" s="106"/>
      <c r="B242" s="85"/>
      <c r="AQ242" s="73"/>
      <c r="AT242" s="73"/>
    </row>
    <row r="243">
      <c r="A243" s="106"/>
      <c r="B243" s="85"/>
      <c r="AQ243" s="73"/>
      <c r="AT243" s="73"/>
    </row>
    <row r="244">
      <c r="A244" s="106"/>
      <c r="B244" s="85"/>
      <c r="AQ244" s="73"/>
      <c r="AT244" s="73"/>
    </row>
    <row r="245">
      <c r="A245" s="106"/>
      <c r="B245" s="85"/>
      <c r="AQ245" s="73"/>
      <c r="AT245" s="73"/>
    </row>
    <row r="246">
      <c r="A246" s="106"/>
      <c r="B246" s="85"/>
      <c r="AQ246" s="73"/>
      <c r="AT246" s="73"/>
    </row>
    <row r="247">
      <c r="A247" s="106"/>
      <c r="B247" s="85"/>
      <c r="AQ247" s="73"/>
      <c r="AT247" s="73"/>
    </row>
    <row r="248">
      <c r="A248" s="106"/>
      <c r="B248" s="85"/>
      <c r="AQ248" s="73"/>
      <c r="AT248" s="73"/>
    </row>
    <row r="249">
      <c r="A249" s="106"/>
      <c r="B249" s="85"/>
      <c r="AQ249" s="73"/>
      <c r="AT249" s="73"/>
    </row>
    <row r="250">
      <c r="A250" s="106"/>
      <c r="B250" s="85"/>
      <c r="AQ250" s="73"/>
      <c r="AT250" s="73"/>
    </row>
    <row r="251">
      <c r="A251" s="106"/>
      <c r="B251" s="85"/>
      <c r="AQ251" s="73"/>
      <c r="AT251" s="73"/>
    </row>
    <row r="252">
      <c r="A252" s="106"/>
      <c r="B252" s="85"/>
      <c r="AQ252" s="73"/>
      <c r="AT252" s="73"/>
    </row>
    <row r="253">
      <c r="A253" s="106"/>
      <c r="B253" s="85"/>
      <c r="AQ253" s="73"/>
      <c r="AT253" s="73"/>
    </row>
    <row r="254">
      <c r="A254" s="106"/>
      <c r="B254" s="85"/>
      <c r="AQ254" s="73"/>
      <c r="AT254" s="73"/>
    </row>
    <row r="255">
      <c r="A255" s="106"/>
      <c r="B255" s="85"/>
      <c r="AQ255" s="73"/>
      <c r="AT255" s="73"/>
    </row>
    <row r="256">
      <c r="A256" s="106"/>
      <c r="B256" s="85"/>
      <c r="AQ256" s="73"/>
      <c r="AT256" s="73"/>
    </row>
    <row r="257">
      <c r="A257" s="106"/>
      <c r="B257" s="85"/>
      <c r="AQ257" s="73"/>
      <c r="AT257" s="73"/>
    </row>
    <row r="258">
      <c r="A258" s="106"/>
      <c r="B258" s="85"/>
      <c r="AQ258" s="73"/>
      <c r="AT258" s="73"/>
    </row>
    <row r="259">
      <c r="A259" s="106"/>
      <c r="B259" s="85"/>
      <c r="AQ259" s="73"/>
      <c r="AT259" s="73"/>
    </row>
    <row r="260">
      <c r="A260" s="106"/>
      <c r="B260" s="85"/>
      <c r="AQ260" s="73"/>
      <c r="AT260" s="73"/>
    </row>
    <row r="261">
      <c r="A261" s="106"/>
      <c r="B261" s="85"/>
      <c r="AQ261" s="73"/>
      <c r="AT261" s="73"/>
    </row>
    <row r="262">
      <c r="A262" s="106"/>
      <c r="B262" s="85"/>
      <c r="AQ262" s="73"/>
      <c r="AT262" s="73"/>
    </row>
    <row r="263">
      <c r="A263" s="106"/>
      <c r="B263" s="85"/>
      <c r="AQ263" s="73"/>
      <c r="AT263" s="73"/>
    </row>
    <row r="264">
      <c r="A264" s="106"/>
      <c r="B264" s="85"/>
      <c r="AQ264" s="73"/>
      <c r="AT264" s="73"/>
    </row>
    <row r="265">
      <c r="A265" s="106"/>
      <c r="B265" s="85"/>
      <c r="AQ265" s="73"/>
      <c r="AT265" s="73"/>
    </row>
    <row r="266">
      <c r="A266" s="106"/>
      <c r="B266" s="85"/>
      <c r="AQ266" s="73"/>
      <c r="AT266" s="73"/>
    </row>
    <row r="267">
      <c r="A267" s="106"/>
      <c r="B267" s="85"/>
      <c r="AQ267" s="73"/>
      <c r="AT267" s="73"/>
    </row>
    <row r="268">
      <c r="A268" s="106"/>
      <c r="B268" s="85"/>
      <c r="AQ268" s="73"/>
      <c r="AT268" s="73"/>
    </row>
    <row r="269">
      <c r="A269" s="106"/>
      <c r="B269" s="85"/>
      <c r="AQ269" s="73"/>
      <c r="AT269" s="73"/>
    </row>
    <row r="270">
      <c r="A270" s="106"/>
      <c r="B270" s="85"/>
      <c r="AQ270" s="73"/>
      <c r="AT270" s="73"/>
    </row>
    <row r="271">
      <c r="A271" s="106"/>
      <c r="B271" s="85"/>
      <c r="AQ271" s="73"/>
      <c r="AT271" s="73"/>
    </row>
    <row r="272">
      <c r="A272" s="106"/>
      <c r="B272" s="85"/>
      <c r="AQ272" s="73"/>
      <c r="AT272" s="73"/>
    </row>
    <row r="273">
      <c r="A273" s="106"/>
      <c r="B273" s="85"/>
      <c r="AQ273" s="73"/>
      <c r="AT273" s="73"/>
    </row>
    <row r="274">
      <c r="A274" s="106"/>
      <c r="B274" s="85"/>
      <c r="AQ274" s="73"/>
      <c r="AT274" s="73"/>
    </row>
    <row r="275">
      <c r="A275" s="106"/>
      <c r="B275" s="85"/>
      <c r="AQ275" s="73"/>
      <c r="AT275" s="73"/>
    </row>
    <row r="276">
      <c r="A276" s="106"/>
      <c r="B276" s="85"/>
      <c r="AQ276" s="73"/>
      <c r="AT276" s="73"/>
    </row>
    <row r="277">
      <c r="A277" s="106"/>
      <c r="B277" s="85"/>
      <c r="AQ277" s="73"/>
      <c r="AT277" s="73"/>
    </row>
    <row r="278">
      <c r="A278" s="106"/>
      <c r="B278" s="85"/>
      <c r="AQ278" s="73"/>
      <c r="AT278" s="73"/>
    </row>
    <row r="279">
      <c r="A279" s="106"/>
      <c r="B279" s="85"/>
      <c r="AQ279" s="73"/>
      <c r="AT279" s="73"/>
    </row>
    <row r="280">
      <c r="A280" s="106"/>
      <c r="B280" s="85"/>
      <c r="AQ280" s="73"/>
      <c r="AT280" s="73"/>
    </row>
    <row r="281">
      <c r="A281" s="106"/>
      <c r="B281" s="85"/>
      <c r="AQ281" s="73"/>
      <c r="AT281" s="73"/>
    </row>
    <row r="282">
      <c r="A282" s="106"/>
      <c r="B282" s="85"/>
      <c r="AQ282" s="73"/>
      <c r="AT282" s="73"/>
    </row>
    <row r="283">
      <c r="A283" s="106"/>
      <c r="B283" s="85"/>
      <c r="AQ283" s="73"/>
      <c r="AT283" s="73"/>
    </row>
    <row r="284">
      <c r="A284" s="106"/>
      <c r="B284" s="85"/>
      <c r="AQ284" s="73"/>
      <c r="AT284" s="73"/>
    </row>
    <row r="285">
      <c r="A285" s="106"/>
      <c r="B285" s="85"/>
      <c r="AQ285" s="73"/>
      <c r="AT285" s="73"/>
    </row>
    <row r="286">
      <c r="A286" s="106"/>
      <c r="B286" s="85"/>
      <c r="AQ286" s="73"/>
      <c r="AT286" s="73"/>
    </row>
    <row r="287">
      <c r="A287" s="106"/>
      <c r="B287" s="85"/>
      <c r="AQ287" s="73"/>
      <c r="AT287" s="73"/>
    </row>
    <row r="288">
      <c r="A288" s="106"/>
      <c r="B288" s="85"/>
      <c r="AQ288" s="73"/>
      <c r="AT288" s="73"/>
    </row>
    <row r="289">
      <c r="A289" s="106"/>
      <c r="B289" s="85"/>
      <c r="AQ289" s="73"/>
      <c r="AT289" s="73"/>
    </row>
    <row r="290">
      <c r="A290" s="106"/>
      <c r="B290" s="85"/>
      <c r="AQ290" s="73"/>
      <c r="AT290" s="73"/>
    </row>
    <row r="291">
      <c r="A291" s="106"/>
      <c r="B291" s="85"/>
      <c r="AQ291" s="73"/>
      <c r="AT291" s="73"/>
    </row>
    <row r="292">
      <c r="A292" s="106"/>
      <c r="B292" s="85"/>
      <c r="AQ292" s="73"/>
      <c r="AT292" s="73"/>
    </row>
    <row r="293">
      <c r="A293" s="106"/>
      <c r="B293" s="85"/>
      <c r="AQ293" s="73"/>
      <c r="AT293" s="73"/>
    </row>
    <row r="294">
      <c r="A294" s="106"/>
      <c r="B294" s="85"/>
      <c r="AQ294" s="73"/>
      <c r="AT294" s="73"/>
    </row>
    <row r="295">
      <c r="A295" s="106"/>
      <c r="B295" s="85"/>
      <c r="AQ295" s="73"/>
      <c r="AT295" s="73"/>
    </row>
    <row r="296">
      <c r="A296" s="106"/>
      <c r="B296" s="85"/>
      <c r="AQ296" s="73"/>
      <c r="AT296" s="73"/>
    </row>
    <row r="297">
      <c r="A297" s="106"/>
      <c r="B297" s="85"/>
      <c r="AQ297" s="73"/>
      <c r="AT297" s="73"/>
    </row>
    <row r="298">
      <c r="A298" s="106"/>
      <c r="B298" s="85"/>
      <c r="AQ298" s="73"/>
      <c r="AT298" s="73"/>
    </row>
    <row r="299">
      <c r="A299" s="106"/>
      <c r="B299" s="85"/>
      <c r="AQ299" s="73"/>
      <c r="AT299" s="73"/>
    </row>
    <row r="300">
      <c r="A300" s="106"/>
      <c r="B300" s="85"/>
      <c r="AQ300" s="73"/>
      <c r="AT300" s="73"/>
    </row>
    <row r="301">
      <c r="A301" s="106"/>
      <c r="B301" s="85"/>
      <c r="AQ301" s="73"/>
      <c r="AT301" s="73"/>
    </row>
    <row r="302">
      <c r="A302" s="106"/>
      <c r="B302" s="85"/>
      <c r="AQ302" s="73"/>
      <c r="AT302" s="73"/>
    </row>
    <row r="303">
      <c r="A303" s="106"/>
      <c r="B303" s="85"/>
      <c r="AQ303" s="73"/>
      <c r="AT303" s="73"/>
    </row>
    <row r="304">
      <c r="A304" s="106"/>
      <c r="B304" s="85"/>
      <c r="AQ304" s="73"/>
      <c r="AT304" s="73"/>
    </row>
    <row r="305">
      <c r="A305" s="106"/>
      <c r="B305" s="85"/>
      <c r="AQ305" s="73"/>
      <c r="AT305" s="73"/>
    </row>
    <row r="306">
      <c r="A306" s="106"/>
      <c r="B306" s="85"/>
      <c r="AQ306" s="73"/>
      <c r="AT306" s="73"/>
    </row>
    <row r="307">
      <c r="A307" s="106"/>
      <c r="B307" s="85"/>
      <c r="AQ307" s="73"/>
      <c r="AT307" s="73"/>
    </row>
    <row r="308">
      <c r="A308" s="106"/>
      <c r="B308" s="85"/>
      <c r="AQ308" s="73"/>
      <c r="AT308" s="73"/>
    </row>
    <row r="309">
      <c r="A309" s="106"/>
      <c r="B309" s="85"/>
      <c r="AQ309" s="73"/>
      <c r="AT309" s="73"/>
    </row>
    <row r="310">
      <c r="A310" s="106"/>
      <c r="B310" s="85"/>
      <c r="AQ310" s="73"/>
      <c r="AT310" s="73"/>
    </row>
    <row r="311">
      <c r="A311" s="106"/>
      <c r="B311" s="85"/>
      <c r="AQ311" s="73"/>
      <c r="AT311" s="73"/>
    </row>
    <row r="312">
      <c r="A312" s="106"/>
      <c r="B312" s="85"/>
      <c r="AQ312" s="73"/>
      <c r="AT312" s="73"/>
    </row>
    <row r="313">
      <c r="A313" s="106"/>
      <c r="B313" s="85"/>
      <c r="AQ313" s="73"/>
      <c r="AT313" s="73"/>
    </row>
    <row r="314">
      <c r="A314" s="106"/>
      <c r="B314" s="85"/>
      <c r="AQ314" s="73"/>
      <c r="AT314" s="73"/>
    </row>
    <row r="315">
      <c r="A315" s="106"/>
      <c r="B315" s="85"/>
      <c r="AQ315" s="73"/>
      <c r="AT315" s="73"/>
    </row>
    <row r="316">
      <c r="A316" s="106"/>
      <c r="B316" s="85"/>
      <c r="AQ316" s="73"/>
      <c r="AT316" s="73"/>
    </row>
    <row r="317">
      <c r="A317" s="106"/>
      <c r="B317" s="85"/>
      <c r="AQ317" s="73"/>
      <c r="AT317" s="73"/>
    </row>
    <row r="318">
      <c r="A318" s="106"/>
      <c r="B318" s="85"/>
      <c r="AQ318" s="73"/>
      <c r="AT318" s="73"/>
    </row>
    <row r="319">
      <c r="A319" s="106"/>
      <c r="B319" s="85"/>
      <c r="AQ319" s="73"/>
      <c r="AT319" s="73"/>
    </row>
    <row r="320">
      <c r="A320" s="106"/>
      <c r="B320" s="85"/>
      <c r="AQ320" s="73"/>
      <c r="AT320" s="73"/>
    </row>
    <row r="321">
      <c r="A321" s="106"/>
      <c r="B321" s="85"/>
      <c r="AQ321" s="73"/>
      <c r="AT321" s="73"/>
    </row>
    <row r="322">
      <c r="A322" s="106"/>
      <c r="B322" s="85"/>
      <c r="AQ322" s="73"/>
      <c r="AT322" s="73"/>
    </row>
    <row r="323">
      <c r="A323" s="106"/>
      <c r="B323" s="85"/>
      <c r="AQ323" s="73"/>
      <c r="AT323" s="73"/>
    </row>
    <row r="324">
      <c r="A324" s="106"/>
      <c r="B324" s="85"/>
      <c r="AQ324" s="73"/>
      <c r="AT324" s="73"/>
    </row>
    <row r="325">
      <c r="A325" s="106"/>
      <c r="B325" s="85"/>
      <c r="AQ325" s="73"/>
      <c r="AT325" s="73"/>
    </row>
    <row r="326">
      <c r="A326" s="106"/>
      <c r="B326" s="85"/>
      <c r="AQ326" s="73"/>
      <c r="AT326" s="73"/>
    </row>
    <row r="327">
      <c r="A327" s="106"/>
      <c r="B327" s="85"/>
      <c r="AQ327" s="73"/>
      <c r="AT327" s="73"/>
    </row>
    <row r="328">
      <c r="A328" s="106"/>
      <c r="B328" s="85"/>
      <c r="AQ328" s="73"/>
      <c r="AT328" s="73"/>
    </row>
    <row r="329">
      <c r="A329" s="106"/>
      <c r="B329" s="85"/>
      <c r="AQ329" s="73"/>
      <c r="AT329" s="73"/>
    </row>
    <row r="330">
      <c r="A330" s="106"/>
      <c r="B330" s="85"/>
      <c r="AQ330" s="73"/>
      <c r="AT330" s="73"/>
    </row>
    <row r="331">
      <c r="A331" s="106"/>
      <c r="B331" s="85"/>
      <c r="AQ331" s="73"/>
      <c r="AT331" s="73"/>
    </row>
    <row r="332">
      <c r="A332" s="106"/>
      <c r="B332" s="85"/>
      <c r="AQ332" s="73"/>
      <c r="AT332" s="73"/>
    </row>
    <row r="333">
      <c r="A333" s="106"/>
      <c r="B333" s="85"/>
      <c r="AQ333" s="73"/>
      <c r="AT333" s="73"/>
    </row>
    <row r="334">
      <c r="A334" s="106"/>
      <c r="B334" s="85"/>
      <c r="AQ334" s="73"/>
      <c r="AT334" s="73"/>
    </row>
    <row r="335">
      <c r="A335" s="106"/>
      <c r="B335" s="85"/>
      <c r="AQ335" s="73"/>
      <c r="AT335" s="73"/>
    </row>
    <row r="336">
      <c r="A336" s="106"/>
      <c r="B336" s="85"/>
      <c r="AQ336" s="73"/>
      <c r="AT336" s="73"/>
    </row>
    <row r="337">
      <c r="A337" s="106"/>
      <c r="B337" s="85"/>
      <c r="AQ337" s="73"/>
      <c r="AT337" s="73"/>
    </row>
    <row r="338">
      <c r="A338" s="106"/>
      <c r="B338" s="85"/>
      <c r="AQ338" s="73"/>
      <c r="AT338" s="73"/>
    </row>
    <row r="339">
      <c r="A339" s="106"/>
      <c r="B339" s="85"/>
      <c r="AQ339" s="73"/>
      <c r="AT339" s="73"/>
    </row>
    <row r="340">
      <c r="A340" s="106"/>
      <c r="B340" s="85"/>
      <c r="AQ340" s="73"/>
      <c r="AT340" s="73"/>
    </row>
    <row r="341">
      <c r="A341" s="106"/>
      <c r="B341" s="85"/>
      <c r="AQ341" s="73"/>
      <c r="AT341" s="73"/>
    </row>
    <row r="342">
      <c r="A342" s="106"/>
      <c r="B342" s="85"/>
      <c r="AQ342" s="73"/>
      <c r="AT342" s="73"/>
    </row>
    <row r="343">
      <c r="A343" s="106"/>
      <c r="B343" s="85"/>
      <c r="AQ343" s="73"/>
      <c r="AT343" s="73"/>
    </row>
    <row r="344">
      <c r="A344" s="106"/>
      <c r="B344" s="85"/>
      <c r="AQ344" s="73"/>
      <c r="AT344" s="73"/>
    </row>
    <row r="345">
      <c r="A345" s="106"/>
      <c r="B345" s="85"/>
      <c r="AQ345" s="73"/>
      <c r="AT345" s="73"/>
    </row>
    <row r="346">
      <c r="A346" s="106"/>
      <c r="B346" s="85"/>
      <c r="AQ346" s="73"/>
      <c r="AT346" s="73"/>
    </row>
    <row r="347">
      <c r="A347" s="106"/>
      <c r="B347" s="85"/>
      <c r="AQ347" s="73"/>
      <c r="AT347" s="73"/>
    </row>
    <row r="348">
      <c r="A348" s="106"/>
      <c r="B348" s="85"/>
      <c r="AQ348" s="73"/>
      <c r="AT348" s="73"/>
    </row>
    <row r="349">
      <c r="A349" s="106"/>
      <c r="B349" s="85"/>
      <c r="AQ349" s="73"/>
      <c r="AT349" s="73"/>
    </row>
    <row r="350">
      <c r="A350" s="106"/>
      <c r="B350" s="85"/>
      <c r="AQ350" s="73"/>
      <c r="AT350" s="73"/>
    </row>
    <row r="351">
      <c r="A351" s="106"/>
      <c r="B351" s="85"/>
      <c r="AQ351" s="73"/>
      <c r="AT351" s="73"/>
    </row>
    <row r="352">
      <c r="A352" s="106"/>
      <c r="B352" s="85"/>
      <c r="AQ352" s="73"/>
      <c r="AT352" s="73"/>
    </row>
    <row r="353">
      <c r="A353" s="106"/>
      <c r="B353" s="85"/>
      <c r="AQ353" s="73"/>
      <c r="AT353" s="73"/>
    </row>
    <row r="354">
      <c r="A354" s="106"/>
      <c r="B354" s="85"/>
      <c r="AQ354" s="73"/>
      <c r="AT354" s="73"/>
    </row>
    <row r="355">
      <c r="A355" s="106"/>
      <c r="B355" s="85"/>
      <c r="AQ355" s="73"/>
      <c r="AT355" s="73"/>
    </row>
    <row r="356">
      <c r="A356" s="106"/>
      <c r="B356" s="85"/>
      <c r="AQ356" s="73"/>
      <c r="AT356" s="73"/>
    </row>
    <row r="357">
      <c r="A357" s="106"/>
      <c r="B357" s="85"/>
      <c r="AQ357" s="73"/>
      <c r="AT357" s="73"/>
    </row>
    <row r="358">
      <c r="A358" s="106"/>
      <c r="B358" s="85"/>
      <c r="AQ358" s="73"/>
      <c r="AT358" s="73"/>
    </row>
    <row r="359">
      <c r="A359" s="106"/>
      <c r="B359" s="85"/>
      <c r="AQ359" s="73"/>
      <c r="AT359" s="73"/>
    </row>
    <row r="360">
      <c r="A360" s="106"/>
      <c r="B360" s="85"/>
      <c r="AQ360" s="73"/>
      <c r="AT360" s="73"/>
    </row>
    <row r="361">
      <c r="A361" s="106"/>
      <c r="B361" s="85"/>
      <c r="AQ361" s="73"/>
      <c r="AT361" s="73"/>
    </row>
    <row r="362">
      <c r="A362" s="106"/>
      <c r="B362" s="85"/>
      <c r="AQ362" s="73"/>
      <c r="AT362" s="73"/>
    </row>
    <row r="363">
      <c r="A363" s="106"/>
      <c r="B363" s="85"/>
      <c r="AQ363" s="73"/>
      <c r="AT363" s="73"/>
    </row>
    <row r="364">
      <c r="A364" s="106"/>
      <c r="B364" s="85"/>
      <c r="AQ364" s="73"/>
      <c r="AT364" s="73"/>
    </row>
    <row r="365">
      <c r="A365" s="106"/>
      <c r="B365" s="85"/>
      <c r="AQ365" s="73"/>
      <c r="AT365" s="73"/>
    </row>
    <row r="366">
      <c r="A366" s="106"/>
      <c r="B366" s="85"/>
      <c r="AQ366" s="73"/>
      <c r="AT366" s="73"/>
    </row>
    <row r="367">
      <c r="A367" s="106"/>
      <c r="B367" s="85"/>
      <c r="AQ367" s="73"/>
      <c r="AT367" s="73"/>
    </row>
    <row r="368">
      <c r="A368" s="106"/>
      <c r="B368" s="85"/>
      <c r="AQ368" s="73"/>
      <c r="AT368" s="73"/>
    </row>
    <row r="369">
      <c r="A369" s="106"/>
      <c r="B369" s="85"/>
      <c r="AQ369" s="73"/>
      <c r="AT369" s="73"/>
    </row>
    <row r="370">
      <c r="A370" s="106"/>
      <c r="B370" s="85"/>
      <c r="AQ370" s="73"/>
      <c r="AT370" s="73"/>
    </row>
    <row r="371">
      <c r="A371" s="106"/>
      <c r="B371" s="85"/>
      <c r="AQ371" s="73"/>
      <c r="AT371" s="73"/>
    </row>
    <row r="372">
      <c r="A372" s="106"/>
      <c r="B372" s="85"/>
      <c r="AQ372" s="73"/>
      <c r="AT372" s="73"/>
    </row>
    <row r="373">
      <c r="A373" s="106"/>
      <c r="B373" s="85"/>
      <c r="AQ373" s="73"/>
      <c r="AT373" s="73"/>
    </row>
    <row r="374">
      <c r="A374" s="106"/>
      <c r="B374" s="85"/>
      <c r="AQ374" s="73"/>
      <c r="AT374" s="73"/>
    </row>
    <row r="375">
      <c r="A375" s="106"/>
      <c r="B375" s="85"/>
      <c r="AQ375" s="73"/>
      <c r="AT375" s="73"/>
    </row>
    <row r="376">
      <c r="A376" s="106"/>
      <c r="B376" s="85"/>
      <c r="AQ376" s="73"/>
      <c r="AT376" s="73"/>
    </row>
    <row r="377">
      <c r="A377" s="106"/>
      <c r="B377" s="85"/>
      <c r="AQ377" s="73"/>
      <c r="AT377" s="73"/>
    </row>
    <row r="378">
      <c r="A378" s="106"/>
      <c r="B378" s="85"/>
      <c r="AQ378" s="73"/>
      <c r="AT378" s="73"/>
    </row>
    <row r="379">
      <c r="A379" s="106"/>
      <c r="B379" s="85"/>
      <c r="AQ379" s="73"/>
      <c r="AT379" s="73"/>
    </row>
    <row r="380">
      <c r="A380" s="106"/>
      <c r="B380" s="85"/>
      <c r="AQ380" s="73"/>
      <c r="AT380" s="73"/>
    </row>
    <row r="381">
      <c r="A381" s="106"/>
      <c r="B381" s="85"/>
      <c r="AQ381" s="73"/>
      <c r="AT381" s="73"/>
    </row>
    <row r="382">
      <c r="A382" s="106"/>
      <c r="B382" s="85"/>
      <c r="AQ382" s="73"/>
      <c r="AT382" s="73"/>
    </row>
    <row r="383">
      <c r="A383" s="106"/>
      <c r="B383" s="85"/>
      <c r="AQ383" s="73"/>
      <c r="AT383" s="73"/>
    </row>
    <row r="384">
      <c r="A384" s="106"/>
      <c r="B384" s="85"/>
      <c r="AQ384" s="73"/>
      <c r="AT384" s="73"/>
    </row>
    <row r="385">
      <c r="A385" s="106"/>
      <c r="B385" s="85"/>
      <c r="AQ385" s="73"/>
      <c r="AT385" s="73"/>
    </row>
    <row r="386">
      <c r="A386" s="106"/>
      <c r="B386" s="85"/>
      <c r="AQ386" s="73"/>
      <c r="AT386" s="73"/>
    </row>
    <row r="387">
      <c r="A387" s="106"/>
      <c r="B387" s="85"/>
      <c r="AQ387" s="73"/>
      <c r="AT387" s="73"/>
    </row>
    <row r="388">
      <c r="A388" s="106"/>
      <c r="B388" s="85"/>
      <c r="AQ388" s="73"/>
      <c r="AT388" s="73"/>
    </row>
    <row r="389">
      <c r="A389" s="106"/>
      <c r="B389" s="85"/>
      <c r="AQ389" s="73"/>
      <c r="AT389" s="73"/>
    </row>
    <row r="390">
      <c r="A390" s="106"/>
      <c r="B390" s="85"/>
      <c r="AQ390" s="73"/>
      <c r="AT390" s="73"/>
    </row>
    <row r="391">
      <c r="A391" s="106"/>
      <c r="B391" s="85"/>
      <c r="AQ391" s="73"/>
      <c r="AT391" s="73"/>
    </row>
    <row r="392">
      <c r="A392" s="106"/>
      <c r="B392" s="85"/>
      <c r="AQ392" s="73"/>
      <c r="AT392" s="73"/>
    </row>
    <row r="393">
      <c r="A393" s="106"/>
      <c r="B393" s="85"/>
      <c r="AQ393" s="73"/>
      <c r="AT393" s="73"/>
    </row>
    <row r="394">
      <c r="A394" s="106"/>
      <c r="B394" s="85"/>
      <c r="AQ394" s="73"/>
      <c r="AT394" s="73"/>
    </row>
    <row r="395">
      <c r="A395" s="106"/>
      <c r="B395" s="85"/>
      <c r="AQ395" s="73"/>
      <c r="AT395" s="73"/>
    </row>
    <row r="396">
      <c r="A396" s="106"/>
      <c r="B396" s="85"/>
      <c r="AQ396" s="73"/>
      <c r="AT396" s="73"/>
    </row>
    <row r="397">
      <c r="A397" s="106"/>
      <c r="B397" s="85"/>
      <c r="AQ397" s="73"/>
      <c r="AT397" s="73"/>
    </row>
    <row r="398">
      <c r="A398" s="106"/>
      <c r="B398" s="85"/>
      <c r="AQ398" s="73"/>
      <c r="AT398" s="73"/>
    </row>
    <row r="399">
      <c r="A399" s="106"/>
      <c r="B399" s="85"/>
      <c r="AQ399" s="73"/>
      <c r="AT399" s="73"/>
    </row>
    <row r="400">
      <c r="A400" s="106"/>
      <c r="B400" s="85"/>
      <c r="AQ400" s="73"/>
      <c r="AT400" s="73"/>
    </row>
    <row r="401">
      <c r="A401" s="106"/>
      <c r="B401" s="85"/>
      <c r="AQ401" s="73"/>
      <c r="AT401" s="73"/>
    </row>
    <row r="402">
      <c r="A402" s="106"/>
      <c r="B402" s="85"/>
      <c r="AQ402" s="73"/>
      <c r="AT402" s="73"/>
    </row>
    <row r="403">
      <c r="A403" s="106"/>
      <c r="B403" s="85"/>
      <c r="AQ403" s="73"/>
      <c r="AT403" s="73"/>
    </row>
    <row r="404">
      <c r="A404" s="106"/>
      <c r="B404" s="85"/>
      <c r="AQ404" s="73"/>
      <c r="AT404" s="73"/>
    </row>
    <row r="405">
      <c r="A405" s="106"/>
      <c r="B405" s="85"/>
      <c r="AQ405" s="73"/>
      <c r="AT405" s="73"/>
    </row>
    <row r="406">
      <c r="A406" s="106"/>
      <c r="B406" s="85"/>
      <c r="AQ406" s="73"/>
      <c r="AT406" s="73"/>
    </row>
    <row r="407">
      <c r="A407" s="106"/>
      <c r="B407" s="85"/>
      <c r="AQ407" s="73"/>
      <c r="AT407" s="73"/>
    </row>
    <row r="408">
      <c r="A408" s="106"/>
      <c r="B408" s="85"/>
      <c r="AQ408" s="73"/>
      <c r="AT408" s="73"/>
    </row>
    <row r="409">
      <c r="A409" s="106"/>
      <c r="B409" s="85"/>
      <c r="AQ409" s="73"/>
      <c r="AT409" s="73"/>
    </row>
    <row r="410">
      <c r="A410" s="106"/>
      <c r="B410" s="85"/>
      <c r="AQ410" s="73"/>
      <c r="AT410" s="73"/>
    </row>
    <row r="411">
      <c r="A411" s="106"/>
      <c r="B411" s="85"/>
      <c r="AQ411" s="73"/>
      <c r="AT411" s="73"/>
    </row>
    <row r="412">
      <c r="A412" s="106"/>
      <c r="B412" s="85"/>
      <c r="AQ412" s="73"/>
      <c r="AT412" s="73"/>
    </row>
    <row r="413">
      <c r="A413" s="106"/>
      <c r="B413" s="85"/>
      <c r="AQ413" s="73"/>
      <c r="AT413" s="73"/>
    </row>
    <row r="414">
      <c r="A414" s="106"/>
      <c r="B414" s="85"/>
      <c r="AQ414" s="73"/>
      <c r="AT414" s="73"/>
    </row>
    <row r="415">
      <c r="A415" s="106"/>
      <c r="B415" s="85"/>
      <c r="AQ415" s="73"/>
      <c r="AT415" s="73"/>
    </row>
    <row r="416">
      <c r="A416" s="106"/>
      <c r="B416" s="85"/>
      <c r="AQ416" s="73"/>
      <c r="AT416" s="73"/>
    </row>
    <row r="417">
      <c r="A417" s="106"/>
      <c r="B417" s="85"/>
      <c r="AQ417" s="73"/>
      <c r="AT417" s="73"/>
    </row>
    <row r="418">
      <c r="A418" s="106"/>
      <c r="B418" s="85"/>
      <c r="AQ418" s="73"/>
      <c r="AT418" s="73"/>
    </row>
    <row r="419">
      <c r="A419" s="106"/>
      <c r="B419" s="85"/>
      <c r="AQ419" s="73"/>
      <c r="AT419" s="73"/>
    </row>
    <row r="420">
      <c r="A420" s="106"/>
      <c r="B420" s="85"/>
      <c r="AQ420" s="73"/>
      <c r="AT420" s="73"/>
    </row>
    <row r="421">
      <c r="A421" s="106"/>
      <c r="B421" s="85"/>
      <c r="AQ421" s="73"/>
      <c r="AT421" s="73"/>
    </row>
    <row r="422">
      <c r="A422" s="106"/>
      <c r="B422" s="85"/>
      <c r="AQ422" s="73"/>
      <c r="AT422" s="73"/>
    </row>
    <row r="423">
      <c r="A423" s="106"/>
      <c r="B423" s="85"/>
      <c r="AQ423" s="73"/>
      <c r="AT423" s="73"/>
    </row>
    <row r="424">
      <c r="A424" s="106"/>
      <c r="B424" s="85"/>
      <c r="AQ424" s="73"/>
      <c r="AT424" s="73"/>
    </row>
    <row r="425">
      <c r="A425" s="106"/>
      <c r="B425" s="85"/>
      <c r="AQ425" s="73"/>
      <c r="AT425" s="73"/>
    </row>
    <row r="426">
      <c r="A426" s="106"/>
      <c r="B426" s="85"/>
      <c r="AQ426" s="73"/>
      <c r="AT426" s="73"/>
    </row>
    <row r="427">
      <c r="A427" s="106"/>
      <c r="B427" s="85"/>
      <c r="AQ427" s="73"/>
      <c r="AT427" s="73"/>
    </row>
    <row r="428">
      <c r="A428" s="106"/>
      <c r="B428" s="85"/>
      <c r="AQ428" s="73"/>
      <c r="AT428" s="73"/>
    </row>
    <row r="429">
      <c r="A429" s="106"/>
      <c r="B429" s="85"/>
      <c r="AQ429" s="73"/>
      <c r="AT429" s="73"/>
    </row>
    <row r="430">
      <c r="A430" s="106"/>
      <c r="B430" s="85"/>
      <c r="AQ430" s="73"/>
      <c r="AT430" s="73"/>
    </row>
    <row r="431">
      <c r="A431" s="106"/>
      <c r="B431" s="85"/>
      <c r="AQ431" s="73"/>
      <c r="AT431" s="73"/>
    </row>
    <row r="432">
      <c r="A432" s="106"/>
      <c r="B432" s="85"/>
      <c r="AQ432" s="73"/>
      <c r="AT432" s="73"/>
    </row>
    <row r="433">
      <c r="A433" s="106"/>
      <c r="B433" s="85"/>
      <c r="AQ433" s="73"/>
      <c r="AT433" s="73"/>
    </row>
    <row r="434">
      <c r="A434" s="106"/>
      <c r="B434" s="85"/>
      <c r="AQ434" s="73"/>
      <c r="AT434" s="73"/>
    </row>
    <row r="435">
      <c r="A435" s="106"/>
      <c r="B435" s="85"/>
      <c r="AQ435" s="73"/>
      <c r="AT435" s="73"/>
    </row>
    <row r="436">
      <c r="A436" s="106"/>
      <c r="B436" s="85"/>
      <c r="AQ436" s="73"/>
      <c r="AT436" s="73"/>
    </row>
    <row r="437">
      <c r="A437" s="106"/>
      <c r="B437" s="85"/>
      <c r="AQ437" s="73"/>
      <c r="AT437" s="73"/>
    </row>
    <row r="438">
      <c r="A438" s="106"/>
      <c r="B438" s="85"/>
      <c r="AQ438" s="73"/>
      <c r="AT438" s="73"/>
    </row>
    <row r="439">
      <c r="A439" s="106"/>
      <c r="B439" s="85"/>
      <c r="AQ439" s="73"/>
      <c r="AT439" s="73"/>
    </row>
    <row r="440">
      <c r="A440" s="106"/>
      <c r="B440" s="85"/>
      <c r="AQ440" s="73"/>
      <c r="AT440" s="73"/>
    </row>
    <row r="441">
      <c r="A441" s="106"/>
      <c r="B441" s="85"/>
      <c r="AQ441" s="73"/>
      <c r="AT441" s="73"/>
    </row>
    <row r="442">
      <c r="A442" s="106"/>
      <c r="B442" s="85"/>
      <c r="AQ442" s="73"/>
      <c r="AT442" s="73"/>
    </row>
    <row r="443">
      <c r="A443" s="106"/>
      <c r="B443" s="85"/>
      <c r="AQ443" s="73"/>
      <c r="AT443" s="73"/>
    </row>
    <row r="444">
      <c r="A444" s="106"/>
      <c r="B444" s="85"/>
      <c r="AQ444" s="73"/>
      <c r="AT444" s="73"/>
    </row>
    <row r="445">
      <c r="A445" s="106"/>
      <c r="B445" s="85"/>
      <c r="AQ445" s="73"/>
      <c r="AT445" s="73"/>
    </row>
    <row r="446">
      <c r="A446" s="106"/>
      <c r="B446" s="85"/>
      <c r="AQ446" s="73"/>
      <c r="AT446" s="73"/>
    </row>
    <row r="447">
      <c r="A447" s="106"/>
      <c r="B447" s="85"/>
      <c r="AQ447" s="73"/>
      <c r="AT447" s="73"/>
    </row>
    <row r="448">
      <c r="A448" s="106"/>
      <c r="B448" s="85"/>
      <c r="AQ448" s="73"/>
      <c r="AT448" s="73"/>
    </row>
    <row r="449">
      <c r="A449" s="106"/>
      <c r="B449" s="85"/>
      <c r="AQ449" s="73"/>
      <c r="AT449" s="73"/>
    </row>
    <row r="450">
      <c r="A450" s="106"/>
      <c r="B450" s="85"/>
      <c r="AQ450" s="73"/>
      <c r="AT450" s="73"/>
    </row>
    <row r="451">
      <c r="A451" s="106"/>
      <c r="B451" s="85"/>
      <c r="AQ451" s="73"/>
      <c r="AT451" s="73"/>
    </row>
    <row r="452">
      <c r="A452" s="106"/>
      <c r="B452" s="85"/>
      <c r="AQ452" s="73"/>
      <c r="AT452" s="73"/>
    </row>
    <row r="453">
      <c r="A453" s="106"/>
      <c r="B453" s="85"/>
      <c r="AQ453" s="73"/>
      <c r="AT453" s="73"/>
    </row>
    <row r="454">
      <c r="A454" s="106"/>
      <c r="B454" s="85"/>
      <c r="AQ454" s="73"/>
      <c r="AT454" s="73"/>
    </row>
    <row r="455">
      <c r="A455" s="106"/>
      <c r="B455" s="85"/>
      <c r="AQ455" s="73"/>
      <c r="AT455" s="73"/>
    </row>
    <row r="456">
      <c r="A456" s="106"/>
      <c r="B456" s="85"/>
      <c r="AQ456" s="73"/>
      <c r="AT456" s="73"/>
    </row>
    <row r="457">
      <c r="A457" s="106"/>
      <c r="B457" s="85"/>
      <c r="AQ457" s="73"/>
      <c r="AT457" s="73"/>
    </row>
    <row r="458">
      <c r="A458" s="106"/>
      <c r="B458" s="85"/>
      <c r="AQ458" s="73"/>
      <c r="AT458" s="73"/>
    </row>
    <row r="459">
      <c r="A459" s="106"/>
      <c r="B459" s="85"/>
      <c r="AQ459" s="73"/>
      <c r="AT459" s="73"/>
    </row>
    <row r="460">
      <c r="A460" s="106"/>
      <c r="B460" s="85"/>
      <c r="AQ460" s="73"/>
      <c r="AT460" s="73"/>
    </row>
    <row r="461">
      <c r="A461" s="106"/>
      <c r="B461" s="85"/>
      <c r="AQ461" s="73"/>
      <c r="AT461" s="73"/>
    </row>
    <row r="462">
      <c r="A462" s="106"/>
      <c r="B462" s="85"/>
      <c r="AQ462" s="73"/>
      <c r="AT462" s="73"/>
    </row>
    <row r="463">
      <c r="A463" s="106"/>
      <c r="B463" s="85"/>
      <c r="AQ463" s="73"/>
      <c r="AT463" s="73"/>
    </row>
    <row r="464">
      <c r="A464" s="106"/>
      <c r="B464" s="85"/>
      <c r="AQ464" s="73"/>
      <c r="AT464" s="73"/>
    </row>
    <row r="465">
      <c r="A465" s="106"/>
      <c r="B465" s="85"/>
      <c r="AQ465" s="73"/>
      <c r="AT465" s="73"/>
    </row>
    <row r="466">
      <c r="A466" s="106"/>
      <c r="B466" s="85"/>
      <c r="AQ466" s="73"/>
      <c r="AT466" s="73"/>
    </row>
    <row r="467">
      <c r="A467" s="106"/>
      <c r="B467" s="85"/>
      <c r="AQ467" s="73"/>
      <c r="AT467" s="73"/>
    </row>
    <row r="468">
      <c r="A468" s="106"/>
      <c r="B468" s="85"/>
      <c r="AQ468" s="73"/>
      <c r="AT468" s="73"/>
    </row>
    <row r="469">
      <c r="A469" s="106"/>
      <c r="B469" s="85"/>
      <c r="AQ469" s="73"/>
      <c r="AT469" s="73"/>
    </row>
    <row r="470">
      <c r="A470" s="106"/>
      <c r="B470" s="85"/>
      <c r="AQ470" s="73"/>
      <c r="AT470" s="73"/>
    </row>
    <row r="471">
      <c r="A471" s="106"/>
      <c r="B471" s="85"/>
      <c r="AQ471" s="73"/>
      <c r="AT471" s="73"/>
    </row>
    <row r="472">
      <c r="A472" s="106"/>
      <c r="B472" s="85"/>
      <c r="AQ472" s="73"/>
      <c r="AT472" s="73"/>
    </row>
    <row r="473">
      <c r="A473" s="106"/>
      <c r="B473" s="85"/>
      <c r="AQ473" s="73"/>
      <c r="AT473" s="73"/>
    </row>
    <row r="474">
      <c r="A474" s="106"/>
      <c r="B474" s="85"/>
      <c r="AQ474" s="73"/>
      <c r="AT474" s="73"/>
    </row>
    <row r="475">
      <c r="A475" s="106"/>
      <c r="B475" s="85"/>
      <c r="AQ475" s="73"/>
      <c r="AT475" s="73"/>
    </row>
    <row r="476">
      <c r="A476" s="106"/>
      <c r="B476" s="85"/>
      <c r="AQ476" s="73"/>
      <c r="AT476" s="73"/>
    </row>
    <row r="477">
      <c r="A477" s="106"/>
      <c r="B477" s="85"/>
      <c r="AQ477" s="73"/>
      <c r="AT477" s="73"/>
    </row>
    <row r="478">
      <c r="A478" s="106"/>
      <c r="B478" s="85"/>
      <c r="AQ478" s="73"/>
      <c r="AT478" s="73"/>
    </row>
    <row r="479">
      <c r="A479" s="106"/>
      <c r="B479" s="85"/>
      <c r="AQ479" s="73"/>
      <c r="AT479" s="73"/>
    </row>
    <row r="480">
      <c r="A480" s="106"/>
      <c r="B480" s="85"/>
      <c r="AQ480" s="73"/>
      <c r="AT480" s="73"/>
    </row>
    <row r="481">
      <c r="A481" s="106"/>
      <c r="B481" s="85"/>
      <c r="AQ481" s="73"/>
      <c r="AT481" s="73"/>
    </row>
    <row r="482">
      <c r="A482" s="106"/>
      <c r="B482" s="85"/>
      <c r="AQ482" s="73"/>
      <c r="AT482" s="73"/>
    </row>
    <row r="483">
      <c r="A483" s="106"/>
      <c r="B483" s="85"/>
      <c r="AQ483" s="73"/>
      <c r="AT483" s="73"/>
    </row>
    <row r="484">
      <c r="A484" s="106"/>
      <c r="B484" s="85"/>
      <c r="AQ484" s="73"/>
      <c r="AT484" s="73"/>
    </row>
    <row r="485">
      <c r="A485" s="106"/>
      <c r="B485" s="85"/>
      <c r="AQ485" s="73"/>
      <c r="AT485" s="73"/>
    </row>
    <row r="486">
      <c r="A486" s="106"/>
      <c r="B486" s="85"/>
      <c r="AQ486" s="73"/>
      <c r="AT486" s="73"/>
    </row>
    <row r="487">
      <c r="A487" s="106"/>
      <c r="B487" s="85"/>
      <c r="AQ487" s="73"/>
      <c r="AT487" s="73"/>
    </row>
    <row r="488">
      <c r="A488" s="106"/>
      <c r="B488" s="85"/>
      <c r="AQ488" s="73"/>
      <c r="AT488" s="73"/>
    </row>
    <row r="489">
      <c r="A489" s="106"/>
      <c r="B489" s="85"/>
      <c r="AQ489" s="73"/>
      <c r="AT489" s="73"/>
    </row>
    <row r="490">
      <c r="A490" s="106"/>
      <c r="B490" s="85"/>
      <c r="AQ490" s="73"/>
      <c r="AT490" s="73"/>
    </row>
    <row r="491">
      <c r="A491" s="106"/>
      <c r="B491" s="85"/>
      <c r="AQ491" s="73"/>
      <c r="AT491" s="73"/>
    </row>
    <row r="492">
      <c r="A492" s="106"/>
      <c r="B492" s="85"/>
      <c r="AQ492" s="73"/>
      <c r="AT492" s="73"/>
    </row>
    <row r="493">
      <c r="A493" s="106"/>
      <c r="B493" s="85"/>
      <c r="AQ493" s="73"/>
      <c r="AT493" s="73"/>
    </row>
    <row r="494">
      <c r="A494" s="106"/>
      <c r="B494" s="85"/>
      <c r="AQ494" s="73"/>
      <c r="AT494" s="73"/>
    </row>
    <row r="495">
      <c r="A495" s="106"/>
      <c r="B495" s="85"/>
      <c r="AQ495" s="73"/>
      <c r="AT495" s="73"/>
    </row>
    <row r="496">
      <c r="A496" s="106"/>
      <c r="B496" s="85"/>
      <c r="AQ496" s="73"/>
      <c r="AT496" s="73"/>
    </row>
    <row r="497">
      <c r="A497" s="106"/>
      <c r="B497" s="85"/>
      <c r="AQ497" s="73"/>
      <c r="AT497" s="73"/>
    </row>
    <row r="498">
      <c r="A498" s="106"/>
      <c r="B498" s="85"/>
      <c r="AQ498" s="73"/>
      <c r="AT498" s="73"/>
    </row>
    <row r="499">
      <c r="A499" s="106"/>
      <c r="B499" s="85"/>
      <c r="AQ499" s="73"/>
      <c r="AT499" s="73"/>
    </row>
    <row r="500">
      <c r="A500" s="106"/>
      <c r="B500" s="85"/>
      <c r="AQ500" s="73"/>
      <c r="AT500" s="73"/>
    </row>
    <row r="501">
      <c r="A501" s="106"/>
      <c r="B501" s="85"/>
      <c r="AQ501" s="73"/>
      <c r="AT501" s="73"/>
    </row>
    <row r="502">
      <c r="A502" s="106"/>
      <c r="B502" s="85"/>
      <c r="AQ502" s="73"/>
      <c r="AT502" s="73"/>
    </row>
    <row r="503">
      <c r="A503" s="106"/>
      <c r="B503" s="85"/>
      <c r="AQ503" s="73"/>
      <c r="AT503" s="73"/>
    </row>
    <row r="504">
      <c r="A504" s="106"/>
      <c r="B504" s="85"/>
      <c r="AQ504" s="73"/>
      <c r="AT504" s="73"/>
    </row>
    <row r="505">
      <c r="A505" s="106"/>
      <c r="B505" s="85"/>
      <c r="AQ505" s="73"/>
      <c r="AT505" s="73"/>
    </row>
    <row r="506">
      <c r="A506" s="106"/>
      <c r="B506" s="85"/>
      <c r="AQ506" s="73"/>
      <c r="AT506" s="73"/>
    </row>
    <row r="507">
      <c r="A507" s="106"/>
      <c r="B507" s="85"/>
      <c r="AQ507" s="73"/>
      <c r="AT507" s="73"/>
    </row>
    <row r="508">
      <c r="A508" s="106"/>
      <c r="B508" s="85"/>
      <c r="AQ508" s="73"/>
      <c r="AT508" s="73"/>
    </row>
    <row r="509">
      <c r="A509" s="106"/>
      <c r="B509" s="85"/>
      <c r="AQ509" s="73"/>
      <c r="AT509" s="73"/>
    </row>
    <row r="510">
      <c r="A510" s="106"/>
      <c r="B510" s="85"/>
      <c r="AQ510" s="73"/>
      <c r="AT510" s="73"/>
    </row>
    <row r="511">
      <c r="A511" s="106"/>
      <c r="B511" s="85"/>
      <c r="AQ511" s="73"/>
      <c r="AT511" s="73"/>
    </row>
    <row r="512">
      <c r="A512" s="106"/>
      <c r="B512" s="85"/>
      <c r="AQ512" s="73"/>
      <c r="AT512" s="73"/>
    </row>
    <row r="513">
      <c r="A513" s="106"/>
      <c r="B513" s="85"/>
      <c r="AQ513" s="73"/>
      <c r="AT513" s="73"/>
    </row>
    <row r="514">
      <c r="A514" s="106"/>
      <c r="B514" s="85"/>
      <c r="AQ514" s="73"/>
      <c r="AT514" s="73"/>
    </row>
    <row r="515">
      <c r="A515" s="106"/>
      <c r="B515" s="85"/>
      <c r="AQ515" s="73"/>
      <c r="AT515" s="73"/>
    </row>
    <row r="516">
      <c r="A516" s="106"/>
      <c r="B516" s="85"/>
      <c r="AQ516" s="73"/>
      <c r="AT516" s="73"/>
    </row>
    <row r="517">
      <c r="A517" s="106"/>
      <c r="B517" s="85"/>
      <c r="AQ517" s="73"/>
      <c r="AT517" s="73"/>
    </row>
    <row r="518">
      <c r="A518" s="106"/>
      <c r="B518" s="85"/>
      <c r="AQ518" s="73"/>
      <c r="AT518" s="73"/>
    </row>
    <row r="519">
      <c r="A519" s="106"/>
      <c r="B519" s="85"/>
      <c r="AQ519" s="73"/>
      <c r="AT519" s="73"/>
    </row>
    <row r="520">
      <c r="A520" s="106"/>
      <c r="B520" s="85"/>
      <c r="AQ520" s="73"/>
      <c r="AT520" s="73"/>
    </row>
    <row r="521">
      <c r="A521" s="106"/>
      <c r="B521" s="85"/>
      <c r="AQ521" s="73"/>
      <c r="AT521" s="73"/>
    </row>
    <row r="522">
      <c r="A522" s="106"/>
      <c r="B522" s="85"/>
      <c r="AQ522" s="73"/>
      <c r="AT522" s="73"/>
    </row>
    <row r="523">
      <c r="A523" s="106"/>
      <c r="B523" s="85"/>
      <c r="AQ523" s="73"/>
      <c r="AT523" s="73"/>
    </row>
    <row r="524">
      <c r="A524" s="106"/>
      <c r="B524" s="85"/>
      <c r="AQ524" s="73"/>
      <c r="AT524" s="73"/>
    </row>
    <row r="525">
      <c r="A525" s="106"/>
      <c r="B525" s="85"/>
      <c r="AQ525" s="73"/>
      <c r="AT525" s="73"/>
    </row>
    <row r="526">
      <c r="A526" s="106"/>
      <c r="B526" s="85"/>
      <c r="AQ526" s="73"/>
      <c r="AT526" s="73"/>
    </row>
    <row r="527">
      <c r="A527" s="106"/>
      <c r="B527" s="85"/>
      <c r="AQ527" s="73"/>
      <c r="AT527" s="73"/>
    </row>
    <row r="528">
      <c r="A528" s="106"/>
      <c r="B528" s="85"/>
      <c r="AQ528" s="73"/>
      <c r="AT528" s="73"/>
    </row>
    <row r="529">
      <c r="A529" s="106"/>
      <c r="B529" s="85"/>
      <c r="AQ529" s="73"/>
      <c r="AT529" s="73"/>
    </row>
    <row r="530">
      <c r="A530" s="106"/>
      <c r="B530" s="85"/>
      <c r="AQ530" s="73"/>
      <c r="AT530" s="73"/>
    </row>
    <row r="531">
      <c r="A531" s="106"/>
      <c r="B531" s="85"/>
      <c r="AQ531" s="73"/>
      <c r="AT531" s="73"/>
    </row>
    <row r="532">
      <c r="A532" s="106"/>
      <c r="B532" s="85"/>
      <c r="AQ532" s="73"/>
      <c r="AT532" s="73"/>
    </row>
    <row r="533">
      <c r="A533" s="106"/>
      <c r="B533" s="85"/>
      <c r="AQ533" s="73"/>
      <c r="AT533" s="73"/>
    </row>
    <row r="534">
      <c r="A534" s="106"/>
      <c r="B534" s="85"/>
      <c r="AQ534" s="73"/>
      <c r="AT534" s="73"/>
    </row>
    <row r="535">
      <c r="A535" s="106"/>
      <c r="B535" s="85"/>
      <c r="AQ535" s="73"/>
      <c r="AT535" s="73"/>
    </row>
    <row r="536">
      <c r="A536" s="106"/>
      <c r="B536" s="85"/>
      <c r="AQ536" s="73"/>
      <c r="AT536" s="73"/>
    </row>
    <row r="537">
      <c r="A537" s="106"/>
      <c r="B537" s="85"/>
      <c r="AQ537" s="73"/>
      <c r="AT537" s="73"/>
    </row>
    <row r="538">
      <c r="A538" s="106"/>
      <c r="B538" s="85"/>
      <c r="AQ538" s="73"/>
      <c r="AT538" s="73"/>
    </row>
    <row r="539">
      <c r="A539" s="106"/>
      <c r="B539" s="85"/>
      <c r="AQ539" s="73"/>
      <c r="AT539" s="73"/>
    </row>
    <row r="540">
      <c r="A540" s="106"/>
      <c r="B540" s="85"/>
      <c r="AQ540" s="73"/>
      <c r="AT540" s="73"/>
    </row>
    <row r="541">
      <c r="A541" s="106"/>
      <c r="B541" s="85"/>
      <c r="AQ541" s="73"/>
      <c r="AT541" s="73"/>
    </row>
    <row r="542">
      <c r="A542" s="106"/>
      <c r="B542" s="85"/>
      <c r="AQ542" s="73"/>
      <c r="AT542" s="73"/>
    </row>
    <row r="543">
      <c r="A543" s="106"/>
      <c r="B543" s="85"/>
      <c r="AQ543" s="73"/>
      <c r="AT543" s="73"/>
    </row>
    <row r="544">
      <c r="A544" s="106"/>
      <c r="B544" s="85"/>
      <c r="AQ544" s="73"/>
      <c r="AT544" s="73"/>
    </row>
    <row r="545">
      <c r="A545" s="106"/>
      <c r="B545" s="85"/>
      <c r="AQ545" s="73"/>
      <c r="AT545" s="73"/>
    </row>
    <row r="546">
      <c r="A546" s="106"/>
      <c r="B546" s="85"/>
      <c r="AQ546" s="73"/>
      <c r="AT546" s="73"/>
    </row>
    <row r="547">
      <c r="A547" s="106"/>
      <c r="B547" s="85"/>
      <c r="AQ547" s="73"/>
      <c r="AT547" s="73"/>
    </row>
    <row r="548">
      <c r="A548" s="106"/>
      <c r="B548" s="85"/>
      <c r="AQ548" s="73"/>
      <c r="AT548" s="73"/>
    </row>
    <row r="549">
      <c r="A549" s="106"/>
      <c r="B549" s="85"/>
      <c r="AQ549" s="73"/>
      <c r="AT549" s="73"/>
    </row>
    <row r="550">
      <c r="A550" s="106"/>
      <c r="B550" s="85"/>
      <c r="AQ550" s="73"/>
      <c r="AT550" s="73"/>
    </row>
    <row r="551">
      <c r="A551" s="106"/>
      <c r="B551" s="85"/>
      <c r="AQ551" s="73"/>
      <c r="AT551" s="73"/>
    </row>
    <row r="552">
      <c r="A552" s="106"/>
      <c r="B552" s="85"/>
      <c r="AQ552" s="73"/>
      <c r="AT552" s="73"/>
    </row>
    <row r="553">
      <c r="A553" s="106"/>
      <c r="B553" s="85"/>
      <c r="AQ553" s="73"/>
      <c r="AT553" s="73"/>
    </row>
    <row r="554">
      <c r="A554" s="106"/>
      <c r="B554" s="85"/>
      <c r="AQ554" s="73"/>
      <c r="AT554" s="73"/>
    </row>
    <row r="555">
      <c r="A555" s="106"/>
      <c r="B555" s="85"/>
      <c r="AQ555" s="73"/>
      <c r="AT555" s="73"/>
    </row>
    <row r="556">
      <c r="A556" s="106"/>
      <c r="B556" s="85"/>
      <c r="AQ556" s="73"/>
      <c r="AT556" s="73"/>
    </row>
    <row r="557">
      <c r="A557" s="106"/>
      <c r="B557" s="85"/>
      <c r="AQ557" s="73"/>
      <c r="AT557" s="73"/>
    </row>
    <row r="558">
      <c r="A558" s="106"/>
      <c r="B558" s="85"/>
      <c r="AQ558" s="73"/>
      <c r="AT558" s="73"/>
    </row>
    <row r="559">
      <c r="A559" s="106"/>
      <c r="B559" s="85"/>
      <c r="AQ559" s="73"/>
      <c r="AT559" s="73"/>
    </row>
    <row r="560">
      <c r="A560" s="106"/>
      <c r="B560" s="85"/>
      <c r="AQ560" s="73"/>
      <c r="AT560" s="73"/>
    </row>
    <row r="561">
      <c r="A561" s="106"/>
      <c r="B561" s="85"/>
      <c r="AQ561" s="73"/>
      <c r="AT561" s="73"/>
    </row>
    <row r="562">
      <c r="A562" s="106"/>
      <c r="B562" s="85"/>
      <c r="AQ562" s="73"/>
      <c r="AT562" s="73"/>
    </row>
    <row r="563">
      <c r="A563" s="106"/>
      <c r="B563" s="85"/>
      <c r="AQ563" s="73"/>
      <c r="AT563" s="73"/>
    </row>
    <row r="564">
      <c r="A564" s="106"/>
      <c r="B564" s="85"/>
      <c r="AQ564" s="73"/>
      <c r="AT564" s="73"/>
    </row>
    <row r="565">
      <c r="A565" s="106"/>
      <c r="B565" s="85"/>
      <c r="AQ565" s="73"/>
      <c r="AT565" s="73"/>
    </row>
    <row r="566">
      <c r="A566" s="106"/>
      <c r="B566" s="85"/>
      <c r="AQ566" s="73"/>
      <c r="AT566" s="73"/>
    </row>
    <row r="567">
      <c r="A567" s="106"/>
      <c r="B567" s="85"/>
      <c r="AQ567" s="73"/>
      <c r="AT567" s="73"/>
    </row>
    <row r="568">
      <c r="A568" s="106"/>
      <c r="B568" s="85"/>
      <c r="AQ568" s="73"/>
      <c r="AT568" s="73"/>
    </row>
    <row r="569">
      <c r="A569" s="106"/>
      <c r="B569" s="85"/>
      <c r="AQ569" s="73"/>
      <c r="AT569" s="73"/>
    </row>
    <row r="570">
      <c r="A570" s="106"/>
      <c r="B570" s="85"/>
      <c r="AQ570" s="73"/>
      <c r="AT570" s="73"/>
    </row>
    <row r="571">
      <c r="A571" s="106"/>
      <c r="B571" s="85"/>
      <c r="AQ571" s="73"/>
      <c r="AT571" s="73"/>
    </row>
    <row r="572">
      <c r="A572" s="106"/>
      <c r="B572" s="85"/>
      <c r="AQ572" s="73"/>
      <c r="AT572" s="73"/>
    </row>
    <row r="573">
      <c r="A573" s="106"/>
      <c r="B573" s="85"/>
      <c r="AQ573" s="73"/>
      <c r="AT573" s="73"/>
    </row>
    <row r="574">
      <c r="A574" s="106"/>
      <c r="B574" s="85"/>
      <c r="AQ574" s="73"/>
      <c r="AT574" s="73"/>
    </row>
    <row r="575">
      <c r="A575" s="106"/>
      <c r="B575" s="85"/>
      <c r="AQ575" s="73"/>
      <c r="AT575" s="73"/>
    </row>
    <row r="576">
      <c r="A576" s="106"/>
      <c r="B576" s="85"/>
      <c r="AQ576" s="73"/>
      <c r="AT576" s="73"/>
    </row>
    <row r="577">
      <c r="A577" s="106"/>
      <c r="B577" s="85"/>
      <c r="AQ577" s="73"/>
      <c r="AT577" s="73"/>
    </row>
    <row r="578">
      <c r="A578" s="106"/>
      <c r="B578" s="85"/>
      <c r="AQ578" s="73"/>
      <c r="AT578" s="73"/>
    </row>
    <row r="579">
      <c r="A579" s="106"/>
      <c r="B579" s="85"/>
      <c r="AQ579" s="73"/>
      <c r="AT579" s="73"/>
    </row>
    <row r="580">
      <c r="A580" s="106"/>
      <c r="B580" s="85"/>
      <c r="AQ580" s="73"/>
      <c r="AT580" s="73"/>
    </row>
    <row r="581">
      <c r="A581" s="106"/>
      <c r="B581" s="85"/>
      <c r="AQ581" s="73"/>
      <c r="AT581" s="73"/>
    </row>
    <row r="582">
      <c r="A582" s="106"/>
      <c r="B582" s="85"/>
      <c r="AQ582" s="73"/>
      <c r="AT582" s="73"/>
    </row>
    <row r="583">
      <c r="A583" s="106"/>
      <c r="B583" s="85"/>
      <c r="AQ583" s="73"/>
      <c r="AT583" s="73"/>
    </row>
    <row r="584">
      <c r="A584" s="106"/>
      <c r="B584" s="85"/>
      <c r="AQ584" s="73"/>
      <c r="AT584" s="73"/>
    </row>
    <row r="585">
      <c r="A585" s="106"/>
      <c r="B585" s="85"/>
      <c r="AQ585" s="73"/>
      <c r="AT585" s="73"/>
    </row>
    <row r="586">
      <c r="A586" s="106"/>
      <c r="B586" s="85"/>
      <c r="AQ586" s="73"/>
      <c r="AT586" s="73"/>
    </row>
    <row r="587">
      <c r="A587" s="106"/>
      <c r="B587" s="85"/>
      <c r="AQ587" s="73"/>
      <c r="AT587" s="73"/>
    </row>
    <row r="588">
      <c r="A588" s="106"/>
      <c r="B588" s="85"/>
      <c r="AQ588" s="73"/>
      <c r="AT588" s="73"/>
    </row>
    <row r="589">
      <c r="A589" s="106"/>
      <c r="B589" s="85"/>
      <c r="AQ589" s="73"/>
      <c r="AT589" s="73"/>
    </row>
    <row r="590">
      <c r="A590" s="106"/>
      <c r="B590" s="85"/>
      <c r="AQ590" s="73"/>
      <c r="AT590" s="73"/>
    </row>
    <row r="591">
      <c r="A591" s="106"/>
      <c r="B591" s="85"/>
      <c r="AQ591" s="73"/>
      <c r="AT591" s="73"/>
    </row>
    <row r="592">
      <c r="A592" s="106"/>
      <c r="B592" s="85"/>
      <c r="AQ592" s="73"/>
      <c r="AT592" s="73"/>
    </row>
    <row r="593">
      <c r="A593" s="106"/>
      <c r="B593" s="85"/>
      <c r="AQ593" s="73"/>
      <c r="AT593" s="73"/>
    </row>
    <row r="594">
      <c r="A594" s="106"/>
      <c r="B594" s="85"/>
      <c r="AQ594" s="73"/>
      <c r="AT594" s="73"/>
    </row>
    <row r="595">
      <c r="A595" s="106"/>
      <c r="B595" s="85"/>
      <c r="AQ595" s="73"/>
      <c r="AT595" s="73"/>
    </row>
    <row r="596">
      <c r="A596" s="106"/>
      <c r="B596" s="85"/>
      <c r="AQ596" s="73"/>
      <c r="AT596" s="73"/>
    </row>
    <row r="597">
      <c r="A597" s="106"/>
      <c r="B597" s="85"/>
      <c r="AQ597" s="73"/>
      <c r="AT597" s="73"/>
    </row>
    <row r="598">
      <c r="A598" s="106"/>
      <c r="B598" s="85"/>
      <c r="AQ598" s="73"/>
      <c r="AT598" s="73"/>
    </row>
    <row r="599">
      <c r="A599" s="106"/>
      <c r="B599" s="85"/>
      <c r="AQ599" s="73"/>
      <c r="AT599" s="73"/>
    </row>
    <row r="600">
      <c r="A600" s="106"/>
      <c r="B600" s="85"/>
      <c r="AQ600" s="73"/>
      <c r="AT600" s="73"/>
    </row>
    <row r="601">
      <c r="A601" s="106"/>
      <c r="B601" s="85"/>
      <c r="AQ601" s="73"/>
      <c r="AT601" s="73"/>
    </row>
    <row r="602">
      <c r="A602" s="106"/>
      <c r="B602" s="85"/>
      <c r="AQ602" s="73"/>
      <c r="AT602" s="73"/>
    </row>
    <row r="603">
      <c r="A603" s="106"/>
      <c r="B603" s="85"/>
      <c r="AQ603" s="73"/>
      <c r="AT603" s="73"/>
    </row>
    <row r="604">
      <c r="A604" s="106"/>
      <c r="B604" s="85"/>
      <c r="AQ604" s="73"/>
      <c r="AT604" s="73"/>
    </row>
    <row r="605">
      <c r="A605" s="106"/>
      <c r="B605" s="85"/>
      <c r="AQ605" s="73"/>
      <c r="AT605" s="73"/>
    </row>
    <row r="606">
      <c r="A606" s="106"/>
      <c r="B606" s="85"/>
      <c r="AQ606" s="73"/>
      <c r="AT606" s="73"/>
    </row>
    <row r="607">
      <c r="A607" s="106"/>
      <c r="B607" s="85"/>
      <c r="AQ607" s="73"/>
      <c r="AT607" s="73"/>
    </row>
    <row r="608">
      <c r="A608" s="106"/>
      <c r="B608" s="85"/>
      <c r="AQ608" s="73"/>
      <c r="AT608" s="73"/>
    </row>
    <row r="609">
      <c r="A609" s="106"/>
      <c r="B609" s="85"/>
      <c r="AQ609" s="73"/>
      <c r="AT609" s="73"/>
    </row>
    <row r="610">
      <c r="A610" s="106"/>
      <c r="B610" s="85"/>
      <c r="AQ610" s="73"/>
      <c r="AT610" s="73"/>
    </row>
    <row r="611">
      <c r="A611" s="106"/>
      <c r="B611" s="85"/>
      <c r="AQ611" s="73"/>
      <c r="AT611" s="73"/>
    </row>
    <row r="612">
      <c r="A612" s="106"/>
      <c r="B612" s="85"/>
      <c r="AQ612" s="73"/>
      <c r="AT612" s="73"/>
    </row>
    <row r="613">
      <c r="A613" s="106"/>
      <c r="B613" s="85"/>
      <c r="AQ613" s="73"/>
      <c r="AT613" s="73"/>
    </row>
    <row r="614">
      <c r="A614" s="106"/>
      <c r="B614" s="85"/>
      <c r="AQ614" s="73"/>
      <c r="AT614" s="73"/>
    </row>
    <row r="615">
      <c r="A615" s="106"/>
      <c r="B615" s="85"/>
      <c r="AQ615" s="73"/>
      <c r="AT615" s="73"/>
    </row>
    <row r="616">
      <c r="A616" s="106"/>
      <c r="B616" s="85"/>
      <c r="AQ616" s="73"/>
      <c r="AT616" s="73"/>
    </row>
    <row r="617">
      <c r="A617" s="106"/>
      <c r="B617" s="85"/>
      <c r="AQ617" s="73"/>
      <c r="AT617" s="73"/>
    </row>
    <row r="618">
      <c r="A618" s="106"/>
      <c r="B618" s="85"/>
      <c r="AQ618" s="73"/>
      <c r="AT618" s="73"/>
    </row>
    <row r="619">
      <c r="A619" s="106"/>
      <c r="B619" s="85"/>
      <c r="AQ619" s="73"/>
      <c r="AT619" s="73"/>
    </row>
    <row r="620">
      <c r="A620" s="106"/>
      <c r="B620" s="85"/>
      <c r="AQ620" s="73"/>
      <c r="AT620" s="73"/>
    </row>
    <row r="621">
      <c r="A621" s="106"/>
      <c r="B621" s="85"/>
      <c r="AQ621" s="73"/>
      <c r="AT621" s="73"/>
    </row>
    <row r="622">
      <c r="A622" s="106"/>
      <c r="B622" s="85"/>
      <c r="AQ622" s="73"/>
      <c r="AT622" s="73"/>
    </row>
    <row r="623">
      <c r="A623" s="106"/>
      <c r="B623" s="85"/>
      <c r="AQ623" s="73"/>
      <c r="AT623" s="73"/>
    </row>
    <row r="624">
      <c r="A624" s="106"/>
      <c r="B624" s="85"/>
      <c r="AQ624" s="73"/>
      <c r="AT624" s="73"/>
    </row>
    <row r="625">
      <c r="A625" s="106"/>
      <c r="B625" s="85"/>
      <c r="AQ625" s="73"/>
      <c r="AT625" s="73"/>
    </row>
    <row r="626">
      <c r="A626" s="106"/>
      <c r="B626" s="85"/>
      <c r="AQ626" s="73"/>
      <c r="AT626" s="73"/>
    </row>
    <row r="627">
      <c r="A627" s="106"/>
      <c r="B627" s="85"/>
      <c r="AQ627" s="73"/>
      <c r="AT627" s="73"/>
    </row>
    <row r="628">
      <c r="A628" s="106"/>
      <c r="B628" s="85"/>
      <c r="AQ628" s="73"/>
      <c r="AT628" s="73"/>
    </row>
    <row r="629">
      <c r="A629" s="106"/>
      <c r="B629" s="85"/>
      <c r="AQ629" s="73"/>
      <c r="AT629" s="73"/>
    </row>
    <row r="630">
      <c r="A630" s="106"/>
      <c r="B630" s="85"/>
      <c r="AQ630" s="73"/>
      <c r="AT630" s="73"/>
    </row>
    <row r="631">
      <c r="A631" s="106"/>
      <c r="B631" s="85"/>
      <c r="AQ631" s="73"/>
      <c r="AT631" s="73"/>
    </row>
    <row r="632">
      <c r="A632" s="106"/>
      <c r="B632" s="85"/>
      <c r="AQ632" s="73"/>
      <c r="AT632" s="73"/>
    </row>
    <row r="633">
      <c r="A633" s="106"/>
      <c r="B633" s="85"/>
      <c r="AQ633" s="73"/>
      <c r="AT633" s="73"/>
    </row>
    <row r="634">
      <c r="A634" s="106"/>
      <c r="B634" s="85"/>
      <c r="AQ634" s="73"/>
      <c r="AT634" s="73"/>
    </row>
    <row r="635">
      <c r="A635" s="106"/>
      <c r="B635" s="85"/>
      <c r="AQ635" s="73"/>
      <c r="AT635" s="73"/>
    </row>
    <row r="636">
      <c r="A636" s="106"/>
      <c r="B636" s="85"/>
      <c r="AQ636" s="73"/>
      <c r="AT636" s="73"/>
    </row>
    <row r="637">
      <c r="A637" s="106"/>
      <c r="B637" s="85"/>
      <c r="AQ637" s="73"/>
      <c r="AT637" s="73"/>
    </row>
    <row r="638">
      <c r="A638" s="106"/>
      <c r="B638" s="85"/>
      <c r="AQ638" s="73"/>
      <c r="AT638" s="73"/>
    </row>
    <row r="639">
      <c r="A639" s="106"/>
      <c r="B639" s="85"/>
      <c r="AQ639" s="73"/>
      <c r="AT639" s="73"/>
    </row>
    <row r="640">
      <c r="A640" s="106"/>
      <c r="B640" s="85"/>
      <c r="AQ640" s="73"/>
      <c r="AT640" s="73"/>
    </row>
    <row r="641">
      <c r="A641" s="106"/>
      <c r="B641" s="85"/>
      <c r="AQ641" s="73"/>
      <c r="AT641" s="73"/>
    </row>
    <row r="642">
      <c r="A642" s="106"/>
      <c r="B642" s="85"/>
      <c r="AQ642" s="73"/>
      <c r="AT642" s="73"/>
    </row>
    <row r="643">
      <c r="A643" s="106"/>
      <c r="B643" s="85"/>
      <c r="AQ643" s="73"/>
      <c r="AT643" s="73"/>
    </row>
    <row r="644">
      <c r="A644" s="106"/>
      <c r="B644" s="85"/>
      <c r="AQ644" s="73"/>
      <c r="AT644" s="73"/>
    </row>
    <row r="645">
      <c r="A645" s="106"/>
      <c r="B645" s="85"/>
      <c r="AQ645" s="73"/>
      <c r="AT645" s="73"/>
    </row>
    <row r="646">
      <c r="A646" s="106"/>
      <c r="B646" s="85"/>
      <c r="AQ646" s="73"/>
      <c r="AT646" s="73"/>
    </row>
    <row r="647">
      <c r="A647" s="106"/>
      <c r="B647" s="85"/>
      <c r="AQ647" s="73"/>
      <c r="AT647" s="73"/>
    </row>
    <row r="648">
      <c r="A648" s="106"/>
      <c r="B648" s="85"/>
      <c r="AQ648" s="73"/>
      <c r="AT648" s="73"/>
    </row>
    <row r="649">
      <c r="A649" s="106"/>
      <c r="B649" s="85"/>
      <c r="AQ649" s="73"/>
      <c r="AT649" s="73"/>
    </row>
    <row r="650">
      <c r="A650" s="106"/>
      <c r="B650" s="85"/>
      <c r="AQ650" s="73"/>
      <c r="AT650" s="73"/>
    </row>
    <row r="651">
      <c r="A651" s="106"/>
      <c r="B651" s="85"/>
      <c r="AQ651" s="73"/>
      <c r="AT651" s="73"/>
    </row>
    <row r="652">
      <c r="A652" s="106"/>
      <c r="B652" s="85"/>
      <c r="AQ652" s="73"/>
      <c r="AT652" s="73"/>
    </row>
    <row r="653">
      <c r="A653" s="106"/>
      <c r="B653" s="85"/>
      <c r="AQ653" s="73"/>
      <c r="AT653" s="73"/>
    </row>
    <row r="654">
      <c r="A654" s="106"/>
      <c r="B654" s="85"/>
      <c r="AQ654" s="73"/>
      <c r="AT654" s="73"/>
    </row>
    <row r="655">
      <c r="A655" s="106"/>
      <c r="B655" s="85"/>
      <c r="AQ655" s="73"/>
      <c r="AT655" s="73"/>
    </row>
    <row r="656">
      <c r="A656" s="106"/>
      <c r="B656" s="85"/>
      <c r="AQ656" s="73"/>
      <c r="AT656" s="73"/>
    </row>
    <row r="657">
      <c r="A657" s="106"/>
      <c r="B657" s="85"/>
      <c r="AQ657" s="73"/>
      <c r="AT657" s="73"/>
    </row>
    <row r="658">
      <c r="A658" s="106"/>
      <c r="B658" s="85"/>
      <c r="AQ658" s="73"/>
      <c r="AT658" s="73"/>
    </row>
    <row r="659">
      <c r="A659" s="106"/>
      <c r="B659" s="85"/>
      <c r="AQ659" s="73"/>
      <c r="AT659" s="73"/>
    </row>
    <row r="660">
      <c r="A660" s="106"/>
      <c r="B660" s="85"/>
      <c r="AQ660" s="73"/>
      <c r="AT660" s="73"/>
    </row>
    <row r="661">
      <c r="A661" s="106"/>
      <c r="B661" s="85"/>
      <c r="AQ661" s="73"/>
      <c r="AT661" s="73"/>
    </row>
    <row r="662">
      <c r="A662" s="106"/>
      <c r="B662" s="85"/>
      <c r="AQ662" s="73"/>
      <c r="AT662" s="73"/>
    </row>
    <row r="663">
      <c r="A663" s="106"/>
      <c r="B663" s="85"/>
      <c r="AQ663" s="73"/>
      <c r="AT663" s="73"/>
    </row>
    <row r="664">
      <c r="A664" s="106"/>
      <c r="B664" s="85"/>
      <c r="AQ664" s="73"/>
      <c r="AT664" s="73"/>
    </row>
    <row r="665">
      <c r="A665" s="106"/>
      <c r="B665" s="85"/>
      <c r="AQ665" s="73"/>
      <c r="AT665" s="73"/>
    </row>
    <row r="666">
      <c r="A666" s="106"/>
      <c r="B666" s="85"/>
      <c r="AQ666" s="73"/>
      <c r="AT666" s="73"/>
    </row>
    <row r="667">
      <c r="A667" s="106"/>
      <c r="B667" s="85"/>
      <c r="AQ667" s="73"/>
      <c r="AT667" s="73"/>
    </row>
    <row r="668">
      <c r="A668" s="106"/>
      <c r="B668" s="85"/>
      <c r="AQ668" s="73"/>
      <c r="AT668" s="73"/>
    </row>
    <row r="669">
      <c r="A669" s="106"/>
      <c r="B669" s="85"/>
      <c r="AQ669" s="73"/>
      <c r="AT669" s="73"/>
    </row>
    <row r="670">
      <c r="A670" s="106"/>
      <c r="B670" s="85"/>
      <c r="AQ670" s="73"/>
      <c r="AT670" s="73"/>
    </row>
    <row r="671">
      <c r="A671" s="106"/>
      <c r="B671" s="85"/>
      <c r="AQ671" s="73"/>
      <c r="AT671" s="73"/>
    </row>
    <row r="672">
      <c r="A672" s="106"/>
      <c r="B672" s="85"/>
      <c r="AQ672" s="73"/>
      <c r="AT672" s="73"/>
    </row>
    <row r="673">
      <c r="A673" s="106"/>
      <c r="B673" s="85"/>
      <c r="AQ673" s="73"/>
      <c r="AT673" s="73"/>
    </row>
    <row r="674">
      <c r="A674" s="106"/>
      <c r="B674" s="85"/>
      <c r="AQ674" s="73"/>
      <c r="AT674" s="73"/>
    </row>
    <row r="675">
      <c r="A675" s="106"/>
      <c r="B675" s="85"/>
      <c r="AQ675" s="73"/>
      <c r="AT675" s="73"/>
    </row>
    <row r="676">
      <c r="A676" s="106"/>
      <c r="B676" s="85"/>
      <c r="AQ676" s="73"/>
      <c r="AT676" s="73"/>
    </row>
    <row r="677">
      <c r="A677" s="106"/>
      <c r="B677" s="85"/>
      <c r="AQ677" s="73"/>
      <c r="AT677" s="73"/>
    </row>
    <row r="678">
      <c r="A678" s="106"/>
      <c r="B678" s="85"/>
      <c r="AQ678" s="73"/>
      <c r="AT678" s="73"/>
    </row>
    <row r="679">
      <c r="A679" s="106"/>
      <c r="B679" s="85"/>
      <c r="AQ679" s="73"/>
      <c r="AT679" s="73"/>
    </row>
    <row r="680">
      <c r="A680" s="106"/>
      <c r="B680" s="85"/>
      <c r="AQ680" s="73"/>
      <c r="AT680" s="73"/>
    </row>
    <row r="681">
      <c r="A681" s="106"/>
      <c r="B681" s="85"/>
      <c r="AQ681" s="73"/>
      <c r="AT681" s="73"/>
    </row>
    <row r="682">
      <c r="A682" s="106"/>
      <c r="B682" s="85"/>
      <c r="AQ682" s="73"/>
      <c r="AT682" s="73"/>
    </row>
    <row r="683">
      <c r="A683" s="106"/>
      <c r="B683" s="85"/>
      <c r="AQ683" s="73"/>
      <c r="AT683" s="73"/>
    </row>
    <row r="684">
      <c r="A684" s="106"/>
      <c r="B684" s="85"/>
      <c r="AQ684" s="73"/>
      <c r="AT684" s="73"/>
    </row>
    <row r="685">
      <c r="A685" s="106"/>
      <c r="B685" s="85"/>
      <c r="AQ685" s="73"/>
      <c r="AT685" s="73"/>
    </row>
    <row r="686">
      <c r="A686" s="106"/>
      <c r="B686" s="85"/>
      <c r="AQ686" s="73"/>
      <c r="AT686" s="73"/>
    </row>
    <row r="687">
      <c r="A687" s="106"/>
      <c r="B687" s="85"/>
      <c r="AQ687" s="73"/>
      <c r="AT687" s="73"/>
    </row>
    <row r="688">
      <c r="A688" s="106"/>
      <c r="B688" s="85"/>
      <c r="AQ688" s="73"/>
      <c r="AT688" s="73"/>
    </row>
    <row r="689">
      <c r="A689" s="106"/>
      <c r="B689" s="85"/>
      <c r="AQ689" s="73"/>
      <c r="AT689" s="73"/>
    </row>
    <row r="690">
      <c r="A690" s="106"/>
      <c r="B690" s="85"/>
      <c r="AQ690" s="73"/>
      <c r="AT690" s="73"/>
    </row>
    <row r="691">
      <c r="A691" s="106"/>
      <c r="B691" s="85"/>
      <c r="AQ691" s="73"/>
      <c r="AT691" s="73"/>
    </row>
    <row r="692">
      <c r="A692" s="106"/>
      <c r="B692" s="85"/>
      <c r="AQ692" s="73"/>
      <c r="AT692" s="73"/>
    </row>
    <row r="693">
      <c r="A693" s="106"/>
      <c r="B693" s="85"/>
      <c r="AQ693" s="73"/>
      <c r="AT693" s="73"/>
    </row>
    <row r="694">
      <c r="A694" s="106"/>
      <c r="B694" s="85"/>
      <c r="AQ694" s="73"/>
      <c r="AT694" s="73"/>
    </row>
    <row r="695">
      <c r="A695" s="106"/>
      <c r="B695" s="85"/>
      <c r="AQ695" s="73"/>
      <c r="AT695" s="73"/>
    </row>
    <row r="696">
      <c r="A696" s="106"/>
      <c r="B696" s="85"/>
      <c r="AQ696" s="73"/>
      <c r="AT696" s="73"/>
    </row>
    <row r="697">
      <c r="A697" s="106"/>
      <c r="B697" s="85"/>
      <c r="AQ697" s="73"/>
      <c r="AT697" s="73"/>
    </row>
    <row r="698">
      <c r="A698" s="106"/>
      <c r="B698" s="85"/>
      <c r="AQ698" s="73"/>
      <c r="AT698" s="73"/>
    </row>
    <row r="699">
      <c r="A699" s="106"/>
      <c r="B699" s="85"/>
      <c r="AQ699" s="73"/>
      <c r="AT699" s="73"/>
    </row>
    <row r="700">
      <c r="A700" s="106"/>
      <c r="B700" s="85"/>
      <c r="AQ700" s="73"/>
      <c r="AT700" s="73"/>
    </row>
    <row r="701">
      <c r="A701" s="106"/>
      <c r="B701" s="85"/>
      <c r="AQ701" s="73"/>
      <c r="AT701" s="73"/>
    </row>
    <row r="702">
      <c r="A702" s="106"/>
      <c r="B702" s="85"/>
      <c r="AQ702" s="73"/>
      <c r="AT702" s="73"/>
    </row>
    <row r="703">
      <c r="A703" s="106"/>
      <c r="B703" s="85"/>
      <c r="AQ703" s="73"/>
      <c r="AT703" s="73"/>
    </row>
    <row r="704">
      <c r="A704" s="106"/>
      <c r="B704" s="85"/>
      <c r="AQ704" s="73"/>
      <c r="AT704" s="73"/>
    </row>
    <row r="705">
      <c r="A705" s="106"/>
      <c r="B705" s="85"/>
      <c r="AQ705" s="73"/>
      <c r="AT705" s="73"/>
    </row>
    <row r="706">
      <c r="A706" s="106"/>
      <c r="B706" s="85"/>
      <c r="AQ706" s="73"/>
      <c r="AT706" s="73"/>
    </row>
    <row r="707">
      <c r="A707" s="106"/>
      <c r="B707" s="85"/>
      <c r="AQ707" s="73"/>
      <c r="AT707" s="73"/>
    </row>
    <row r="708">
      <c r="A708" s="106"/>
      <c r="B708" s="85"/>
      <c r="AQ708" s="73"/>
      <c r="AT708" s="73"/>
    </row>
    <row r="709">
      <c r="A709" s="106"/>
      <c r="B709" s="85"/>
      <c r="AQ709" s="73"/>
      <c r="AT709" s="73"/>
    </row>
    <row r="710">
      <c r="A710" s="106"/>
      <c r="B710" s="85"/>
      <c r="AQ710" s="73"/>
      <c r="AT710" s="73"/>
    </row>
    <row r="711">
      <c r="A711" s="106"/>
      <c r="B711" s="85"/>
      <c r="AQ711" s="73"/>
      <c r="AT711" s="73"/>
    </row>
    <row r="712">
      <c r="A712" s="106"/>
      <c r="B712" s="85"/>
      <c r="AQ712" s="73"/>
      <c r="AT712" s="73"/>
    </row>
    <row r="713">
      <c r="A713" s="106"/>
      <c r="B713" s="85"/>
      <c r="AQ713" s="73"/>
      <c r="AT713" s="73"/>
    </row>
    <row r="714">
      <c r="A714" s="106"/>
      <c r="B714" s="85"/>
      <c r="AQ714" s="73"/>
      <c r="AT714" s="73"/>
    </row>
    <row r="715">
      <c r="A715" s="106"/>
      <c r="B715" s="85"/>
      <c r="AQ715" s="73"/>
      <c r="AT715" s="73"/>
    </row>
    <row r="716">
      <c r="A716" s="106"/>
      <c r="B716" s="85"/>
      <c r="AQ716" s="73"/>
      <c r="AT716" s="73"/>
    </row>
    <row r="717">
      <c r="A717" s="106"/>
      <c r="B717" s="85"/>
      <c r="AQ717" s="73"/>
      <c r="AT717" s="73"/>
    </row>
    <row r="718">
      <c r="A718" s="106"/>
      <c r="B718" s="85"/>
      <c r="AQ718" s="73"/>
      <c r="AT718" s="73"/>
    </row>
    <row r="719">
      <c r="A719" s="106"/>
      <c r="B719" s="85"/>
      <c r="AQ719" s="73"/>
      <c r="AT719" s="73"/>
    </row>
    <row r="720">
      <c r="A720" s="106"/>
      <c r="B720" s="85"/>
      <c r="AQ720" s="73"/>
      <c r="AT720" s="73"/>
    </row>
    <row r="721">
      <c r="A721" s="106"/>
      <c r="B721" s="85"/>
      <c r="AQ721" s="73"/>
      <c r="AT721" s="73"/>
    </row>
    <row r="722">
      <c r="A722" s="106"/>
      <c r="B722" s="85"/>
      <c r="AQ722" s="73"/>
      <c r="AT722" s="73"/>
    </row>
    <row r="723">
      <c r="A723" s="106"/>
      <c r="B723" s="85"/>
      <c r="AQ723" s="73"/>
      <c r="AT723" s="73"/>
    </row>
    <row r="724">
      <c r="A724" s="106"/>
      <c r="B724" s="85"/>
      <c r="AQ724" s="73"/>
      <c r="AT724" s="73"/>
    </row>
    <row r="725">
      <c r="A725" s="106"/>
      <c r="B725" s="85"/>
      <c r="AQ725" s="73"/>
      <c r="AT725" s="73"/>
    </row>
    <row r="726">
      <c r="A726" s="106"/>
      <c r="B726" s="85"/>
      <c r="AQ726" s="73"/>
      <c r="AT726" s="73"/>
    </row>
    <row r="727">
      <c r="A727" s="106"/>
      <c r="B727" s="85"/>
      <c r="AQ727" s="73"/>
      <c r="AT727" s="73"/>
    </row>
    <row r="728">
      <c r="A728" s="106"/>
      <c r="B728" s="85"/>
      <c r="AQ728" s="73"/>
      <c r="AT728" s="73"/>
    </row>
    <row r="729">
      <c r="A729" s="106"/>
      <c r="B729" s="85"/>
      <c r="AQ729" s="73"/>
      <c r="AT729" s="73"/>
    </row>
    <row r="730">
      <c r="A730" s="106"/>
      <c r="B730" s="85"/>
      <c r="AQ730" s="73"/>
      <c r="AT730" s="73"/>
    </row>
    <row r="731">
      <c r="A731" s="106"/>
      <c r="B731" s="85"/>
      <c r="AQ731" s="73"/>
      <c r="AT731" s="73"/>
    </row>
    <row r="732">
      <c r="A732" s="106"/>
      <c r="B732" s="85"/>
      <c r="AQ732" s="73"/>
      <c r="AT732" s="73"/>
    </row>
    <row r="733">
      <c r="A733" s="106"/>
      <c r="B733" s="85"/>
      <c r="AQ733" s="73"/>
      <c r="AT733" s="73"/>
    </row>
    <row r="734">
      <c r="A734" s="106"/>
      <c r="B734" s="85"/>
      <c r="AQ734" s="73"/>
      <c r="AT734" s="73"/>
    </row>
    <row r="735">
      <c r="A735" s="106"/>
      <c r="B735" s="85"/>
      <c r="AQ735" s="73"/>
      <c r="AT735" s="73"/>
    </row>
    <row r="736">
      <c r="A736" s="106"/>
      <c r="B736" s="85"/>
      <c r="AQ736" s="73"/>
      <c r="AT736" s="73"/>
    </row>
    <row r="737">
      <c r="A737" s="106"/>
      <c r="B737" s="85"/>
      <c r="AQ737" s="73"/>
      <c r="AT737" s="73"/>
    </row>
    <row r="738">
      <c r="A738" s="106"/>
      <c r="B738" s="85"/>
      <c r="AQ738" s="73"/>
      <c r="AT738" s="73"/>
    </row>
    <row r="739">
      <c r="A739" s="106"/>
      <c r="B739" s="85"/>
      <c r="AQ739" s="73"/>
      <c r="AT739" s="73"/>
    </row>
    <row r="740">
      <c r="A740" s="106"/>
      <c r="B740" s="85"/>
      <c r="AQ740" s="73"/>
      <c r="AT740" s="73"/>
    </row>
    <row r="741">
      <c r="A741" s="106"/>
      <c r="B741" s="85"/>
      <c r="AQ741" s="73"/>
      <c r="AT741" s="73"/>
    </row>
    <row r="742">
      <c r="A742" s="106"/>
      <c r="B742" s="85"/>
      <c r="AQ742" s="73"/>
      <c r="AT742" s="73"/>
    </row>
    <row r="743">
      <c r="A743" s="106"/>
      <c r="B743" s="85"/>
      <c r="AQ743" s="73"/>
      <c r="AT743" s="73"/>
    </row>
    <row r="744">
      <c r="A744" s="106"/>
      <c r="B744" s="85"/>
      <c r="AQ744" s="73"/>
      <c r="AT744" s="73"/>
    </row>
    <row r="745">
      <c r="A745" s="106"/>
      <c r="B745" s="85"/>
      <c r="AQ745" s="73"/>
      <c r="AT745" s="73"/>
    </row>
    <row r="746">
      <c r="A746" s="106"/>
      <c r="B746" s="85"/>
      <c r="AQ746" s="73"/>
      <c r="AT746" s="73"/>
    </row>
    <row r="747">
      <c r="A747" s="106"/>
      <c r="B747" s="85"/>
      <c r="AQ747" s="73"/>
      <c r="AT747" s="73"/>
    </row>
    <row r="748">
      <c r="A748" s="106"/>
      <c r="B748" s="85"/>
      <c r="AQ748" s="73"/>
      <c r="AT748" s="73"/>
    </row>
    <row r="749">
      <c r="A749" s="106"/>
      <c r="B749" s="85"/>
      <c r="AQ749" s="73"/>
      <c r="AT749" s="73"/>
    </row>
    <row r="750">
      <c r="A750" s="106"/>
      <c r="B750" s="85"/>
      <c r="AQ750" s="73"/>
      <c r="AT750" s="73"/>
    </row>
    <row r="751">
      <c r="A751" s="106"/>
      <c r="B751" s="85"/>
      <c r="AQ751" s="73"/>
      <c r="AT751" s="73"/>
    </row>
    <row r="752">
      <c r="A752" s="106"/>
      <c r="B752" s="85"/>
      <c r="AQ752" s="73"/>
      <c r="AT752" s="73"/>
    </row>
    <row r="753">
      <c r="A753" s="106"/>
      <c r="B753" s="85"/>
      <c r="AQ753" s="73"/>
      <c r="AT753" s="73"/>
    </row>
    <row r="754">
      <c r="A754" s="106"/>
      <c r="B754" s="85"/>
      <c r="AQ754" s="73"/>
      <c r="AT754" s="73"/>
    </row>
    <row r="755">
      <c r="A755" s="106"/>
      <c r="B755" s="85"/>
      <c r="AQ755" s="73"/>
      <c r="AT755" s="73"/>
    </row>
    <row r="756">
      <c r="A756" s="106"/>
      <c r="B756" s="85"/>
      <c r="AQ756" s="73"/>
      <c r="AT756" s="73"/>
    </row>
    <row r="757">
      <c r="A757" s="106"/>
      <c r="B757" s="85"/>
      <c r="AQ757" s="73"/>
      <c r="AT757" s="73"/>
    </row>
    <row r="758">
      <c r="A758" s="106"/>
      <c r="B758" s="85"/>
      <c r="AQ758" s="73"/>
      <c r="AT758" s="73"/>
    </row>
    <row r="759">
      <c r="A759" s="106"/>
      <c r="B759" s="85"/>
      <c r="AQ759" s="73"/>
      <c r="AT759" s="73"/>
    </row>
    <row r="760">
      <c r="A760" s="106"/>
      <c r="B760" s="85"/>
      <c r="AQ760" s="73"/>
      <c r="AT760" s="73"/>
    </row>
    <row r="761">
      <c r="A761" s="106"/>
      <c r="B761" s="85"/>
      <c r="AQ761" s="73"/>
      <c r="AT761" s="73"/>
    </row>
    <row r="762">
      <c r="A762" s="106"/>
      <c r="B762" s="85"/>
      <c r="AQ762" s="73"/>
      <c r="AT762" s="73"/>
    </row>
    <row r="763">
      <c r="A763" s="106"/>
      <c r="B763" s="85"/>
      <c r="AQ763" s="73"/>
      <c r="AT763" s="73"/>
    </row>
    <row r="764">
      <c r="A764" s="106"/>
      <c r="B764" s="85"/>
      <c r="AQ764" s="73"/>
      <c r="AT764" s="73"/>
    </row>
    <row r="765">
      <c r="A765" s="106"/>
      <c r="B765" s="85"/>
      <c r="AQ765" s="73"/>
      <c r="AT765" s="73"/>
    </row>
    <row r="766">
      <c r="A766" s="106"/>
      <c r="B766" s="85"/>
      <c r="AQ766" s="73"/>
      <c r="AT766" s="73"/>
    </row>
    <row r="767">
      <c r="A767" s="106"/>
      <c r="B767" s="85"/>
      <c r="AQ767" s="73"/>
      <c r="AT767" s="73"/>
    </row>
    <row r="768">
      <c r="A768" s="106"/>
      <c r="B768" s="85"/>
      <c r="AQ768" s="73"/>
      <c r="AT768" s="73"/>
    </row>
    <row r="769">
      <c r="A769" s="106"/>
      <c r="B769" s="85"/>
      <c r="AQ769" s="73"/>
      <c r="AT769" s="73"/>
    </row>
    <row r="770">
      <c r="A770" s="106"/>
      <c r="B770" s="85"/>
      <c r="AQ770" s="73"/>
      <c r="AT770" s="73"/>
    </row>
    <row r="771">
      <c r="A771" s="106"/>
      <c r="B771" s="85"/>
      <c r="AQ771" s="73"/>
      <c r="AT771" s="73"/>
    </row>
    <row r="772">
      <c r="A772" s="106"/>
      <c r="B772" s="85"/>
      <c r="AQ772" s="73"/>
      <c r="AT772" s="73"/>
    </row>
    <row r="773">
      <c r="A773" s="106"/>
      <c r="B773" s="85"/>
      <c r="AQ773" s="73"/>
      <c r="AT773" s="73"/>
    </row>
    <row r="774">
      <c r="A774" s="106"/>
      <c r="B774" s="85"/>
      <c r="AQ774" s="73"/>
      <c r="AT774" s="73"/>
    </row>
    <row r="775">
      <c r="A775" s="106"/>
      <c r="B775" s="85"/>
      <c r="AQ775" s="73"/>
      <c r="AT775" s="73"/>
    </row>
    <row r="776">
      <c r="A776" s="106"/>
      <c r="B776" s="85"/>
      <c r="AQ776" s="73"/>
      <c r="AT776" s="73"/>
    </row>
    <row r="777">
      <c r="A777" s="106"/>
      <c r="B777" s="85"/>
      <c r="AQ777" s="73"/>
      <c r="AT777" s="73"/>
    </row>
    <row r="778">
      <c r="A778" s="106"/>
      <c r="B778" s="85"/>
      <c r="AQ778" s="73"/>
      <c r="AT778" s="73"/>
    </row>
    <row r="779">
      <c r="A779" s="106"/>
      <c r="B779" s="85"/>
      <c r="AQ779" s="73"/>
      <c r="AT779" s="73"/>
    </row>
    <row r="780">
      <c r="A780" s="106"/>
      <c r="B780" s="85"/>
      <c r="AQ780" s="73"/>
      <c r="AT780" s="73"/>
    </row>
    <row r="781">
      <c r="A781" s="106"/>
      <c r="B781" s="85"/>
      <c r="AQ781" s="73"/>
      <c r="AT781" s="73"/>
    </row>
    <row r="782">
      <c r="A782" s="106"/>
      <c r="B782" s="85"/>
      <c r="AQ782" s="73"/>
      <c r="AT782" s="73"/>
    </row>
    <row r="783">
      <c r="A783" s="106"/>
      <c r="B783" s="85"/>
      <c r="AQ783" s="73"/>
      <c r="AT783" s="73"/>
    </row>
    <row r="784">
      <c r="A784" s="106"/>
      <c r="B784" s="85"/>
      <c r="AQ784" s="73"/>
      <c r="AT784" s="73"/>
    </row>
    <row r="785">
      <c r="A785" s="106"/>
      <c r="B785" s="85"/>
      <c r="AQ785" s="73"/>
      <c r="AT785" s="73"/>
    </row>
    <row r="786">
      <c r="A786" s="106"/>
      <c r="B786" s="85"/>
      <c r="AQ786" s="73"/>
      <c r="AT786" s="73"/>
    </row>
    <row r="787">
      <c r="A787" s="106"/>
      <c r="B787" s="85"/>
      <c r="AQ787" s="73"/>
      <c r="AT787" s="73"/>
    </row>
    <row r="788">
      <c r="A788" s="106"/>
      <c r="B788" s="85"/>
      <c r="AQ788" s="73"/>
      <c r="AT788" s="73"/>
    </row>
    <row r="789">
      <c r="A789" s="106"/>
      <c r="B789" s="85"/>
      <c r="AQ789" s="73"/>
      <c r="AT789" s="73"/>
    </row>
    <row r="790">
      <c r="A790" s="106"/>
      <c r="B790" s="85"/>
      <c r="AQ790" s="73"/>
      <c r="AT790" s="73"/>
    </row>
    <row r="791">
      <c r="A791" s="106"/>
      <c r="B791" s="85"/>
      <c r="AQ791" s="73"/>
      <c r="AT791" s="73"/>
    </row>
    <row r="792">
      <c r="A792" s="106"/>
      <c r="B792" s="85"/>
      <c r="AQ792" s="73"/>
      <c r="AT792" s="73"/>
    </row>
    <row r="793">
      <c r="A793" s="106"/>
      <c r="B793" s="85"/>
      <c r="AQ793" s="73"/>
      <c r="AT793" s="73"/>
    </row>
    <row r="794">
      <c r="A794" s="106"/>
      <c r="B794" s="85"/>
      <c r="AQ794" s="73"/>
      <c r="AT794" s="73"/>
    </row>
    <row r="795">
      <c r="A795" s="106"/>
      <c r="B795" s="85"/>
      <c r="AQ795" s="73"/>
      <c r="AT795" s="73"/>
    </row>
    <row r="796">
      <c r="A796" s="106"/>
      <c r="B796" s="85"/>
      <c r="AQ796" s="73"/>
      <c r="AT796" s="73"/>
    </row>
    <row r="797">
      <c r="A797" s="106"/>
      <c r="B797" s="85"/>
      <c r="AQ797" s="73"/>
      <c r="AT797" s="73"/>
    </row>
    <row r="798">
      <c r="A798" s="106"/>
      <c r="B798" s="85"/>
      <c r="AQ798" s="73"/>
      <c r="AT798" s="73"/>
    </row>
    <row r="799">
      <c r="A799" s="106"/>
      <c r="B799" s="85"/>
      <c r="AQ799" s="73"/>
      <c r="AT799" s="73"/>
    </row>
    <row r="800">
      <c r="A800" s="106"/>
      <c r="B800" s="85"/>
      <c r="AQ800" s="73"/>
      <c r="AT800" s="73"/>
    </row>
    <row r="801">
      <c r="A801" s="106"/>
      <c r="B801" s="85"/>
      <c r="AQ801" s="73"/>
      <c r="AT801" s="73"/>
    </row>
    <row r="802">
      <c r="A802" s="106"/>
      <c r="B802" s="85"/>
      <c r="AQ802" s="73"/>
      <c r="AT802" s="73"/>
    </row>
    <row r="803">
      <c r="A803" s="106"/>
      <c r="B803" s="85"/>
      <c r="AQ803" s="73"/>
      <c r="AT803" s="73"/>
    </row>
    <row r="804">
      <c r="A804" s="106"/>
      <c r="B804" s="85"/>
      <c r="AQ804" s="73"/>
      <c r="AT804" s="73"/>
    </row>
    <row r="805">
      <c r="A805" s="106"/>
      <c r="B805" s="85"/>
      <c r="AQ805" s="73"/>
      <c r="AT805" s="73"/>
    </row>
    <row r="806">
      <c r="A806" s="106"/>
      <c r="B806" s="85"/>
      <c r="AQ806" s="73"/>
      <c r="AT806" s="73"/>
    </row>
    <row r="807">
      <c r="A807" s="106"/>
      <c r="B807" s="85"/>
      <c r="AQ807" s="73"/>
      <c r="AT807" s="73"/>
    </row>
    <row r="808">
      <c r="A808" s="106"/>
      <c r="B808" s="85"/>
      <c r="AQ808" s="73"/>
      <c r="AT808" s="73"/>
    </row>
    <row r="809">
      <c r="A809" s="106"/>
      <c r="B809" s="85"/>
      <c r="AQ809" s="73"/>
      <c r="AT809" s="73"/>
    </row>
    <row r="810">
      <c r="A810" s="106"/>
      <c r="B810" s="85"/>
      <c r="AQ810" s="73"/>
      <c r="AT810" s="73"/>
    </row>
    <row r="811">
      <c r="A811" s="106"/>
      <c r="B811" s="85"/>
      <c r="AQ811" s="73"/>
      <c r="AT811" s="73"/>
    </row>
    <row r="812">
      <c r="A812" s="106"/>
      <c r="B812" s="85"/>
      <c r="AQ812" s="73"/>
      <c r="AT812" s="73"/>
    </row>
    <row r="813">
      <c r="A813" s="106"/>
      <c r="B813" s="85"/>
      <c r="AQ813" s="73"/>
      <c r="AT813" s="73"/>
    </row>
    <row r="814">
      <c r="A814" s="106"/>
      <c r="B814" s="85"/>
      <c r="AQ814" s="73"/>
      <c r="AT814" s="73"/>
    </row>
    <row r="815">
      <c r="A815" s="106"/>
      <c r="B815" s="85"/>
      <c r="AQ815" s="73"/>
      <c r="AT815" s="73"/>
    </row>
    <row r="816">
      <c r="A816" s="106"/>
      <c r="B816" s="85"/>
      <c r="AQ816" s="73"/>
      <c r="AT816" s="73"/>
    </row>
    <row r="817">
      <c r="A817" s="106"/>
      <c r="B817" s="85"/>
      <c r="AQ817" s="73"/>
      <c r="AT817" s="73"/>
    </row>
    <row r="818">
      <c r="A818" s="106"/>
      <c r="B818" s="85"/>
      <c r="AQ818" s="73"/>
      <c r="AT818" s="73"/>
    </row>
    <row r="819">
      <c r="A819" s="106"/>
      <c r="B819" s="85"/>
      <c r="AQ819" s="73"/>
      <c r="AT819" s="73"/>
    </row>
    <row r="820">
      <c r="A820" s="106"/>
      <c r="B820" s="85"/>
      <c r="AQ820" s="73"/>
      <c r="AT820" s="73"/>
    </row>
    <row r="821">
      <c r="A821" s="106"/>
      <c r="B821" s="85"/>
      <c r="AQ821" s="73"/>
      <c r="AT821" s="73"/>
    </row>
    <row r="822">
      <c r="A822" s="106"/>
      <c r="B822" s="85"/>
      <c r="AQ822" s="73"/>
      <c r="AT822" s="73"/>
    </row>
    <row r="823">
      <c r="A823" s="106"/>
      <c r="B823" s="85"/>
      <c r="AQ823" s="73"/>
      <c r="AT823" s="73"/>
    </row>
    <row r="824">
      <c r="A824" s="106"/>
      <c r="B824" s="85"/>
      <c r="AQ824" s="73"/>
      <c r="AT824" s="73"/>
    </row>
    <row r="825">
      <c r="A825" s="106"/>
      <c r="B825" s="85"/>
      <c r="AQ825" s="73"/>
      <c r="AT825" s="73"/>
    </row>
    <row r="826">
      <c r="A826" s="106"/>
      <c r="B826" s="85"/>
      <c r="AQ826" s="73"/>
      <c r="AT826" s="73"/>
    </row>
    <row r="827">
      <c r="A827" s="106"/>
      <c r="B827" s="85"/>
      <c r="AQ827" s="73"/>
      <c r="AT827" s="73"/>
    </row>
    <row r="828">
      <c r="A828" s="106"/>
      <c r="B828" s="85"/>
      <c r="AQ828" s="73"/>
      <c r="AT828" s="73"/>
    </row>
    <row r="829">
      <c r="A829" s="106"/>
      <c r="B829" s="85"/>
      <c r="AQ829" s="73"/>
      <c r="AT829" s="73"/>
    </row>
    <row r="830">
      <c r="A830" s="106"/>
      <c r="B830" s="85"/>
      <c r="AQ830" s="73"/>
      <c r="AT830" s="73"/>
    </row>
    <row r="831">
      <c r="A831" s="106"/>
      <c r="B831" s="85"/>
      <c r="AQ831" s="73"/>
      <c r="AT831" s="73"/>
    </row>
    <row r="832">
      <c r="A832" s="106"/>
      <c r="B832" s="85"/>
      <c r="AQ832" s="73"/>
      <c r="AT832" s="73"/>
    </row>
    <row r="833">
      <c r="A833" s="106"/>
      <c r="B833" s="85"/>
      <c r="AQ833" s="73"/>
      <c r="AT833" s="73"/>
    </row>
    <row r="834">
      <c r="A834" s="106"/>
      <c r="B834" s="85"/>
      <c r="AQ834" s="73"/>
      <c r="AT834" s="73"/>
    </row>
    <row r="835">
      <c r="A835" s="106"/>
      <c r="B835" s="85"/>
      <c r="AQ835" s="73"/>
      <c r="AT835" s="73"/>
    </row>
    <row r="836">
      <c r="A836" s="106"/>
      <c r="B836" s="85"/>
      <c r="AQ836" s="73"/>
      <c r="AT836" s="73"/>
    </row>
    <row r="837">
      <c r="A837" s="106"/>
      <c r="B837" s="85"/>
      <c r="AQ837" s="73"/>
      <c r="AT837" s="73"/>
    </row>
    <row r="838">
      <c r="A838" s="106"/>
      <c r="B838" s="85"/>
      <c r="AQ838" s="73"/>
      <c r="AT838" s="73"/>
    </row>
    <row r="839">
      <c r="A839" s="106"/>
      <c r="B839" s="85"/>
      <c r="AQ839" s="73"/>
      <c r="AT839" s="73"/>
    </row>
    <row r="840">
      <c r="A840" s="106"/>
      <c r="B840" s="85"/>
      <c r="AQ840" s="73"/>
      <c r="AT840" s="73"/>
    </row>
    <row r="841">
      <c r="A841" s="106"/>
      <c r="B841" s="85"/>
      <c r="AQ841" s="73"/>
      <c r="AT841" s="73"/>
    </row>
    <row r="842">
      <c r="A842" s="106"/>
      <c r="B842" s="85"/>
      <c r="AQ842" s="73"/>
      <c r="AT842" s="73"/>
    </row>
    <row r="843">
      <c r="A843" s="106"/>
      <c r="B843" s="85"/>
      <c r="AQ843" s="73"/>
      <c r="AT843" s="73"/>
    </row>
    <row r="844">
      <c r="A844" s="106"/>
      <c r="B844" s="85"/>
      <c r="AQ844" s="73"/>
      <c r="AT844" s="73"/>
    </row>
    <row r="845">
      <c r="A845" s="106"/>
      <c r="B845" s="85"/>
      <c r="AQ845" s="73"/>
      <c r="AT845" s="73"/>
    </row>
    <row r="846">
      <c r="A846" s="106"/>
      <c r="B846" s="85"/>
      <c r="AQ846" s="73"/>
      <c r="AT846" s="73"/>
    </row>
    <row r="847">
      <c r="A847" s="106"/>
      <c r="B847" s="85"/>
      <c r="AQ847" s="73"/>
      <c r="AT847" s="73"/>
    </row>
    <row r="848">
      <c r="A848" s="106"/>
      <c r="B848" s="85"/>
      <c r="AQ848" s="73"/>
      <c r="AT848" s="73"/>
    </row>
    <row r="849">
      <c r="A849" s="106"/>
      <c r="B849" s="85"/>
      <c r="AQ849" s="73"/>
      <c r="AT849" s="73"/>
    </row>
    <row r="850">
      <c r="A850" s="106"/>
      <c r="B850" s="85"/>
      <c r="AQ850" s="73"/>
      <c r="AT850" s="73"/>
    </row>
    <row r="851">
      <c r="A851" s="106"/>
      <c r="B851" s="85"/>
      <c r="AQ851" s="73"/>
      <c r="AT851" s="73"/>
    </row>
    <row r="852">
      <c r="A852" s="106"/>
      <c r="B852" s="85"/>
      <c r="AQ852" s="73"/>
      <c r="AT852" s="73"/>
    </row>
    <row r="853">
      <c r="A853" s="106"/>
      <c r="B853" s="85"/>
      <c r="AQ853" s="73"/>
      <c r="AT853" s="73"/>
    </row>
    <row r="854">
      <c r="A854" s="106"/>
      <c r="B854" s="85"/>
      <c r="AQ854" s="73"/>
      <c r="AT854" s="73"/>
    </row>
    <row r="855">
      <c r="A855" s="106"/>
      <c r="B855" s="85"/>
      <c r="AQ855" s="73"/>
      <c r="AT855" s="73"/>
    </row>
    <row r="856">
      <c r="A856" s="106"/>
      <c r="B856" s="85"/>
      <c r="AQ856" s="73"/>
      <c r="AT856" s="73"/>
    </row>
    <row r="857">
      <c r="A857" s="106"/>
      <c r="B857" s="85"/>
      <c r="AQ857" s="73"/>
      <c r="AT857" s="73"/>
    </row>
    <row r="858">
      <c r="A858" s="106"/>
      <c r="B858" s="85"/>
      <c r="AQ858" s="73"/>
      <c r="AT858" s="73"/>
    </row>
    <row r="859">
      <c r="A859" s="106"/>
      <c r="B859" s="85"/>
      <c r="AQ859" s="73"/>
      <c r="AT859" s="73"/>
    </row>
    <row r="860">
      <c r="A860" s="106"/>
      <c r="B860" s="85"/>
      <c r="AQ860" s="73"/>
      <c r="AT860" s="73"/>
    </row>
    <row r="861">
      <c r="A861" s="106"/>
      <c r="B861" s="85"/>
      <c r="AQ861" s="73"/>
      <c r="AT861" s="73"/>
    </row>
    <row r="862">
      <c r="A862" s="106"/>
      <c r="B862" s="85"/>
      <c r="AQ862" s="73"/>
      <c r="AT862" s="73"/>
    </row>
    <row r="863">
      <c r="A863" s="106"/>
      <c r="B863" s="85"/>
      <c r="AQ863" s="73"/>
      <c r="AT863" s="73"/>
    </row>
    <row r="864">
      <c r="A864" s="106"/>
      <c r="B864" s="85"/>
      <c r="AQ864" s="73"/>
      <c r="AT864" s="73"/>
    </row>
    <row r="865">
      <c r="A865" s="106"/>
      <c r="B865" s="85"/>
      <c r="AQ865" s="73"/>
      <c r="AT865" s="73"/>
    </row>
    <row r="866">
      <c r="A866" s="106"/>
      <c r="B866" s="85"/>
      <c r="AQ866" s="73"/>
      <c r="AT866" s="73"/>
    </row>
    <row r="867">
      <c r="A867" s="106"/>
      <c r="B867" s="85"/>
      <c r="AQ867" s="73"/>
      <c r="AT867" s="73"/>
    </row>
    <row r="868">
      <c r="A868" s="106"/>
      <c r="B868" s="85"/>
      <c r="AQ868" s="73"/>
      <c r="AT868" s="73"/>
    </row>
    <row r="869">
      <c r="A869" s="106"/>
      <c r="B869" s="85"/>
      <c r="AQ869" s="73"/>
      <c r="AT869" s="73"/>
    </row>
    <row r="870">
      <c r="A870" s="106"/>
      <c r="B870" s="85"/>
      <c r="AQ870" s="73"/>
      <c r="AT870" s="73"/>
    </row>
    <row r="871">
      <c r="A871" s="106"/>
      <c r="B871" s="85"/>
      <c r="AQ871" s="73"/>
      <c r="AT871" s="73"/>
    </row>
    <row r="872">
      <c r="A872" s="106"/>
      <c r="B872" s="85"/>
      <c r="AQ872" s="73"/>
      <c r="AT872" s="73"/>
    </row>
    <row r="873">
      <c r="A873" s="106"/>
      <c r="B873" s="85"/>
      <c r="AQ873" s="73"/>
      <c r="AT873" s="73"/>
    </row>
    <row r="874">
      <c r="A874" s="106"/>
      <c r="B874" s="85"/>
      <c r="AQ874" s="73"/>
      <c r="AT874" s="73"/>
    </row>
    <row r="875">
      <c r="A875" s="106"/>
      <c r="B875" s="85"/>
      <c r="AQ875" s="73"/>
      <c r="AT875" s="73"/>
    </row>
    <row r="876">
      <c r="A876" s="106"/>
      <c r="B876" s="85"/>
      <c r="AQ876" s="73"/>
      <c r="AT876" s="73"/>
    </row>
    <row r="877">
      <c r="A877" s="106"/>
      <c r="B877" s="85"/>
      <c r="AQ877" s="73"/>
      <c r="AT877" s="73"/>
    </row>
    <row r="878">
      <c r="A878" s="106"/>
      <c r="B878" s="85"/>
      <c r="AQ878" s="73"/>
      <c r="AT878" s="73"/>
    </row>
    <row r="879">
      <c r="A879" s="106"/>
      <c r="B879" s="85"/>
      <c r="AQ879" s="73"/>
      <c r="AT879" s="73"/>
    </row>
    <row r="880">
      <c r="A880" s="106"/>
      <c r="B880" s="85"/>
      <c r="AQ880" s="73"/>
      <c r="AT880" s="73"/>
    </row>
    <row r="881">
      <c r="A881" s="106"/>
      <c r="B881" s="85"/>
      <c r="AQ881" s="73"/>
      <c r="AT881" s="73"/>
    </row>
    <row r="882">
      <c r="A882" s="106"/>
      <c r="B882" s="85"/>
      <c r="AQ882" s="73"/>
      <c r="AT882" s="73"/>
    </row>
    <row r="883">
      <c r="A883" s="106"/>
      <c r="B883" s="85"/>
      <c r="AQ883" s="73"/>
      <c r="AT883" s="73"/>
    </row>
    <row r="884">
      <c r="A884" s="106"/>
      <c r="B884" s="85"/>
      <c r="AQ884" s="73"/>
      <c r="AT884" s="73"/>
    </row>
    <row r="885">
      <c r="A885" s="106"/>
      <c r="B885" s="85"/>
      <c r="AQ885" s="73"/>
      <c r="AT885" s="73"/>
    </row>
    <row r="886">
      <c r="A886" s="106"/>
      <c r="B886" s="85"/>
      <c r="AQ886" s="73"/>
      <c r="AT886" s="73"/>
    </row>
    <row r="887">
      <c r="A887" s="106"/>
      <c r="B887" s="85"/>
      <c r="AQ887" s="73"/>
      <c r="AT887" s="73"/>
    </row>
    <row r="888">
      <c r="A888" s="106"/>
      <c r="B888" s="85"/>
      <c r="AQ888" s="73"/>
      <c r="AT888" s="73"/>
    </row>
    <row r="889">
      <c r="A889" s="106"/>
      <c r="B889" s="85"/>
      <c r="AQ889" s="73"/>
      <c r="AT889" s="73"/>
    </row>
    <row r="890">
      <c r="A890" s="106"/>
      <c r="B890" s="85"/>
      <c r="AQ890" s="73"/>
      <c r="AT890" s="73"/>
    </row>
    <row r="891">
      <c r="A891" s="106"/>
      <c r="B891" s="85"/>
      <c r="AQ891" s="73"/>
      <c r="AT891" s="73"/>
    </row>
    <row r="892">
      <c r="A892" s="106"/>
      <c r="B892" s="85"/>
      <c r="AQ892" s="73"/>
      <c r="AT892" s="73"/>
    </row>
    <row r="893">
      <c r="A893" s="106"/>
      <c r="B893" s="85"/>
      <c r="AQ893" s="73"/>
      <c r="AT893" s="73"/>
    </row>
    <row r="894">
      <c r="A894" s="106"/>
      <c r="B894" s="85"/>
      <c r="AQ894" s="73"/>
      <c r="AT894" s="73"/>
    </row>
    <row r="895">
      <c r="A895" s="106"/>
      <c r="B895" s="85"/>
      <c r="AQ895" s="73"/>
      <c r="AT895" s="73"/>
    </row>
    <row r="896">
      <c r="A896" s="106"/>
      <c r="B896" s="85"/>
      <c r="AQ896" s="73"/>
      <c r="AT896" s="73"/>
    </row>
    <row r="897">
      <c r="A897" s="106"/>
      <c r="B897" s="85"/>
      <c r="AQ897" s="73"/>
      <c r="AT897" s="73"/>
    </row>
    <row r="898">
      <c r="A898" s="106"/>
      <c r="B898" s="85"/>
      <c r="AQ898" s="73"/>
      <c r="AT898" s="73"/>
    </row>
    <row r="899">
      <c r="A899" s="106"/>
      <c r="B899" s="85"/>
      <c r="AQ899" s="73"/>
      <c r="AT899" s="73"/>
    </row>
    <row r="900">
      <c r="A900" s="106"/>
      <c r="B900" s="85"/>
      <c r="AQ900" s="73"/>
      <c r="AT900" s="73"/>
    </row>
    <row r="901">
      <c r="A901" s="106"/>
      <c r="B901" s="85"/>
      <c r="AQ901" s="73"/>
      <c r="AT901" s="73"/>
    </row>
    <row r="902">
      <c r="A902" s="106"/>
      <c r="B902" s="85"/>
      <c r="AQ902" s="73"/>
      <c r="AT902" s="73"/>
    </row>
    <row r="903">
      <c r="A903" s="106"/>
      <c r="B903" s="85"/>
      <c r="AQ903" s="73"/>
      <c r="AT903" s="73"/>
    </row>
    <row r="904">
      <c r="A904" s="106"/>
      <c r="B904" s="85"/>
      <c r="AQ904" s="73"/>
      <c r="AT904" s="73"/>
    </row>
    <row r="905">
      <c r="A905" s="106"/>
      <c r="B905" s="85"/>
      <c r="AQ905" s="73"/>
      <c r="AT905" s="73"/>
    </row>
    <row r="906">
      <c r="A906" s="106"/>
      <c r="B906" s="85"/>
      <c r="AQ906" s="73"/>
      <c r="AT906" s="73"/>
    </row>
    <row r="907">
      <c r="A907" s="106"/>
      <c r="B907" s="85"/>
      <c r="AQ907" s="73"/>
      <c r="AT907" s="73"/>
    </row>
    <row r="908">
      <c r="A908" s="106"/>
      <c r="B908" s="85"/>
      <c r="AQ908" s="73"/>
      <c r="AT908" s="73"/>
    </row>
    <row r="909">
      <c r="A909" s="106"/>
      <c r="B909" s="85"/>
      <c r="AQ909" s="73"/>
      <c r="AT909" s="73"/>
    </row>
    <row r="910">
      <c r="A910" s="106"/>
      <c r="B910" s="85"/>
      <c r="AQ910" s="73"/>
      <c r="AT910" s="73"/>
    </row>
    <row r="911">
      <c r="A911" s="106"/>
      <c r="B911" s="85"/>
      <c r="AQ911" s="73"/>
      <c r="AT911" s="73"/>
    </row>
    <row r="912">
      <c r="A912" s="106"/>
      <c r="B912" s="85"/>
      <c r="AQ912" s="73"/>
      <c r="AT912" s="73"/>
    </row>
    <row r="913">
      <c r="A913" s="106"/>
      <c r="B913" s="85"/>
      <c r="AQ913" s="73"/>
      <c r="AT913" s="73"/>
    </row>
    <row r="914">
      <c r="A914" s="106"/>
      <c r="B914" s="85"/>
      <c r="AQ914" s="73"/>
      <c r="AT914" s="73"/>
    </row>
    <row r="915">
      <c r="A915" s="106"/>
      <c r="B915" s="85"/>
      <c r="AQ915" s="73"/>
      <c r="AT915" s="73"/>
    </row>
    <row r="916">
      <c r="A916" s="106"/>
      <c r="B916" s="85"/>
      <c r="AQ916" s="73"/>
      <c r="AT916" s="73"/>
    </row>
    <row r="917">
      <c r="A917" s="106"/>
      <c r="B917" s="85"/>
      <c r="AQ917" s="73"/>
      <c r="AT917" s="73"/>
    </row>
    <row r="918">
      <c r="A918" s="106"/>
      <c r="B918" s="85"/>
      <c r="AQ918" s="73"/>
      <c r="AT918" s="73"/>
    </row>
    <row r="919">
      <c r="A919" s="106"/>
      <c r="B919" s="85"/>
      <c r="AQ919" s="73"/>
      <c r="AT919" s="73"/>
    </row>
    <row r="920">
      <c r="A920" s="106"/>
      <c r="B920" s="85"/>
      <c r="AQ920" s="73"/>
      <c r="AT920" s="73"/>
    </row>
    <row r="921">
      <c r="A921" s="106"/>
      <c r="B921" s="85"/>
      <c r="AQ921" s="73"/>
      <c r="AT921" s="73"/>
    </row>
    <row r="922">
      <c r="A922" s="106"/>
      <c r="B922" s="85"/>
      <c r="AQ922" s="73"/>
      <c r="AT922" s="73"/>
    </row>
    <row r="923">
      <c r="A923" s="106"/>
      <c r="B923" s="85"/>
      <c r="AQ923" s="73"/>
      <c r="AT923" s="73"/>
    </row>
    <row r="924">
      <c r="A924" s="106"/>
      <c r="B924" s="85"/>
      <c r="AQ924" s="73"/>
      <c r="AT924" s="73"/>
    </row>
    <row r="925">
      <c r="A925" s="106"/>
      <c r="B925" s="85"/>
      <c r="AQ925" s="73"/>
      <c r="AT925" s="73"/>
    </row>
    <row r="926">
      <c r="A926" s="106"/>
      <c r="B926" s="85"/>
      <c r="AQ926" s="73"/>
      <c r="AT926" s="73"/>
    </row>
    <row r="927">
      <c r="A927" s="106"/>
      <c r="B927" s="85"/>
      <c r="AQ927" s="73"/>
      <c r="AT927" s="73"/>
    </row>
    <row r="928">
      <c r="A928" s="106"/>
      <c r="B928" s="85"/>
      <c r="AQ928" s="73"/>
      <c r="AT928" s="73"/>
    </row>
    <row r="929">
      <c r="A929" s="106"/>
      <c r="B929" s="85"/>
      <c r="AQ929" s="73"/>
      <c r="AT929" s="73"/>
    </row>
    <row r="930">
      <c r="A930" s="106"/>
      <c r="B930" s="85"/>
      <c r="AQ930" s="73"/>
      <c r="AT930" s="73"/>
    </row>
    <row r="931">
      <c r="A931" s="106"/>
      <c r="B931" s="85"/>
      <c r="AQ931" s="73"/>
      <c r="AT931" s="73"/>
    </row>
    <row r="932">
      <c r="A932" s="106"/>
      <c r="B932" s="85"/>
      <c r="AQ932" s="73"/>
      <c r="AT932" s="73"/>
    </row>
    <row r="933">
      <c r="A933" s="106"/>
      <c r="B933" s="85"/>
      <c r="AQ933" s="73"/>
      <c r="AT933" s="73"/>
    </row>
    <row r="934">
      <c r="A934" s="106"/>
      <c r="B934" s="85"/>
      <c r="AQ934" s="73"/>
      <c r="AT934" s="73"/>
    </row>
    <row r="935">
      <c r="A935" s="106"/>
      <c r="B935" s="85"/>
      <c r="AQ935" s="73"/>
      <c r="AT935" s="73"/>
    </row>
    <row r="936">
      <c r="A936" s="106"/>
      <c r="B936" s="85"/>
      <c r="AQ936" s="73"/>
      <c r="AT936" s="73"/>
    </row>
    <row r="937">
      <c r="A937" s="106"/>
      <c r="B937" s="85"/>
      <c r="AQ937" s="73"/>
      <c r="AT937" s="73"/>
    </row>
    <row r="938">
      <c r="A938" s="106"/>
      <c r="B938" s="85"/>
      <c r="AQ938" s="73"/>
      <c r="AT938" s="73"/>
    </row>
    <row r="939">
      <c r="A939" s="106"/>
      <c r="B939" s="85"/>
      <c r="AQ939" s="73"/>
      <c r="AT939" s="73"/>
    </row>
    <row r="940">
      <c r="A940" s="106"/>
      <c r="B940" s="85"/>
      <c r="AQ940" s="73"/>
      <c r="AT940" s="73"/>
    </row>
    <row r="941">
      <c r="A941" s="106"/>
      <c r="B941" s="85"/>
      <c r="AQ941" s="73"/>
      <c r="AT941" s="73"/>
    </row>
    <row r="942">
      <c r="A942" s="106"/>
      <c r="B942" s="85"/>
      <c r="AQ942" s="73"/>
      <c r="AT942" s="73"/>
    </row>
    <row r="943">
      <c r="A943" s="106"/>
      <c r="B943" s="85"/>
      <c r="AQ943" s="73"/>
      <c r="AT943" s="73"/>
    </row>
    <row r="944">
      <c r="A944" s="106"/>
      <c r="B944" s="85"/>
      <c r="AQ944" s="73"/>
      <c r="AT944" s="73"/>
    </row>
    <row r="945">
      <c r="A945" s="106"/>
      <c r="B945" s="85"/>
      <c r="AQ945" s="73"/>
      <c r="AT945" s="73"/>
    </row>
    <row r="946">
      <c r="A946" s="106"/>
      <c r="B946" s="85"/>
      <c r="AQ946" s="73"/>
      <c r="AT946" s="73"/>
    </row>
    <row r="947">
      <c r="A947" s="106"/>
      <c r="B947" s="85"/>
      <c r="AQ947" s="73"/>
      <c r="AT947" s="73"/>
    </row>
    <row r="948">
      <c r="A948" s="106"/>
      <c r="B948" s="85"/>
      <c r="AQ948" s="73"/>
      <c r="AT948" s="73"/>
    </row>
    <row r="949">
      <c r="A949" s="106"/>
      <c r="B949" s="85"/>
      <c r="AQ949" s="73"/>
      <c r="AT949" s="73"/>
    </row>
    <row r="950">
      <c r="A950" s="106"/>
      <c r="B950" s="85"/>
      <c r="AQ950" s="73"/>
      <c r="AT950" s="73"/>
    </row>
    <row r="951">
      <c r="A951" s="106"/>
      <c r="B951" s="85"/>
      <c r="AQ951" s="73"/>
      <c r="AT951" s="73"/>
    </row>
    <row r="952">
      <c r="A952" s="106"/>
      <c r="B952" s="85"/>
      <c r="AQ952" s="73"/>
      <c r="AT952" s="73"/>
    </row>
    <row r="953">
      <c r="A953" s="106"/>
      <c r="B953" s="85"/>
      <c r="AQ953" s="73"/>
      <c r="AT953" s="73"/>
    </row>
    <row r="954">
      <c r="A954" s="106"/>
      <c r="B954" s="85"/>
      <c r="AQ954" s="73"/>
      <c r="AT954" s="73"/>
    </row>
    <row r="955">
      <c r="A955" s="106"/>
      <c r="B955" s="85"/>
      <c r="AQ955" s="73"/>
      <c r="AT955" s="73"/>
    </row>
    <row r="956">
      <c r="A956" s="106"/>
      <c r="B956" s="85"/>
      <c r="AQ956" s="73"/>
      <c r="AT956" s="73"/>
    </row>
    <row r="957">
      <c r="A957" s="106"/>
      <c r="B957" s="85"/>
      <c r="AQ957" s="73"/>
      <c r="AT957" s="73"/>
    </row>
    <row r="958">
      <c r="A958" s="106"/>
      <c r="B958" s="85"/>
      <c r="AQ958" s="73"/>
      <c r="AT958" s="73"/>
    </row>
    <row r="959">
      <c r="A959" s="106"/>
      <c r="B959" s="85"/>
      <c r="AQ959" s="73"/>
      <c r="AT959" s="73"/>
    </row>
    <row r="960">
      <c r="A960" s="106"/>
      <c r="B960" s="85"/>
      <c r="AQ960" s="73"/>
      <c r="AT960" s="73"/>
    </row>
    <row r="961">
      <c r="A961" s="106"/>
      <c r="B961" s="85"/>
      <c r="AQ961" s="73"/>
      <c r="AT961" s="73"/>
    </row>
    <row r="962">
      <c r="A962" s="106"/>
      <c r="B962" s="85"/>
      <c r="AQ962" s="73"/>
      <c r="AT962" s="73"/>
    </row>
    <row r="963">
      <c r="A963" s="106"/>
      <c r="B963" s="85"/>
      <c r="AQ963" s="73"/>
      <c r="AT963" s="73"/>
    </row>
    <row r="964">
      <c r="A964" s="106"/>
      <c r="B964" s="85"/>
      <c r="AQ964" s="73"/>
      <c r="AT964" s="73"/>
    </row>
    <row r="965">
      <c r="A965" s="106"/>
      <c r="B965" s="85"/>
      <c r="AQ965" s="73"/>
      <c r="AT965" s="73"/>
    </row>
    <row r="966">
      <c r="A966" s="106"/>
      <c r="B966" s="85"/>
      <c r="AQ966" s="73"/>
      <c r="AT966" s="73"/>
    </row>
    <row r="967">
      <c r="A967" s="106"/>
      <c r="B967" s="85"/>
      <c r="AQ967" s="73"/>
      <c r="AT967" s="73"/>
    </row>
    <row r="968">
      <c r="A968" s="106"/>
      <c r="B968" s="85"/>
      <c r="AQ968" s="73"/>
      <c r="AT968" s="73"/>
    </row>
    <row r="969">
      <c r="A969" s="106"/>
      <c r="B969" s="85"/>
      <c r="AQ969" s="73"/>
      <c r="AT969" s="73"/>
    </row>
    <row r="970">
      <c r="A970" s="106"/>
      <c r="B970" s="85"/>
      <c r="AQ970" s="73"/>
      <c r="AT970" s="73"/>
    </row>
    <row r="971">
      <c r="A971" s="106"/>
      <c r="B971" s="85"/>
      <c r="AQ971" s="73"/>
      <c r="AT971" s="73"/>
    </row>
    <row r="972">
      <c r="A972" s="106"/>
      <c r="B972" s="85"/>
      <c r="AQ972" s="73"/>
      <c r="AT972" s="73"/>
    </row>
    <row r="973">
      <c r="A973" s="106"/>
      <c r="B973" s="85"/>
      <c r="AQ973" s="73"/>
      <c r="AT973" s="73"/>
    </row>
    <row r="974">
      <c r="A974" s="106"/>
      <c r="B974" s="85"/>
      <c r="AQ974" s="73"/>
      <c r="AT974" s="73"/>
    </row>
    <row r="975">
      <c r="A975" s="106"/>
      <c r="B975" s="85"/>
      <c r="AQ975" s="73"/>
      <c r="AT975" s="73"/>
    </row>
    <row r="976">
      <c r="A976" s="106"/>
      <c r="B976" s="85"/>
      <c r="AQ976" s="73"/>
      <c r="AT976" s="73"/>
    </row>
    <row r="977">
      <c r="A977" s="106"/>
      <c r="B977" s="85"/>
      <c r="AQ977" s="73"/>
      <c r="AT977" s="73"/>
    </row>
    <row r="978">
      <c r="A978" s="106"/>
      <c r="B978" s="85"/>
      <c r="AQ978" s="73"/>
      <c r="AT978" s="73"/>
    </row>
    <row r="979">
      <c r="A979" s="106"/>
      <c r="B979" s="85"/>
      <c r="AQ979" s="73"/>
      <c r="AT979" s="73"/>
    </row>
    <row r="980">
      <c r="A980" s="106"/>
      <c r="B980" s="85"/>
      <c r="AQ980" s="73"/>
      <c r="AT980" s="73"/>
    </row>
    <row r="981">
      <c r="A981" s="106"/>
      <c r="B981" s="85"/>
      <c r="AQ981" s="73"/>
      <c r="AT981" s="73"/>
    </row>
    <row r="982">
      <c r="A982" s="106"/>
      <c r="B982" s="85"/>
      <c r="AQ982" s="73"/>
      <c r="AT982" s="73"/>
    </row>
    <row r="983">
      <c r="A983" s="106"/>
      <c r="B983" s="85"/>
      <c r="AQ983" s="73"/>
      <c r="AT983" s="73"/>
    </row>
    <row r="984">
      <c r="A984" s="106"/>
      <c r="B984" s="85"/>
      <c r="AQ984" s="73"/>
      <c r="AT984" s="73"/>
    </row>
    <row r="985">
      <c r="A985" s="106"/>
      <c r="B985" s="85"/>
      <c r="AQ985" s="73"/>
      <c r="AT985" s="73"/>
    </row>
    <row r="986">
      <c r="A986" s="106"/>
      <c r="B986" s="85"/>
      <c r="AQ986" s="73"/>
      <c r="AT986" s="73"/>
    </row>
    <row r="987">
      <c r="A987" s="106"/>
      <c r="B987" s="85"/>
      <c r="AQ987" s="73"/>
      <c r="AT987" s="73"/>
    </row>
    <row r="988">
      <c r="A988" s="106"/>
      <c r="B988" s="85"/>
      <c r="AQ988" s="73"/>
      <c r="AT988" s="73"/>
    </row>
    <row r="989">
      <c r="A989" s="106"/>
      <c r="B989" s="85"/>
      <c r="AQ989" s="73"/>
      <c r="AT989" s="73"/>
    </row>
    <row r="990">
      <c r="A990" s="106"/>
      <c r="B990" s="85"/>
      <c r="AQ990" s="73"/>
      <c r="AT990" s="73"/>
    </row>
    <row r="991">
      <c r="A991" s="106"/>
      <c r="B991" s="85"/>
      <c r="AQ991" s="73"/>
      <c r="AT991" s="73"/>
    </row>
    <row r="992">
      <c r="A992" s="106"/>
      <c r="B992" s="85"/>
      <c r="AQ992" s="73"/>
      <c r="AT992" s="73"/>
    </row>
    <row r="993">
      <c r="A993" s="106"/>
      <c r="B993" s="85"/>
      <c r="AQ993" s="73"/>
      <c r="AT993" s="73"/>
    </row>
    <row r="994">
      <c r="A994" s="106"/>
      <c r="B994" s="85"/>
      <c r="AQ994" s="73"/>
      <c r="AT994" s="73"/>
    </row>
    <row r="995">
      <c r="A995" s="106"/>
      <c r="B995" s="85"/>
      <c r="AQ995" s="73"/>
      <c r="AT995" s="73"/>
    </row>
    <row r="996">
      <c r="A996" s="106"/>
      <c r="B996" s="85"/>
      <c r="AQ996" s="73"/>
      <c r="AT996" s="73"/>
    </row>
    <row r="997">
      <c r="A997" s="106"/>
      <c r="B997" s="85"/>
      <c r="AQ997" s="73"/>
      <c r="AT997" s="73"/>
    </row>
    <row r="998">
      <c r="A998" s="106"/>
      <c r="B998" s="85"/>
      <c r="AQ998" s="73"/>
      <c r="AT998" s="73"/>
    </row>
    <row r="999">
      <c r="A999" s="106"/>
      <c r="B999" s="85"/>
      <c r="AQ999" s="73"/>
      <c r="AT999" s="73"/>
    </row>
    <row r="1000">
      <c r="A1000" s="106"/>
      <c r="B1000" s="85"/>
      <c r="AQ1000" s="73"/>
      <c r="AT1000" s="73"/>
    </row>
    <row r="1001">
      <c r="A1001" s="106"/>
      <c r="B1001" s="85"/>
      <c r="AQ1001" s="73"/>
      <c r="AT1001" s="73"/>
    </row>
    <row r="1002">
      <c r="A1002" s="106"/>
      <c r="B1002" s="85"/>
      <c r="AQ1002" s="73"/>
      <c r="AT1002" s="73"/>
    </row>
    <row r="1003">
      <c r="A1003" s="106"/>
      <c r="B1003" s="85"/>
      <c r="AQ1003" s="73"/>
      <c r="AT1003" s="73"/>
    </row>
    <row r="1004">
      <c r="A1004" s="106"/>
      <c r="B1004" s="85"/>
      <c r="AQ1004" s="73"/>
      <c r="AT1004" s="73"/>
    </row>
    <row r="1005">
      <c r="A1005" s="106"/>
      <c r="B1005" s="85"/>
      <c r="AQ1005" s="73"/>
      <c r="AT1005" s="73"/>
    </row>
    <row r="1006">
      <c r="A1006" s="106"/>
      <c r="B1006" s="85"/>
      <c r="AQ1006" s="73"/>
      <c r="AT1006" s="73"/>
    </row>
    <row r="1007">
      <c r="A1007" s="106"/>
      <c r="B1007" s="85"/>
      <c r="AQ1007" s="73"/>
      <c r="AT1007" s="73"/>
    </row>
    <row r="1008">
      <c r="A1008" s="106"/>
      <c r="B1008" s="85"/>
      <c r="AQ1008" s="73"/>
      <c r="AT1008" s="73"/>
    </row>
    <row r="1009">
      <c r="A1009" s="106"/>
      <c r="B1009" s="85"/>
      <c r="AQ1009" s="73"/>
      <c r="AT1009" s="73"/>
    </row>
    <row r="1010">
      <c r="A1010" s="106"/>
      <c r="B1010" s="85"/>
      <c r="AQ1010" s="73"/>
      <c r="AT1010" s="73"/>
    </row>
    <row r="1011">
      <c r="A1011" s="106"/>
      <c r="B1011" s="85"/>
      <c r="AQ1011" s="73"/>
      <c r="AT1011" s="73"/>
    </row>
    <row r="1012">
      <c r="A1012" s="106"/>
      <c r="B1012" s="85"/>
      <c r="AQ1012" s="73"/>
      <c r="AT1012" s="73"/>
    </row>
    <row r="1013">
      <c r="A1013" s="106"/>
      <c r="B1013" s="85"/>
      <c r="AQ1013" s="73"/>
      <c r="AT1013" s="73"/>
    </row>
    <row r="1014">
      <c r="A1014" s="106"/>
      <c r="B1014" s="85"/>
      <c r="AQ1014" s="73"/>
      <c r="AT1014" s="73"/>
    </row>
    <row r="1015">
      <c r="A1015" s="106"/>
      <c r="B1015" s="85"/>
      <c r="AQ1015" s="73"/>
      <c r="AT1015" s="73"/>
    </row>
    <row r="1016">
      <c r="A1016" s="106"/>
      <c r="B1016" s="85"/>
      <c r="AQ1016" s="73"/>
      <c r="AT1016" s="73"/>
    </row>
    <row r="1017">
      <c r="A1017" s="106"/>
      <c r="B1017" s="85"/>
      <c r="AQ1017" s="73"/>
      <c r="AT1017" s="73"/>
    </row>
    <row r="1018">
      <c r="A1018" s="106"/>
      <c r="B1018" s="85"/>
      <c r="AQ1018" s="73"/>
      <c r="AT1018" s="73"/>
    </row>
    <row r="1019">
      <c r="A1019" s="106"/>
      <c r="B1019" s="85"/>
      <c r="AQ1019" s="73"/>
      <c r="AT1019" s="73"/>
    </row>
    <row r="1020">
      <c r="A1020" s="106"/>
      <c r="B1020" s="85"/>
      <c r="AQ1020" s="73"/>
      <c r="AT1020" s="73"/>
    </row>
    <row r="1021">
      <c r="A1021" s="106"/>
      <c r="B1021" s="85"/>
      <c r="AQ1021" s="73"/>
      <c r="AT1021" s="73"/>
    </row>
    <row r="1022">
      <c r="A1022" s="106"/>
      <c r="B1022" s="85"/>
      <c r="AQ1022" s="73"/>
      <c r="AT1022" s="73"/>
    </row>
    <row r="1023">
      <c r="A1023" s="106"/>
      <c r="B1023" s="85"/>
      <c r="AQ1023" s="73"/>
      <c r="AT1023" s="73"/>
    </row>
    <row r="1024">
      <c r="A1024" s="106"/>
      <c r="B1024" s="85"/>
      <c r="AQ1024" s="73"/>
      <c r="AT1024" s="73"/>
    </row>
    <row r="1025">
      <c r="A1025" s="106"/>
      <c r="B1025" s="85"/>
      <c r="AQ1025" s="73"/>
      <c r="AT1025" s="73"/>
    </row>
    <row r="1026">
      <c r="A1026" s="106"/>
      <c r="B1026" s="85"/>
      <c r="AQ1026" s="73"/>
      <c r="AT1026" s="73"/>
    </row>
    <row r="1027">
      <c r="A1027" s="106"/>
      <c r="B1027" s="85"/>
      <c r="AQ1027" s="73"/>
      <c r="AT1027" s="73"/>
    </row>
    <row r="1028">
      <c r="A1028" s="106"/>
      <c r="B1028" s="85"/>
      <c r="AQ1028" s="73"/>
      <c r="AT1028" s="73"/>
    </row>
    <row r="1029">
      <c r="A1029" s="106"/>
      <c r="B1029" s="85"/>
      <c r="AQ1029" s="73"/>
      <c r="AT1029" s="73"/>
    </row>
    <row r="1030">
      <c r="A1030" s="106"/>
      <c r="B1030" s="85"/>
      <c r="AQ1030" s="73"/>
      <c r="AT1030" s="73"/>
    </row>
    <row r="1031">
      <c r="A1031" s="106"/>
      <c r="B1031" s="85"/>
      <c r="AQ1031" s="73"/>
      <c r="AT1031" s="73"/>
    </row>
    <row r="1032">
      <c r="A1032" s="106"/>
      <c r="B1032" s="85"/>
      <c r="AQ1032" s="73"/>
      <c r="AT1032" s="73"/>
    </row>
    <row r="1033">
      <c r="A1033" s="106"/>
      <c r="B1033" s="85"/>
      <c r="AQ1033" s="73"/>
      <c r="AT1033" s="73"/>
    </row>
    <row r="1034">
      <c r="A1034" s="106"/>
      <c r="B1034" s="85"/>
      <c r="AQ1034" s="73"/>
      <c r="AT1034" s="73"/>
    </row>
    <row r="1035">
      <c r="A1035" s="106"/>
      <c r="B1035" s="85"/>
      <c r="AQ1035" s="73"/>
      <c r="AT1035" s="73"/>
    </row>
    <row r="1036">
      <c r="A1036" s="106"/>
      <c r="B1036" s="85"/>
      <c r="AQ1036" s="73"/>
      <c r="AT1036" s="73"/>
    </row>
    <row r="1037">
      <c r="A1037" s="106"/>
      <c r="B1037" s="85"/>
      <c r="AQ1037" s="73"/>
      <c r="AT1037" s="73"/>
    </row>
    <row r="1038">
      <c r="A1038" s="106"/>
      <c r="B1038" s="85"/>
      <c r="AQ1038" s="73"/>
      <c r="AT1038" s="73"/>
    </row>
    <row r="1039">
      <c r="A1039" s="106"/>
      <c r="B1039" s="85"/>
      <c r="AQ1039" s="73"/>
      <c r="AT1039" s="73"/>
    </row>
    <row r="1040">
      <c r="A1040" s="106"/>
      <c r="B1040" s="85"/>
      <c r="AQ1040" s="73"/>
      <c r="AT1040" s="73"/>
    </row>
    <row r="1041">
      <c r="A1041" s="106"/>
      <c r="B1041" s="85"/>
      <c r="AQ1041" s="73"/>
      <c r="AT1041" s="73"/>
    </row>
    <row r="1042">
      <c r="A1042" s="106"/>
      <c r="B1042" s="85"/>
      <c r="AQ1042" s="73"/>
      <c r="AT1042" s="73"/>
    </row>
    <row r="1043">
      <c r="A1043" s="106"/>
      <c r="B1043" s="85"/>
      <c r="AQ1043" s="73"/>
      <c r="AT1043" s="73"/>
    </row>
    <row r="1044">
      <c r="A1044" s="106"/>
      <c r="B1044" s="85"/>
      <c r="AQ1044" s="73"/>
      <c r="AT1044" s="73"/>
    </row>
    <row r="1045">
      <c r="A1045" s="106"/>
      <c r="B1045" s="85"/>
      <c r="AQ1045" s="73"/>
      <c r="AT1045" s="73"/>
    </row>
    <row r="1046">
      <c r="A1046" s="106"/>
      <c r="B1046" s="85"/>
      <c r="AQ1046" s="73"/>
      <c r="AT1046" s="73"/>
    </row>
    <row r="1047">
      <c r="A1047" s="106"/>
      <c r="B1047" s="85"/>
      <c r="AQ1047" s="73"/>
      <c r="AT1047" s="73"/>
    </row>
    <row r="1048">
      <c r="A1048" s="106"/>
      <c r="B1048" s="85"/>
      <c r="AQ1048" s="73"/>
      <c r="AT1048" s="73"/>
    </row>
    <row r="1049">
      <c r="A1049" s="106"/>
      <c r="B1049" s="85"/>
      <c r="AQ1049" s="73"/>
      <c r="AT1049" s="73"/>
    </row>
    <row r="1050">
      <c r="A1050" s="106"/>
      <c r="B1050" s="85"/>
      <c r="AQ1050" s="73"/>
      <c r="AT1050" s="73"/>
    </row>
    <row r="1051">
      <c r="A1051" s="106"/>
      <c r="B1051" s="85"/>
      <c r="AQ1051" s="73"/>
      <c r="AT1051" s="73"/>
    </row>
    <row r="1052">
      <c r="A1052" s="106"/>
      <c r="B1052" s="85"/>
      <c r="AQ1052" s="73"/>
      <c r="AT1052" s="73"/>
    </row>
    <row r="1053">
      <c r="A1053" s="106"/>
      <c r="B1053" s="85"/>
      <c r="AQ1053" s="73"/>
      <c r="AT1053" s="73"/>
    </row>
    <row r="1054">
      <c r="A1054" s="106"/>
      <c r="B1054" s="85"/>
      <c r="AQ1054" s="73"/>
      <c r="AT1054" s="73"/>
    </row>
    <row r="1055">
      <c r="A1055" s="106"/>
      <c r="B1055" s="85"/>
      <c r="AQ1055" s="73"/>
      <c r="AT1055" s="73"/>
    </row>
    <row r="1056">
      <c r="A1056" s="106"/>
      <c r="B1056" s="85"/>
      <c r="AQ1056" s="73"/>
      <c r="AT1056" s="73"/>
    </row>
    <row r="1057">
      <c r="A1057" s="106"/>
      <c r="B1057" s="85"/>
      <c r="AQ1057" s="73"/>
      <c r="AT1057" s="73"/>
    </row>
    <row r="1058">
      <c r="A1058" s="106"/>
      <c r="B1058" s="85"/>
      <c r="AQ1058" s="73"/>
      <c r="AT1058" s="73"/>
    </row>
    <row r="1059">
      <c r="A1059" s="106"/>
      <c r="B1059" s="85"/>
      <c r="AQ1059" s="73"/>
      <c r="AT1059" s="73"/>
    </row>
    <row r="1060">
      <c r="A1060" s="106"/>
      <c r="B1060" s="85"/>
      <c r="AQ1060" s="73"/>
      <c r="AT1060" s="73"/>
    </row>
    <row r="1061">
      <c r="A1061" s="106"/>
      <c r="B1061" s="85"/>
      <c r="AQ1061" s="73"/>
      <c r="AT1061" s="73"/>
    </row>
    <row r="1062">
      <c r="A1062" s="106"/>
      <c r="B1062" s="85"/>
      <c r="AQ1062" s="73"/>
      <c r="AT1062" s="73"/>
    </row>
    <row r="1063">
      <c r="A1063" s="106"/>
      <c r="B1063" s="85"/>
      <c r="AQ1063" s="73"/>
      <c r="AT1063" s="73"/>
    </row>
    <row r="1064">
      <c r="A1064" s="106"/>
      <c r="B1064" s="85"/>
      <c r="AQ1064" s="73"/>
      <c r="AT1064" s="73"/>
    </row>
    <row r="1065">
      <c r="A1065" s="106"/>
      <c r="B1065" s="85"/>
      <c r="AQ1065" s="73"/>
      <c r="AT1065" s="73"/>
    </row>
    <row r="1066">
      <c r="A1066" s="106"/>
      <c r="B1066" s="85"/>
      <c r="AQ1066" s="73"/>
      <c r="AT1066" s="73"/>
    </row>
    <row r="1067">
      <c r="A1067" s="106"/>
      <c r="B1067" s="85"/>
      <c r="AQ1067" s="73"/>
      <c r="AT1067" s="73"/>
    </row>
    <row r="1068">
      <c r="A1068" s="106"/>
      <c r="B1068" s="85"/>
      <c r="AQ1068" s="73"/>
      <c r="AT1068" s="73"/>
    </row>
    <row r="1069">
      <c r="A1069" s="106"/>
      <c r="B1069" s="85"/>
      <c r="AQ1069" s="73"/>
      <c r="AT1069" s="73"/>
    </row>
    <row r="1070">
      <c r="A1070" s="106"/>
      <c r="B1070" s="85"/>
      <c r="AQ1070" s="73"/>
      <c r="AT1070" s="73"/>
    </row>
    <row r="1071">
      <c r="A1071" s="106"/>
      <c r="B1071" s="85"/>
      <c r="AQ1071" s="73"/>
      <c r="AT1071" s="73"/>
    </row>
    <row r="1072">
      <c r="A1072" s="106"/>
      <c r="B1072" s="85"/>
      <c r="AQ1072" s="73"/>
      <c r="AT1072" s="73"/>
    </row>
    <row r="1073">
      <c r="A1073" s="106"/>
      <c r="B1073" s="85"/>
      <c r="AQ1073" s="73"/>
      <c r="AT1073" s="73"/>
    </row>
    <row r="1074">
      <c r="A1074" s="106"/>
      <c r="B1074" s="85"/>
      <c r="AQ1074" s="73"/>
      <c r="AT1074" s="73"/>
    </row>
    <row r="1075">
      <c r="A1075" s="106"/>
      <c r="B1075" s="85"/>
      <c r="AQ1075" s="73"/>
      <c r="AT1075" s="73"/>
    </row>
    <row r="1076">
      <c r="A1076" s="106"/>
      <c r="B1076" s="85"/>
      <c r="AQ1076" s="73"/>
      <c r="AT1076" s="73"/>
    </row>
    <row r="1077">
      <c r="A1077" s="106"/>
      <c r="B1077" s="85"/>
      <c r="AQ1077" s="73"/>
      <c r="AT1077" s="73"/>
    </row>
    <row r="1078">
      <c r="A1078" s="106"/>
      <c r="B1078" s="85"/>
      <c r="AQ1078" s="73"/>
      <c r="AT1078" s="73"/>
    </row>
    <row r="1079">
      <c r="A1079" s="106"/>
      <c r="B1079" s="85"/>
      <c r="AQ1079" s="73"/>
      <c r="AT1079" s="73"/>
    </row>
    <row r="1080">
      <c r="A1080" s="106"/>
      <c r="B1080" s="85"/>
      <c r="AQ1080" s="73"/>
      <c r="AT1080" s="73"/>
    </row>
    <row r="1081">
      <c r="A1081" s="106"/>
      <c r="B1081" s="85"/>
      <c r="AQ1081" s="73"/>
      <c r="AT1081" s="73"/>
    </row>
    <row r="1082">
      <c r="A1082" s="106"/>
      <c r="B1082" s="85"/>
      <c r="AQ1082" s="73"/>
      <c r="AT1082" s="73"/>
    </row>
    <row r="1083">
      <c r="A1083" s="106"/>
      <c r="B1083" s="85"/>
      <c r="AQ1083" s="73"/>
      <c r="AT1083" s="73"/>
    </row>
    <row r="1084">
      <c r="A1084" s="106"/>
      <c r="B1084" s="85"/>
      <c r="AQ1084" s="73"/>
      <c r="AT1084" s="73"/>
    </row>
    <row r="1085">
      <c r="A1085" s="106"/>
      <c r="B1085" s="85"/>
      <c r="AQ1085" s="73"/>
      <c r="AT1085" s="73"/>
    </row>
    <row r="1086">
      <c r="A1086" s="106"/>
      <c r="B1086" s="85"/>
      <c r="AQ1086" s="73"/>
      <c r="AT1086" s="73"/>
    </row>
    <row r="1087">
      <c r="A1087" s="106"/>
      <c r="B1087" s="85"/>
      <c r="AQ1087" s="73"/>
      <c r="AT1087" s="73"/>
    </row>
    <row r="1088">
      <c r="A1088" s="106"/>
      <c r="B1088" s="85"/>
      <c r="AQ1088" s="73"/>
      <c r="AT1088" s="73"/>
    </row>
    <row r="1089">
      <c r="A1089" s="106"/>
      <c r="B1089" s="85"/>
      <c r="AQ1089" s="73"/>
      <c r="AT1089" s="73"/>
    </row>
    <row r="1090">
      <c r="A1090" s="106"/>
      <c r="B1090" s="85"/>
      <c r="AQ1090" s="73"/>
      <c r="AT1090" s="73"/>
    </row>
    <row r="1091">
      <c r="A1091" s="106"/>
      <c r="B1091" s="85"/>
      <c r="AQ1091" s="73"/>
      <c r="AT1091" s="73"/>
    </row>
    <row r="1092">
      <c r="A1092" s="106"/>
      <c r="B1092" s="85"/>
      <c r="AQ1092" s="73"/>
      <c r="AT1092" s="73"/>
    </row>
    <row r="1093">
      <c r="A1093" s="106"/>
      <c r="B1093" s="85"/>
      <c r="AQ1093" s="73"/>
      <c r="AT1093" s="73"/>
    </row>
    <row r="1094">
      <c r="A1094" s="106"/>
      <c r="B1094" s="85"/>
      <c r="AQ1094" s="73"/>
      <c r="AT1094" s="73"/>
    </row>
    <row r="1095">
      <c r="A1095" s="106"/>
      <c r="B1095" s="85"/>
      <c r="AQ1095" s="73"/>
      <c r="AT1095" s="73"/>
    </row>
    <row r="1096">
      <c r="A1096" s="106"/>
      <c r="B1096" s="85"/>
      <c r="AQ1096" s="73"/>
      <c r="AT1096" s="73"/>
    </row>
    <row r="1097">
      <c r="A1097" s="106"/>
      <c r="B1097" s="85"/>
      <c r="AQ1097" s="73"/>
      <c r="AT1097" s="73"/>
    </row>
    <row r="1098">
      <c r="A1098" s="106"/>
      <c r="B1098" s="85"/>
      <c r="AQ1098" s="73"/>
      <c r="AT1098" s="73"/>
    </row>
    <row r="1099">
      <c r="A1099" s="106"/>
      <c r="B1099" s="85"/>
      <c r="AQ1099" s="73"/>
      <c r="AT1099" s="73"/>
    </row>
    <row r="1100">
      <c r="A1100" s="106"/>
      <c r="B1100" s="85"/>
      <c r="AQ1100" s="73"/>
      <c r="AT1100" s="73"/>
    </row>
    <row r="1101">
      <c r="A1101" s="106"/>
      <c r="B1101" s="85"/>
      <c r="AQ1101" s="73"/>
      <c r="AT1101" s="73"/>
    </row>
    <row r="1102">
      <c r="A1102" s="106"/>
      <c r="B1102" s="85"/>
      <c r="AQ1102" s="73"/>
      <c r="AT1102" s="73"/>
    </row>
    <row r="1103">
      <c r="A1103" s="106"/>
      <c r="B1103" s="85"/>
      <c r="AQ1103" s="73"/>
      <c r="AT1103" s="73"/>
    </row>
    <row r="1104">
      <c r="A1104" s="106"/>
      <c r="B1104" s="85"/>
      <c r="AQ1104" s="73"/>
      <c r="AT1104" s="73"/>
    </row>
    <row r="1105">
      <c r="A1105" s="106"/>
      <c r="B1105" s="85"/>
      <c r="AQ1105" s="73"/>
      <c r="AT1105" s="73"/>
    </row>
    <row r="1106">
      <c r="A1106" s="106"/>
      <c r="B1106" s="85"/>
      <c r="AQ1106" s="73"/>
      <c r="AT1106" s="73"/>
    </row>
    <row r="1107">
      <c r="A1107" s="106"/>
      <c r="B1107" s="85"/>
      <c r="AQ1107" s="73"/>
      <c r="AT1107" s="73"/>
    </row>
    <row r="1108">
      <c r="A1108" s="106"/>
      <c r="B1108" s="85"/>
      <c r="AQ1108" s="73"/>
      <c r="AT1108" s="73"/>
    </row>
    <row r="1109">
      <c r="A1109" s="106"/>
      <c r="B1109" s="85"/>
      <c r="AQ1109" s="73"/>
      <c r="AT1109" s="73"/>
    </row>
    <row r="1110">
      <c r="A1110" s="106"/>
      <c r="B1110" s="85"/>
      <c r="AQ1110" s="73"/>
      <c r="AT1110" s="73"/>
    </row>
    <row r="1111">
      <c r="A1111" s="106"/>
      <c r="B1111" s="85"/>
      <c r="AQ1111" s="73"/>
      <c r="AT1111" s="73"/>
    </row>
    <row r="1112">
      <c r="A1112" s="106"/>
      <c r="B1112" s="85"/>
      <c r="AQ1112" s="73"/>
      <c r="AT1112" s="73"/>
    </row>
    <row r="1113">
      <c r="A1113" s="106"/>
      <c r="B1113" s="85"/>
      <c r="AQ1113" s="73"/>
      <c r="AT1113" s="73"/>
    </row>
    <row r="1114">
      <c r="A1114" s="106"/>
      <c r="B1114" s="85"/>
      <c r="AQ1114" s="73"/>
      <c r="AT1114" s="73"/>
    </row>
    <row r="1115">
      <c r="A1115" s="106"/>
      <c r="B1115" s="85"/>
      <c r="AQ1115" s="73"/>
      <c r="AT1115" s="73"/>
    </row>
    <row r="1116">
      <c r="A1116" s="106"/>
      <c r="B1116" s="85"/>
      <c r="AQ1116" s="73"/>
      <c r="AT1116" s="73"/>
    </row>
    <row r="1117">
      <c r="A1117" s="106"/>
      <c r="B1117" s="85"/>
      <c r="AQ1117" s="73"/>
      <c r="AT1117" s="73"/>
    </row>
    <row r="1118">
      <c r="A1118" s="106"/>
      <c r="B1118" s="85"/>
      <c r="AQ1118" s="73"/>
      <c r="AT1118" s="73"/>
    </row>
    <row r="1119">
      <c r="A1119" s="106"/>
      <c r="B1119" s="85"/>
      <c r="AQ1119" s="73"/>
      <c r="AT1119" s="73"/>
    </row>
    <row r="1120">
      <c r="A1120" s="106"/>
      <c r="B1120" s="85"/>
      <c r="AQ1120" s="73"/>
      <c r="AT1120" s="73"/>
    </row>
    <row r="1121">
      <c r="A1121" s="106"/>
      <c r="B1121" s="85"/>
      <c r="AQ1121" s="73"/>
      <c r="AT1121" s="73"/>
    </row>
    <row r="1122">
      <c r="A1122" s="106"/>
      <c r="B1122" s="85"/>
      <c r="AQ1122" s="73"/>
      <c r="AT1122" s="73"/>
    </row>
    <row r="1123">
      <c r="A1123" s="106"/>
      <c r="B1123" s="85"/>
      <c r="AQ1123" s="73"/>
      <c r="AT1123" s="73"/>
    </row>
    <row r="1124">
      <c r="A1124" s="106"/>
      <c r="B1124" s="85"/>
      <c r="AQ1124" s="73"/>
      <c r="AT1124" s="73"/>
    </row>
    <row r="1125">
      <c r="A1125" s="106"/>
      <c r="B1125" s="85"/>
      <c r="AQ1125" s="73"/>
      <c r="AT1125" s="73"/>
    </row>
    <row r="1126">
      <c r="A1126" s="106"/>
      <c r="B1126" s="85"/>
      <c r="AQ1126" s="73"/>
      <c r="AT1126" s="73"/>
    </row>
    <row r="1127">
      <c r="A1127" s="106"/>
      <c r="B1127" s="85"/>
      <c r="AQ1127" s="73"/>
      <c r="AT1127" s="73"/>
    </row>
    <row r="1128">
      <c r="A1128" s="106"/>
      <c r="B1128" s="85"/>
      <c r="AQ1128" s="73"/>
      <c r="AT1128" s="73"/>
    </row>
    <row r="1129">
      <c r="A1129" s="106"/>
      <c r="B1129" s="85"/>
      <c r="AQ1129" s="73"/>
      <c r="AT1129" s="73"/>
    </row>
    <row r="1130">
      <c r="A1130" s="106"/>
      <c r="B1130" s="85"/>
      <c r="AQ1130" s="73"/>
      <c r="AT1130" s="73"/>
    </row>
    <row r="1131">
      <c r="A1131" s="106"/>
      <c r="B1131" s="85"/>
      <c r="AQ1131" s="73"/>
      <c r="AT1131" s="73"/>
    </row>
    <row r="1132">
      <c r="A1132" s="106"/>
      <c r="B1132" s="85"/>
      <c r="AQ1132" s="73"/>
      <c r="AT1132" s="73"/>
    </row>
    <row r="1133">
      <c r="A1133" s="106"/>
      <c r="B1133" s="85"/>
      <c r="AQ1133" s="73"/>
      <c r="AT1133" s="73"/>
    </row>
    <row r="1134">
      <c r="A1134" s="106"/>
      <c r="B1134" s="85"/>
      <c r="AQ1134" s="73"/>
      <c r="AT1134" s="73"/>
    </row>
    <row r="1135">
      <c r="A1135" s="106"/>
      <c r="B1135" s="85"/>
      <c r="AQ1135" s="73"/>
      <c r="AT1135" s="73"/>
    </row>
    <row r="1136">
      <c r="A1136" s="106"/>
      <c r="B1136" s="85"/>
      <c r="AQ1136" s="73"/>
      <c r="AT1136" s="73"/>
    </row>
    <row r="1137">
      <c r="A1137" s="106"/>
      <c r="B1137" s="85"/>
      <c r="AQ1137" s="73"/>
      <c r="AT1137" s="73"/>
    </row>
    <row r="1138">
      <c r="A1138" s="106"/>
      <c r="B1138" s="85"/>
      <c r="AQ1138" s="73"/>
      <c r="AT1138" s="73"/>
    </row>
    <row r="1139">
      <c r="A1139" s="106"/>
      <c r="B1139" s="85"/>
      <c r="AQ1139" s="73"/>
      <c r="AT1139" s="73"/>
    </row>
    <row r="1140">
      <c r="A1140" s="106"/>
      <c r="B1140" s="85"/>
      <c r="AQ1140" s="73"/>
      <c r="AT1140" s="73"/>
    </row>
    <row r="1141">
      <c r="A1141" s="106"/>
      <c r="B1141" s="85"/>
      <c r="AQ1141" s="73"/>
      <c r="AT1141" s="73"/>
    </row>
    <row r="1142">
      <c r="A1142" s="106"/>
      <c r="B1142" s="85"/>
      <c r="AQ1142" s="73"/>
      <c r="AT1142" s="73"/>
    </row>
    <row r="1143">
      <c r="A1143" s="106"/>
      <c r="B1143" s="85"/>
      <c r="AQ1143" s="73"/>
      <c r="AT1143" s="73"/>
    </row>
    <row r="1144">
      <c r="A1144" s="106"/>
      <c r="B1144" s="85"/>
      <c r="AQ1144" s="73"/>
      <c r="AT1144" s="73"/>
    </row>
    <row r="1145">
      <c r="A1145" s="106"/>
      <c r="B1145" s="85"/>
      <c r="AQ1145" s="73"/>
      <c r="AT1145" s="73"/>
    </row>
    <row r="1146">
      <c r="A1146" s="106"/>
      <c r="B1146" s="85"/>
      <c r="AQ1146" s="73"/>
      <c r="AT1146" s="73"/>
    </row>
    <row r="1147">
      <c r="A1147" s="106"/>
      <c r="B1147" s="85"/>
      <c r="AQ1147" s="73"/>
      <c r="AT1147" s="73"/>
    </row>
    <row r="1148">
      <c r="A1148" s="106"/>
      <c r="B1148" s="85"/>
      <c r="AQ1148" s="73"/>
      <c r="AT1148" s="73"/>
    </row>
    <row r="1149">
      <c r="A1149" s="106"/>
      <c r="B1149" s="85"/>
      <c r="AQ1149" s="73"/>
      <c r="AT1149" s="73"/>
    </row>
    <row r="1150">
      <c r="A1150" s="106"/>
      <c r="B1150" s="85"/>
      <c r="AQ1150" s="73"/>
      <c r="AT1150" s="73"/>
    </row>
    <row r="1151">
      <c r="A1151" s="106"/>
      <c r="B1151" s="85"/>
      <c r="AQ1151" s="73"/>
      <c r="AT1151" s="73"/>
    </row>
    <row r="1152">
      <c r="A1152" s="106"/>
      <c r="B1152" s="85"/>
      <c r="AQ1152" s="73"/>
      <c r="AT1152" s="73"/>
    </row>
    <row r="1153">
      <c r="A1153" s="106"/>
      <c r="B1153" s="85"/>
      <c r="AQ1153" s="73"/>
      <c r="AT1153" s="73"/>
    </row>
    <row r="1154">
      <c r="A1154" s="106"/>
      <c r="B1154" s="85"/>
      <c r="AQ1154" s="73"/>
      <c r="AT1154" s="73"/>
    </row>
    <row r="1155">
      <c r="A1155" s="106"/>
      <c r="B1155" s="85"/>
      <c r="AQ1155" s="73"/>
      <c r="AT1155" s="73"/>
    </row>
    <row r="1156">
      <c r="A1156" s="106"/>
      <c r="B1156" s="85"/>
      <c r="AQ1156" s="73"/>
      <c r="AT1156" s="73"/>
    </row>
    <row r="1157">
      <c r="A1157" s="106"/>
      <c r="B1157" s="85"/>
      <c r="AQ1157" s="73"/>
      <c r="AT1157" s="73"/>
    </row>
    <row r="1158">
      <c r="A1158" s="106"/>
      <c r="B1158" s="85"/>
      <c r="AQ1158" s="73"/>
      <c r="AT1158" s="73"/>
    </row>
    <row r="1159">
      <c r="A1159" s="106"/>
      <c r="B1159" s="85"/>
      <c r="AQ1159" s="73"/>
      <c r="AT1159" s="73"/>
    </row>
    <row r="1160">
      <c r="A1160" s="106"/>
      <c r="B1160" s="85"/>
      <c r="AQ1160" s="73"/>
      <c r="AT1160" s="73"/>
    </row>
    <row r="1161">
      <c r="A1161" s="106"/>
      <c r="B1161" s="85"/>
      <c r="AQ1161" s="73"/>
      <c r="AT1161" s="73"/>
    </row>
    <row r="1162">
      <c r="A1162" s="106"/>
      <c r="B1162" s="85"/>
      <c r="AQ1162" s="73"/>
      <c r="AT1162" s="73"/>
    </row>
    <row r="1163">
      <c r="A1163" s="106"/>
      <c r="B1163" s="85"/>
      <c r="AQ1163" s="73"/>
      <c r="AT1163" s="73"/>
    </row>
    <row r="1164">
      <c r="A1164" s="106"/>
      <c r="B1164" s="85"/>
      <c r="AQ1164" s="73"/>
      <c r="AT1164" s="73"/>
    </row>
    <row r="1165">
      <c r="A1165" s="106"/>
      <c r="B1165" s="85"/>
      <c r="AQ1165" s="73"/>
      <c r="AT1165" s="73"/>
    </row>
    <row r="1166">
      <c r="A1166" s="106"/>
      <c r="B1166" s="85"/>
      <c r="AQ1166" s="73"/>
      <c r="AT1166" s="73"/>
    </row>
    <row r="1167">
      <c r="A1167" s="106"/>
      <c r="B1167" s="85"/>
      <c r="AQ1167" s="73"/>
      <c r="AT1167" s="73"/>
    </row>
    <row r="1168">
      <c r="A1168" s="106"/>
      <c r="B1168" s="85"/>
      <c r="AQ1168" s="73"/>
      <c r="AT1168" s="73"/>
    </row>
    <row r="1169">
      <c r="A1169" s="106"/>
      <c r="B1169" s="85"/>
      <c r="AQ1169" s="73"/>
      <c r="AT1169" s="73"/>
    </row>
    <row r="1170">
      <c r="A1170" s="106"/>
      <c r="B1170" s="85"/>
      <c r="AQ1170" s="73"/>
      <c r="AT1170" s="73"/>
    </row>
    <row r="1171">
      <c r="A1171" s="106"/>
      <c r="B1171" s="85"/>
      <c r="AQ1171" s="73"/>
      <c r="AT1171" s="73"/>
    </row>
    <row r="1172">
      <c r="A1172" s="106"/>
      <c r="B1172" s="85"/>
      <c r="AQ1172" s="73"/>
      <c r="AT1172" s="73"/>
    </row>
    <row r="1173">
      <c r="A1173" s="106"/>
      <c r="B1173" s="85"/>
      <c r="AQ1173" s="73"/>
      <c r="AT1173" s="73"/>
    </row>
    <row r="1174">
      <c r="A1174" s="106"/>
      <c r="B1174" s="85"/>
      <c r="AQ1174" s="73"/>
      <c r="AT1174" s="73"/>
    </row>
    <row r="1175">
      <c r="A1175" s="106"/>
      <c r="B1175" s="85"/>
      <c r="AQ1175" s="73"/>
      <c r="AT1175" s="73"/>
    </row>
    <row r="1176">
      <c r="A1176" s="106"/>
      <c r="B1176" s="85"/>
      <c r="AQ1176" s="73"/>
      <c r="AT1176" s="73"/>
    </row>
    <row r="1177">
      <c r="A1177" s="106"/>
      <c r="B1177" s="85"/>
      <c r="AQ1177" s="73"/>
      <c r="AT1177" s="73"/>
    </row>
    <row r="1178">
      <c r="A1178" s="106"/>
      <c r="B1178" s="85"/>
      <c r="AQ1178" s="73"/>
      <c r="AT1178" s="73"/>
    </row>
    <row r="1179">
      <c r="A1179" s="106"/>
      <c r="B1179" s="85"/>
      <c r="AQ1179" s="73"/>
      <c r="AT1179" s="73"/>
    </row>
    <row r="1180">
      <c r="A1180" s="106"/>
      <c r="B1180" s="85"/>
      <c r="AQ1180" s="73"/>
      <c r="AT1180" s="73"/>
    </row>
    <row r="1181">
      <c r="A1181" s="106"/>
      <c r="B1181" s="85"/>
      <c r="AQ1181" s="73"/>
      <c r="AT1181" s="73"/>
    </row>
    <row r="1182">
      <c r="A1182" s="106"/>
      <c r="B1182" s="85"/>
      <c r="AQ1182" s="73"/>
      <c r="AT1182" s="73"/>
    </row>
    <row r="1183">
      <c r="A1183" s="106"/>
      <c r="B1183" s="85"/>
      <c r="AQ1183" s="73"/>
      <c r="AT1183" s="73"/>
    </row>
    <row r="1184">
      <c r="A1184" s="106"/>
      <c r="B1184" s="85"/>
      <c r="AQ1184" s="73"/>
      <c r="AT1184" s="73"/>
    </row>
    <row r="1185">
      <c r="A1185" s="106"/>
      <c r="B1185" s="85"/>
      <c r="AQ1185" s="73"/>
      <c r="AT1185" s="73"/>
    </row>
    <row r="1186">
      <c r="A1186" s="106"/>
      <c r="B1186" s="85"/>
      <c r="AQ1186" s="73"/>
      <c r="AT1186" s="73"/>
    </row>
    <row r="1187">
      <c r="A1187" s="106"/>
      <c r="B1187" s="85"/>
      <c r="AQ1187" s="73"/>
      <c r="AT1187" s="73"/>
    </row>
    <row r="1188">
      <c r="A1188" s="106"/>
      <c r="B1188" s="85"/>
      <c r="AQ1188" s="73"/>
      <c r="AT1188" s="73"/>
    </row>
    <row r="1189">
      <c r="A1189" s="106"/>
      <c r="B1189" s="85"/>
      <c r="AQ1189" s="73"/>
      <c r="AT1189" s="73"/>
    </row>
    <row r="1190">
      <c r="A1190" s="106"/>
      <c r="B1190" s="85"/>
      <c r="AQ1190" s="73"/>
      <c r="AT1190" s="73"/>
    </row>
    <row r="1191">
      <c r="A1191" s="106"/>
      <c r="B1191" s="85"/>
      <c r="AQ1191" s="73"/>
      <c r="AT1191" s="73"/>
    </row>
    <row r="1192">
      <c r="A1192" s="106"/>
      <c r="B1192" s="85"/>
      <c r="AQ1192" s="73"/>
      <c r="AT1192" s="73"/>
    </row>
    <row r="1193">
      <c r="A1193" s="106"/>
      <c r="B1193" s="85"/>
      <c r="AQ1193" s="73"/>
      <c r="AT1193" s="73"/>
    </row>
    <row r="1194">
      <c r="A1194" s="106"/>
      <c r="B1194" s="85"/>
      <c r="AQ1194" s="73"/>
      <c r="AT1194" s="73"/>
    </row>
    <row r="1195">
      <c r="A1195" s="106"/>
      <c r="B1195" s="85"/>
      <c r="AQ1195" s="73"/>
      <c r="AT1195" s="73"/>
    </row>
    <row r="1196">
      <c r="A1196" s="106"/>
      <c r="B1196" s="85"/>
      <c r="AQ1196" s="73"/>
      <c r="AT1196" s="73"/>
    </row>
    <row r="1197">
      <c r="A1197" s="106"/>
      <c r="B1197" s="85"/>
      <c r="AQ1197" s="73"/>
      <c r="AT1197" s="73"/>
    </row>
    <row r="1198">
      <c r="A1198" s="106"/>
      <c r="B1198" s="85"/>
      <c r="AQ1198" s="73"/>
      <c r="AT1198" s="73"/>
    </row>
    <row r="1199">
      <c r="A1199" s="106"/>
      <c r="B1199" s="85"/>
      <c r="AQ1199" s="73"/>
      <c r="AT1199" s="73"/>
    </row>
    <row r="1200">
      <c r="A1200" s="106"/>
      <c r="B1200" s="85"/>
      <c r="AQ1200" s="73"/>
      <c r="AT1200" s="73"/>
    </row>
    <row r="1201">
      <c r="A1201" s="106"/>
      <c r="B1201" s="85"/>
      <c r="AQ1201" s="73"/>
      <c r="AT1201" s="73"/>
    </row>
    <row r="1202">
      <c r="A1202" s="106"/>
      <c r="B1202" s="85"/>
      <c r="AQ1202" s="73"/>
      <c r="AT1202" s="73"/>
    </row>
    <row r="1203">
      <c r="A1203" s="106"/>
      <c r="B1203" s="85"/>
      <c r="AQ1203" s="73"/>
      <c r="AT1203" s="73"/>
    </row>
    <row r="1204">
      <c r="A1204" s="106"/>
      <c r="B1204" s="85"/>
      <c r="AQ1204" s="73"/>
      <c r="AT1204" s="73"/>
    </row>
    <row r="1205">
      <c r="A1205" s="106"/>
      <c r="B1205" s="85"/>
      <c r="AQ1205" s="73"/>
      <c r="AT1205" s="73"/>
    </row>
    <row r="1206">
      <c r="A1206" s="106"/>
      <c r="B1206" s="85"/>
      <c r="AQ1206" s="73"/>
      <c r="AT1206" s="73"/>
    </row>
    <row r="1207">
      <c r="A1207" s="106"/>
      <c r="B1207" s="85"/>
      <c r="AQ1207" s="73"/>
      <c r="AT1207" s="73"/>
    </row>
    <row r="1208">
      <c r="A1208" s="106"/>
      <c r="B1208" s="85"/>
      <c r="AQ1208" s="73"/>
      <c r="AT1208" s="73"/>
    </row>
    <row r="1209">
      <c r="A1209" s="106"/>
      <c r="B1209" s="85"/>
      <c r="AQ1209" s="73"/>
      <c r="AT1209" s="73"/>
    </row>
    <row r="1210">
      <c r="A1210" s="106"/>
      <c r="B1210" s="85"/>
      <c r="AQ1210" s="73"/>
      <c r="AT1210" s="73"/>
    </row>
    <row r="1211">
      <c r="A1211" s="106"/>
      <c r="B1211" s="85"/>
      <c r="AQ1211" s="73"/>
      <c r="AT1211" s="73"/>
    </row>
    <row r="1212">
      <c r="A1212" s="106"/>
      <c r="B1212" s="85"/>
      <c r="AQ1212" s="73"/>
      <c r="AT1212" s="73"/>
    </row>
    <row r="1213">
      <c r="A1213" s="106"/>
      <c r="B1213" s="85"/>
      <c r="AQ1213" s="73"/>
      <c r="AT1213" s="73"/>
    </row>
    <row r="1214">
      <c r="A1214" s="106"/>
      <c r="B1214" s="85"/>
      <c r="AQ1214" s="73"/>
      <c r="AT1214" s="73"/>
    </row>
    <row r="1215">
      <c r="A1215" s="106"/>
      <c r="B1215" s="85"/>
      <c r="AQ1215" s="73"/>
      <c r="AT1215" s="73"/>
    </row>
    <row r="1216">
      <c r="A1216" s="106"/>
      <c r="B1216" s="85"/>
      <c r="AQ1216" s="73"/>
      <c r="AT1216" s="73"/>
    </row>
    <row r="1217">
      <c r="A1217" s="106"/>
      <c r="B1217" s="85"/>
      <c r="AQ1217" s="73"/>
      <c r="AT1217" s="73"/>
    </row>
    <row r="1218">
      <c r="A1218" s="106"/>
      <c r="B1218" s="85"/>
      <c r="AQ1218" s="73"/>
      <c r="AT1218" s="73"/>
    </row>
    <row r="1219">
      <c r="A1219" s="106"/>
      <c r="B1219" s="85"/>
      <c r="AQ1219" s="73"/>
      <c r="AT1219" s="73"/>
    </row>
    <row r="1220">
      <c r="A1220" s="106"/>
      <c r="B1220" s="85"/>
      <c r="AQ1220" s="73"/>
      <c r="AT1220" s="73"/>
    </row>
    <row r="1221">
      <c r="A1221" s="106"/>
      <c r="B1221" s="85"/>
      <c r="AQ1221" s="73"/>
      <c r="AT1221" s="73"/>
    </row>
    <row r="1222">
      <c r="A1222" s="106"/>
      <c r="B1222" s="85"/>
      <c r="AQ1222" s="73"/>
      <c r="AT1222" s="73"/>
    </row>
    <row r="1223">
      <c r="A1223" s="106"/>
      <c r="B1223" s="85"/>
      <c r="AQ1223" s="73"/>
      <c r="AT1223" s="73"/>
    </row>
    <row r="1224">
      <c r="A1224" s="106"/>
      <c r="B1224" s="85"/>
      <c r="AQ1224" s="73"/>
      <c r="AT1224" s="73"/>
    </row>
    <row r="1225">
      <c r="A1225" s="106"/>
      <c r="B1225" s="85"/>
      <c r="AQ1225" s="73"/>
      <c r="AT1225" s="73"/>
    </row>
    <row r="1226">
      <c r="A1226" s="106"/>
      <c r="B1226" s="85"/>
      <c r="AQ1226" s="73"/>
      <c r="AT1226" s="73"/>
    </row>
    <row r="1227">
      <c r="A1227" s="106"/>
      <c r="B1227" s="85"/>
      <c r="AQ1227" s="73"/>
      <c r="AT1227" s="73"/>
    </row>
    <row r="1228">
      <c r="A1228" s="106"/>
      <c r="B1228" s="85"/>
      <c r="AQ1228" s="73"/>
      <c r="AT1228" s="73"/>
    </row>
    <row r="1229">
      <c r="A1229" s="106"/>
      <c r="B1229" s="85"/>
      <c r="AQ1229" s="73"/>
      <c r="AT1229" s="73"/>
    </row>
    <row r="1230">
      <c r="A1230" s="106"/>
      <c r="B1230" s="85"/>
      <c r="AQ1230" s="73"/>
      <c r="AT1230" s="73"/>
    </row>
    <row r="1231">
      <c r="A1231" s="106"/>
      <c r="B1231" s="85"/>
      <c r="AQ1231" s="73"/>
      <c r="AT1231" s="73"/>
    </row>
    <row r="1232">
      <c r="A1232" s="106"/>
      <c r="B1232" s="85"/>
      <c r="AQ1232" s="73"/>
      <c r="AT1232" s="73"/>
    </row>
    <row r="1233">
      <c r="A1233" s="106"/>
      <c r="B1233" s="85"/>
      <c r="AQ1233" s="73"/>
      <c r="AT1233" s="73"/>
    </row>
    <row r="1234">
      <c r="A1234" s="106"/>
      <c r="B1234" s="85"/>
      <c r="AQ1234" s="73"/>
      <c r="AT1234" s="73"/>
    </row>
    <row r="1235">
      <c r="A1235" s="106"/>
      <c r="B1235" s="85"/>
      <c r="AQ1235" s="73"/>
      <c r="AT1235" s="73"/>
    </row>
    <row r="1236">
      <c r="A1236" s="106"/>
      <c r="B1236" s="85"/>
      <c r="AQ1236" s="73"/>
      <c r="AT1236" s="73"/>
    </row>
    <row r="1237">
      <c r="A1237" s="106"/>
      <c r="B1237" s="85"/>
      <c r="AQ1237" s="73"/>
      <c r="AT1237" s="73"/>
    </row>
    <row r="1238">
      <c r="A1238" s="106"/>
      <c r="B1238" s="85"/>
      <c r="AQ1238" s="73"/>
      <c r="AT1238" s="73"/>
    </row>
    <row r="1239">
      <c r="A1239" s="106"/>
      <c r="B1239" s="85"/>
      <c r="AQ1239" s="73"/>
      <c r="AT1239" s="73"/>
    </row>
    <row r="1240">
      <c r="A1240" s="106"/>
      <c r="B1240" s="85"/>
      <c r="AQ1240" s="73"/>
      <c r="AT1240" s="73"/>
    </row>
    <row r="1241">
      <c r="A1241" s="106"/>
      <c r="B1241" s="85"/>
      <c r="AQ1241" s="73"/>
      <c r="AT1241" s="73"/>
    </row>
    <row r="1242">
      <c r="A1242" s="106"/>
      <c r="B1242" s="85"/>
      <c r="AQ1242" s="73"/>
      <c r="AT1242" s="73"/>
    </row>
    <row r="1243">
      <c r="A1243" s="106"/>
      <c r="B1243" s="85"/>
      <c r="AQ1243" s="73"/>
      <c r="AT1243" s="73"/>
    </row>
    <row r="1244">
      <c r="A1244" s="106"/>
      <c r="B1244" s="85"/>
      <c r="AQ1244" s="73"/>
      <c r="AT1244" s="73"/>
    </row>
    <row r="1245">
      <c r="A1245" s="106"/>
      <c r="B1245" s="85"/>
      <c r="AQ1245" s="73"/>
      <c r="AT1245" s="73"/>
    </row>
    <row r="1246">
      <c r="A1246" s="106"/>
      <c r="B1246" s="85"/>
      <c r="AQ1246" s="73"/>
      <c r="AT1246" s="73"/>
    </row>
    <row r="1247">
      <c r="A1247" s="106"/>
      <c r="B1247" s="85"/>
      <c r="AQ1247" s="73"/>
      <c r="AT1247" s="73"/>
    </row>
    <row r="1248">
      <c r="A1248" s="106"/>
      <c r="B1248" s="85"/>
      <c r="AQ1248" s="73"/>
      <c r="AT1248" s="73"/>
    </row>
    <row r="1249">
      <c r="A1249" s="106"/>
      <c r="B1249" s="85"/>
      <c r="AQ1249" s="73"/>
      <c r="AT1249" s="73"/>
    </row>
    <row r="1250">
      <c r="A1250" s="106"/>
      <c r="B1250" s="85"/>
      <c r="AQ1250" s="73"/>
      <c r="AT1250" s="73"/>
    </row>
    <row r="1251">
      <c r="A1251" s="106"/>
      <c r="B1251" s="85"/>
      <c r="AQ1251" s="73"/>
      <c r="AT1251" s="73"/>
    </row>
    <row r="1252">
      <c r="A1252" s="106"/>
      <c r="B1252" s="85"/>
      <c r="AQ1252" s="73"/>
      <c r="AT1252" s="73"/>
    </row>
    <row r="1253">
      <c r="A1253" s="106"/>
      <c r="B1253" s="85"/>
      <c r="AQ1253" s="73"/>
      <c r="AT1253" s="73"/>
    </row>
    <row r="1254">
      <c r="A1254" s="106"/>
      <c r="B1254" s="85"/>
      <c r="AQ1254" s="73"/>
      <c r="AT1254" s="73"/>
    </row>
    <row r="1255">
      <c r="A1255" s="106"/>
      <c r="B1255" s="85"/>
      <c r="AQ1255" s="73"/>
      <c r="AT1255" s="73"/>
    </row>
    <row r="1256">
      <c r="A1256" s="106"/>
      <c r="B1256" s="85"/>
      <c r="AQ1256" s="73"/>
      <c r="AT1256" s="73"/>
    </row>
    <row r="1257">
      <c r="A1257" s="106"/>
      <c r="B1257" s="85"/>
      <c r="AQ1257" s="73"/>
      <c r="AT1257" s="73"/>
    </row>
    <row r="1258">
      <c r="A1258" s="106"/>
      <c r="B1258" s="85"/>
      <c r="AQ1258" s="73"/>
      <c r="AT1258" s="73"/>
    </row>
    <row r="1259">
      <c r="A1259" s="106"/>
      <c r="B1259" s="85"/>
      <c r="AQ1259" s="73"/>
      <c r="AT1259" s="73"/>
    </row>
    <row r="1260">
      <c r="A1260" s="106"/>
      <c r="B1260" s="85"/>
      <c r="AQ1260" s="73"/>
      <c r="AT1260" s="73"/>
    </row>
    <row r="1261">
      <c r="A1261" s="106"/>
      <c r="B1261" s="85"/>
      <c r="AQ1261" s="73"/>
      <c r="AT1261" s="73"/>
    </row>
    <row r="1262">
      <c r="A1262" s="106"/>
      <c r="B1262" s="85"/>
      <c r="AQ1262" s="73"/>
      <c r="AT1262" s="73"/>
    </row>
    <row r="1263">
      <c r="A1263" s="106"/>
      <c r="B1263" s="85"/>
      <c r="AQ1263" s="73"/>
      <c r="AT1263" s="73"/>
    </row>
    <row r="1264">
      <c r="A1264" s="106"/>
      <c r="B1264" s="85"/>
      <c r="AQ1264" s="73"/>
      <c r="AT1264" s="73"/>
    </row>
    <row r="1265">
      <c r="A1265" s="106"/>
      <c r="B1265" s="85"/>
      <c r="AQ1265" s="73"/>
      <c r="AT1265" s="73"/>
    </row>
    <row r="1266">
      <c r="A1266" s="106"/>
      <c r="B1266" s="85"/>
      <c r="AQ1266" s="73"/>
      <c r="AT1266" s="73"/>
    </row>
    <row r="1267">
      <c r="A1267" s="106"/>
      <c r="B1267" s="85"/>
      <c r="AQ1267" s="73"/>
      <c r="AT1267" s="73"/>
    </row>
    <row r="1268">
      <c r="A1268" s="106"/>
      <c r="B1268" s="85"/>
      <c r="AQ1268" s="73"/>
      <c r="AT1268" s="73"/>
    </row>
    <row r="1269">
      <c r="A1269" s="106"/>
      <c r="B1269" s="85"/>
      <c r="AQ1269" s="73"/>
      <c r="AT1269" s="73"/>
    </row>
    <row r="1270">
      <c r="A1270" s="106"/>
      <c r="B1270" s="85"/>
      <c r="AQ1270" s="73"/>
      <c r="AT1270" s="73"/>
    </row>
    <row r="1271">
      <c r="A1271" s="106"/>
      <c r="B1271" s="85"/>
      <c r="AQ1271" s="73"/>
      <c r="AT1271" s="73"/>
    </row>
    <row r="1272">
      <c r="A1272" s="106"/>
      <c r="B1272" s="85"/>
      <c r="AQ1272" s="73"/>
      <c r="AT1272" s="73"/>
    </row>
    <row r="1273">
      <c r="A1273" s="106"/>
      <c r="B1273" s="85"/>
      <c r="AQ1273" s="73"/>
      <c r="AT1273" s="73"/>
    </row>
    <row r="1274">
      <c r="A1274" s="106"/>
      <c r="B1274" s="85"/>
      <c r="AQ1274" s="73"/>
      <c r="AT1274" s="73"/>
    </row>
    <row r="1275">
      <c r="A1275" s="106"/>
      <c r="B1275" s="85"/>
      <c r="AQ1275" s="73"/>
      <c r="AT1275" s="73"/>
    </row>
    <row r="1276">
      <c r="A1276" s="106"/>
      <c r="B1276" s="85"/>
      <c r="AQ1276" s="73"/>
      <c r="AT1276" s="73"/>
    </row>
    <row r="1277">
      <c r="A1277" s="106"/>
      <c r="B1277" s="85"/>
      <c r="AQ1277" s="73"/>
      <c r="AT1277" s="73"/>
    </row>
    <row r="1278">
      <c r="A1278" s="106"/>
      <c r="B1278" s="85"/>
      <c r="AQ1278" s="73"/>
      <c r="AT1278" s="73"/>
    </row>
    <row r="1279">
      <c r="A1279" s="106"/>
      <c r="B1279" s="85"/>
      <c r="AQ1279" s="73"/>
      <c r="AT1279" s="73"/>
    </row>
    <row r="1280">
      <c r="A1280" s="106"/>
      <c r="B1280" s="85"/>
      <c r="AQ1280" s="73"/>
      <c r="AT1280" s="73"/>
    </row>
    <row r="1281">
      <c r="A1281" s="106"/>
      <c r="B1281" s="85"/>
      <c r="AQ1281" s="73"/>
      <c r="AT1281" s="73"/>
    </row>
    <row r="1282">
      <c r="A1282" s="106"/>
      <c r="B1282" s="85"/>
      <c r="AQ1282" s="73"/>
      <c r="AT1282" s="73"/>
    </row>
    <row r="1283">
      <c r="A1283" s="106"/>
      <c r="B1283" s="85"/>
      <c r="AQ1283" s="73"/>
      <c r="AT1283" s="73"/>
    </row>
    <row r="1284">
      <c r="A1284" s="106"/>
      <c r="B1284" s="85"/>
      <c r="AQ1284" s="73"/>
      <c r="AT1284" s="73"/>
    </row>
    <row r="1285">
      <c r="A1285" s="106"/>
      <c r="B1285" s="85"/>
      <c r="AQ1285" s="73"/>
      <c r="AT1285" s="73"/>
    </row>
    <row r="1286">
      <c r="A1286" s="106"/>
      <c r="B1286" s="85"/>
      <c r="AQ1286" s="73"/>
      <c r="AT1286" s="73"/>
    </row>
    <row r="1287">
      <c r="A1287" s="106"/>
      <c r="B1287" s="85"/>
      <c r="AQ1287" s="73"/>
      <c r="AT1287" s="73"/>
    </row>
    <row r="1288">
      <c r="A1288" s="106"/>
      <c r="B1288" s="85"/>
      <c r="AQ1288" s="73"/>
      <c r="AT1288" s="73"/>
    </row>
    <row r="1289">
      <c r="A1289" s="106"/>
      <c r="B1289" s="85"/>
      <c r="AQ1289" s="73"/>
      <c r="AT1289" s="73"/>
    </row>
    <row r="1290">
      <c r="A1290" s="106"/>
      <c r="B1290" s="85"/>
      <c r="AQ1290" s="73"/>
      <c r="AT1290" s="73"/>
    </row>
    <row r="1291">
      <c r="A1291" s="106"/>
      <c r="B1291" s="85"/>
      <c r="AQ1291" s="73"/>
      <c r="AT1291" s="73"/>
    </row>
    <row r="1292">
      <c r="A1292" s="106"/>
      <c r="B1292" s="85"/>
      <c r="AQ1292" s="73"/>
      <c r="AT1292" s="73"/>
    </row>
    <row r="1293">
      <c r="A1293" s="106"/>
      <c r="B1293" s="85"/>
      <c r="AQ1293" s="73"/>
      <c r="AT1293" s="73"/>
    </row>
    <row r="1294">
      <c r="A1294" s="106"/>
      <c r="B1294" s="85"/>
      <c r="AQ1294" s="73"/>
      <c r="AT1294" s="73"/>
    </row>
    <row r="1295">
      <c r="A1295" s="106"/>
      <c r="B1295" s="85"/>
      <c r="AQ1295" s="73"/>
      <c r="AT1295" s="73"/>
    </row>
    <row r="1296">
      <c r="A1296" s="106"/>
      <c r="B1296" s="85"/>
      <c r="AQ1296" s="73"/>
      <c r="AT1296" s="73"/>
    </row>
    <row r="1297">
      <c r="A1297" s="106"/>
      <c r="B1297" s="85"/>
      <c r="AQ1297" s="73"/>
      <c r="AT1297" s="73"/>
    </row>
    <row r="1298">
      <c r="A1298" s="106"/>
      <c r="B1298" s="85"/>
      <c r="AQ1298" s="73"/>
      <c r="AT1298" s="73"/>
    </row>
    <row r="1299">
      <c r="A1299" s="106"/>
      <c r="B1299" s="85"/>
      <c r="AQ1299" s="73"/>
      <c r="AT1299" s="73"/>
    </row>
    <row r="1300">
      <c r="A1300" s="106"/>
      <c r="B1300" s="85"/>
      <c r="AQ1300" s="73"/>
      <c r="AT1300" s="73"/>
    </row>
    <row r="1301">
      <c r="A1301" s="106"/>
      <c r="B1301" s="85"/>
      <c r="AQ1301" s="73"/>
      <c r="AT1301" s="73"/>
    </row>
    <row r="1302">
      <c r="A1302" s="106"/>
      <c r="B1302" s="85"/>
      <c r="AQ1302" s="73"/>
      <c r="AT1302" s="73"/>
    </row>
    <row r="1303">
      <c r="A1303" s="106"/>
      <c r="B1303" s="85"/>
      <c r="AQ1303" s="73"/>
      <c r="AT1303" s="73"/>
    </row>
    <row r="1304">
      <c r="A1304" s="106"/>
      <c r="B1304" s="85"/>
      <c r="AQ1304" s="73"/>
      <c r="AT1304" s="73"/>
    </row>
    <row r="1305">
      <c r="A1305" s="106"/>
      <c r="B1305" s="85"/>
      <c r="AQ1305" s="73"/>
      <c r="AT1305" s="73"/>
    </row>
    <row r="1306">
      <c r="A1306" s="106"/>
      <c r="B1306" s="85"/>
      <c r="AQ1306" s="73"/>
      <c r="AT1306" s="73"/>
    </row>
    <row r="1307">
      <c r="A1307" s="106"/>
      <c r="B1307" s="85"/>
      <c r="AQ1307" s="73"/>
      <c r="AT1307" s="73"/>
    </row>
    <row r="1308">
      <c r="A1308" s="106"/>
      <c r="B1308" s="85"/>
      <c r="AQ1308" s="73"/>
      <c r="AT1308" s="73"/>
    </row>
    <row r="1309">
      <c r="A1309" s="106"/>
      <c r="B1309" s="85"/>
      <c r="AQ1309" s="73"/>
      <c r="AT1309" s="73"/>
    </row>
    <row r="1310">
      <c r="A1310" s="106"/>
      <c r="B1310" s="85"/>
      <c r="AQ1310" s="73"/>
      <c r="AT1310" s="73"/>
    </row>
    <row r="1311">
      <c r="A1311" s="106"/>
      <c r="B1311" s="85"/>
      <c r="AQ1311" s="73"/>
      <c r="AT1311" s="73"/>
    </row>
    <row r="1312">
      <c r="A1312" s="106"/>
      <c r="B1312" s="85"/>
      <c r="AQ1312" s="73"/>
      <c r="AT1312" s="73"/>
    </row>
    <row r="1313">
      <c r="A1313" s="106"/>
      <c r="B1313" s="85"/>
      <c r="AQ1313" s="73"/>
      <c r="AT1313" s="73"/>
    </row>
    <row r="1314">
      <c r="A1314" s="106"/>
      <c r="B1314" s="85"/>
      <c r="AQ1314" s="73"/>
      <c r="AT1314" s="73"/>
    </row>
    <row r="1315">
      <c r="A1315" s="106"/>
      <c r="B1315" s="85"/>
      <c r="AQ1315" s="73"/>
      <c r="AT1315" s="73"/>
    </row>
    <row r="1316">
      <c r="A1316" s="106"/>
      <c r="B1316" s="85"/>
      <c r="AQ1316" s="73"/>
      <c r="AT1316" s="73"/>
    </row>
    <row r="1317">
      <c r="A1317" s="106"/>
      <c r="B1317" s="85"/>
      <c r="AQ1317" s="73"/>
      <c r="AT1317" s="73"/>
    </row>
    <row r="1318">
      <c r="A1318" s="106"/>
      <c r="B1318" s="85"/>
      <c r="AQ1318" s="73"/>
      <c r="AT1318" s="73"/>
    </row>
    <row r="1319">
      <c r="A1319" s="106"/>
      <c r="B1319" s="85"/>
      <c r="AQ1319" s="73"/>
      <c r="AT1319" s="73"/>
    </row>
    <row r="1320">
      <c r="A1320" s="106"/>
      <c r="B1320" s="85"/>
      <c r="AQ1320" s="73"/>
      <c r="AT1320" s="73"/>
    </row>
    <row r="1321">
      <c r="A1321" s="106"/>
      <c r="B1321" s="85"/>
      <c r="AQ1321" s="73"/>
      <c r="AT1321" s="73"/>
    </row>
    <row r="1322">
      <c r="A1322" s="106"/>
      <c r="B1322" s="85"/>
      <c r="AQ1322" s="73"/>
      <c r="AT1322" s="73"/>
    </row>
    <row r="1323">
      <c r="A1323" s="106"/>
      <c r="B1323" s="85"/>
      <c r="AQ1323" s="73"/>
      <c r="AT1323" s="73"/>
    </row>
    <row r="1324">
      <c r="A1324" s="106"/>
      <c r="B1324" s="85"/>
      <c r="AQ1324" s="73"/>
      <c r="AT1324" s="73"/>
    </row>
    <row r="1325">
      <c r="A1325" s="106"/>
      <c r="B1325" s="85"/>
      <c r="AQ1325" s="73"/>
      <c r="AT1325" s="73"/>
    </row>
    <row r="1326">
      <c r="A1326" s="106"/>
      <c r="B1326" s="85"/>
      <c r="AQ1326" s="73"/>
      <c r="AT1326" s="73"/>
    </row>
    <row r="1327">
      <c r="A1327" s="106"/>
      <c r="B1327" s="85"/>
      <c r="AQ1327" s="73"/>
      <c r="AT1327" s="73"/>
    </row>
    <row r="1328">
      <c r="A1328" s="106"/>
      <c r="B1328" s="85"/>
      <c r="AQ1328" s="73"/>
      <c r="AT1328" s="73"/>
    </row>
    <row r="1329">
      <c r="A1329" s="106"/>
      <c r="B1329" s="85"/>
      <c r="AQ1329" s="73"/>
      <c r="AT1329" s="73"/>
    </row>
    <row r="1330">
      <c r="A1330" s="106"/>
      <c r="B1330" s="85"/>
      <c r="AQ1330" s="73"/>
      <c r="AT1330" s="73"/>
    </row>
    <row r="1331">
      <c r="A1331" s="106"/>
      <c r="B1331" s="85"/>
      <c r="AQ1331" s="73"/>
      <c r="AT1331" s="73"/>
    </row>
    <row r="1332">
      <c r="A1332" s="106"/>
      <c r="B1332" s="85"/>
      <c r="AQ1332" s="73"/>
      <c r="AT1332" s="73"/>
    </row>
    <row r="1333">
      <c r="A1333" s="106"/>
      <c r="B1333" s="85"/>
      <c r="AQ1333" s="73"/>
      <c r="AT1333" s="73"/>
    </row>
    <row r="1334">
      <c r="A1334" s="106"/>
      <c r="B1334" s="85"/>
      <c r="AQ1334" s="73"/>
      <c r="AT1334" s="73"/>
    </row>
    <row r="1335">
      <c r="A1335" s="106"/>
      <c r="B1335" s="85"/>
      <c r="AQ1335" s="73"/>
      <c r="AT1335" s="73"/>
    </row>
    <row r="1336">
      <c r="A1336" s="106"/>
      <c r="B1336" s="85"/>
      <c r="AQ1336" s="73"/>
      <c r="AT1336" s="73"/>
    </row>
    <row r="1337">
      <c r="A1337" s="106"/>
      <c r="B1337" s="85"/>
      <c r="AQ1337" s="73"/>
      <c r="AT1337" s="73"/>
    </row>
    <row r="1338">
      <c r="A1338" s="106"/>
      <c r="B1338" s="85"/>
      <c r="AQ1338" s="73"/>
      <c r="AT1338" s="73"/>
    </row>
    <row r="1339">
      <c r="A1339" s="106"/>
      <c r="B1339" s="85"/>
      <c r="AQ1339" s="73"/>
      <c r="AT1339" s="73"/>
    </row>
    <row r="1340">
      <c r="A1340" s="106"/>
      <c r="B1340" s="85"/>
      <c r="AQ1340" s="73"/>
      <c r="AT1340" s="73"/>
    </row>
    <row r="1341">
      <c r="A1341" s="106"/>
      <c r="B1341" s="85"/>
      <c r="AQ1341" s="73"/>
      <c r="AT1341" s="73"/>
    </row>
    <row r="1342">
      <c r="A1342" s="106"/>
      <c r="B1342" s="85"/>
      <c r="AQ1342" s="73"/>
      <c r="AT1342" s="73"/>
    </row>
    <row r="1343">
      <c r="A1343" s="106"/>
      <c r="B1343" s="85"/>
      <c r="AQ1343" s="73"/>
      <c r="AT1343" s="73"/>
    </row>
    <row r="1344">
      <c r="A1344" s="106"/>
      <c r="B1344" s="85"/>
      <c r="AQ1344" s="73"/>
      <c r="AT1344" s="73"/>
    </row>
    <row r="1345">
      <c r="A1345" s="106"/>
      <c r="B1345" s="85"/>
      <c r="AQ1345" s="73"/>
      <c r="AT1345" s="73"/>
    </row>
    <row r="1346">
      <c r="A1346" s="106"/>
      <c r="B1346" s="85"/>
      <c r="AQ1346" s="73"/>
      <c r="AT1346" s="73"/>
    </row>
    <row r="1347">
      <c r="A1347" s="106"/>
      <c r="B1347" s="85"/>
      <c r="AQ1347" s="73"/>
      <c r="AT1347" s="73"/>
    </row>
    <row r="1348">
      <c r="A1348" s="106"/>
      <c r="B1348" s="85"/>
      <c r="AQ1348" s="73"/>
      <c r="AT1348" s="73"/>
    </row>
    <row r="1349">
      <c r="A1349" s="106"/>
      <c r="B1349" s="85"/>
      <c r="AQ1349" s="73"/>
      <c r="AT1349" s="73"/>
    </row>
    <row r="1350">
      <c r="A1350" s="106"/>
      <c r="B1350" s="85"/>
      <c r="AQ1350" s="73"/>
      <c r="AT1350" s="73"/>
    </row>
    <row r="1351">
      <c r="A1351" s="106"/>
      <c r="B1351" s="85"/>
      <c r="AQ1351" s="73"/>
      <c r="AT1351" s="73"/>
    </row>
    <row r="1352">
      <c r="A1352" s="106"/>
      <c r="B1352" s="85"/>
      <c r="AQ1352" s="73"/>
      <c r="AT1352" s="73"/>
    </row>
    <row r="1353">
      <c r="A1353" s="106"/>
      <c r="B1353" s="85"/>
      <c r="AQ1353" s="73"/>
      <c r="AT1353" s="73"/>
    </row>
    <row r="1354">
      <c r="A1354" s="106"/>
      <c r="B1354" s="85"/>
      <c r="AQ1354" s="73"/>
      <c r="AT1354" s="73"/>
    </row>
    <row r="1355">
      <c r="A1355" s="106"/>
      <c r="B1355" s="85"/>
      <c r="AQ1355" s="73"/>
      <c r="AT1355" s="73"/>
    </row>
    <row r="1356">
      <c r="A1356" s="106"/>
      <c r="B1356" s="85"/>
      <c r="AQ1356" s="73"/>
      <c r="AT1356" s="73"/>
    </row>
    <row r="1357">
      <c r="A1357" s="106"/>
      <c r="B1357" s="85"/>
      <c r="AQ1357" s="73"/>
      <c r="AT1357" s="73"/>
    </row>
    <row r="1358">
      <c r="A1358" s="106"/>
      <c r="B1358" s="85"/>
      <c r="AQ1358" s="73"/>
      <c r="AT1358" s="73"/>
    </row>
    <row r="1359">
      <c r="A1359" s="106"/>
      <c r="B1359" s="85"/>
      <c r="AQ1359" s="73"/>
      <c r="AT1359" s="73"/>
    </row>
    <row r="1360">
      <c r="A1360" s="106"/>
      <c r="B1360" s="85"/>
      <c r="AQ1360" s="73"/>
      <c r="AT1360" s="73"/>
    </row>
    <row r="1361">
      <c r="A1361" s="106"/>
      <c r="B1361" s="85"/>
      <c r="AQ1361" s="73"/>
      <c r="AT1361" s="73"/>
    </row>
    <row r="1362">
      <c r="A1362" s="106"/>
      <c r="B1362" s="85"/>
      <c r="AQ1362" s="73"/>
      <c r="AT1362" s="73"/>
    </row>
    <row r="1363">
      <c r="A1363" s="106"/>
      <c r="B1363" s="85"/>
      <c r="AQ1363" s="73"/>
      <c r="AT1363" s="73"/>
    </row>
    <row r="1364">
      <c r="A1364" s="106"/>
      <c r="B1364" s="85"/>
      <c r="AQ1364" s="73"/>
      <c r="AT1364" s="73"/>
    </row>
    <row r="1365">
      <c r="A1365" s="106"/>
      <c r="B1365" s="85"/>
      <c r="AQ1365" s="73"/>
      <c r="AT1365" s="73"/>
    </row>
    <row r="1366">
      <c r="A1366" s="106"/>
      <c r="B1366" s="85"/>
      <c r="AQ1366" s="73"/>
      <c r="AT1366" s="73"/>
    </row>
    <row r="1367">
      <c r="A1367" s="106"/>
      <c r="B1367" s="85"/>
      <c r="AQ1367" s="73"/>
      <c r="AT1367" s="73"/>
    </row>
    <row r="1368">
      <c r="A1368" s="106"/>
      <c r="B1368" s="85"/>
      <c r="AQ1368" s="73"/>
      <c r="AT1368" s="73"/>
    </row>
    <row r="1369">
      <c r="A1369" s="106"/>
      <c r="B1369" s="85"/>
      <c r="AQ1369" s="73"/>
      <c r="AT1369" s="73"/>
    </row>
    <row r="1370">
      <c r="A1370" s="106"/>
      <c r="B1370" s="85"/>
      <c r="AQ1370" s="73"/>
      <c r="AT1370" s="73"/>
    </row>
    <row r="1371">
      <c r="A1371" s="106"/>
      <c r="B1371" s="85"/>
      <c r="AQ1371" s="73"/>
      <c r="AT1371" s="73"/>
    </row>
    <row r="1372">
      <c r="A1372" s="106"/>
      <c r="B1372" s="85"/>
      <c r="AQ1372" s="73"/>
      <c r="AT1372" s="73"/>
    </row>
    <row r="1373">
      <c r="A1373" s="106"/>
      <c r="B1373" s="85"/>
      <c r="AQ1373" s="73"/>
      <c r="AT1373" s="73"/>
    </row>
    <row r="1374">
      <c r="A1374" s="106"/>
      <c r="B1374" s="85"/>
      <c r="AQ1374" s="73"/>
      <c r="AT1374" s="73"/>
    </row>
    <row r="1375">
      <c r="A1375" s="106"/>
      <c r="B1375" s="85"/>
      <c r="AQ1375" s="73"/>
      <c r="AT1375" s="73"/>
    </row>
    <row r="1376">
      <c r="A1376" s="106"/>
      <c r="B1376" s="85"/>
      <c r="AQ1376" s="73"/>
      <c r="AT1376" s="73"/>
    </row>
    <row r="1377">
      <c r="A1377" s="106"/>
      <c r="B1377" s="85"/>
      <c r="AQ1377" s="73"/>
      <c r="AT1377" s="73"/>
    </row>
    <row r="1378">
      <c r="A1378" s="106"/>
      <c r="B1378" s="85"/>
      <c r="AQ1378" s="73"/>
      <c r="AT1378" s="73"/>
    </row>
    <row r="1379">
      <c r="A1379" s="106"/>
      <c r="B1379" s="85"/>
      <c r="AQ1379" s="73"/>
      <c r="AT1379" s="73"/>
    </row>
    <row r="1380">
      <c r="A1380" s="106"/>
      <c r="B1380" s="85"/>
      <c r="AQ1380" s="73"/>
      <c r="AT1380" s="73"/>
    </row>
    <row r="1381">
      <c r="A1381" s="106"/>
      <c r="B1381" s="85"/>
      <c r="AQ1381" s="73"/>
      <c r="AT1381" s="73"/>
    </row>
    <row r="1382">
      <c r="A1382" s="106"/>
      <c r="B1382" s="85"/>
      <c r="AQ1382" s="73"/>
      <c r="AT1382" s="73"/>
    </row>
    <row r="1383">
      <c r="A1383" s="106"/>
      <c r="B1383" s="85"/>
      <c r="AQ1383" s="73"/>
      <c r="AT1383" s="73"/>
    </row>
    <row r="1384">
      <c r="A1384" s="106"/>
      <c r="B1384" s="85"/>
      <c r="AQ1384" s="73"/>
      <c r="AT1384" s="73"/>
    </row>
    <row r="1385">
      <c r="A1385" s="106"/>
      <c r="B1385" s="85"/>
      <c r="AQ1385" s="73"/>
      <c r="AT1385" s="73"/>
    </row>
    <row r="1386">
      <c r="A1386" s="106"/>
      <c r="B1386" s="85"/>
      <c r="AQ1386" s="73"/>
      <c r="AT1386" s="73"/>
    </row>
    <row r="1387">
      <c r="A1387" s="106"/>
      <c r="B1387" s="85"/>
      <c r="AQ1387" s="73"/>
      <c r="AT1387" s="73"/>
    </row>
    <row r="1388">
      <c r="A1388" s="106"/>
      <c r="B1388" s="85"/>
      <c r="AQ1388" s="73"/>
      <c r="AT1388" s="73"/>
    </row>
    <row r="1389">
      <c r="A1389" s="106"/>
      <c r="B1389" s="85"/>
      <c r="AQ1389" s="73"/>
      <c r="AT1389" s="73"/>
    </row>
    <row r="1390">
      <c r="A1390" s="106"/>
      <c r="B1390" s="85"/>
      <c r="AQ1390" s="73"/>
      <c r="AT1390" s="73"/>
    </row>
    <row r="1391">
      <c r="A1391" s="106"/>
      <c r="B1391" s="85"/>
      <c r="AQ1391" s="73"/>
      <c r="AT1391" s="73"/>
    </row>
    <row r="1392">
      <c r="A1392" s="106"/>
      <c r="B1392" s="85"/>
      <c r="AQ1392" s="73"/>
      <c r="AT1392" s="73"/>
    </row>
    <row r="1393">
      <c r="A1393" s="106"/>
      <c r="B1393" s="85"/>
      <c r="AQ1393" s="73"/>
      <c r="AT1393" s="73"/>
    </row>
    <row r="1394">
      <c r="A1394" s="106"/>
      <c r="B1394" s="85"/>
      <c r="AQ1394" s="73"/>
      <c r="AT1394" s="73"/>
    </row>
    <row r="1395">
      <c r="A1395" s="106"/>
      <c r="B1395" s="85"/>
      <c r="AQ1395" s="73"/>
      <c r="AT1395" s="73"/>
    </row>
    <row r="1396">
      <c r="A1396" s="106"/>
      <c r="B1396" s="85"/>
      <c r="AQ1396" s="73"/>
      <c r="AT1396" s="73"/>
    </row>
    <row r="1397">
      <c r="A1397" s="106"/>
      <c r="B1397" s="85"/>
      <c r="AQ1397" s="73"/>
      <c r="AT1397" s="73"/>
    </row>
    <row r="1398">
      <c r="A1398" s="106"/>
      <c r="B1398" s="85"/>
      <c r="AQ1398" s="73"/>
      <c r="AT1398" s="73"/>
    </row>
    <row r="1399">
      <c r="A1399" s="106"/>
      <c r="B1399" s="85"/>
      <c r="AQ1399" s="73"/>
      <c r="AT1399" s="73"/>
    </row>
    <row r="1400">
      <c r="A1400" s="106"/>
      <c r="B1400" s="85"/>
      <c r="AQ1400" s="73"/>
      <c r="AT1400" s="73"/>
    </row>
    <row r="1401">
      <c r="A1401" s="106"/>
      <c r="B1401" s="85"/>
      <c r="AQ1401" s="73"/>
      <c r="AT1401" s="73"/>
    </row>
    <row r="1402">
      <c r="A1402" s="106"/>
      <c r="B1402" s="85"/>
      <c r="AQ1402" s="73"/>
      <c r="AT1402" s="73"/>
    </row>
    <row r="1403">
      <c r="A1403" s="106"/>
      <c r="B1403" s="85"/>
      <c r="AQ1403" s="73"/>
      <c r="AT1403" s="73"/>
    </row>
    <row r="1404">
      <c r="A1404" s="106"/>
      <c r="B1404" s="85"/>
      <c r="AQ1404" s="73"/>
      <c r="AT1404" s="73"/>
    </row>
    <row r="1405">
      <c r="A1405" s="106"/>
      <c r="B1405" s="85"/>
      <c r="AQ1405" s="73"/>
      <c r="AT1405" s="73"/>
    </row>
    <row r="1406">
      <c r="A1406" s="106"/>
      <c r="B1406" s="85"/>
      <c r="AQ1406" s="73"/>
      <c r="AT1406" s="73"/>
    </row>
    <row r="1407">
      <c r="A1407" s="106"/>
      <c r="B1407" s="85"/>
      <c r="AQ1407" s="73"/>
      <c r="AT1407" s="73"/>
    </row>
    <row r="1408">
      <c r="A1408" s="106"/>
      <c r="B1408" s="85"/>
      <c r="AQ1408" s="73"/>
      <c r="AT1408" s="73"/>
    </row>
    <row r="1409">
      <c r="A1409" s="106"/>
      <c r="B1409" s="85"/>
      <c r="AQ1409" s="73"/>
      <c r="AT1409" s="73"/>
    </row>
    <row r="1410">
      <c r="A1410" s="106"/>
      <c r="B1410" s="85"/>
      <c r="AQ1410" s="73"/>
      <c r="AT1410" s="73"/>
    </row>
    <row r="1411">
      <c r="A1411" s="106"/>
      <c r="B1411" s="85"/>
      <c r="AQ1411" s="73"/>
      <c r="AT1411" s="73"/>
    </row>
    <row r="1412">
      <c r="A1412" s="106"/>
      <c r="B1412" s="85"/>
      <c r="AQ1412" s="73"/>
      <c r="AT1412" s="73"/>
    </row>
    <row r="1413">
      <c r="A1413" s="106"/>
      <c r="B1413" s="85"/>
      <c r="AQ1413" s="73"/>
      <c r="AT1413" s="73"/>
    </row>
    <row r="1414">
      <c r="A1414" s="106"/>
      <c r="B1414" s="85"/>
      <c r="AQ1414" s="73"/>
      <c r="AT1414" s="73"/>
    </row>
    <row r="1415">
      <c r="A1415" s="106"/>
      <c r="B1415" s="85"/>
      <c r="AQ1415" s="73"/>
      <c r="AT1415" s="73"/>
    </row>
    <row r="1416">
      <c r="A1416" s="106"/>
      <c r="B1416" s="85"/>
      <c r="AQ1416" s="73"/>
      <c r="AT1416" s="73"/>
    </row>
    <row r="1417">
      <c r="A1417" s="106"/>
      <c r="B1417" s="85"/>
      <c r="AQ1417" s="73"/>
      <c r="AT1417" s="73"/>
    </row>
    <row r="1418">
      <c r="A1418" s="106"/>
      <c r="B1418" s="85"/>
      <c r="AQ1418" s="73"/>
      <c r="AT1418" s="73"/>
    </row>
    <row r="1419">
      <c r="A1419" s="106"/>
      <c r="B1419" s="85"/>
      <c r="AQ1419" s="73"/>
      <c r="AT1419" s="73"/>
    </row>
    <row r="1420">
      <c r="A1420" s="106"/>
      <c r="B1420" s="85"/>
      <c r="AQ1420" s="73"/>
      <c r="AT1420" s="73"/>
    </row>
    <row r="1421">
      <c r="A1421" s="106"/>
      <c r="B1421" s="85"/>
      <c r="AQ1421" s="73"/>
      <c r="AT1421" s="73"/>
    </row>
    <row r="1422">
      <c r="A1422" s="106"/>
      <c r="B1422" s="85"/>
      <c r="AQ1422" s="73"/>
      <c r="AT1422" s="73"/>
    </row>
    <row r="1423">
      <c r="A1423" s="106"/>
      <c r="B1423" s="85"/>
      <c r="AQ1423" s="73"/>
      <c r="AT1423" s="73"/>
    </row>
    <row r="1424">
      <c r="A1424" s="106"/>
      <c r="B1424" s="85"/>
      <c r="AQ1424" s="73"/>
      <c r="AT1424" s="73"/>
    </row>
    <row r="1425">
      <c r="A1425" s="106"/>
      <c r="B1425" s="85"/>
      <c r="AQ1425" s="73"/>
      <c r="AT1425" s="73"/>
    </row>
    <row r="1426">
      <c r="A1426" s="106"/>
      <c r="B1426" s="85"/>
      <c r="AQ1426" s="73"/>
      <c r="AT1426" s="73"/>
    </row>
    <row r="1427">
      <c r="A1427" s="106"/>
      <c r="B1427" s="85"/>
      <c r="AQ1427" s="73"/>
      <c r="AT1427" s="73"/>
    </row>
    <row r="1428">
      <c r="A1428" s="106"/>
      <c r="B1428" s="85"/>
      <c r="AQ1428" s="73"/>
      <c r="AT1428" s="73"/>
    </row>
    <row r="1429">
      <c r="A1429" s="106"/>
      <c r="B1429" s="85"/>
      <c r="AQ1429" s="73"/>
      <c r="AT1429" s="73"/>
    </row>
    <row r="1430">
      <c r="A1430" s="106"/>
      <c r="B1430" s="85"/>
      <c r="AQ1430" s="73"/>
      <c r="AT1430" s="73"/>
    </row>
    <row r="1431">
      <c r="A1431" s="106"/>
      <c r="B1431" s="85"/>
      <c r="AQ1431" s="73"/>
      <c r="AT1431" s="73"/>
    </row>
    <row r="1432">
      <c r="A1432" s="106"/>
      <c r="B1432" s="85"/>
      <c r="AQ1432" s="73"/>
      <c r="AT1432" s="73"/>
    </row>
    <row r="1433">
      <c r="A1433" s="106"/>
      <c r="B1433" s="85"/>
      <c r="AQ1433" s="73"/>
      <c r="AT1433" s="73"/>
    </row>
    <row r="1434">
      <c r="A1434" s="106"/>
      <c r="B1434" s="85"/>
      <c r="AQ1434" s="73"/>
      <c r="AT1434" s="73"/>
    </row>
    <row r="1435">
      <c r="A1435" s="106"/>
      <c r="B1435" s="85"/>
      <c r="AQ1435" s="73"/>
      <c r="AT1435" s="73"/>
    </row>
    <row r="1436">
      <c r="A1436" s="106"/>
      <c r="B1436" s="85"/>
      <c r="AQ1436" s="73"/>
      <c r="AT1436" s="73"/>
    </row>
    <row r="1437">
      <c r="A1437" s="106"/>
      <c r="B1437" s="85"/>
      <c r="AQ1437" s="73"/>
      <c r="AT1437" s="73"/>
    </row>
    <row r="1438">
      <c r="A1438" s="106"/>
      <c r="B1438" s="85"/>
      <c r="AQ1438" s="73"/>
      <c r="AT1438" s="73"/>
    </row>
    <row r="1439">
      <c r="A1439" s="106"/>
      <c r="B1439" s="85"/>
      <c r="AQ1439" s="73"/>
      <c r="AT1439" s="73"/>
    </row>
    <row r="1440">
      <c r="A1440" s="106"/>
      <c r="B1440" s="85"/>
      <c r="AQ1440" s="73"/>
      <c r="AT1440" s="73"/>
    </row>
    <row r="1441">
      <c r="A1441" s="106"/>
      <c r="B1441" s="85"/>
      <c r="AQ1441" s="73"/>
      <c r="AT1441" s="73"/>
    </row>
    <row r="1442">
      <c r="A1442" s="106"/>
      <c r="B1442" s="85"/>
      <c r="AQ1442" s="73"/>
      <c r="AT1442" s="73"/>
    </row>
    <row r="1443">
      <c r="A1443" s="106"/>
      <c r="B1443" s="85"/>
      <c r="AQ1443" s="73"/>
      <c r="AT1443" s="73"/>
    </row>
    <row r="1444">
      <c r="A1444" s="106"/>
      <c r="B1444" s="85"/>
      <c r="AQ1444" s="73"/>
      <c r="AT1444" s="73"/>
    </row>
    <row r="1445">
      <c r="A1445" s="106"/>
      <c r="B1445" s="85"/>
      <c r="AQ1445" s="73"/>
      <c r="AT1445" s="73"/>
    </row>
    <row r="1446">
      <c r="A1446" s="106"/>
      <c r="B1446" s="85"/>
      <c r="AQ1446" s="73"/>
      <c r="AT1446" s="73"/>
    </row>
    <row r="1447">
      <c r="A1447" s="106"/>
      <c r="B1447" s="85"/>
      <c r="AQ1447" s="73"/>
      <c r="AT1447" s="73"/>
    </row>
    <row r="1448">
      <c r="A1448" s="106"/>
      <c r="B1448" s="85"/>
      <c r="AQ1448" s="73"/>
      <c r="AT1448" s="73"/>
    </row>
    <row r="1449">
      <c r="A1449" s="106"/>
      <c r="B1449" s="85"/>
      <c r="AQ1449" s="73"/>
      <c r="AT1449" s="73"/>
    </row>
    <row r="1450">
      <c r="A1450" s="106"/>
      <c r="B1450" s="85"/>
      <c r="AQ1450" s="73"/>
      <c r="AT1450" s="73"/>
    </row>
    <row r="1451">
      <c r="A1451" s="106"/>
      <c r="B1451" s="85"/>
      <c r="AQ1451" s="73"/>
      <c r="AT1451" s="73"/>
    </row>
    <row r="1452">
      <c r="A1452" s="106"/>
      <c r="B1452" s="85"/>
      <c r="AQ1452" s="73"/>
      <c r="AT1452" s="73"/>
    </row>
    <row r="1453">
      <c r="A1453" s="106"/>
      <c r="B1453" s="85"/>
      <c r="AQ1453" s="73"/>
      <c r="AT1453" s="73"/>
    </row>
    <row r="1454">
      <c r="A1454" s="106"/>
      <c r="B1454" s="85"/>
      <c r="AQ1454" s="73"/>
      <c r="AT1454" s="73"/>
    </row>
    <row r="1455">
      <c r="A1455" s="106"/>
      <c r="B1455" s="85"/>
      <c r="AQ1455" s="73"/>
      <c r="AT1455" s="73"/>
    </row>
    <row r="1456">
      <c r="A1456" s="106"/>
      <c r="B1456" s="85"/>
      <c r="AQ1456" s="73"/>
      <c r="AT1456" s="73"/>
    </row>
    <row r="1457">
      <c r="A1457" s="106"/>
      <c r="B1457" s="85"/>
      <c r="AQ1457" s="73"/>
      <c r="AT1457" s="73"/>
    </row>
    <row r="1458">
      <c r="A1458" s="106"/>
      <c r="B1458" s="85"/>
      <c r="AQ1458" s="73"/>
      <c r="AT1458" s="73"/>
    </row>
    <row r="1459">
      <c r="A1459" s="106"/>
      <c r="B1459" s="85"/>
      <c r="AQ1459" s="73"/>
      <c r="AT1459" s="73"/>
    </row>
    <row r="1460">
      <c r="A1460" s="106"/>
      <c r="B1460" s="85"/>
      <c r="AQ1460" s="73"/>
      <c r="AT1460" s="73"/>
    </row>
    <row r="1461">
      <c r="A1461" s="106"/>
      <c r="B1461" s="85"/>
      <c r="AQ1461" s="73"/>
      <c r="AT1461" s="73"/>
    </row>
    <row r="1462">
      <c r="A1462" s="106"/>
      <c r="B1462" s="85"/>
      <c r="AQ1462" s="73"/>
      <c r="AT1462" s="73"/>
    </row>
    <row r="1463">
      <c r="A1463" s="106"/>
      <c r="B1463" s="85"/>
      <c r="AQ1463" s="73"/>
      <c r="AT1463" s="73"/>
    </row>
    <row r="1464">
      <c r="A1464" s="106"/>
      <c r="B1464" s="85"/>
      <c r="AQ1464" s="73"/>
      <c r="AT1464" s="73"/>
    </row>
    <row r="1465">
      <c r="A1465" s="106"/>
      <c r="B1465" s="85"/>
      <c r="AQ1465" s="73"/>
      <c r="AT1465" s="73"/>
    </row>
    <row r="1466">
      <c r="A1466" s="106"/>
      <c r="B1466" s="85"/>
      <c r="AQ1466" s="73"/>
      <c r="AT1466" s="73"/>
    </row>
    <row r="1467">
      <c r="A1467" s="106"/>
      <c r="B1467" s="85"/>
      <c r="AQ1467" s="73"/>
      <c r="AT1467" s="73"/>
    </row>
    <row r="1468">
      <c r="A1468" s="106"/>
      <c r="B1468" s="85"/>
      <c r="AQ1468" s="73"/>
      <c r="AT1468" s="73"/>
    </row>
    <row r="1469">
      <c r="A1469" s="106"/>
      <c r="B1469" s="85"/>
      <c r="AQ1469" s="73"/>
      <c r="AT1469" s="73"/>
    </row>
    <row r="1470">
      <c r="A1470" s="106"/>
      <c r="B1470" s="85"/>
      <c r="AQ1470" s="73"/>
      <c r="AT1470" s="73"/>
    </row>
    <row r="1471">
      <c r="A1471" s="106"/>
      <c r="B1471" s="85"/>
      <c r="AQ1471" s="73"/>
      <c r="AT1471" s="73"/>
    </row>
    <row r="1472">
      <c r="A1472" s="106"/>
      <c r="B1472" s="85"/>
      <c r="AQ1472" s="73"/>
      <c r="AT1472" s="73"/>
    </row>
    <row r="1473">
      <c r="A1473" s="106"/>
      <c r="B1473" s="85"/>
      <c r="AQ1473" s="73"/>
      <c r="AT1473" s="73"/>
    </row>
    <row r="1474">
      <c r="A1474" s="106"/>
      <c r="B1474" s="85"/>
      <c r="AQ1474" s="73"/>
      <c r="AT1474" s="73"/>
    </row>
    <row r="1475">
      <c r="A1475" s="106"/>
      <c r="B1475" s="85"/>
      <c r="AQ1475" s="73"/>
      <c r="AT1475" s="73"/>
    </row>
    <row r="1476">
      <c r="A1476" s="106"/>
      <c r="B1476" s="85"/>
      <c r="AQ1476" s="73"/>
      <c r="AT1476" s="73"/>
    </row>
    <row r="1477">
      <c r="A1477" s="106"/>
      <c r="B1477" s="85"/>
      <c r="AQ1477" s="73"/>
      <c r="AT1477" s="73"/>
    </row>
    <row r="1478">
      <c r="A1478" s="106"/>
      <c r="B1478" s="85"/>
      <c r="AQ1478" s="73"/>
      <c r="AT1478" s="73"/>
    </row>
    <row r="1479">
      <c r="A1479" s="106"/>
      <c r="B1479" s="85"/>
      <c r="AQ1479" s="73"/>
      <c r="AT1479" s="73"/>
    </row>
    <row r="1480">
      <c r="A1480" s="106"/>
      <c r="B1480" s="85"/>
      <c r="AQ1480" s="73"/>
      <c r="AT1480" s="73"/>
    </row>
    <row r="1481">
      <c r="A1481" s="106"/>
      <c r="B1481" s="85"/>
      <c r="AQ1481" s="73"/>
      <c r="AT1481" s="73"/>
    </row>
    <row r="1482">
      <c r="A1482" s="106"/>
      <c r="B1482" s="85"/>
      <c r="AQ1482" s="73"/>
      <c r="AT1482" s="73"/>
    </row>
    <row r="1483">
      <c r="A1483" s="106"/>
      <c r="B1483" s="85"/>
      <c r="AQ1483" s="73"/>
      <c r="AT1483" s="73"/>
    </row>
    <row r="1484">
      <c r="A1484" s="106"/>
      <c r="B1484" s="85"/>
      <c r="AQ1484" s="73"/>
      <c r="AT1484" s="73"/>
    </row>
    <row r="1485">
      <c r="A1485" s="106"/>
      <c r="B1485" s="85"/>
      <c r="AQ1485" s="73"/>
      <c r="AT1485" s="73"/>
    </row>
    <row r="1486">
      <c r="A1486" s="106"/>
      <c r="B1486" s="85"/>
      <c r="AQ1486" s="73"/>
      <c r="AT1486" s="73"/>
    </row>
    <row r="1487">
      <c r="A1487" s="106"/>
      <c r="B1487" s="85"/>
      <c r="AQ1487" s="73"/>
      <c r="AT1487" s="73"/>
    </row>
    <row r="1488">
      <c r="A1488" s="106"/>
      <c r="B1488" s="85"/>
      <c r="AQ1488" s="73"/>
      <c r="AT1488" s="73"/>
    </row>
    <row r="1489">
      <c r="A1489" s="106"/>
      <c r="B1489" s="85"/>
      <c r="AQ1489" s="73"/>
      <c r="AT1489" s="73"/>
    </row>
    <row r="1490">
      <c r="A1490" s="106"/>
      <c r="B1490" s="85"/>
      <c r="AQ1490" s="73"/>
      <c r="AT1490" s="73"/>
    </row>
    <row r="1491">
      <c r="A1491" s="106"/>
      <c r="B1491" s="85"/>
      <c r="AQ1491" s="73"/>
      <c r="AT1491" s="73"/>
    </row>
    <row r="1492">
      <c r="A1492" s="106"/>
      <c r="B1492" s="85"/>
      <c r="AQ1492" s="73"/>
      <c r="AT1492" s="73"/>
    </row>
    <row r="1493">
      <c r="A1493" s="106"/>
      <c r="B1493" s="85"/>
      <c r="AQ1493" s="73"/>
      <c r="AT1493" s="73"/>
    </row>
    <row r="1494">
      <c r="A1494" s="106"/>
      <c r="B1494" s="85"/>
      <c r="AQ1494" s="73"/>
      <c r="AT1494" s="73"/>
    </row>
    <row r="1495">
      <c r="A1495" s="106"/>
      <c r="B1495" s="85"/>
      <c r="AQ1495" s="73"/>
      <c r="AT1495" s="73"/>
    </row>
    <row r="1496">
      <c r="A1496" s="106"/>
      <c r="B1496" s="85"/>
      <c r="AQ1496" s="73"/>
      <c r="AT1496" s="73"/>
    </row>
    <row r="1497">
      <c r="A1497" s="106"/>
      <c r="B1497" s="85"/>
      <c r="AQ1497" s="73"/>
      <c r="AT1497" s="73"/>
    </row>
    <row r="1498">
      <c r="A1498" s="106"/>
      <c r="B1498" s="85"/>
      <c r="AQ1498" s="73"/>
      <c r="AT1498" s="73"/>
    </row>
    <row r="1499">
      <c r="A1499" s="106"/>
      <c r="B1499" s="85"/>
      <c r="AQ1499" s="73"/>
      <c r="AT1499" s="73"/>
    </row>
    <row r="1500">
      <c r="A1500" s="106"/>
      <c r="B1500" s="85"/>
      <c r="AQ1500" s="73"/>
      <c r="AT1500" s="73"/>
    </row>
    <row r="1501">
      <c r="A1501" s="106"/>
      <c r="B1501" s="85"/>
      <c r="AQ1501" s="73"/>
      <c r="AT1501" s="73"/>
    </row>
    <row r="1502">
      <c r="A1502" s="106"/>
      <c r="B1502" s="85"/>
      <c r="AQ1502" s="73"/>
      <c r="AT1502" s="73"/>
    </row>
    <row r="1503">
      <c r="A1503" s="106"/>
      <c r="B1503" s="85"/>
      <c r="AQ1503" s="73"/>
      <c r="AT1503" s="73"/>
    </row>
    <row r="1504">
      <c r="A1504" s="106"/>
      <c r="B1504" s="85"/>
      <c r="AQ1504" s="73"/>
      <c r="AT1504" s="73"/>
    </row>
    <row r="1505">
      <c r="A1505" s="106"/>
      <c r="B1505" s="85"/>
      <c r="AQ1505" s="73"/>
      <c r="AT1505" s="73"/>
    </row>
    <row r="1506">
      <c r="A1506" s="106"/>
      <c r="B1506" s="85"/>
      <c r="AQ1506" s="73"/>
      <c r="AT1506" s="73"/>
    </row>
    <row r="1507">
      <c r="A1507" s="106"/>
      <c r="B1507" s="85"/>
      <c r="AQ1507" s="73"/>
      <c r="AT1507" s="73"/>
    </row>
    <row r="1508">
      <c r="A1508" s="106"/>
      <c r="B1508" s="85"/>
      <c r="AQ1508" s="73"/>
      <c r="AT1508" s="73"/>
    </row>
    <row r="1509">
      <c r="A1509" s="106"/>
      <c r="B1509" s="85"/>
      <c r="AQ1509" s="73"/>
      <c r="AT1509" s="73"/>
    </row>
    <row r="1510">
      <c r="A1510" s="106"/>
      <c r="B1510" s="85"/>
      <c r="AQ1510" s="73"/>
      <c r="AT1510" s="73"/>
    </row>
    <row r="1511">
      <c r="A1511" s="106"/>
      <c r="B1511" s="85"/>
      <c r="AQ1511" s="73"/>
      <c r="AT1511" s="73"/>
    </row>
    <row r="1512">
      <c r="A1512" s="106"/>
      <c r="B1512" s="85"/>
      <c r="AQ1512" s="73"/>
      <c r="AT1512" s="73"/>
    </row>
    <row r="1513">
      <c r="A1513" s="106"/>
      <c r="B1513" s="85"/>
      <c r="AQ1513" s="73"/>
      <c r="AT1513" s="73"/>
    </row>
    <row r="1514">
      <c r="A1514" s="106"/>
      <c r="B1514" s="85"/>
      <c r="AQ1514" s="73"/>
      <c r="AT1514" s="73"/>
    </row>
    <row r="1515">
      <c r="A1515" s="106"/>
      <c r="B1515" s="85"/>
      <c r="AQ1515" s="73"/>
      <c r="AT1515" s="73"/>
    </row>
    <row r="1516">
      <c r="A1516" s="106"/>
      <c r="B1516" s="85"/>
      <c r="AQ1516" s="73"/>
      <c r="AT1516" s="73"/>
    </row>
    <row r="1517">
      <c r="A1517" s="106"/>
      <c r="B1517" s="85"/>
      <c r="AQ1517" s="73"/>
      <c r="AT1517" s="73"/>
    </row>
    <row r="1518">
      <c r="A1518" s="106"/>
      <c r="B1518" s="85"/>
      <c r="AQ1518" s="73"/>
      <c r="AT1518" s="73"/>
    </row>
    <row r="1519">
      <c r="A1519" s="106"/>
      <c r="B1519" s="85"/>
      <c r="AQ1519" s="73"/>
      <c r="AT1519" s="73"/>
    </row>
    <row r="1520">
      <c r="A1520" s="106"/>
      <c r="B1520" s="85"/>
      <c r="AQ1520" s="73"/>
      <c r="AT1520" s="73"/>
    </row>
    <row r="1521">
      <c r="A1521" s="106"/>
      <c r="B1521" s="85"/>
      <c r="AQ1521" s="73"/>
      <c r="AT1521" s="73"/>
    </row>
    <row r="1522">
      <c r="A1522" s="106"/>
      <c r="B1522" s="85"/>
      <c r="AQ1522" s="73"/>
      <c r="AT1522" s="73"/>
    </row>
    <row r="1523">
      <c r="A1523" s="106"/>
      <c r="B1523" s="85"/>
      <c r="AQ1523" s="73"/>
      <c r="AT1523" s="73"/>
    </row>
    <row r="1524">
      <c r="A1524" s="106"/>
      <c r="B1524" s="85"/>
      <c r="AQ1524" s="73"/>
      <c r="AT1524" s="73"/>
    </row>
    <row r="1525">
      <c r="A1525" s="106"/>
      <c r="B1525" s="85"/>
      <c r="AQ1525" s="73"/>
      <c r="AT1525" s="73"/>
    </row>
    <row r="1526">
      <c r="A1526" s="106"/>
      <c r="B1526" s="85"/>
      <c r="AQ1526" s="73"/>
      <c r="AT1526" s="73"/>
    </row>
    <row r="1527">
      <c r="A1527" s="106"/>
      <c r="B1527" s="85"/>
      <c r="AQ1527" s="73"/>
      <c r="AT1527" s="73"/>
    </row>
    <row r="1528">
      <c r="A1528" s="106"/>
      <c r="B1528" s="85"/>
      <c r="AQ1528" s="73"/>
      <c r="AT1528" s="73"/>
    </row>
    <row r="1529">
      <c r="A1529" s="106"/>
      <c r="B1529" s="85"/>
      <c r="AQ1529" s="73"/>
      <c r="AT1529" s="73"/>
    </row>
    <row r="1530">
      <c r="A1530" s="106"/>
      <c r="B1530" s="85"/>
      <c r="AQ1530" s="73"/>
      <c r="AT1530" s="73"/>
    </row>
    <row r="1531">
      <c r="A1531" s="106"/>
      <c r="B1531" s="85"/>
      <c r="AQ1531" s="73"/>
      <c r="AT1531" s="73"/>
    </row>
    <row r="1532">
      <c r="A1532" s="106"/>
      <c r="B1532" s="85"/>
      <c r="AQ1532" s="73"/>
      <c r="AT1532" s="73"/>
    </row>
    <row r="1533">
      <c r="A1533" s="106"/>
      <c r="B1533" s="85"/>
      <c r="AQ1533" s="73"/>
      <c r="AT1533" s="73"/>
    </row>
    <row r="1534">
      <c r="A1534" s="106"/>
      <c r="B1534" s="85"/>
      <c r="AQ1534" s="73"/>
      <c r="AT1534" s="73"/>
    </row>
    <row r="1535">
      <c r="A1535" s="106"/>
      <c r="B1535" s="85"/>
      <c r="AQ1535" s="73"/>
      <c r="AT1535" s="73"/>
    </row>
    <row r="1536">
      <c r="A1536" s="106"/>
      <c r="B1536" s="85"/>
      <c r="AQ1536" s="73"/>
      <c r="AT1536" s="73"/>
    </row>
    <row r="1537">
      <c r="A1537" s="106"/>
      <c r="B1537" s="85"/>
      <c r="AQ1537" s="73"/>
      <c r="AT1537" s="73"/>
    </row>
    <row r="1538">
      <c r="A1538" s="106"/>
      <c r="B1538" s="85"/>
      <c r="AQ1538" s="73"/>
      <c r="AT1538" s="73"/>
    </row>
    <row r="1539">
      <c r="A1539" s="106"/>
      <c r="B1539" s="85"/>
      <c r="AQ1539" s="73"/>
      <c r="AT1539" s="73"/>
    </row>
    <row r="1540">
      <c r="A1540" s="106"/>
      <c r="B1540" s="85"/>
      <c r="AQ1540" s="73"/>
      <c r="AT1540" s="73"/>
    </row>
    <row r="1541">
      <c r="A1541" s="106"/>
      <c r="B1541" s="85"/>
      <c r="AQ1541" s="73"/>
      <c r="AT1541" s="73"/>
    </row>
    <row r="1542">
      <c r="A1542" s="106"/>
      <c r="B1542" s="85"/>
      <c r="AQ1542" s="73"/>
      <c r="AT1542" s="73"/>
    </row>
    <row r="1543">
      <c r="A1543" s="106"/>
      <c r="B1543" s="85"/>
      <c r="AQ1543" s="73"/>
      <c r="AT1543" s="73"/>
    </row>
    <row r="1544">
      <c r="A1544" s="106"/>
      <c r="B1544" s="85"/>
      <c r="AQ1544" s="73"/>
      <c r="AT1544" s="73"/>
    </row>
    <row r="1545">
      <c r="A1545" s="106"/>
      <c r="B1545" s="85"/>
      <c r="AQ1545" s="73"/>
      <c r="AT1545" s="73"/>
    </row>
    <row r="1546">
      <c r="A1546" s="106"/>
      <c r="B1546" s="85"/>
      <c r="AQ1546" s="73"/>
      <c r="AT1546" s="73"/>
    </row>
    <row r="1547">
      <c r="A1547" s="106"/>
      <c r="B1547" s="85"/>
      <c r="AQ1547" s="73"/>
      <c r="AT1547" s="73"/>
    </row>
    <row r="1548">
      <c r="A1548" s="106"/>
      <c r="B1548" s="85"/>
      <c r="AQ1548" s="73"/>
      <c r="AT1548" s="73"/>
    </row>
    <row r="1549">
      <c r="A1549" s="106"/>
      <c r="B1549" s="85"/>
      <c r="AQ1549" s="73"/>
      <c r="AT1549" s="73"/>
    </row>
    <row r="1550">
      <c r="A1550" s="106"/>
      <c r="B1550" s="85"/>
      <c r="AQ1550" s="73"/>
      <c r="AT1550" s="73"/>
    </row>
    <row r="1551">
      <c r="A1551" s="106"/>
      <c r="B1551" s="85"/>
      <c r="AQ1551" s="73"/>
      <c r="AT1551" s="73"/>
    </row>
    <row r="1552">
      <c r="A1552" s="106"/>
      <c r="B1552" s="85"/>
      <c r="AQ1552" s="73"/>
      <c r="AT1552" s="73"/>
    </row>
    <row r="1553">
      <c r="A1553" s="106"/>
      <c r="B1553" s="85"/>
      <c r="AQ1553" s="73"/>
      <c r="AT1553" s="73"/>
    </row>
    <row r="1554">
      <c r="A1554" s="106"/>
      <c r="B1554" s="85"/>
      <c r="AQ1554" s="73"/>
      <c r="AT1554" s="73"/>
    </row>
    <row r="1555">
      <c r="A1555" s="106"/>
      <c r="B1555" s="85"/>
      <c r="AQ1555" s="73"/>
      <c r="AT1555" s="73"/>
    </row>
    <row r="1556">
      <c r="A1556" s="106"/>
      <c r="B1556" s="85"/>
      <c r="AQ1556" s="73"/>
      <c r="AT1556" s="73"/>
    </row>
    <row r="1557">
      <c r="A1557" s="106"/>
      <c r="B1557" s="85"/>
      <c r="AQ1557" s="73"/>
      <c r="AT1557" s="73"/>
    </row>
    <row r="1558">
      <c r="A1558" s="106"/>
      <c r="B1558" s="85"/>
      <c r="AQ1558" s="73"/>
      <c r="AT1558" s="73"/>
    </row>
    <row r="1559">
      <c r="A1559" s="106"/>
      <c r="B1559" s="85"/>
      <c r="AQ1559" s="73"/>
      <c r="AT1559" s="73"/>
    </row>
    <row r="1560">
      <c r="A1560" s="106"/>
      <c r="B1560" s="85"/>
      <c r="AQ1560" s="73"/>
      <c r="AT1560" s="73"/>
    </row>
    <row r="1561">
      <c r="A1561" s="106"/>
      <c r="B1561" s="85"/>
      <c r="AQ1561" s="73"/>
      <c r="AT1561" s="73"/>
    </row>
    <row r="1562">
      <c r="A1562" s="106"/>
      <c r="B1562" s="85"/>
      <c r="AQ1562" s="73"/>
      <c r="AT1562" s="73"/>
    </row>
    <row r="1563">
      <c r="A1563" s="106"/>
      <c r="B1563" s="85"/>
      <c r="AQ1563" s="73"/>
      <c r="AT1563" s="73"/>
    </row>
    <row r="1564">
      <c r="A1564" s="106"/>
      <c r="B1564" s="85"/>
      <c r="AQ1564" s="73"/>
      <c r="AT1564" s="73"/>
    </row>
    <row r="1565">
      <c r="A1565" s="106"/>
      <c r="B1565" s="85"/>
      <c r="AQ1565" s="73"/>
      <c r="AT1565" s="73"/>
    </row>
    <row r="1566">
      <c r="A1566" s="106"/>
      <c r="B1566" s="85"/>
      <c r="AQ1566" s="73"/>
      <c r="AT1566" s="73"/>
    </row>
    <row r="1567">
      <c r="A1567" s="106"/>
      <c r="B1567" s="85"/>
      <c r="AQ1567" s="73"/>
      <c r="AT1567" s="73"/>
    </row>
    <row r="1568">
      <c r="A1568" s="106"/>
      <c r="B1568" s="85"/>
      <c r="AQ1568" s="73"/>
      <c r="AT1568" s="73"/>
    </row>
    <row r="1569">
      <c r="A1569" s="106"/>
      <c r="B1569" s="85"/>
      <c r="AQ1569" s="73"/>
      <c r="AT1569" s="73"/>
    </row>
    <row r="1570">
      <c r="A1570" s="106"/>
      <c r="B1570" s="85"/>
      <c r="AQ1570" s="73"/>
      <c r="AT1570" s="73"/>
    </row>
    <row r="1571">
      <c r="A1571" s="106"/>
      <c r="B1571" s="85"/>
      <c r="AQ1571" s="73"/>
      <c r="AT1571" s="73"/>
    </row>
    <row r="1572">
      <c r="A1572" s="106"/>
      <c r="B1572" s="85"/>
      <c r="AQ1572" s="73"/>
      <c r="AT1572" s="73"/>
    </row>
    <row r="1573">
      <c r="A1573" s="106"/>
      <c r="B1573" s="85"/>
      <c r="AQ1573" s="73"/>
      <c r="AT1573" s="73"/>
    </row>
    <row r="1574">
      <c r="A1574" s="106"/>
      <c r="B1574" s="85"/>
      <c r="AQ1574" s="73"/>
      <c r="AT1574" s="73"/>
    </row>
    <row r="1575">
      <c r="A1575" s="106"/>
      <c r="B1575" s="85"/>
      <c r="AQ1575" s="73"/>
      <c r="AT1575" s="73"/>
    </row>
    <row r="1576">
      <c r="A1576" s="106"/>
      <c r="B1576" s="85"/>
      <c r="AQ1576" s="73"/>
      <c r="AT1576" s="73"/>
    </row>
    <row r="1577">
      <c r="A1577" s="106"/>
      <c r="B1577" s="85"/>
      <c r="AQ1577" s="73"/>
      <c r="AT1577" s="73"/>
    </row>
    <row r="1578">
      <c r="A1578" s="106"/>
      <c r="B1578" s="85"/>
      <c r="AQ1578" s="73"/>
      <c r="AT1578" s="73"/>
    </row>
    <row r="1579">
      <c r="A1579" s="106"/>
      <c r="B1579" s="85"/>
      <c r="AQ1579" s="73"/>
      <c r="AT1579" s="73"/>
    </row>
    <row r="1580">
      <c r="A1580" s="106"/>
      <c r="B1580" s="85"/>
      <c r="AQ1580" s="73"/>
      <c r="AT1580" s="73"/>
    </row>
    <row r="1581">
      <c r="A1581" s="106"/>
      <c r="B1581" s="85"/>
      <c r="AQ1581" s="73"/>
      <c r="AT1581" s="73"/>
    </row>
    <row r="1582">
      <c r="A1582" s="106"/>
      <c r="B1582" s="85"/>
      <c r="AQ1582" s="73"/>
      <c r="AT1582" s="73"/>
    </row>
    <row r="1583">
      <c r="A1583" s="106"/>
      <c r="B1583" s="85"/>
      <c r="AQ1583" s="73"/>
      <c r="AT1583" s="73"/>
    </row>
    <row r="1584">
      <c r="A1584" s="106"/>
      <c r="B1584" s="85"/>
      <c r="AQ1584" s="73"/>
      <c r="AT1584" s="73"/>
    </row>
    <row r="1585">
      <c r="A1585" s="106"/>
      <c r="B1585" s="85"/>
      <c r="AQ1585" s="73"/>
      <c r="AT1585" s="73"/>
    </row>
    <row r="1586">
      <c r="A1586" s="106"/>
      <c r="B1586" s="85"/>
      <c r="AQ1586" s="73"/>
      <c r="AT1586" s="73"/>
    </row>
    <row r="1587">
      <c r="A1587" s="106"/>
      <c r="B1587" s="85"/>
      <c r="AQ1587" s="73"/>
      <c r="AT1587" s="73"/>
    </row>
    <row r="1588">
      <c r="A1588" s="106"/>
      <c r="B1588" s="85"/>
      <c r="AQ1588" s="73"/>
      <c r="AT1588" s="73"/>
    </row>
    <row r="1589">
      <c r="A1589" s="106"/>
      <c r="B1589" s="85"/>
      <c r="AQ1589" s="73"/>
      <c r="AT1589" s="73"/>
    </row>
    <row r="1590">
      <c r="A1590" s="106"/>
      <c r="B1590" s="85"/>
      <c r="AQ1590" s="73"/>
      <c r="AT1590" s="73"/>
    </row>
    <row r="1591">
      <c r="A1591" s="106"/>
      <c r="B1591" s="85"/>
      <c r="AQ1591" s="73"/>
      <c r="AT1591" s="73"/>
    </row>
    <row r="1592">
      <c r="A1592" s="106"/>
      <c r="B1592" s="85"/>
      <c r="AQ1592" s="73"/>
      <c r="AT1592" s="73"/>
    </row>
    <row r="1593">
      <c r="A1593" s="106"/>
      <c r="B1593" s="85"/>
      <c r="AQ1593" s="73"/>
      <c r="AT1593" s="73"/>
    </row>
    <row r="1594">
      <c r="A1594" s="106"/>
      <c r="B1594" s="85"/>
      <c r="AQ1594" s="73"/>
      <c r="AT1594" s="73"/>
    </row>
    <row r="1595">
      <c r="A1595" s="106"/>
      <c r="B1595" s="85"/>
      <c r="AQ1595" s="73"/>
      <c r="AT1595" s="73"/>
    </row>
    <row r="1596">
      <c r="A1596" s="106"/>
      <c r="B1596" s="85"/>
      <c r="AQ1596" s="73"/>
      <c r="AT1596" s="73"/>
    </row>
    <row r="1597">
      <c r="A1597" s="106"/>
      <c r="B1597" s="85"/>
      <c r="AQ1597" s="73"/>
      <c r="AT1597" s="73"/>
    </row>
    <row r="1598">
      <c r="A1598" s="106"/>
      <c r="B1598" s="85"/>
      <c r="AQ1598" s="73"/>
      <c r="AT1598" s="73"/>
    </row>
    <row r="1599">
      <c r="A1599" s="106"/>
      <c r="B1599" s="85"/>
      <c r="AQ1599" s="73"/>
      <c r="AT1599" s="73"/>
    </row>
    <row r="1600">
      <c r="A1600" s="106"/>
      <c r="B1600" s="85"/>
      <c r="AQ1600" s="73"/>
      <c r="AT1600" s="73"/>
    </row>
    <row r="1601">
      <c r="A1601" s="106"/>
      <c r="B1601" s="85"/>
      <c r="AQ1601" s="73"/>
      <c r="AT1601" s="73"/>
    </row>
    <row r="1602">
      <c r="A1602" s="106"/>
      <c r="B1602" s="85"/>
      <c r="AQ1602" s="73"/>
      <c r="AT1602" s="73"/>
    </row>
    <row r="1603">
      <c r="A1603" s="106"/>
      <c r="B1603" s="85"/>
      <c r="AQ1603" s="73"/>
      <c r="AT1603" s="73"/>
    </row>
    <row r="1604">
      <c r="A1604" s="106"/>
      <c r="B1604" s="85"/>
      <c r="AQ1604" s="73"/>
      <c r="AT1604" s="73"/>
    </row>
    <row r="1605">
      <c r="A1605" s="106"/>
      <c r="B1605" s="85"/>
      <c r="AQ1605" s="73"/>
      <c r="AT1605" s="73"/>
    </row>
    <row r="1606">
      <c r="A1606" s="106"/>
      <c r="B1606" s="85"/>
      <c r="AQ1606" s="73"/>
      <c r="AT1606" s="73"/>
    </row>
    <row r="1607">
      <c r="A1607" s="106"/>
      <c r="B1607" s="85"/>
      <c r="AQ1607" s="73"/>
      <c r="AT1607" s="73"/>
    </row>
    <row r="1608">
      <c r="A1608" s="106"/>
      <c r="B1608" s="85"/>
      <c r="AQ1608" s="73"/>
      <c r="AT1608" s="73"/>
    </row>
    <row r="1609">
      <c r="A1609" s="106"/>
      <c r="B1609" s="85"/>
      <c r="AQ1609" s="73"/>
      <c r="AT1609" s="73"/>
    </row>
    <row r="1610">
      <c r="A1610" s="106"/>
      <c r="B1610" s="85"/>
      <c r="AQ1610" s="73"/>
      <c r="AT1610" s="73"/>
    </row>
    <row r="1611">
      <c r="A1611" s="106"/>
      <c r="B1611" s="85"/>
      <c r="AQ1611" s="73"/>
      <c r="AT1611" s="73"/>
    </row>
    <row r="1612">
      <c r="A1612" s="106"/>
      <c r="B1612" s="85"/>
      <c r="AQ1612" s="73"/>
      <c r="AT1612" s="73"/>
    </row>
    <row r="1613">
      <c r="A1613" s="106"/>
      <c r="B1613" s="85"/>
      <c r="AQ1613" s="73"/>
      <c r="AT1613" s="73"/>
    </row>
    <row r="1614">
      <c r="A1614" s="106"/>
      <c r="B1614" s="85"/>
      <c r="AQ1614" s="73"/>
      <c r="AT1614" s="73"/>
    </row>
    <row r="1615">
      <c r="A1615" s="106"/>
      <c r="B1615" s="85"/>
      <c r="AQ1615" s="73"/>
      <c r="AT1615" s="73"/>
    </row>
    <row r="1616">
      <c r="A1616" s="106"/>
      <c r="B1616" s="85"/>
      <c r="AQ1616" s="73"/>
      <c r="AT1616" s="73"/>
    </row>
    <row r="1617">
      <c r="A1617" s="106"/>
      <c r="B1617" s="85"/>
      <c r="AQ1617" s="73"/>
      <c r="AT1617" s="73"/>
    </row>
    <row r="1618">
      <c r="A1618" s="106"/>
      <c r="B1618" s="85"/>
      <c r="AQ1618" s="73"/>
      <c r="AT1618" s="73"/>
    </row>
    <row r="1619">
      <c r="A1619" s="106"/>
      <c r="B1619" s="85"/>
      <c r="AQ1619" s="73"/>
      <c r="AT1619" s="73"/>
    </row>
    <row r="1620">
      <c r="A1620" s="106"/>
      <c r="B1620" s="85"/>
      <c r="AQ1620" s="73"/>
      <c r="AT1620" s="73"/>
    </row>
    <row r="1621">
      <c r="A1621" s="106"/>
      <c r="B1621" s="85"/>
      <c r="AQ1621" s="73"/>
      <c r="AT1621" s="73"/>
    </row>
    <row r="1622">
      <c r="A1622" s="106"/>
      <c r="B1622" s="85"/>
      <c r="AQ1622" s="73"/>
      <c r="AT1622" s="73"/>
    </row>
    <row r="1623">
      <c r="A1623" s="106"/>
      <c r="B1623" s="85"/>
      <c r="AQ1623" s="73"/>
      <c r="AT1623" s="73"/>
    </row>
    <row r="1624">
      <c r="A1624" s="106"/>
      <c r="B1624" s="85"/>
      <c r="AQ1624" s="73"/>
      <c r="AT1624" s="73"/>
    </row>
    <row r="1625">
      <c r="A1625" s="106"/>
      <c r="B1625" s="85"/>
      <c r="AQ1625" s="73"/>
      <c r="AT1625" s="73"/>
    </row>
    <row r="1626">
      <c r="A1626" s="106"/>
      <c r="B1626" s="85"/>
      <c r="AQ1626" s="73"/>
      <c r="AT1626" s="73"/>
    </row>
    <row r="1627">
      <c r="A1627" s="106"/>
      <c r="B1627" s="85"/>
      <c r="AQ1627" s="73"/>
      <c r="AT1627" s="73"/>
    </row>
    <row r="1628">
      <c r="A1628" s="106"/>
      <c r="B1628" s="85"/>
      <c r="AQ1628" s="73"/>
      <c r="AT1628" s="73"/>
    </row>
    <row r="1629">
      <c r="A1629" s="106"/>
      <c r="B1629" s="85"/>
      <c r="AQ1629" s="73"/>
      <c r="AT1629" s="73"/>
    </row>
    <row r="1630">
      <c r="A1630" s="106"/>
      <c r="B1630" s="85"/>
      <c r="AQ1630" s="73"/>
      <c r="AT1630" s="73"/>
    </row>
    <row r="1631">
      <c r="A1631" s="106"/>
      <c r="B1631" s="85"/>
      <c r="AQ1631" s="73"/>
      <c r="AT1631" s="73"/>
    </row>
    <row r="1632">
      <c r="A1632" s="106"/>
      <c r="B1632" s="85"/>
      <c r="AQ1632" s="73"/>
      <c r="AT1632" s="73"/>
    </row>
    <row r="1633">
      <c r="A1633" s="106"/>
      <c r="B1633" s="85"/>
      <c r="AQ1633" s="73"/>
      <c r="AT1633" s="73"/>
    </row>
    <row r="1634">
      <c r="A1634" s="106"/>
      <c r="B1634" s="85"/>
      <c r="AQ1634" s="73"/>
      <c r="AT1634" s="73"/>
    </row>
    <row r="1635">
      <c r="A1635" s="106"/>
      <c r="B1635" s="85"/>
      <c r="AQ1635" s="73"/>
      <c r="AT1635" s="73"/>
    </row>
    <row r="1636">
      <c r="A1636" s="106"/>
      <c r="B1636" s="85"/>
      <c r="AQ1636" s="73"/>
      <c r="AT1636" s="73"/>
    </row>
    <row r="1637">
      <c r="A1637" s="106"/>
      <c r="B1637" s="85"/>
      <c r="AQ1637" s="73"/>
      <c r="AT1637" s="73"/>
    </row>
    <row r="1638">
      <c r="A1638" s="106"/>
      <c r="B1638" s="85"/>
      <c r="AQ1638" s="73"/>
      <c r="AT1638" s="73"/>
    </row>
    <row r="1639">
      <c r="A1639" s="106"/>
      <c r="B1639" s="85"/>
      <c r="AQ1639" s="73"/>
      <c r="AT1639" s="73"/>
    </row>
    <row r="1640">
      <c r="A1640" s="106"/>
      <c r="B1640" s="85"/>
      <c r="AQ1640" s="73"/>
      <c r="AT1640" s="73"/>
    </row>
    <row r="1641">
      <c r="A1641" s="106"/>
      <c r="B1641" s="85"/>
      <c r="AQ1641" s="73"/>
      <c r="AT1641" s="73"/>
    </row>
    <row r="1642">
      <c r="A1642" s="106"/>
      <c r="B1642" s="85"/>
      <c r="AQ1642" s="73"/>
      <c r="AT1642" s="73"/>
    </row>
    <row r="1643">
      <c r="A1643" s="106"/>
      <c r="B1643" s="85"/>
      <c r="AQ1643" s="73"/>
      <c r="AT1643" s="73"/>
    </row>
    <row r="1644">
      <c r="A1644" s="106"/>
      <c r="B1644" s="85"/>
      <c r="AQ1644" s="73"/>
      <c r="AT1644" s="73"/>
    </row>
    <row r="1645">
      <c r="A1645" s="106"/>
      <c r="B1645" s="85"/>
      <c r="AQ1645" s="73"/>
      <c r="AT1645" s="73"/>
    </row>
    <row r="1646">
      <c r="A1646" s="106"/>
      <c r="B1646" s="85"/>
      <c r="AQ1646" s="73"/>
      <c r="AT1646" s="73"/>
    </row>
    <row r="1647">
      <c r="A1647" s="106"/>
      <c r="B1647" s="85"/>
      <c r="AQ1647" s="73"/>
      <c r="AT1647" s="73"/>
    </row>
    <row r="1648">
      <c r="A1648" s="106"/>
      <c r="B1648" s="85"/>
      <c r="AQ1648" s="73"/>
      <c r="AT1648" s="73"/>
    </row>
    <row r="1649">
      <c r="A1649" s="106"/>
      <c r="B1649" s="85"/>
      <c r="AQ1649" s="73"/>
      <c r="AT1649" s="73"/>
    </row>
    <row r="1650">
      <c r="A1650" s="106"/>
      <c r="B1650" s="85"/>
      <c r="AQ1650" s="73"/>
      <c r="AT1650" s="73"/>
    </row>
    <row r="1651">
      <c r="A1651" s="106"/>
      <c r="B1651" s="85"/>
      <c r="AQ1651" s="73"/>
      <c r="AT1651" s="73"/>
    </row>
    <row r="1652">
      <c r="A1652" s="106"/>
      <c r="B1652" s="85"/>
      <c r="AQ1652" s="73"/>
      <c r="AT1652" s="73"/>
    </row>
    <row r="1653">
      <c r="A1653" s="106"/>
      <c r="B1653" s="85"/>
      <c r="AQ1653" s="73"/>
      <c r="AT1653" s="73"/>
    </row>
    <row r="1654">
      <c r="A1654" s="106"/>
      <c r="B1654" s="85"/>
      <c r="AQ1654" s="73"/>
      <c r="AT1654" s="73"/>
    </row>
    <row r="1655">
      <c r="A1655" s="106"/>
      <c r="B1655" s="85"/>
      <c r="AQ1655" s="73"/>
      <c r="AT1655" s="73"/>
    </row>
    <row r="1656">
      <c r="A1656" s="106"/>
      <c r="B1656" s="85"/>
      <c r="AQ1656" s="73"/>
      <c r="AT1656" s="73"/>
    </row>
    <row r="1657">
      <c r="A1657" s="106"/>
      <c r="B1657" s="85"/>
      <c r="AQ1657" s="73"/>
      <c r="AT1657" s="73"/>
    </row>
    <row r="1658">
      <c r="A1658" s="106"/>
      <c r="B1658" s="85"/>
      <c r="AQ1658" s="73"/>
      <c r="AT1658" s="73"/>
    </row>
    <row r="1659">
      <c r="A1659" s="106"/>
      <c r="B1659" s="85"/>
      <c r="AQ1659" s="73"/>
      <c r="AT1659" s="73"/>
    </row>
    <row r="1660">
      <c r="A1660" s="106"/>
      <c r="B1660" s="85"/>
      <c r="AQ1660" s="73"/>
      <c r="AT1660" s="73"/>
    </row>
    <row r="1661">
      <c r="A1661" s="106"/>
      <c r="B1661" s="85"/>
      <c r="AQ1661" s="73"/>
      <c r="AT1661" s="73"/>
    </row>
    <row r="1662">
      <c r="A1662" s="106"/>
      <c r="B1662" s="85"/>
      <c r="AQ1662" s="73"/>
      <c r="AT1662" s="73"/>
    </row>
    <row r="1663">
      <c r="A1663" s="106"/>
      <c r="B1663" s="85"/>
      <c r="AQ1663" s="73"/>
      <c r="AT1663" s="73"/>
    </row>
    <row r="1664">
      <c r="A1664" s="106"/>
      <c r="B1664" s="85"/>
      <c r="AQ1664" s="73"/>
      <c r="AT1664" s="73"/>
    </row>
    <row r="1665">
      <c r="A1665" s="106"/>
      <c r="B1665" s="85"/>
      <c r="AQ1665" s="73"/>
      <c r="AT1665" s="73"/>
    </row>
    <row r="1666">
      <c r="A1666" s="106"/>
      <c r="B1666" s="85"/>
      <c r="AQ1666" s="73"/>
      <c r="AT1666" s="73"/>
    </row>
    <row r="1667">
      <c r="A1667" s="106"/>
      <c r="B1667" s="85"/>
      <c r="AQ1667" s="73"/>
      <c r="AT1667" s="73"/>
    </row>
    <row r="1668">
      <c r="A1668" s="106"/>
      <c r="B1668" s="85"/>
      <c r="AQ1668" s="73"/>
      <c r="AT1668" s="73"/>
    </row>
    <row r="1669">
      <c r="A1669" s="106"/>
      <c r="B1669" s="85"/>
      <c r="AQ1669" s="73"/>
      <c r="AT1669" s="73"/>
    </row>
    <row r="1670">
      <c r="A1670" s="106"/>
      <c r="B1670" s="85"/>
      <c r="AQ1670" s="73"/>
      <c r="AT1670" s="73"/>
    </row>
    <row r="1671">
      <c r="A1671" s="106"/>
      <c r="B1671" s="85"/>
      <c r="AQ1671" s="73"/>
      <c r="AT1671" s="73"/>
    </row>
    <row r="1672">
      <c r="A1672" s="106"/>
      <c r="B1672" s="85"/>
      <c r="AQ1672" s="73"/>
      <c r="AT1672" s="73"/>
    </row>
    <row r="1673">
      <c r="A1673" s="106"/>
      <c r="B1673" s="85"/>
      <c r="AQ1673" s="73"/>
      <c r="AT1673" s="73"/>
    </row>
    <row r="1674">
      <c r="A1674" s="106"/>
      <c r="B1674" s="85"/>
      <c r="AQ1674" s="73"/>
      <c r="AT1674" s="73"/>
    </row>
    <row r="1675">
      <c r="A1675" s="106"/>
      <c r="B1675" s="85"/>
      <c r="AQ1675" s="73"/>
      <c r="AT1675" s="73"/>
    </row>
    <row r="1676">
      <c r="A1676" s="106"/>
      <c r="B1676" s="85"/>
      <c r="AQ1676" s="73"/>
      <c r="AT1676" s="73"/>
    </row>
    <row r="1677">
      <c r="A1677" s="106"/>
      <c r="B1677" s="85"/>
      <c r="AQ1677" s="73"/>
      <c r="AT1677" s="73"/>
    </row>
    <row r="1678">
      <c r="A1678" s="106"/>
      <c r="B1678" s="85"/>
      <c r="AQ1678" s="73"/>
      <c r="AT1678" s="73"/>
    </row>
    <row r="1679">
      <c r="A1679" s="106"/>
      <c r="B1679" s="85"/>
      <c r="AQ1679" s="73"/>
      <c r="AT1679" s="73"/>
    </row>
    <row r="1680">
      <c r="A1680" s="106"/>
      <c r="B1680" s="85"/>
      <c r="AQ1680" s="73"/>
      <c r="AT1680" s="73"/>
    </row>
    <row r="1681">
      <c r="A1681" s="106"/>
      <c r="B1681" s="85"/>
      <c r="AQ1681" s="73"/>
      <c r="AT1681" s="73"/>
    </row>
    <row r="1682">
      <c r="A1682" s="106"/>
      <c r="B1682" s="85"/>
      <c r="AQ1682" s="73"/>
      <c r="AT1682" s="73"/>
    </row>
    <row r="1683">
      <c r="A1683" s="106"/>
      <c r="B1683" s="85"/>
      <c r="AQ1683" s="73"/>
      <c r="AT1683" s="73"/>
    </row>
    <row r="1684">
      <c r="A1684" s="106"/>
      <c r="B1684" s="85"/>
      <c r="AQ1684" s="73"/>
      <c r="AT1684" s="73"/>
    </row>
    <row r="1685">
      <c r="A1685" s="106"/>
      <c r="B1685" s="85"/>
      <c r="AQ1685" s="73"/>
      <c r="AT1685" s="73"/>
    </row>
    <row r="1686">
      <c r="A1686" s="106"/>
      <c r="B1686" s="85"/>
      <c r="AQ1686" s="73"/>
      <c r="AT1686" s="73"/>
    </row>
    <row r="1687">
      <c r="A1687" s="106"/>
      <c r="B1687" s="85"/>
      <c r="AQ1687" s="73"/>
      <c r="AT1687" s="73"/>
    </row>
    <row r="1688">
      <c r="A1688" s="106"/>
      <c r="B1688" s="85"/>
      <c r="AQ1688" s="73"/>
      <c r="AT1688" s="73"/>
    </row>
    <row r="1689">
      <c r="A1689" s="106"/>
      <c r="B1689" s="85"/>
      <c r="AQ1689" s="73"/>
      <c r="AT1689" s="73"/>
    </row>
    <row r="1690">
      <c r="A1690" s="106"/>
      <c r="B1690" s="85"/>
      <c r="AQ1690" s="73"/>
      <c r="AT1690" s="73"/>
    </row>
    <row r="1691">
      <c r="A1691" s="106"/>
      <c r="B1691" s="85"/>
      <c r="AQ1691" s="73"/>
      <c r="AT1691" s="73"/>
    </row>
    <row r="1692">
      <c r="A1692" s="106"/>
      <c r="B1692" s="85"/>
      <c r="AQ1692" s="73"/>
      <c r="AT1692" s="73"/>
    </row>
    <row r="1693">
      <c r="A1693" s="106"/>
      <c r="B1693" s="85"/>
      <c r="AQ1693" s="73"/>
      <c r="AT1693" s="73"/>
    </row>
    <row r="1694">
      <c r="A1694" s="106"/>
      <c r="B1694" s="85"/>
      <c r="AQ1694" s="73"/>
      <c r="AT1694" s="73"/>
    </row>
    <row r="1695">
      <c r="A1695" s="106"/>
      <c r="B1695" s="85"/>
      <c r="AQ1695" s="73"/>
      <c r="AT1695" s="73"/>
    </row>
    <row r="1696">
      <c r="A1696" s="106"/>
      <c r="B1696" s="85"/>
      <c r="AQ1696" s="73"/>
      <c r="AT1696" s="73"/>
    </row>
    <row r="1697">
      <c r="A1697" s="106"/>
      <c r="B1697" s="85"/>
      <c r="AQ1697" s="73"/>
      <c r="AT1697" s="73"/>
    </row>
    <row r="1698">
      <c r="A1698" s="106"/>
      <c r="B1698" s="85"/>
      <c r="AQ1698" s="73"/>
      <c r="AT1698" s="73"/>
    </row>
    <row r="1699">
      <c r="A1699" s="106"/>
      <c r="B1699" s="85"/>
      <c r="AQ1699" s="73"/>
      <c r="AT1699" s="73"/>
    </row>
    <row r="1700">
      <c r="A1700" s="106"/>
      <c r="B1700" s="85"/>
      <c r="AQ1700" s="73"/>
      <c r="AT1700" s="73"/>
    </row>
    <row r="1701">
      <c r="A1701" s="106"/>
      <c r="B1701" s="85"/>
      <c r="AQ1701" s="73"/>
      <c r="AT1701" s="73"/>
    </row>
    <row r="1702">
      <c r="A1702" s="106"/>
      <c r="B1702" s="85"/>
      <c r="AQ1702" s="73"/>
      <c r="AT1702" s="73"/>
    </row>
    <row r="1703">
      <c r="A1703" s="106"/>
      <c r="B1703" s="85"/>
      <c r="AQ1703" s="73"/>
      <c r="AT1703" s="73"/>
    </row>
    <row r="1704">
      <c r="A1704" s="106"/>
      <c r="B1704" s="85"/>
      <c r="AQ1704" s="73"/>
      <c r="AT1704" s="73"/>
    </row>
    <row r="1705">
      <c r="A1705" s="106"/>
      <c r="B1705" s="85"/>
      <c r="AQ1705" s="73"/>
      <c r="AT1705" s="73"/>
    </row>
    <row r="1706">
      <c r="A1706" s="106"/>
      <c r="B1706" s="85"/>
      <c r="AQ1706" s="73"/>
      <c r="AT1706" s="73"/>
    </row>
    <row r="1707">
      <c r="A1707" s="106"/>
      <c r="B1707" s="85"/>
      <c r="AQ1707" s="73"/>
      <c r="AT1707" s="73"/>
    </row>
    <row r="1708">
      <c r="A1708" s="106"/>
      <c r="B1708" s="85"/>
      <c r="AQ1708" s="73"/>
      <c r="AT1708" s="73"/>
    </row>
    <row r="1709">
      <c r="A1709" s="106"/>
      <c r="B1709" s="85"/>
      <c r="AQ1709" s="73"/>
      <c r="AT1709" s="73"/>
    </row>
    <row r="1710">
      <c r="A1710" s="106"/>
      <c r="B1710" s="85"/>
      <c r="AQ1710" s="73"/>
      <c r="AT1710" s="73"/>
    </row>
    <row r="1711">
      <c r="A1711" s="106"/>
      <c r="B1711" s="85"/>
      <c r="AQ1711" s="73"/>
      <c r="AT1711" s="73"/>
    </row>
    <row r="1712">
      <c r="A1712" s="106"/>
      <c r="B1712" s="85"/>
      <c r="AQ1712" s="73"/>
      <c r="AT1712" s="73"/>
    </row>
    <row r="1713">
      <c r="A1713" s="106"/>
      <c r="B1713" s="85"/>
      <c r="AQ1713" s="73"/>
      <c r="AT1713" s="73"/>
    </row>
    <row r="1714">
      <c r="A1714" s="106"/>
      <c r="B1714" s="85"/>
      <c r="AQ1714" s="73"/>
      <c r="AT1714" s="73"/>
    </row>
    <row r="1715">
      <c r="A1715" s="106"/>
      <c r="B1715" s="85"/>
      <c r="AQ1715" s="73"/>
      <c r="AT1715" s="73"/>
    </row>
    <row r="1716">
      <c r="A1716" s="106"/>
      <c r="B1716" s="85"/>
      <c r="AQ1716" s="73"/>
      <c r="AT1716" s="73"/>
    </row>
    <row r="1717">
      <c r="A1717" s="106"/>
      <c r="B1717" s="85"/>
      <c r="AQ1717" s="73"/>
      <c r="AT1717" s="73"/>
    </row>
    <row r="1718">
      <c r="A1718" s="106"/>
      <c r="B1718" s="85"/>
      <c r="AQ1718" s="73"/>
      <c r="AT1718" s="73"/>
    </row>
    <row r="1719">
      <c r="A1719" s="106"/>
      <c r="B1719" s="85"/>
      <c r="AQ1719" s="73"/>
      <c r="AT1719" s="73"/>
    </row>
    <row r="1720">
      <c r="A1720" s="106"/>
      <c r="B1720" s="85"/>
      <c r="AQ1720" s="73"/>
      <c r="AT1720" s="73"/>
    </row>
    <row r="1721">
      <c r="A1721" s="106"/>
      <c r="B1721" s="85"/>
      <c r="AQ1721" s="73"/>
      <c r="AT1721" s="73"/>
    </row>
    <row r="1722">
      <c r="A1722" s="106"/>
      <c r="B1722" s="85"/>
      <c r="AQ1722" s="73"/>
      <c r="AT1722" s="73"/>
    </row>
    <row r="1723">
      <c r="A1723" s="106"/>
      <c r="B1723" s="85"/>
      <c r="AQ1723" s="73"/>
      <c r="AT1723" s="73"/>
    </row>
    <row r="1724">
      <c r="A1724" s="106"/>
      <c r="B1724" s="85"/>
      <c r="AQ1724" s="73"/>
      <c r="AT1724" s="73"/>
    </row>
    <row r="1725">
      <c r="A1725" s="106"/>
      <c r="B1725" s="85"/>
      <c r="AQ1725" s="73"/>
      <c r="AT1725" s="73"/>
    </row>
    <row r="1726">
      <c r="A1726" s="106"/>
      <c r="B1726" s="85"/>
      <c r="AQ1726" s="73"/>
      <c r="AT1726" s="73"/>
    </row>
    <row r="1727">
      <c r="A1727" s="106"/>
      <c r="B1727" s="85"/>
      <c r="AQ1727" s="73"/>
      <c r="AT1727" s="73"/>
    </row>
    <row r="1728">
      <c r="A1728" s="106"/>
      <c r="B1728" s="85"/>
      <c r="AQ1728" s="73"/>
      <c r="AT1728" s="73"/>
    </row>
    <row r="1729">
      <c r="A1729" s="106"/>
      <c r="B1729" s="85"/>
      <c r="AQ1729" s="73"/>
      <c r="AT1729" s="73"/>
    </row>
    <row r="1730">
      <c r="A1730" s="106"/>
      <c r="B1730" s="85"/>
      <c r="AQ1730" s="73"/>
      <c r="AT1730" s="73"/>
    </row>
    <row r="1731">
      <c r="A1731" s="106"/>
      <c r="B1731" s="85"/>
      <c r="AQ1731" s="73"/>
      <c r="AT1731" s="73"/>
    </row>
    <row r="1732">
      <c r="A1732" s="106"/>
      <c r="B1732" s="85"/>
      <c r="AQ1732" s="73"/>
      <c r="AT1732" s="73"/>
    </row>
    <row r="1733">
      <c r="A1733" s="106"/>
      <c r="B1733" s="85"/>
      <c r="AQ1733" s="73"/>
      <c r="AT1733" s="73"/>
    </row>
    <row r="1734">
      <c r="A1734" s="106"/>
      <c r="B1734" s="85"/>
      <c r="AQ1734" s="73"/>
      <c r="AT1734" s="73"/>
    </row>
    <row r="1735">
      <c r="A1735" s="106"/>
      <c r="B1735" s="85"/>
      <c r="AQ1735" s="73"/>
      <c r="AT1735" s="73"/>
    </row>
    <row r="1736">
      <c r="A1736" s="106"/>
      <c r="B1736" s="85"/>
      <c r="AQ1736" s="73"/>
      <c r="AT1736" s="73"/>
    </row>
    <row r="1737">
      <c r="A1737" s="106"/>
      <c r="B1737" s="85"/>
      <c r="AQ1737" s="73"/>
      <c r="AT1737" s="73"/>
    </row>
    <row r="1738">
      <c r="A1738" s="106"/>
      <c r="B1738" s="85"/>
      <c r="AQ1738" s="73"/>
      <c r="AT1738" s="73"/>
    </row>
    <row r="1739">
      <c r="A1739" s="106"/>
      <c r="B1739" s="85"/>
      <c r="AQ1739" s="73"/>
      <c r="AT1739" s="73"/>
    </row>
    <row r="1740">
      <c r="A1740" s="106"/>
      <c r="B1740" s="85"/>
      <c r="AQ1740" s="73"/>
      <c r="AT1740" s="73"/>
    </row>
    <row r="1741">
      <c r="A1741" s="106"/>
      <c r="B1741" s="85"/>
      <c r="AQ1741" s="73"/>
      <c r="AT1741" s="73"/>
    </row>
    <row r="1742">
      <c r="A1742" s="106"/>
      <c r="B1742" s="85"/>
      <c r="AQ1742" s="73"/>
      <c r="AT1742" s="73"/>
    </row>
    <row r="1743">
      <c r="A1743" s="106"/>
      <c r="B1743" s="85"/>
      <c r="AQ1743" s="73"/>
      <c r="AT1743" s="73"/>
    </row>
    <row r="1744">
      <c r="A1744" s="106"/>
      <c r="B1744" s="85"/>
      <c r="AQ1744" s="73"/>
      <c r="AT1744" s="73"/>
    </row>
    <row r="1745">
      <c r="A1745" s="106"/>
      <c r="B1745" s="85"/>
      <c r="AQ1745" s="73"/>
      <c r="AT1745" s="73"/>
    </row>
    <row r="1746">
      <c r="A1746" s="106"/>
      <c r="B1746" s="85"/>
      <c r="AQ1746" s="73"/>
      <c r="AT1746" s="73"/>
    </row>
    <row r="1747">
      <c r="A1747" s="106"/>
      <c r="B1747" s="85"/>
      <c r="AQ1747" s="73"/>
      <c r="AT1747" s="73"/>
    </row>
    <row r="1748">
      <c r="A1748" s="106"/>
      <c r="B1748" s="85"/>
      <c r="AQ1748" s="73"/>
      <c r="AT1748" s="73"/>
    </row>
    <row r="1749">
      <c r="A1749" s="106"/>
      <c r="B1749" s="85"/>
      <c r="AQ1749" s="73"/>
      <c r="AT1749" s="73"/>
    </row>
    <row r="1750">
      <c r="A1750" s="106"/>
      <c r="B1750" s="85"/>
      <c r="AQ1750" s="73"/>
      <c r="AT1750" s="73"/>
    </row>
    <row r="1751">
      <c r="A1751" s="106"/>
      <c r="B1751" s="85"/>
      <c r="AQ1751" s="73"/>
      <c r="AT1751" s="73"/>
    </row>
    <row r="1752">
      <c r="A1752" s="106"/>
      <c r="B1752" s="85"/>
      <c r="AQ1752" s="73"/>
      <c r="AT1752" s="73"/>
    </row>
    <row r="1753">
      <c r="A1753" s="106"/>
      <c r="B1753" s="85"/>
      <c r="AQ1753" s="73"/>
      <c r="AT1753" s="73"/>
    </row>
    <row r="1754">
      <c r="A1754" s="106"/>
      <c r="B1754" s="85"/>
      <c r="AQ1754" s="73"/>
      <c r="AT1754" s="73"/>
    </row>
    <row r="1755">
      <c r="A1755" s="106"/>
      <c r="B1755" s="85"/>
      <c r="AQ1755" s="73"/>
      <c r="AT1755" s="73"/>
    </row>
    <row r="1756">
      <c r="A1756" s="106"/>
      <c r="B1756" s="85"/>
      <c r="AQ1756" s="73"/>
      <c r="AT1756" s="73"/>
    </row>
    <row r="1757">
      <c r="A1757" s="106"/>
      <c r="B1757" s="85"/>
      <c r="AQ1757" s="73"/>
      <c r="AT1757" s="73"/>
    </row>
    <row r="1758">
      <c r="A1758" s="106"/>
      <c r="B1758" s="85"/>
      <c r="AQ1758" s="73"/>
      <c r="AT1758" s="73"/>
    </row>
    <row r="1759">
      <c r="A1759" s="106"/>
      <c r="B1759" s="85"/>
      <c r="AQ1759" s="73"/>
      <c r="AT1759" s="73"/>
    </row>
    <row r="1760">
      <c r="A1760" s="106"/>
      <c r="B1760" s="85"/>
      <c r="AQ1760" s="73"/>
      <c r="AT1760" s="73"/>
    </row>
    <row r="1761">
      <c r="A1761" s="106"/>
      <c r="B1761" s="85"/>
      <c r="AQ1761" s="73"/>
      <c r="AT1761" s="73"/>
    </row>
    <row r="1762">
      <c r="A1762" s="106"/>
      <c r="B1762" s="85"/>
      <c r="AQ1762" s="73"/>
      <c r="AT1762" s="73"/>
    </row>
    <row r="1763">
      <c r="A1763" s="106"/>
      <c r="B1763" s="85"/>
      <c r="AQ1763" s="73"/>
      <c r="AT1763" s="73"/>
    </row>
    <row r="1764">
      <c r="A1764" s="106"/>
      <c r="B1764" s="85"/>
      <c r="AQ1764" s="73"/>
      <c r="AT1764" s="73"/>
    </row>
    <row r="1765">
      <c r="A1765" s="106"/>
      <c r="B1765" s="85"/>
      <c r="AQ1765" s="73"/>
      <c r="AT1765" s="73"/>
    </row>
    <row r="1766">
      <c r="A1766" s="106"/>
      <c r="B1766" s="85"/>
      <c r="AQ1766" s="73"/>
      <c r="AT1766" s="73"/>
    </row>
    <row r="1767">
      <c r="A1767" s="106"/>
      <c r="B1767" s="85"/>
      <c r="AQ1767" s="73"/>
      <c r="AT1767" s="73"/>
    </row>
    <row r="1768">
      <c r="A1768" s="106"/>
      <c r="B1768" s="85"/>
      <c r="AQ1768" s="73"/>
      <c r="AT1768" s="73"/>
    </row>
    <row r="1769">
      <c r="A1769" s="106"/>
      <c r="B1769" s="85"/>
      <c r="AQ1769" s="73"/>
      <c r="AT1769" s="73"/>
    </row>
    <row r="1770">
      <c r="A1770" s="106"/>
      <c r="B1770" s="85"/>
      <c r="AQ1770" s="73"/>
      <c r="AT1770" s="73"/>
    </row>
    <row r="1771">
      <c r="A1771" s="106"/>
      <c r="B1771" s="85"/>
      <c r="AQ1771" s="73"/>
      <c r="AT1771" s="73"/>
    </row>
    <row r="1772">
      <c r="A1772" s="106"/>
      <c r="B1772" s="85"/>
      <c r="AQ1772" s="73"/>
      <c r="AT1772" s="73"/>
    </row>
    <row r="1773">
      <c r="A1773" s="106"/>
      <c r="B1773" s="85"/>
      <c r="AQ1773" s="73"/>
      <c r="AT1773" s="73"/>
    </row>
    <row r="1774">
      <c r="A1774" s="106"/>
      <c r="B1774" s="85"/>
      <c r="AQ1774" s="73"/>
      <c r="AT1774" s="73"/>
    </row>
    <row r="1775">
      <c r="A1775" s="106"/>
      <c r="B1775" s="85"/>
      <c r="AQ1775" s="73"/>
      <c r="AT1775" s="73"/>
    </row>
    <row r="1776">
      <c r="A1776" s="106"/>
      <c r="B1776" s="85"/>
      <c r="AQ1776" s="73"/>
      <c r="AT1776" s="73"/>
    </row>
    <row r="1777">
      <c r="A1777" s="106"/>
      <c r="B1777" s="85"/>
      <c r="AQ1777" s="73"/>
      <c r="AT1777" s="73"/>
    </row>
    <row r="1778">
      <c r="A1778" s="106"/>
      <c r="B1778" s="85"/>
      <c r="AQ1778" s="73"/>
      <c r="AT1778" s="73"/>
    </row>
    <row r="1779">
      <c r="A1779" s="106"/>
      <c r="B1779" s="85"/>
      <c r="AQ1779" s="73"/>
      <c r="AT1779" s="73"/>
    </row>
    <row r="1780">
      <c r="A1780" s="106"/>
      <c r="B1780" s="85"/>
      <c r="AQ1780" s="73"/>
      <c r="AT1780" s="73"/>
    </row>
    <row r="1781">
      <c r="A1781" s="106"/>
      <c r="B1781" s="85"/>
      <c r="AQ1781" s="73"/>
      <c r="AT1781" s="73"/>
    </row>
    <row r="1782">
      <c r="A1782" s="106"/>
      <c r="B1782" s="85"/>
      <c r="AQ1782" s="73"/>
      <c r="AT1782" s="73"/>
    </row>
    <row r="1783">
      <c r="A1783" s="106"/>
      <c r="B1783" s="85"/>
      <c r="AQ1783" s="73"/>
      <c r="AT1783" s="73"/>
    </row>
    <row r="1784">
      <c r="A1784" s="106"/>
      <c r="B1784" s="85"/>
      <c r="AQ1784" s="73"/>
      <c r="AT1784" s="73"/>
    </row>
    <row r="1785">
      <c r="A1785" s="106"/>
      <c r="B1785" s="85"/>
      <c r="AQ1785" s="73"/>
      <c r="AT1785" s="73"/>
    </row>
    <row r="1786">
      <c r="A1786" s="106"/>
      <c r="B1786" s="85"/>
      <c r="AQ1786" s="73"/>
      <c r="AT1786" s="73"/>
    </row>
    <row r="1787">
      <c r="A1787" s="106"/>
      <c r="B1787" s="85"/>
      <c r="AQ1787" s="73"/>
      <c r="AT1787" s="73"/>
    </row>
    <row r="1788">
      <c r="A1788" s="106"/>
      <c r="B1788" s="85"/>
      <c r="AQ1788" s="73"/>
      <c r="AT1788" s="73"/>
    </row>
    <row r="1789">
      <c r="A1789" s="106"/>
      <c r="B1789" s="85"/>
      <c r="AQ1789" s="73"/>
      <c r="AT1789" s="73"/>
    </row>
    <row r="1790">
      <c r="A1790" s="106"/>
      <c r="B1790" s="85"/>
      <c r="AQ1790" s="73"/>
      <c r="AT1790" s="73"/>
    </row>
    <row r="1791">
      <c r="A1791" s="106"/>
      <c r="B1791" s="85"/>
      <c r="AQ1791" s="73"/>
      <c r="AT1791" s="73"/>
    </row>
    <row r="1792">
      <c r="A1792" s="106"/>
      <c r="B1792" s="85"/>
      <c r="AQ1792" s="73"/>
      <c r="AT1792" s="73"/>
    </row>
    <row r="1793">
      <c r="A1793" s="106"/>
      <c r="B1793" s="85"/>
      <c r="AQ1793" s="73"/>
      <c r="AT1793" s="73"/>
    </row>
    <row r="1794">
      <c r="A1794" s="106"/>
      <c r="B1794" s="85"/>
      <c r="AQ1794" s="73"/>
      <c r="AT1794" s="73"/>
    </row>
    <row r="1795">
      <c r="A1795" s="106"/>
      <c r="B1795" s="85"/>
      <c r="AQ1795" s="73"/>
      <c r="AT1795" s="73"/>
    </row>
    <row r="1796">
      <c r="A1796" s="106"/>
      <c r="B1796" s="85"/>
      <c r="AQ1796" s="73"/>
      <c r="AT1796" s="73"/>
    </row>
    <row r="1797">
      <c r="A1797" s="106"/>
      <c r="B1797" s="85"/>
      <c r="AQ1797" s="73"/>
      <c r="AT1797" s="73"/>
    </row>
    <row r="1798">
      <c r="A1798" s="106"/>
      <c r="B1798" s="85"/>
      <c r="AQ1798" s="73"/>
      <c r="AT1798" s="73"/>
    </row>
    <row r="1799">
      <c r="A1799" s="106"/>
      <c r="B1799" s="85"/>
      <c r="AQ1799" s="73"/>
      <c r="AT1799" s="73"/>
    </row>
    <row r="1800">
      <c r="A1800" s="106"/>
      <c r="B1800" s="85"/>
      <c r="AQ1800" s="73"/>
      <c r="AT1800" s="73"/>
    </row>
    <row r="1801">
      <c r="A1801" s="106"/>
      <c r="B1801" s="85"/>
      <c r="AQ1801" s="73"/>
      <c r="AT1801" s="73"/>
    </row>
    <row r="1802">
      <c r="A1802" s="106"/>
      <c r="B1802" s="85"/>
      <c r="AQ1802" s="73"/>
      <c r="AT1802" s="73"/>
    </row>
    <row r="1803">
      <c r="A1803" s="106"/>
      <c r="B1803" s="85"/>
      <c r="AQ1803" s="73"/>
      <c r="AT1803" s="73"/>
    </row>
    <row r="1804">
      <c r="A1804" s="106"/>
      <c r="B1804" s="85"/>
      <c r="AQ1804" s="73"/>
      <c r="AT1804" s="73"/>
    </row>
    <row r="1805">
      <c r="A1805" s="106"/>
      <c r="B1805" s="85"/>
      <c r="AQ1805" s="73"/>
      <c r="AT1805" s="73"/>
    </row>
    <row r="1806">
      <c r="A1806" s="106"/>
      <c r="B1806" s="85"/>
      <c r="AQ1806" s="73"/>
      <c r="AT1806" s="73"/>
    </row>
    <row r="1807">
      <c r="A1807" s="106"/>
      <c r="B1807" s="85"/>
      <c r="AQ1807" s="73"/>
      <c r="AT1807" s="73"/>
    </row>
    <row r="1808">
      <c r="A1808" s="106"/>
      <c r="B1808" s="85"/>
      <c r="AQ1808" s="73"/>
      <c r="AT1808" s="73"/>
    </row>
    <row r="1809">
      <c r="A1809" s="106"/>
      <c r="B1809" s="85"/>
      <c r="AQ1809" s="73"/>
      <c r="AT1809" s="73"/>
    </row>
    <row r="1810">
      <c r="A1810" s="106"/>
      <c r="B1810" s="85"/>
      <c r="AQ1810" s="73"/>
      <c r="AT1810" s="73"/>
    </row>
    <row r="1811">
      <c r="A1811" s="106"/>
      <c r="B1811" s="85"/>
      <c r="AQ1811" s="73"/>
      <c r="AT1811" s="73"/>
    </row>
    <row r="1812">
      <c r="A1812" s="106"/>
      <c r="B1812" s="85"/>
      <c r="AQ1812" s="73"/>
      <c r="AT1812" s="73"/>
    </row>
    <row r="1813">
      <c r="A1813" s="106"/>
      <c r="B1813" s="85"/>
      <c r="AQ1813" s="73"/>
      <c r="AT1813" s="73"/>
    </row>
    <row r="1814">
      <c r="A1814" s="106"/>
      <c r="B1814" s="85"/>
      <c r="AQ1814" s="73"/>
      <c r="AT1814" s="73"/>
    </row>
    <row r="1815">
      <c r="A1815" s="106"/>
      <c r="B1815" s="85"/>
      <c r="AQ1815" s="73"/>
      <c r="AT1815" s="73"/>
    </row>
    <row r="1816">
      <c r="A1816" s="106"/>
      <c r="B1816" s="85"/>
      <c r="AQ1816" s="73"/>
      <c r="AT1816" s="73"/>
    </row>
    <row r="1817">
      <c r="A1817" s="106"/>
      <c r="B1817" s="85"/>
      <c r="AQ1817" s="73"/>
      <c r="AT1817" s="73"/>
    </row>
    <row r="1818">
      <c r="A1818" s="106"/>
      <c r="B1818" s="85"/>
      <c r="AQ1818" s="73"/>
      <c r="AT1818" s="73"/>
    </row>
    <row r="1819">
      <c r="A1819" s="106"/>
      <c r="B1819" s="85"/>
      <c r="AQ1819" s="73"/>
      <c r="AT1819" s="73"/>
    </row>
    <row r="1820">
      <c r="A1820" s="106"/>
      <c r="B1820" s="85"/>
      <c r="AQ1820" s="73"/>
      <c r="AT1820" s="73"/>
    </row>
    <row r="1821">
      <c r="A1821" s="106"/>
      <c r="B1821" s="85"/>
      <c r="AQ1821" s="73"/>
      <c r="AT1821" s="73"/>
    </row>
    <row r="1822">
      <c r="A1822" s="106"/>
      <c r="B1822" s="85"/>
      <c r="AQ1822" s="73"/>
      <c r="AT1822" s="73"/>
    </row>
    <row r="1823">
      <c r="A1823" s="106"/>
      <c r="B1823" s="85"/>
      <c r="AQ1823" s="73"/>
      <c r="AT1823" s="73"/>
    </row>
    <row r="1824">
      <c r="A1824" s="106"/>
      <c r="B1824" s="85"/>
      <c r="AQ1824" s="73"/>
      <c r="AT1824" s="73"/>
    </row>
    <row r="1825">
      <c r="A1825" s="106"/>
      <c r="B1825" s="85"/>
      <c r="AQ1825" s="73"/>
      <c r="AT1825" s="73"/>
    </row>
    <row r="1826">
      <c r="A1826" s="106"/>
      <c r="B1826" s="85"/>
      <c r="AQ1826" s="73"/>
      <c r="AT1826" s="73"/>
    </row>
    <row r="1827">
      <c r="A1827" s="106"/>
      <c r="B1827" s="85"/>
      <c r="AQ1827" s="73"/>
      <c r="AT1827" s="73"/>
    </row>
    <row r="1828">
      <c r="A1828" s="106"/>
      <c r="B1828" s="85"/>
      <c r="AQ1828" s="73"/>
      <c r="AT1828" s="73"/>
    </row>
    <row r="1829">
      <c r="A1829" s="106"/>
      <c r="B1829" s="85"/>
      <c r="AQ1829" s="73"/>
      <c r="AT1829" s="73"/>
    </row>
    <row r="1830">
      <c r="A1830" s="106"/>
      <c r="B1830" s="85"/>
      <c r="AQ1830" s="73"/>
      <c r="AT1830" s="73"/>
    </row>
    <row r="1831">
      <c r="A1831" s="106"/>
      <c r="B1831" s="85"/>
      <c r="AQ1831" s="73"/>
      <c r="AT1831" s="73"/>
    </row>
    <row r="1832">
      <c r="A1832" s="106"/>
      <c r="B1832" s="85"/>
      <c r="AQ1832" s="73"/>
      <c r="AT1832" s="73"/>
    </row>
    <row r="1833">
      <c r="A1833" s="106"/>
      <c r="B1833" s="85"/>
      <c r="AQ1833" s="73"/>
      <c r="AT1833" s="73"/>
    </row>
    <row r="1834">
      <c r="A1834" s="106"/>
      <c r="B1834" s="85"/>
      <c r="AQ1834" s="73"/>
      <c r="AT1834" s="73"/>
    </row>
    <row r="1835">
      <c r="A1835" s="106"/>
      <c r="B1835" s="85"/>
      <c r="AQ1835" s="73"/>
      <c r="AT1835" s="73"/>
    </row>
    <row r="1836">
      <c r="A1836" s="106"/>
      <c r="B1836" s="85"/>
      <c r="AQ1836" s="73"/>
      <c r="AT1836" s="73"/>
    </row>
    <row r="1837">
      <c r="A1837" s="106"/>
      <c r="B1837" s="85"/>
      <c r="AQ1837" s="73"/>
      <c r="AT1837" s="73"/>
    </row>
    <row r="1838">
      <c r="A1838" s="106"/>
      <c r="B1838" s="85"/>
      <c r="AQ1838" s="73"/>
      <c r="AT1838" s="73"/>
    </row>
    <row r="1839">
      <c r="A1839" s="106"/>
      <c r="B1839" s="85"/>
      <c r="AQ1839" s="73"/>
      <c r="AT1839" s="73"/>
    </row>
    <row r="1840">
      <c r="A1840" s="106"/>
      <c r="B1840" s="85"/>
      <c r="AQ1840" s="73"/>
      <c r="AT1840" s="73"/>
    </row>
    <row r="1841">
      <c r="A1841" s="106"/>
      <c r="B1841" s="85"/>
      <c r="AQ1841" s="73"/>
      <c r="AT1841" s="73"/>
    </row>
    <row r="1842">
      <c r="A1842" s="106"/>
      <c r="B1842" s="85"/>
      <c r="AQ1842" s="73"/>
      <c r="AT1842" s="73"/>
    </row>
    <row r="1843">
      <c r="A1843" s="106"/>
      <c r="B1843" s="85"/>
      <c r="AQ1843" s="73"/>
      <c r="AT1843" s="73"/>
    </row>
    <row r="1844">
      <c r="A1844" s="106"/>
      <c r="B1844" s="85"/>
      <c r="AQ1844" s="73"/>
      <c r="AT1844" s="73"/>
    </row>
    <row r="1845">
      <c r="A1845" s="106"/>
      <c r="B1845" s="85"/>
      <c r="AQ1845" s="73"/>
      <c r="AT1845" s="73"/>
    </row>
    <row r="1846">
      <c r="A1846" s="106"/>
      <c r="B1846" s="85"/>
      <c r="AQ1846" s="73"/>
      <c r="AT1846" s="73"/>
    </row>
    <row r="1847">
      <c r="A1847" s="106"/>
      <c r="B1847" s="85"/>
      <c r="AQ1847" s="73"/>
      <c r="AT1847" s="73"/>
    </row>
    <row r="1848">
      <c r="A1848" s="106"/>
      <c r="B1848" s="85"/>
      <c r="AQ1848" s="73"/>
      <c r="AT1848" s="73"/>
    </row>
    <row r="1849">
      <c r="A1849" s="106"/>
      <c r="B1849" s="85"/>
      <c r="AQ1849" s="73"/>
      <c r="AT1849" s="73"/>
    </row>
    <row r="1850">
      <c r="A1850" s="106"/>
      <c r="B1850" s="85"/>
      <c r="AQ1850" s="73"/>
      <c r="AT1850" s="73"/>
    </row>
    <row r="1851">
      <c r="A1851" s="106"/>
      <c r="B1851" s="85"/>
      <c r="AQ1851" s="73"/>
      <c r="AT1851" s="73"/>
    </row>
    <row r="1852">
      <c r="A1852" s="106"/>
      <c r="B1852" s="85"/>
      <c r="AQ1852" s="73"/>
      <c r="AT1852" s="73"/>
    </row>
    <row r="1853">
      <c r="A1853" s="106"/>
      <c r="B1853" s="85"/>
      <c r="AQ1853" s="73"/>
      <c r="AT1853" s="73"/>
    </row>
    <row r="1854">
      <c r="A1854" s="106"/>
      <c r="B1854" s="85"/>
      <c r="AQ1854" s="73"/>
      <c r="AT1854" s="73"/>
    </row>
    <row r="1855">
      <c r="A1855" s="106"/>
      <c r="B1855" s="85"/>
      <c r="AQ1855" s="73"/>
      <c r="AT1855" s="73"/>
    </row>
    <row r="1856">
      <c r="A1856" s="106"/>
      <c r="B1856" s="85"/>
      <c r="AQ1856" s="73"/>
      <c r="AT1856" s="73"/>
    </row>
    <row r="1857">
      <c r="A1857" s="106"/>
      <c r="B1857" s="85"/>
      <c r="AQ1857" s="73"/>
      <c r="AT1857" s="73"/>
    </row>
    <row r="1858">
      <c r="A1858" s="106"/>
      <c r="B1858" s="85"/>
      <c r="AQ1858" s="73"/>
      <c r="AT1858" s="73"/>
    </row>
    <row r="1859">
      <c r="A1859" s="106"/>
      <c r="B1859" s="85"/>
      <c r="AQ1859" s="73"/>
      <c r="AT1859" s="73"/>
    </row>
    <row r="1860">
      <c r="A1860" s="106"/>
      <c r="B1860" s="85"/>
      <c r="AQ1860" s="73"/>
      <c r="AT1860" s="73"/>
    </row>
    <row r="1861">
      <c r="A1861" s="106"/>
      <c r="B1861" s="85"/>
      <c r="AQ1861" s="73"/>
      <c r="AT1861" s="73"/>
    </row>
    <row r="1862">
      <c r="A1862" s="106"/>
      <c r="B1862" s="85"/>
      <c r="AQ1862" s="73"/>
      <c r="AT1862" s="73"/>
    </row>
    <row r="1863">
      <c r="A1863" s="106"/>
      <c r="B1863" s="85"/>
      <c r="AQ1863" s="73"/>
      <c r="AT1863" s="73"/>
    </row>
    <row r="1864">
      <c r="A1864" s="106"/>
      <c r="B1864" s="85"/>
      <c r="AQ1864" s="73"/>
      <c r="AT1864" s="73"/>
    </row>
    <row r="1865">
      <c r="A1865" s="106"/>
      <c r="B1865" s="85"/>
      <c r="AQ1865" s="73"/>
      <c r="AT1865" s="73"/>
    </row>
    <row r="1866">
      <c r="A1866" s="106"/>
      <c r="B1866" s="85"/>
      <c r="AQ1866" s="73"/>
      <c r="AT1866" s="73"/>
    </row>
    <row r="1867">
      <c r="A1867" s="106"/>
      <c r="B1867" s="85"/>
      <c r="AQ1867" s="73"/>
      <c r="AT1867" s="73"/>
    </row>
    <row r="1868">
      <c r="A1868" s="106"/>
      <c r="B1868" s="85"/>
      <c r="AQ1868" s="73"/>
      <c r="AT1868" s="73"/>
    </row>
    <row r="1869">
      <c r="A1869" s="106"/>
      <c r="B1869" s="85"/>
      <c r="AQ1869" s="73"/>
      <c r="AT1869" s="73"/>
    </row>
    <row r="1870">
      <c r="A1870" s="106"/>
      <c r="B1870" s="85"/>
      <c r="AQ1870" s="73"/>
      <c r="AT1870" s="73"/>
    </row>
    <row r="1871">
      <c r="A1871" s="106"/>
      <c r="B1871" s="85"/>
      <c r="AQ1871" s="73"/>
      <c r="AT1871" s="73"/>
    </row>
    <row r="1872">
      <c r="A1872" s="106"/>
      <c r="B1872" s="85"/>
      <c r="AQ1872" s="73"/>
      <c r="AT1872" s="73"/>
    </row>
    <row r="1873">
      <c r="A1873" s="106"/>
      <c r="B1873" s="85"/>
      <c r="AQ1873" s="73"/>
      <c r="AT1873" s="73"/>
    </row>
    <row r="1874">
      <c r="A1874" s="106"/>
      <c r="B1874" s="85"/>
      <c r="AQ1874" s="73"/>
      <c r="AT1874" s="73"/>
    </row>
    <row r="1875">
      <c r="A1875" s="106"/>
      <c r="B1875" s="85"/>
      <c r="AQ1875" s="73"/>
      <c r="AT1875" s="73"/>
    </row>
    <row r="1876">
      <c r="A1876" s="106"/>
      <c r="B1876" s="85"/>
      <c r="AQ1876" s="73"/>
      <c r="AT1876" s="73"/>
    </row>
    <row r="1877">
      <c r="A1877" s="106"/>
      <c r="B1877" s="85"/>
      <c r="AQ1877" s="73"/>
      <c r="AT1877" s="73"/>
    </row>
    <row r="1878">
      <c r="A1878" s="106"/>
      <c r="B1878" s="85"/>
      <c r="AQ1878" s="73"/>
      <c r="AT1878" s="73"/>
    </row>
    <row r="1879">
      <c r="A1879" s="106"/>
      <c r="B1879" s="85"/>
      <c r="AQ1879" s="73"/>
      <c r="AT1879" s="73"/>
    </row>
    <row r="1880">
      <c r="A1880" s="106"/>
      <c r="B1880" s="85"/>
      <c r="AQ1880" s="73"/>
      <c r="AT1880" s="73"/>
    </row>
    <row r="1881">
      <c r="A1881" s="106"/>
      <c r="B1881" s="85"/>
      <c r="AQ1881" s="73"/>
      <c r="AT1881" s="73"/>
    </row>
    <row r="1882">
      <c r="A1882" s="106"/>
      <c r="B1882" s="85"/>
      <c r="AQ1882" s="73"/>
      <c r="AT1882" s="73"/>
    </row>
    <row r="1883">
      <c r="A1883" s="106"/>
      <c r="B1883" s="85"/>
      <c r="AQ1883" s="73"/>
      <c r="AT1883" s="73"/>
    </row>
    <row r="1884">
      <c r="A1884" s="106"/>
      <c r="B1884" s="85"/>
      <c r="AQ1884" s="73"/>
      <c r="AT1884" s="73"/>
    </row>
    <row r="1885">
      <c r="A1885" s="106"/>
      <c r="B1885" s="85"/>
      <c r="AQ1885" s="73"/>
      <c r="AT1885" s="73"/>
    </row>
    <row r="1886">
      <c r="A1886" s="106"/>
      <c r="B1886" s="85"/>
      <c r="AQ1886" s="73"/>
      <c r="AT1886" s="73"/>
    </row>
    <row r="1887">
      <c r="A1887" s="106"/>
      <c r="B1887" s="85"/>
      <c r="AQ1887" s="73"/>
      <c r="AT1887" s="73"/>
    </row>
    <row r="1888">
      <c r="A1888" s="106"/>
      <c r="B1888" s="85"/>
      <c r="AQ1888" s="73"/>
      <c r="AT1888" s="73"/>
    </row>
    <row r="1889">
      <c r="A1889" s="106"/>
      <c r="B1889" s="85"/>
      <c r="AQ1889" s="73"/>
      <c r="AT1889" s="73"/>
    </row>
    <row r="1890">
      <c r="A1890" s="106"/>
      <c r="B1890" s="85"/>
      <c r="AQ1890" s="73"/>
      <c r="AT1890" s="73"/>
    </row>
    <row r="1891">
      <c r="A1891" s="106"/>
      <c r="B1891" s="85"/>
      <c r="AQ1891" s="73"/>
      <c r="AT1891" s="73"/>
    </row>
    <row r="1892">
      <c r="A1892" s="106"/>
      <c r="B1892" s="85"/>
      <c r="AQ1892" s="73"/>
      <c r="AT1892" s="73"/>
    </row>
    <row r="1893">
      <c r="A1893" s="106"/>
      <c r="B1893" s="85"/>
      <c r="AQ1893" s="73"/>
      <c r="AT1893" s="73"/>
    </row>
    <row r="1894">
      <c r="A1894" s="106"/>
      <c r="B1894" s="85"/>
      <c r="AQ1894" s="73"/>
      <c r="AT1894" s="73"/>
    </row>
    <row r="1895">
      <c r="A1895" s="106"/>
      <c r="B1895" s="85"/>
      <c r="AQ1895" s="73"/>
      <c r="AT1895" s="73"/>
    </row>
    <row r="1896">
      <c r="A1896" s="106"/>
      <c r="B1896" s="85"/>
      <c r="AQ1896" s="73"/>
      <c r="AT1896" s="73"/>
    </row>
    <row r="1897">
      <c r="A1897" s="106"/>
      <c r="B1897" s="85"/>
      <c r="AQ1897" s="73"/>
      <c r="AT1897" s="73"/>
    </row>
    <row r="1898">
      <c r="A1898" s="106"/>
      <c r="B1898" s="85"/>
      <c r="AQ1898" s="73"/>
      <c r="AT1898" s="73"/>
    </row>
    <row r="1899">
      <c r="A1899" s="106"/>
      <c r="B1899" s="85"/>
      <c r="AQ1899" s="73"/>
      <c r="AT1899" s="73"/>
    </row>
    <row r="1900">
      <c r="A1900" s="106"/>
      <c r="B1900" s="85"/>
      <c r="AQ1900" s="73"/>
      <c r="AT1900" s="73"/>
    </row>
    <row r="1901">
      <c r="A1901" s="106"/>
      <c r="B1901" s="85"/>
      <c r="AQ1901" s="73"/>
      <c r="AT1901" s="73"/>
    </row>
    <row r="1902">
      <c r="A1902" s="106"/>
      <c r="B1902" s="85"/>
      <c r="AQ1902" s="73"/>
      <c r="AT1902" s="73"/>
    </row>
    <row r="1903">
      <c r="A1903" s="106"/>
      <c r="B1903" s="85"/>
      <c r="AQ1903" s="73"/>
      <c r="AT1903" s="73"/>
    </row>
    <row r="1904">
      <c r="A1904" s="106"/>
      <c r="B1904" s="85"/>
      <c r="AQ1904" s="73"/>
      <c r="AT1904" s="73"/>
    </row>
    <row r="1905">
      <c r="A1905" s="106"/>
      <c r="B1905" s="85"/>
      <c r="AQ1905" s="73"/>
      <c r="AT1905" s="73"/>
    </row>
    <row r="1906">
      <c r="A1906" s="106"/>
      <c r="B1906" s="85"/>
      <c r="AQ1906" s="73"/>
      <c r="AT1906" s="73"/>
    </row>
    <row r="1907">
      <c r="A1907" s="106"/>
      <c r="B1907" s="85"/>
      <c r="AQ1907" s="73"/>
      <c r="AT1907" s="73"/>
    </row>
    <row r="1908">
      <c r="A1908" s="106"/>
      <c r="B1908" s="85"/>
      <c r="AQ1908" s="73"/>
      <c r="AT1908" s="73"/>
    </row>
    <row r="1909">
      <c r="A1909" s="106"/>
      <c r="B1909" s="85"/>
      <c r="AQ1909" s="73"/>
      <c r="AT1909" s="73"/>
    </row>
    <row r="1910">
      <c r="A1910" s="106"/>
      <c r="B1910" s="85"/>
      <c r="AQ1910" s="73"/>
      <c r="AT1910" s="73"/>
    </row>
    <row r="1911">
      <c r="A1911" s="106"/>
      <c r="B1911" s="85"/>
      <c r="AQ1911" s="73"/>
      <c r="AT1911" s="73"/>
    </row>
    <row r="1912">
      <c r="A1912" s="106"/>
      <c r="B1912" s="85"/>
      <c r="AQ1912" s="73"/>
      <c r="AT1912" s="73"/>
    </row>
    <row r="1913">
      <c r="A1913" s="106"/>
      <c r="B1913" s="85"/>
      <c r="AQ1913" s="73"/>
      <c r="AT1913" s="73"/>
    </row>
    <row r="1914">
      <c r="A1914" s="106"/>
      <c r="B1914" s="85"/>
      <c r="AQ1914" s="73"/>
      <c r="AT1914" s="73"/>
    </row>
    <row r="1915">
      <c r="A1915" s="106"/>
      <c r="B1915" s="85"/>
      <c r="AQ1915" s="73"/>
      <c r="AT1915" s="73"/>
    </row>
    <row r="1916">
      <c r="A1916" s="106"/>
      <c r="B1916" s="85"/>
      <c r="AQ1916" s="73"/>
      <c r="AT1916" s="73"/>
    </row>
    <row r="1917">
      <c r="A1917" s="106"/>
      <c r="B1917" s="85"/>
      <c r="AQ1917" s="73"/>
      <c r="AT1917" s="73"/>
    </row>
    <row r="1918">
      <c r="A1918" s="106"/>
      <c r="B1918" s="85"/>
      <c r="AQ1918" s="73"/>
      <c r="AT1918" s="73"/>
    </row>
    <row r="1919">
      <c r="A1919" s="106"/>
      <c r="B1919" s="85"/>
      <c r="AQ1919" s="73"/>
      <c r="AT1919" s="73"/>
    </row>
    <row r="1920">
      <c r="A1920" s="106"/>
      <c r="B1920" s="85"/>
      <c r="AQ1920" s="73"/>
      <c r="AT1920" s="73"/>
    </row>
    <row r="1921">
      <c r="A1921" s="106"/>
      <c r="B1921" s="85"/>
      <c r="AQ1921" s="73"/>
      <c r="AT1921" s="73"/>
    </row>
    <row r="1922">
      <c r="A1922" s="106"/>
      <c r="B1922" s="85"/>
      <c r="AQ1922" s="73"/>
      <c r="AT1922" s="73"/>
    </row>
    <row r="1923">
      <c r="A1923" s="106"/>
      <c r="B1923" s="85"/>
      <c r="AQ1923" s="73"/>
      <c r="AT1923" s="73"/>
    </row>
    <row r="1924">
      <c r="A1924" s="106"/>
      <c r="B1924" s="85"/>
      <c r="AQ1924" s="73"/>
      <c r="AT1924" s="73"/>
    </row>
    <row r="1925">
      <c r="A1925" s="106"/>
      <c r="B1925" s="85"/>
      <c r="AQ1925" s="73"/>
      <c r="AT1925" s="73"/>
    </row>
    <row r="1926">
      <c r="A1926" s="106"/>
      <c r="B1926" s="85"/>
      <c r="AQ1926" s="73"/>
      <c r="AT1926" s="73"/>
    </row>
    <row r="1927">
      <c r="A1927" s="106"/>
      <c r="B1927" s="85"/>
      <c r="AQ1927" s="73"/>
      <c r="AT1927" s="73"/>
    </row>
    <row r="1928">
      <c r="A1928" s="106"/>
      <c r="B1928" s="85"/>
      <c r="AQ1928" s="73"/>
      <c r="AT1928" s="73"/>
    </row>
    <row r="1929">
      <c r="A1929" s="106"/>
      <c r="B1929" s="85"/>
      <c r="AQ1929" s="73"/>
      <c r="AT1929" s="73"/>
    </row>
    <row r="1930">
      <c r="A1930" s="106"/>
      <c r="B1930" s="85"/>
      <c r="AQ1930" s="73"/>
      <c r="AT1930" s="73"/>
    </row>
    <row r="1931">
      <c r="A1931" s="106"/>
      <c r="B1931" s="85"/>
      <c r="AQ1931" s="73"/>
      <c r="AT1931" s="73"/>
    </row>
    <row r="1932">
      <c r="A1932" s="106"/>
      <c r="B1932" s="85"/>
      <c r="AQ1932" s="73"/>
      <c r="AT1932" s="73"/>
    </row>
    <row r="1933">
      <c r="A1933" s="106"/>
      <c r="B1933" s="85"/>
      <c r="AQ1933" s="73"/>
      <c r="AT1933" s="73"/>
    </row>
    <row r="1934">
      <c r="A1934" s="106"/>
      <c r="B1934" s="85"/>
      <c r="AQ1934" s="73"/>
      <c r="AT1934" s="73"/>
    </row>
    <row r="1935">
      <c r="A1935" s="106"/>
      <c r="B1935" s="85"/>
      <c r="AQ1935" s="73"/>
      <c r="AT1935" s="73"/>
    </row>
    <row r="1936">
      <c r="A1936" s="106"/>
      <c r="B1936" s="85"/>
      <c r="AQ1936" s="73"/>
      <c r="AT1936" s="73"/>
    </row>
    <row r="1937">
      <c r="A1937" s="106"/>
      <c r="B1937" s="85"/>
      <c r="AQ1937" s="73"/>
      <c r="AT1937" s="73"/>
    </row>
    <row r="1938">
      <c r="A1938" s="106"/>
      <c r="B1938" s="85"/>
      <c r="AQ1938" s="73"/>
      <c r="AT1938" s="73"/>
    </row>
    <row r="1939">
      <c r="A1939" s="106"/>
      <c r="B1939" s="85"/>
      <c r="AQ1939" s="73"/>
      <c r="AT1939" s="73"/>
    </row>
    <row r="1940">
      <c r="A1940" s="106"/>
      <c r="B1940" s="85"/>
      <c r="AQ1940" s="73"/>
      <c r="AT1940" s="73"/>
    </row>
    <row r="1941">
      <c r="A1941" s="106"/>
      <c r="B1941" s="85"/>
      <c r="AQ1941" s="73"/>
      <c r="AT1941" s="73"/>
    </row>
    <row r="1942">
      <c r="A1942" s="106"/>
      <c r="B1942" s="85"/>
      <c r="AQ1942" s="73"/>
      <c r="AT1942" s="73"/>
    </row>
    <row r="1943">
      <c r="A1943" s="106"/>
      <c r="B1943" s="85"/>
      <c r="AQ1943" s="73"/>
      <c r="AT1943" s="73"/>
    </row>
    <row r="1944">
      <c r="A1944" s="106"/>
      <c r="B1944" s="85"/>
      <c r="AQ1944" s="73"/>
      <c r="AT1944" s="73"/>
    </row>
    <row r="1945">
      <c r="A1945" s="106"/>
      <c r="B1945" s="85"/>
      <c r="AQ1945" s="73"/>
      <c r="AT1945" s="73"/>
    </row>
    <row r="1946">
      <c r="A1946" s="106"/>
      <c r="B1946" s="85"/>
      <c r="AQ1946" s="73"/>
      <c r="AT1946" s="73"/>
    </row>
    <row r="1947">
      <c r="A1947" s="106"/>
      <c r="B1947" s="85"/>
      <c r="AQ1947" s="73"/>
      <c r="AT1947" s="73"/>
    </row>
    <row r="1948">
      <c r="A1948" s="106"/>
      <c r="B1948" s="85"/>
      <c r="AQ1948" s="73"/>
      <c r="AT1948" s="73"/>
    </row>
    <row r="1949">
      <c r="A1949" s="106"/>
      <c r="B1949" s="85"/>
      <c r="AQ1949" s="73"/>
      <c r="AT1949" s="73"/>
    </row>
    <row r="1950">
      <c r="A1950" s="106"/>
      <c r="B1950" s="85"/>
      <c r="AQ1950" s="73"/>
      <c r="AT1950" s="73"/>
    </row>
    <row r="1951">
      <c r="A1951" s="106"/>
      <c r="B1951" s="85"/>
      <c r="AQ1951" s="73"/>
      <c r="AT1951" s="73"/>
    </row>
    <row r="1952">
      <c r="A1952" s="106"/>
      <c r="B1952" s="85"/>
      <c r="AQ1952" s="73"/>
      <c r="AT1952" s="73"/>
    </row>
    <row r="1953">
      <c r="A1953" s="106"/>
      <c r="B1953" s="85"/>
      <c r="AQ1953" s="73"/>
      <c r="AT1953" s="73"/>
    </row>
    <row r="1954">
      <c r="A1954" s="106"/>
      <c r="B1954" s="85"/>
      <c r="AQ1954" s="73"/>
      <c r="AT1954" s="73"/>
    </row>
    <row r="1955">
      <c r="A1955" s="106"/>
      <c r="B1955" s="85"/>
      <c r="AQ1955" s="73"/>
      <c r="AT1955" s="73"/>
    </row>
    <row r="1956">
      <c r="A1956" s="106"/>
      <c r="B1956" s="85"/>
      <c r="AQ1956" s="73"/>
      <c r="AT1956" s="73"/>
    </row>
    <row r="1957">
      <c r="A1957" s="106"/>
      <c r="B1957" s="85"/>
      <c r="AQ1957" s="73"/>
      <c r="AT1957" s="73"/>
    </row>
    <row r="1958">
      <c r="A1958" s="106"/>
      <c r="B1958" s="85"/>
      <c r="AQ1958" s="73"/>
      <c r="AT1958" s="73"/>
    </row>
    <row r="1959">
      <c r="A1959" s="106"/>
      <c r="B1959" s="85"/>
      <c r="AQ1959" s="73"/>
      <c r="AT1959" s="73"/>
    </row>
    <row r="1960">
      <c r="A1960" s="106"/>
      <c r="B1960" s="85"/>
      <c r="AQ1960" s="73"/>
      <c r="AT1960" s="73"/>
    </row>
    <row r="1961">
      <c r="A1961" s="106"/>
      <c r="B1961" s="85"/>
      <c r="AQ1961" s="73"/>
      <c r="AT1961" s="73"/>
    </row>
    <row r="1962">
      <c r="A1962" s="106"/>
      <c r="B1962" s="85"/>
      <c r="AQ1962" s="73"/>
      <c r="AT1962" s="73"/>
    </row>
    <row r="1963">
      <c r="A1963" s="106"/>
      <c r="B1963" s="85"/>
      <c r="AQ1963" s="73"/>
      <c r="AT1963" s="73"/>
    </row>
    <row r="1964">
      <c r="A1964" s="106"/>
      <c r="B1964" s="85"/>
      <c r="AQ1964" s="73"/>
      <c r="AT1964" s="73"/>
    </row>
    <row r="1965">
      <c r="A1965" s="106"/>
      <c r="B1965" s="85"/>
      <c r="AQ1965" s="73"/>
      <c r="AT1965" s="73"/>
    </row>
    <row r="1966">
      <c r="A1966" s="106"/>
      <c r="B1966" s="85"/>
      <c r="AQ1966" s="73"/>
      <c r="AT1966" s="73"/>
    </row>
    <row r="1967">
      <c r="A1967" s="106"/>
      <c r="B1967" s="85"/>
      <c r="AQ1967" s="73"/>
      <c r="AT1967" s="73"/>
    </row>
    <row r="1968">
      <c r="A1968" s="106"/>
      <c r="B1968" s="85"/>
      <c r="AQ1968" s="73"/>
      <c r="AT1968" s="73"/>
    </row>
    <row r="1969">
      <c r="A1969" s="106"/>
      <c r="B1969" s="85"/>
      <c r="AQ1969" s="73"/>
      <c r="AT1969" s="73"/>
    </row>
    <row r="1970">
      <c r="A1970" s="106"/>
      <c r="B1970" s="85"/>
      <c r="AQ1970" s="73"/>
      <c r="AT1970" s="73"/>
    </row>
    <row r="1971">
      <c r="A1971" s="106"/>
      <c r="B1971" s="85"/>
      <c r="AQ1971" s="73"/>
      <c r="AT1971" s="73"/>
    </row>
    <row r="1972">
      <c r="A1972" s="106"/>
      <c r="B1972" s="85"/>
      <c r="AQ1972" s="73"/>
      <c r="AT1972" s="73"/>
    </row>
    <row r="1973">
      <c r="A1973" s="106"/>
      <c r="B1973" s="85"/>
      <c r="AQ1973" s="73"/>
      <c r="AT1973" s="73"/>
    </row>
    <row r="1974">
      <c r="A1974" s="106"/>
      <c r="B1974" s="85"/>
      <c r="AQ1974" s="73"/>
      <c r="AT1974" s="73"/>
    </row>
    <row r="1975">
      <c r="A1975" s="106"/>
      <c r="B1975" s="85"/>
      <c r="AQ1975" s="73"/>
      <c r="AT1975" s="73"/>
    </row>
    <row r="1976">
      <c r="A1976" s="106"/>
      <c r="B1976" s="85"/>
      <c r="AQ1976" s="73"/>
      <c r="AT1976" s="73"/>
    </row>
    <row r="1977">
      <c r="A1977" s="106"/>
      <c r="B1977" s="85"/>
      <c r="AQ1977" s="73"/>
      <c r="AT1977" s="73"/>
    </row>
    <row r="1978">
      <c r="A1978" s="106"/>
      <c r="B1978" s="85"/>
      <c r="AQ1978" s="73"/>
      <c r="AT1978" s="73"/>
    </row>
    <row r="1979">
      <c r="A1979" s="106"/>
      <c r="B1979" s="85"/>
      <c r="AQ1979" s="73"/>
      <c r="AT1979" s="73"/>
    </row>
    <row r="1980">
      <c r="A1980" s="106"/>
      <c r="B1980" s="85"/>
      <c r="AQ1980" s="73"/>
      <c r="AT1980" s="73"/>
    </row>
    <row r="1981">
      <c r="A1981" s="106"/>
      <c r="B1981" s="85"/>
      <c r="AQ1981" s="73"/>
      <c r="AT1981" s="73"/>
    </row>
    <row r="1982">
      <c r="A1982" s="106"/>
      <c r="B1982" s="85"/>
      <c r="AQ1982" s="73"/>
      <c r="AT1982" s="73"/>
    </row>
    <row r="1983">
      <c r="A1983" s="106"/>
      <c r="B1983" s="85"/>
      <c r="AQ1983" s="73"/>
      <c r="AT1983" s="73"/>
    </row>
    <row r="1984">
      <c r="A1984" s="106"/>
      <c r="B1984" s="85"/>
      <c r="AQ1984" s="73"/>
      <c r="AT1984" s="73"/>
    </row>
    <row r="1985">
      <c r="A1985" s="106"/>
      <c r="B1985" s="85"/>
      <c r="AQ1985" s="73"/>
      <c r="AT1985" s="73"/>
    </row>
    <row r="1986">
      <c r="A1986" s="106"/>
      <c r="B1986" s="85"/>
      <c r="AQ1986" s="73"/>
      <c r="AT1986" s="73"/>
    </row>
    <row r="1987">
      <c r="A1987" s="106"/>
      <c r="B1987" s="85"/>
      <c r="AQ1987" s="73"/>
      <c r="AT1987" s="73"/>
    </row>
    <row r="1988">
      <c r="A1988" s="106"/>
      <c r="B1988" s="85"/>
      <c r="AQ1988" s="73"/>
      <c r="AT1988" s="73"/>
    </row>
    <row r="1989">
      <c r="A1989" s="106"/>
      <c r="B1989" s="85"/>
      <c r="AQ1989" s="73"/>
      <c r="AT1989" s="73"/>
    </row>
    <row r="1990">
      <c r="A1990" s="106"/>
      <c r="B1990" s="85"/>
      <c r="AQ1990" s="73"/>
      <c r="AT1990" s="73"/>
    </row>
    <row r="1991">
      <c r="A1991" s="106"/>
      <c r="B1991" s="85"/>
      <c r="AQ1991" s="73"/>
      <c r="AT1991" s="73"/>
    </row>
    <row r="1992">
      <c r="A1992" s="106"/>
      <c r="B1992" s="85"/>
      <c r="AQ1992" s="73"/>
      <c r="AT1992" s="73"/>
    </row>
    <row r="1993">
      <c r="A1993" s="106"/>
      <c r="B1993" s="85"/>
      <c r="AQ1993" s="73"/>
      <c r="AT1993" s="73"/>
    </row>
    <row r="1994">
      <c r="A1994" s="106"/>
      <c r="B1994" s="85"/>
      <c r="AQ1994" s="73"/>
      <c r="AT1994" s="73"/>
    </row>
    <row r="1995">
      <c r="A1995" s="106"/>
      <c r="B1995" s="85"/>
      <c r="AQ1995" s="73"/>
      <c r="AT1995" s="73"/>
    </row>
    <row r="1996">
      <c r="A1996" s="106"/>
      <c r="B1996" s="85"/>
      <c r="AQ1996" s="73"/>
      <c r="AT1996" s="73"/>
    </row>
    <row r="1997">
      <c r="A1997" s="106"/>
      <c r="B1997" s="85"/>
      <c r="AQ1997" s="73"/>
      <c r="AT1997" s="73"/>
    </row>
    <row r="1998">
      <c r="A1998" s="106"/>
      <c r="B1998" s="85"/>
      <c r="AQ1998" s="73"/>
      <c r="AT1998" s="73"/>
    </row>
    <row r="1999">
      <c r="A1999" s="106"/>
      <c r="B1999" s="85"/>
      <c r="AQ1999" s="73"/>
      <c r="AT1999" s="73"/>
    </row>
    <row r="2000">
      <c r="A2000" s="106"/>
      <c r="B2000" s="85"/>
      <c r="AQ2000" s="73"/>
      <c r="AT2000" s="73"/>
    </row>
    <row r="2001">
      <c r="A2001" s="106"/>
      <c r="B2001" s="85"/>
      <c r="AQ2001" s="73"/>
      <c r="AT2001" s="73"/>
    </row>
    <row r="2002">
      <c r="A2002" s="106"/>
      <c r="B2002" s="85"/>
      <c r="AQ2002" s="73"/>
      <c r="AT2002" s="73"/>
    </row>
    <row r="2003">
      <c r="A2003" s="106"/>
      <c r="B2003" s="85"/>
      <c r="AQ2003" s="73"/>
      <c r="AT2003" s="73"/>
    </row>
    <row r="2004">
      <c r="A2004" s="106"/>
      <c r="B2004" s="85"/>
      <c r="AQ2004" s="73"/>
      <c r="AT2004" s="73"/>
    </row>
    <row r="2005">
      <c r="A2005" s="106"/>
      <c r="B2005" s="85"/>
      <c r="AQ2005" s="73"/>
      <c r="AT2005" s="73"/>
    </row>
    <row r="2006">
      <c r="A2006" s="106"/>
      <c r="B2006" s="85"/>
      <c r="AQ2006" s="73"/>
      <c r="AT2006" s="73"/>
    </row>
    <row r="2007">
      <c r="A2007" s="106"/>
      <c r="B2007" s="85"/>
      <c r="AQ2007" s="73"/>
      <c r="AT2007" s="73"/>
    </row>
    <row r="2008">
      <c r="A2008" s="106"/>
      <c r="B2008" s="85"/>
      <c r="AQ2008" s="73"/>
      <c r="AT2008" s="73"/>
    </row>
    <row r="2009">
      <c r="A2009" s="106"/>
      <c r="B2009" s="85"/>
      <c r="AQ2009" s="73"/>
      <c r="AT2009" s="73"/>
    </row>
    <row r="2010">
      <c r="A2010" s="106"/>
      <c r="B2010" s="85"/>
      <c r="AQ2010" s="73"/>
      <c r="AT2010" s="73"/>
    </row>
    <row r="2011">
      <c r="A2011" s="106"/>
      <c r="B2011" s="85"/>
      <c r="AQ2011" s="73"/>
      <c r="AT2011" s="73"/>
    </row>
    <row r="2012">
      <c r="A2012" s="106"/>
      <c r="B2012" s="85"/>
      <c r="AQ2012" s="73"/>
      <c r="AT2012" s="73"/>
    </row>
    <row r="2013">
      <c r="A2013" s="106"/>
      <c r="B2013" s="85"/>
      <c r="AQ2013" s="73"/>
      <c r="AT2013" s="73"/>
    </row>
    <row r="2014">
      <c r="A2014" s="106"/>
      <c r="B2014" s="85"/>
      <c r="AQ2014" s="73"/>
      <c r="AT2014" s="73"/>
    </row>
    <row r="2015">
      <c r="A2015" s="106"/>
      <c r="B2015" s="85"/>
      <c r="AQ2015" s="73"/>
      <c r="AT2015" s="73"/>
    </row>
    <row r="2016">
      <c r="A2016" s="106"/>
      <c r="B2016" s="85"/>
      <c r="AQ2016" s="73"/>
      <c r="AT2016" s="73"/>
    </row>
    <row r="2017">
      <c r="A2017" s="106"/>
      <c r="B2017" s="85"/>
      <c r="AQ2017" s="73"/>
      <c r="AT2017" s="73"/>
    </row>
    <row r="2018">
      <c r="A2018" s="106"/>
      <c r="B2018" s="85"/>
      <c r="AQ2018" s="73"/>
      <c r="AT2018" s="73"/>
    </row>
    <row r="2019">
      <c r="A2019" s="106"/>
      <c r="B2019" s="85"/>
      <c r="AQ2019" s="73"/>
      <c r="AT2019" s="73"/>
    </row>
    <row r="2020">
      <c r="A2020" s="106"/>
      <c r="B2020" s="85"/>
      <c r="AQ2020" s="73"/>
      <c r="AT2020" s="73"/>
    </row>
    <row r="2021">
      <c r="A2021" s="106"/>
      <c r="B2021" s="85"/>
      <c r="AQ2021" s="73"/>
      <c r="AT2021" s="73"/>
    </row>
    <row r="2022">
      <c r="A2022" s="106"/>
      <c r="B2022" s="85"/>
      <c r="AQ2022" s="73"/>
      <c r="AT2022" s="73"/>
    </row>
    <row r="2023">
      <c r="A2023" s="106"/>
      <c r="B2023" s="85"/>
      <c r="AQ2023" s="73"/>
      <c r="AT2023" s="73"/>
    </row>
    <row r="2024">
      <c r="A2024" s="106"/>
      <c r="B2024" s="85"/>
      <c r="AQ2024" s="73"/>
      <c r="AT2024" s="73"/>
    </row>
    <row r="2025">
      <c r="A2025" s="106"/>
      <c r="B2025" s="85"/>
      <c r="AQ2025" s="73"/>
      <c r="AT2025" s="73"/>
    </row>
    <row r="2026">
      <c r="A2026" s="106"/>
      <c r="B2026" s="85"/>
      <c r="AQ2026" s="73"/>
      <c r="AT2026" s="73"/>
    </row>
    <row r="2027">
      <c r="A2027" s="106"/>
      <c r="B2027" s="85"/>
      <c r="AQ2027" s="73"/>
      <c r="AT2027" s="73"/>
    </row>
    <row r="2028">
      <c r="A2028" s="106"/>
      <c r="B2028" s="85"/>
      <c r="AQ2028" s="73"/>
      <c r="AT2028" s="73"/>
    </row>
    <row r="2029">
      <c r="A2029" s="106"/>
      <c r="B2029" s="85"/>
      <c r="AQ2029" s="73"/>
      <c r="AT2029" s="73"/>
    </row>
    <row r="2030">
      <c r="A2030" s="106"/>
      <c r="B2030" s="85"/>
      <c r="AQ2030" s="73"/>
      <c r="AT2030" s="73"/>
    </row>
    <row r="2031">
      <c r="A2031" s="106"/>
      <c r="B2031" s="85"/>
      <c r="AQ2031" s="73"/>
      <c r="AT2031" s="73"/>
    </row>
    <row r="2032">
      <c r="A2032" s="106"/>
      <c r="B2032" s="85"/>
      <c r="AQ2032" s="73"/>
      <c r="AT2032" s="73"/>
    </row>
    <row r="2033">
      <c r="A2033" s="106"/>
      <c r="B2033" s="85"/>
      <c r="AQ2033" s="73"/>
      <c r="AT2033" s="73"/>
    </row>
    <row r="2034">
      <c r="A2034" s="106"/>
      <c r="B2034" s="85"/>
      <c r="AQ2034" s="73"/>
      <c r="AT2034" s="73"/>
    </row>
    <row r="2035">
      <c r="A2035" s="106"/>
      <c r="B2035" s="85"/>
      <c r="AQ2035" s="73"/>
      <c r="AT2035" s="73"/>
    </row>
    <row r="2036">
      <c r="A2036" s="106"/>
      <c r="B2036" s="85"/>
      <c r="AQ2036" s="73"/>
      <c r="AT2036" s="73"/>
    </row>
    <row r="2037">
      <c r="A2037" s="106"/>
      <c r="B2037" s="85"/>
      <c r="AQ2037" s="73"/>
      <c r="AT2037" s="73"/>
    </row>
    <row r="2038">
      <c r="A2038" s="106"/>
      <c r="B2038" s="85"/>
      <c r="AQ2038" s="73"/>
      <c r="AT2038" s="73"/>
    </row>
    <row r="2039">
      <c r="A2039" s="106"/>
      <c r="B2039" s="85"/>
      <c r="AQ2039" s="73"/>
      <c r="AT2039" s="73"/>
    </row>
    <row r="2040">
      <c r="A2040" s="106"/>
      <c r="B2040" s="85"/>
      <c r="AQ2040" s="73"/>
      <c r="AT2040" s="73"/>
    </row>
    <row r="2041">
      <c r="A2041" s="106"/>
      <c r="B2041" s="85"/>
      <c r="AQ2041" s="73"/>
      <c r="AT2041" s="73"/>
    </row>
    <row r="2042">
      <c r="A2042" s="106"/>
      <c r="B2042" s="85"/>
      <c r="AQ2042" s="73"/>
      <c r="AT2042" s="73"/>
    </row>
    <row r="2043">
      <c r="A2043" s="106"/>
      <c r="B2043" s="85"/>
      <c r="AQ2043" s="73"/>
      <c r="AT2043" s="73"/>
    </row>
    <row r="2044">
      <c r="A2044" s="106"/>
      <c r="B2044" s="85"/>
      <c r="AQ2044" s="73"/>
      <c r="AT2044" s="73"/>
    </row>
    <row r="2045">
      <c r="A2045" s="106"/>
      <c r="B2045" s="85"/>
      <c r="AQ2045" s="73"/>
      <c r="AT2045" s="73"/>
    </row>
    <row r="2046">
      <c r="A2046" s="106"/>
      <c r="B2046" s="85"/>
      <c r="AQ2046" s="73"/>
      <c r="AT2046" s="73"/>
    </row>
    <row r="2047">
      <c r="A2047" s="106"/>
      <c r="B2047" s="85"/>
      <c r="AQ2047" s="73"/>
      <c r="AT2047" s="73"/>
    </row>
    <row r="2048">
      <c r="A2048" s="106"/>
      <c r="B2048" s="85"/>
      <c r="AQ2048" s="73"/>
      <c r="AT2048" s="73"/>
    </row>
    <row r="2049">
      <c r="A2049" s="106"/>
      <c r="B2049" s="85"/>
      <c r="AQ2049" s="73"/>
      <c r="AT2049" s="73"/>
    </row>
    <row r="2050">
      <c r="A2050" s="106"/>
      <c r="B2050" s="85"/>
      <c r="AQ2050" s="73"/>
      <c r="AT2050" s="73"/>
    </row>
    <row r="2051">
      <c r="A2051" s="106"/>
      <c r="B2051" s="85"/>
      <c r="AQ2051" s="73"/>
      <c r="AT2051" s="73"/>
    </row>
    <row r="2052">
      <c r="A2052" s="106"/>
      <c r="B2052" s="85"/>
      <c r="AQ2052" s="73"/>
      <c r="AT2052" s="73"/>
    </row>
    <row r="2053">
      <c r="A2053" s="106"/>
      <c r="B2053" s="85"/>
      <c r="AQ2053" s="73"/>
      <c r="AT2053" s="73"/>
    </row>
    <row r="2054">
      <c r="A2054" s="106"/>
      <c r="B2054" s="85"/>
      <c r="AQ2054" s="73"/>
      <c r="AT2054" s="73"/>
    </row>
    <row r="2055">
      <c r="A2055" s="106"/>
      <c r="B2055" s="85"/>
      <c r="AQ2055" s="73"/>
      <c r="AT2055" s="73"/>
    </row>
    <row r="2056">
      <c r="A2056" s="106"/>
      <c r="B2056" s="85"/>
      <c r="AQ2056" s="73"/>
      <c r="AT2056" s="73"/>
    </row>
    <row r="2057">
      <c r="A2057" s="106"/>
      <c r="B2057" s="85"/>
      <c r="AQ2057" s="73"/>
      <c r="AT2057" s="73"/>
    </row>
    <row r="2058">
      <c r="A2058" s="106"/>
      <c r="B2058" s="85"/>
      <c r="AQ2058" s="73"/>
      <c r="AT2058" s="73"/>
    </row>
    <row r="2059">
      <c r="A2059" s="106"/>
      <c r="B2059" s="85"/>
      <c r="AQ2059" s="73"/>
      <c r="AT2059" s="73"/>
    </row>
    <row r="2060">
      <c r="A2060" s="106"/>
      <c r="B2060" s="85"/>
      <c r="AQ2060" s="73"/>
      <c r="AT2060" s="73"/>
    </row>
    <row r="2061">
      <c r="A2061" s="106"/>
      <c r="B2061" s="85"/>
      <c r="AQ2061" s="73"/>
      <c r="AT2061" s="73"/>
    </row>
    <row r="2062">
      <c r="A2062" s="106"/>
      <c r="B2062" s="85"/>
      <c r="AQ2062" s="73"/>
      <c r="AT2062" s="73"/>
    </row>
    <row r="2063">
      <c r="A2063" s="106"/>
      <c r="B2063" s="85"/>
      <c r="AQ2063" s="73"/>
      <c r="AT2063" s="73"/>
    </row>
    <row r="2064">
      <c r="A2064" s="106"/>
      <c r="B2064" s="85"/>
      <c r="AQ2064" s="73"/>
      <c r="AT2064" s="73"/>
    </row>
    <row r="2065">
      <c r="A2065" s="106"/>
      <c r="B2065" s="85"/>
      <c r="AQ2065" s="73"/>
      <c r="AT2065" s="73"/>
    </row>
    <row r="2066">
      <c r="A2066" s="106"/>
      <c r="B2066" s="85"/>
      <c r="AQ2066" s="73"/>
      <c r="AT2066" s="73"/>
    </row>
    <row r="2067">
      <c r="A2067" s="106"/>
      <c r="B2067" s="85"/>
      <c r="AQ2067" s="73"/>
      <c r="AT2067" s="73"/>
    </row>
    <row r="2068">
      <c r="A2068" s="106"/>
      <c r="B2068" s="85"/>
      <c r="AQ2068" s="73"/>
      <c r="AT2068" s="73"/>
    </row>
    <row r="2069">
      <c r="A2069" s="106"/>
      <c r="B2069" s="85"/>
      <c r="AQ2069" s="73"/>
      <c r="AT2069" s="73"/>
    </row>
    <row r="2070">
      <c r="A2070" s="106"/>
      <c r="B2070" s="85"/>
      <c r="AQ2070" s="73"/>
      <c r="AT2070" s="73"/>
    </row>
    <row r="2071">
      <c r="A2071" s="106"/>
      <c r="B2071" s="85"/>
      <c r="AQ2071" s="73"/>
      <c r="AT2071" s="73"/>
    </row>
    <row r="2072">
      <c r="A2072" s="106"/>
      <c r="B2072" s="85"/>
      <c r="AQ2072" s="73"/>
      <c r="AT2072" s="73"/>
    </row>
    <row r="2073">
      <c r="A2073" s="106"/>
      <c r="B2073" s="85"/>
      <c r="AQ2073" s="73"/>
      <c r="AT2073" s="73"/>
    </row>
    <row r="2074">
      <c r="A2074" s="106"/>
      <c r="B2074" s="85"/>
      <c r="AQ2074" s="73"/>
      <c r="AT2074" s="73"/>
    </row>
    <row r="2075">
      <c r="A2075" s="106"/>
      <c r="B2075" s="85"/>
      <c r="AQ2075" s="73"/>
      <c r="AT2075" s="73"/>
    </row>
    <row r="2076">
      <c r="A2076" s="106"/>
      <c r="B2076" s="85"/>
      <c r="AQ2076" s="73"/>
      <c r="AT2076" s="73"/>
    </row>
    <row r="2077">
      <c r="A2077" s="106"/>
      <c r="B2077" s="85"/>
      <c r="AQ2077" s="73"/>
      <c r="AT2077" s="73"/>
    </row>
    <row r="2078">
      <c r="A2078" s="106"/>
      <c r="B2078" s="85"/>
      <c r="AQ2078" s="73"/>
      <c r="AT2078" s="73"/>
    </row>
    <row r="2079">
      <c r="A2079" s="106"/>
      <c r="B2079" s="85"/>
      <c r="AQ2079" s="73"/>
      <c r="AT2079" s="73"/>
    </row>
    <row r="2080">
      <c r="A2080" s="106"/>
      <c r="B2080" s="85"/>
      <c r="AQ2080" s="73"/>
      <c r="AT2080" s="73"/>
    </row>
    <row r="2081">
      <c r="A2081" s="106"/>
      <c r="B2081" s="85"/>
      <c r="AQ2081" s="73"/>
      <c r="AT2081" s="73"/>
    </row>
    <row r="2082">
      <c r="A2082" s="106"/>
      <c r="B2082" s="85"/>
      <c r="AQ2082" s="73"/>
      <c r="AT2082" s="73"/>
    </row>
    <row r="2083">
      <c r="A2083" s="106"/>
      <c r="B2083" s="85"/>
      <c r="AQ2083" s="73"/>
      <c r="AT2083" s="73"/>
    </row>
    <row r="2084">
      <c r="A2084" s="106"/>
      <c r="B2084" s="85"/>
      <c r="AQ2084" s="73"/>
      <c r="AT2084" s="73"/>
    </row>
    <row r="2085">
      <c r="A2085" s="106"/>
      <c r="B2085" s="85"/>
      <c r="AQ2085" s="73"/>
      <c r="AT2085" s="73"/>
    </row>
    <row r="2086">
      <c r="A2086" s="106"/>
      <c r="B2086" s="85"/>
      <c r="AQ2086" s="73"/>
      <c r="AT2086" s="73"/>
    </row>
    <row r="2087">
      <c r="A2087" s="106"/>
      <c r="B2087" s="85"/>
      <c r="AQ2087" s="73"/>
      <c r="AT2087" s="73"/>
    </row>
    <row r="2088">
      <c r="A2088" s="106"/>
      <c r="B2088" s="85"/>
      <c r="AQ2088" s="73"/>
      <c r="AT2088" s="73"/>
    </row>
    <row r="2089">
      <c r="A2089" s="106"/>
      <c r="B2089" s="85"/>
      <c r="AQ2089" s="73"/>
      <c r="AT2089" s="73"/>
    </row>
    <row r="2090">
      <c r="A2090" s="106"/>
      <c r="B2090" s="85"/>
      <c r="AQ2090" s="73"/>
      <c r="AT2090" s="73"/>
    </row>
    <row r="2091">
      <c r="A2091" s="106"/>
      <c r="B2091" s="85"/>
      <c r="AQ2091" s="73"/>
      <c r="AT2091" s="73"/>
    </row>
    <row r="2092">
      <c r="A2092" s="106"/>
      <c r="B2092" s="85"/>
      <c r="AQ2092" s="73"/>
      <c r="AT2092" s="73"/>
    </row>
    <row r="2093">
      <c r="A2093" s="106"/>
      <c r="B2093" s="85"/>
      <c r="AQ2093" s="73"/>
      <c r="AT2093" s="73"/>
    </row>
    <row r="2094">
      <c r="A2094" s="106"/>
      <c r="B2094" s="85"/>
      <c r="AQ2094" s="73"/>
      <c r="AT2094" s="73"/>
    </row>
    <row r="2095">
      <c r="A2095" s="106"/>
      <c r="B2095" s="85"/>
      <c r="AQ2095" s="73"/>
      <c r="AT2095" s="73"/>
    </row>
    <row r="2096">
      <c r="A2096" s="106"/>
      <c r="B2096" s="85"/>
      <c r="AQ2096" s="73"/>
      <c r="AT2096" s="73"/>
    </row>
    <row r="2097">
      <c r="A2097" s="106"/>
      <c r="B2097" s="85"/>
      <c r="AQ2097" s="73"/>
      <c r="AT2097" s="73"/>
    </row>
    <row r="2098">
      <c r="A2098" s="106"/>
      <c r="B2098" s="85"/>
      <c r="AQ2098" s="73"/>
      <c r="AT2098" s="73"/>
    </row>
    <row r="2099">
      <c r="A2099" s="106"/>
      <c r="B2099" s="85"/>
      <c r="AQ2099" s="73"/>
      <c r="AT2099" s="73"/>
    </row>
    <row r="2100">
      <c r="A2100" s="106"/>
      <c r="B2100" s="85"/>
      <c r="AQ2100" s="73"/>
      <c r="AT2100" s="73"/>
    </row>
    <row r="2101">
      <c r="A2101" s="106"/>
      <c r="B2101" s="85"/>
      <c r="AQ2101" s="73"/>
      <c r="AT2101" s="73"/>
    </row>
    <row r="2102">
      <c r="A2102" s="106"/>
      <c r="B2102" s="85"/>
      <c r="AQ2102" s="73"/>
      <c r="AT2102" s="73"/>
    </row>
    <row r="2103">
      <c r="A2103" s="106"/>
      <c r="B2103" s="85"/>
      <c r="AQ2103" s="73"/>
      <c r="AT2103" s="73"/>
    </row>
    <row r="2104">
      <c r="A2104" s="106"/>
      <c r="B2104" s="85"/>
      <c r="AQ2104" s="73"/>
      <c r="AT2104" s="73"/>
    </row>
    <row r="2105">
      <c r="A2105" s="106"/>
      <c r="B2105" s="85"/>
      <c r="AQ2105" s="73"/>
      <c r="AT2105" s="73"/>
    </row>
    <row r="2106">
      <c r="A2106" s="106"/>
      <c r="B2106" s="85"/>
      <c r="AQ2106" s="73"/>
      <c r="AT2106" s="73"/>
    </row>
    <row r="2107">
      <c r="A2107" s="106"/>
      <c r="B2107" s="85"/>
      <c r="AQ2107" s="73"/>
      <c r="AT2107" s="73"/>
    </row>
    <row r="2108">
      <c r="A2108" s="106"/>
      <c r="B2108" s="85"/>
      <c r="AQ2108" s="73"/>
      <c r="AT2108" s="73"/>
    </row>
    <row r="2109">
      <c r="A2109" s="106"/>
      <c r="B2109" s="85"/>
      <c r="AQ2109" s="73"/>
      <c r="AT2109" s="73"/>
    </row>
    <row r="2110">
      <c r="A2110" s="106"/>
      <c r="B2110" s="85"/>
      <c r="AQ2110" s="73"/>
      <c r="AT2110" s="73"/>
    </row>
    <row r="2111">
      <c r="A2111" s="106"/>
      <c r="B2111" s="85"/>
      <c r="AQ2111" s="73"/>
      <c r="AT2111" s="73"/>
    </row>
    <row r="2112">
      <c r="A2112" s="106"/>
      <c r="B2112" s="85"/>
      <c r="AQ2112" s="73"/>
      <c r="AT2112" s="73"/>
    </row>
    <row r="2113">
      <c r="A2113" s="106"/>
      <c r="B2113" s="85"/>
      <c r="AQ2113" s="73"/>
      <c r="AT2113" s="73"/>
    </row>
    <row r="2114">
      <c r="A2114" s="106"/>
      <c r="B2114" s="85"/>
      <c r="AQ2114" s="73"/>
      <c r="AT2114" s="73"/>
    </row>
    <row r="2115">
      <c r="A2115" s="106"/>
      <c r="B2115" s="85"/>
      <c r="AQ2115" s="73"/>
      <c r="AT2115" s="73"/>
    </row>
    <row r="2116">
      <c r="A2116" s="106"/>
      <c r="B2116" s="85"/>
      <c r="AQ2116" s="73"/>
      <c r="AT2116" s="73"/>
    </row>
    <row r="2117">
      <c r="A2117" s="106"/>
      <c r="B2117" s="85"/>
      <c r="AQ2117" s="73"/>
      <c r="AT2117" s="73"/>
    </row>
    <row r="2118">
      <c r="A2118" s="106"/>
      <c r="B2118" s="85"/>
      <c r="AQ2118" s="73"/>
      <c r="AT2118" s="73"/>
    </row>
    <row r="2119">
      <c r="A2119" s="106"/>
      <c r="B2119" s="85"/>
      <c r="AQ2119" s="73"/>
      <c r="AT2119" s="73"/>
    </row>
    <row r="2120">
      <c r="A2120" s="106"/>
      <c r="B2120" s="85"/>
      <c r="AQ2120" s="73"/>
      <c r="AT2120" s="73"/>
    </row>
    <row r="2121">
      <c r="A2121" s="106"/>
      <c r="B2121" s="85"/>
      <c r="AQ2121" s="73"/>
      <c r="AT2121" s="73"/>
    </row>
    <row r="2122">
      <c r="A2122" s="106"/>
      <c r="B2122" s="85"/>
      <c r="AQ2122" s="73"/>
      <c r="AT2122" s="73"/>
    </row>
    <row r="2123">
      <c r="A2123" s="106"/>
      <c r="B2123" s="85"/>
      <c r="AQ2123" s="73"/>
      <c r="AT2123" s="73"/>
    </row>
    <row r="2124">
      <c r="A2124" s="106"/>
      <c r="B2124" s="85"/>
      <c r="AQ2124" s="73"/>
      <c r="AT2124" s="73"/>
    </row>
    <row r="2125">
      <c r="A2125" s="106"/>
      <c r="B2125" s="85"/>
      <c r="AQ2125" s="73"/>
      <c r="AT2125" s="73"/>
    </row>
    <row r="2126">
      <c r="A2126" s="106"/>
      <c r="B2126" s="85"/>
      <c r="AQ2126" s="73"/>
      <c r="AT2126" s="73"/>
    </row>
    <row r="2127">
      <c r="A2127" s="106"/>
      <c r="B2127" s="85"/>
      <c r="AQ2127" s="73"/>
      <c r="AT2127" s="73"/>
    </row>
    <row r="2128">
      <c r="A2128" s="106"/>
      <c r="B2128" s="85"/>
      <c r="AQ2128" s="73"/>
      <c r="AT2128" s="73"/>
    </row>
    <row r="2129">
      <c r="A2129" s="106"/>
      <c r="B2129" s="85"/>
      <c r="AQ2129" s="73"/>
      <c r="AT2129" s="73"/>
    </row>
    <row r="2130">
      <c r="A2130" s="106"/>
      <c r="B2130" s="85"/>
      <c r="AQ2130" s="73"/>
      <c r="AT2130" s="73"/>
    </row>
    <row r="2131">
      <c r="A2131" s="106"/>
      <c r="B2131" s="85"/>
      <c r="AQ2131" s="73"/>
      <c r="AT2131" s="73"/>
    </row>
    <row r="2132">
      <c r="A2132" s="106"/>
      <c r="B2132" s="85"/>
      <c r="AQ2132" s="73"/>
      <c r="AT2132" s="73"/>
    </row>
    <row r="2133">
      <c r="A2133" s="106"/>
      <c r="B2133" s="85"/>
      <c r="AQ2133" s="73"/>
      <c r="AT2133" s="73"/>
    </row>
    <row r="2134">
      <c r="A2134" s="106"/>
      <c r="B2134" s="85"/>
      <c r="AQ2134" s="73"/>
      <c r="AT2134" s="73"/>
    </row>
    <row r="2135">
      <c r="A2135" s="106"/>
      <c r="B2135" s="85"/>
      <c r="AQ2135" s="73"/>
      <c r="AT2135" s="73"/>
    </row>
    <row r="2136">
      <c r="A2136" s="106"/>
      <c r="B2136" s="85"/>
      <c r="AQ2136" s="73"/>
      <c r="AT2136" s="73"/>
    </row>
    <row r="2137">
      <c r="A2137" s="106"/>
      <c r="B2137" s="85"/>
      <c r="AQ2137" s="73"/>
      <c r="AT2137" s="73"/>
    </row>
    <row r="2138">
      <c r="A2138" s="106"/>
      <c r="B2138" s="85"/>
      <c r="AQ2138" s="73"/>
      <c r="AT2138" s="73"/>
    </row>
    <row r="2139">
      <c r="A2139" s="106"/>
      <c r="B2139" s="85"/>
      <c r="AQ2139" s="73"/>
      <c r="AT2139" s="73"/>
    </row>
    <row r="2140">
      <c r="A2140" s="106"/>
      <c r="B2140" s="85"/>
      <c r="AQ2140" s="73"/>
      <c r="AT2140" s="73"/>
    </row>
    <row r="2141">
      <c r="A2141" s="106"/>
      <c r="B2141" s="85"/>
      <c r="AQ2141" s="73"/>
      <c r="AT2141" s="73"/>
    </row>
    <row r="2142">
      <c r="A2142" s="106"/>
      <c r="B2142" s="85"/>
      <c r="AQ2142" s="73"/>
      <c r="AT2142" s="73"/>
    </row>
    <row r="2143">
      <c r="A2143" s="106"/>
      <c r="B2143" s="85"/>
      <c r="AQ2143" s="73"/>
      <c r="AT2143" s="73"/>
    </row>
    <row r="2144">
      <c r="A2144" s="106"/>
      <c r="B2144" s="85"/>
      <c r="AQ2144" s="73"/>
      <c r="AT2144" s="73"/>
    </row>
    <row r="2145">
      <c r="A2145" s="106"/>
      <c r="B2145" s="85"/>
      <c r="AQ2145" s="73"/>
      <c r="AT2145" s="73"/>
    </row>
    <row r="2146">
      <c r="A2146" s="106"/>
      <c r="B2146" s="85"/>
      <c r="AQ2146" s="73"/>
      <c r="AT2146" s="73"/>
    </row>
    <row r="2147">
      <c r="A2147" s="106"/>
      <c r="B2147" s="85"/>
      <c r="AQ2147" s="73"/>
      <c r="AT2147" s="73"/>
    </row>
    <row r="2148">
      <c r="A2148" s="106"/>
      <c r="B2148" s="85"/>
      <c r="AQ2148" s="73"/>
      <c r="AT2148" s="73"/>
    </row>
    <row r="2149">
      <c r="A2149" s="106"/>
      <c r="B2149" s="85"/>
      <c r="AQ2149" s="73"/>
      <c r="AT2149" s="73"/>
    </row>
    <row r="2150">
      <c r="A2150" s="106"/>
      <c r="B2150" s="85"/>
      <c r="AQ2150" s="73"/>
      <c r="AT2150" s="73"/>
    </row>
    <row r="2151">
      <c r="A2151" s="106"/>
      <c r="B2151" s="85"/>
      <c r="AQ2151" s="73"/>
      <c r="AT2151" s="73"/>
    </row>
    <row r="2152">
      <c r="A2152" s="106"/>
      <c r="B2152" s="85"/>
      <c r="AQ2152" s="73"/>
      <c r="AT2152" s="73"/>
    </row>
    <row r="2153">
      <c r="A2153" s="106"/>
      <c r="B2153" s="85"/>
      <c r="AQ2153" s="73"/>
      <c r="AT2153" s="73"/>
    </row>
    <row r="2154">
      <c r="A2154" s="106"/>
      <c r="B2154" s="85"/>
      <c r="AQ2154" s="73"/>
      <c r="AT2154" s="73"/>
    </row>
    <row r="2155">
      <c r="A2155" s="106"/>
      <c r="B2155" s="85"/>
      <c r="AQ2155" s="73"/>
      <c r="AT2155" s="73"/>
    </row>
    <row r="2156">
      <c r="A2156" s="106"/>
      <c r="B2156" s="85"/>
      <c r="AQ2156" s="73"/>
      <c r="AT2156" s="73"/>
    </row>
    <row r="2157">
      <c r="A2157" s="106"/>
      <c r="B2157" s="85"/>
      <c r="AQ2157" s="73"/>
      <c r="AT2157" s="73"/>
    </row>
    <row r="2158">
      <c r="A2158" s="106"/>
      <c r="B2158" s="85"/>
      <c r="AQ2158" s="73"/>
      <c r="AT2158" s="73"/>
    </row>
    <row r="2159">
      <c r="A2159" s="106"/>
      <c r="B2159" s="85"/>
      <c r="AQ2159" s="73"/>
      <c r="AT2159" s="73"/>
    </row>
    <row r="2160">
      <c r="A2160" s="106"/>
      <c r="B2160" s="85"/>
      <c r="AQ2160" s="73"/>
      <c r="AT2160" s="73"/>
    </row>
    <row r="2161">
      <c r="A2161" s="106"/>
      <c r="B2161" s="85"/>
      <c r="AQ2161" s="73"/>
      <c r="AT2161" s="73"/>
    </row>
    <row r="2162">
      <c r="A2162" s="106"/>
      <c r="B2162" s="85"/>
      <c r="AQ2162" s="73"/>
      <c r="AT2162" s="73"/>
    </row>
    <row r="2163">
      <c r="A2163" s="106"/>
      <c r="B2163" s="85"/>
      <c r="AQ2163" s="73"/>
      <c r="AT2163" s="73"/>
    </row>
    <row r="2164">
      <c r="A2164" s="106"/>
      <c r="B2164" s="85"/>
      <c r="AQ2164" s="73"/>
      <c r="AT2164" s="73"/>
    </row>
    <row r="2165">
      <c r="A2165" s="106"/>
      <c r="B2165" s="85"/>
      <c r="AQ2165" s="73"/>
      <c r="AT2165" s="73"/>
    </row>
    <row r="2166">
      <c r="A2166" s="106"/>
      <c r="B2166" s="85"/>
      <c r="AQ2166" s="73"/>
      <c r="AT2166" s="73"/>
    </row>
    <row r="2167">
      <c r="A2167" s="106"/>
      <c r="B2167" s="85"/>
      <c r="AQ2167" s="73"/>
      <c r="AT2167" s="73"/>
    </row>
    <row r="2168">
      <c r="A2168" s="106"/>
      <c r="B2168" s="85"/>
      <c r="AQ2168" s="73"/>
      <c r="AT2168" s="73"/>
    </row>
    <row r="2169">
      <c r="A2169" s="106"/>
      <c r="B2169" s="85"/>
      <c r="AQ2169" s="73"/>
      <c r="AT2169" s="73"/>
    </row>
    <row r="2170">
      <c r="A2170" s="106"/>
      <c r="B2170" s="85"/>
      <c r="AQ2170" s="73"/>
      <c r="AT2170" s="73"/>
    </row>
    <row r="2171">
      <c r="A2171" s="106"/>
      <c r="B2171" s="85"/>
      <c r="AQ2171" s="73"/>
      <c r="AT2171" s="73"/>
    </row>
    <row r="2172">
      <c r="A2172" s="106"/>
      <c r="B2172" s="85"/>
      <c r="AQ2172" s="73"/>
      <c r="AT2172" s="73"/>
    </row>
    <row r="2173">
      <c r="A2173" s="106"/>
      <c r="B2173" s="85"/>
      <c r="AQ2173" s="73"/>
      <c r="AT2173" s="73"/>
    </row>
    <row r="2174">
      <c r="A2174" s="106"/>
      <c r="B2174" s="85"/>
      <c r="AQ2174" s="73"/>
      <c r="AT2174" s="73"/>
    </row>
    <row r="2175">
      <c r="A2175" s="106"/>
      <c r="B2175" s="85"/>
      <c r="AQ2175" s="73"/>
      <c r="AT2175" s="73"/>
    </row>
    <row r="2176">
      <c r="A2176" s="106"/>
      <c r="B2176" s="85"/>
      <c r="AQ2176" s="73"/>
      <c r="AT2176" s="73"/>
    </row>
    <row r="2177">
      <c r="A2177" s="106"/>
      <c r="B2177" s="85"/>
      <c r="AQ2177" s="73"/>
      <c r="AT2177" s="73"/>
    </row>
    <row r="2178">
      <c r="A2178" s="106"/>
      <c r="B2178" s="85"/>
      <c r="AQ2178" s="73"/>
      <c r="AT2178" s="73"/>
    </row>
    <row r="2179">
      <c r="A2179" s="106"/>
      <c r="B2179" s="85"/>
      <c r="AQ2179" s="73"/>
      <c r="AT2179" s="73"/>
    </row>
    <row r="2180">
      <c r="A2180" s="106"/>
      <c r="B2180" s="85"/>
      <c r="AQ2180" s="73"/>
      <c r="AT2180" s="73"/>
    </row>
    <row r="2181">
      <c r="A2181" s="106"/>
      <c r="B2181" s="85"/>
      <c r="AQ2181" s="73"/>
      <c r="AT2181" s="73"/>
    </row>
    <row r="2182">
      <c r="A2182" s="106"/>
      <c r="B2182" s="85"/>
      <c r="AQ2182" s="73"/>
      <c r="AT2182" s="73"/>
    </row>
    <row r="2183">
      <c r="A2183" s="106"/>
      <c r="B2183" s="85"/>
      <c r="AQ2183" s="73"/>
      <c r="AT2183" s="73"/>
    </row>
    <row r="2184">
      <c r="A2184" s="106"/>
      <c r="B2184" s="85"/>
      <c r="AQ2184" s="73"/>
      <c r="AT2184" s="73"/>
    </row>
    <row r="2185">
      <c r="A2185" s="106"/>
      <c r="B2185" s="85"/>
      <c r="AQ2185" s="73"/>
      <c r="AT2185" s="73"/>
    </row>
    <row r="2186">
      <c r="A2186" s="106"/>
      <c r="B2186" s="85"/>
      <c r="AQ2186" s="73"/>
      <c r="AT2186" s="73"/>
    </row>
    <row r="2187">
      <c r="A2187" s="106"/>
      <c r="B2187" s="85"/>
      <c r="AQ2187" s="73"/>
      <c r="AT2187" s="73"/>
    </row>
    <row r="2188">
      <c r="A2188" s="106"/>
      <c r="B2188" s="85"/>
      <c r="AQ2188" s="73"/>
      <c r="AT2188" s="73"/>
    </row>
    <row r="2189">
      <c r="A2189" s="106"/>
      <c r="B2189" s="85"/>
      <c r="AQ2189" s="73"/>
      <c r="AT2189" s="73"/>
    </row>
    <row r="2190">
      <c r="A2190" s="106"/>
      <c r="B2190" s="85"/>
      <c r="AQ2190" s="73"/>
      <c r="AT2190" s="73"/>
    </row>
    <row r="2191">
      <c r="A2191" s="106"/>
      <c r="B2191" s="85"/>
      <c r="AQ2191" s="73"/>
      <c r="AT2191" s="73"/>
    </row>
    <row r="2192">
      <c r="A2192" s="106"/>
      <c r="B2192" s="85"/>
      <c r="AQ2192" s="73"/>
      <c r="AT2192" s="73"/>
    </row>
    <row r="2193">
      <c r="A2193" s="106"/>
      <c r="B2193" s="85"/>
      <c r="AQ2193" s="73"/>
      <c r="AT2193" s="73"/>
    </row>
    <row r="2194">
      <c r="A2194" s="106"/>
      <c r="B2194" s="85"/>
      <c r="AQ2194" s="73"/>
      <c r="AT2194" s="73"/>
    </row>
    <row r="2195">
      <c r="A2195" s="106"/>
      <c r="B2195" s="85"/>
      <c r="AQ2195" s="73"/>
      <c r="AT2195" s="73"/>
    </row>
    <row r="2196">
      <c r="A2196" s="106"/>
      <c r="B2196" s="85"/>
      <c r="AQ2196" s="73"/>
      <c r="AT2196" s="73"/>
    </row>
    <row r="2197">
      <c r="A2197" s="106"/>
      <c r="B2197" s="85"/>
      <c r="AQ2197" s="73"/>
      <c r="AT2197" s="73"/>
    </row>
    <row r="2198">
      <c r="A2198" s="106"/>
      <c r="B2198" s="85"/>
      <c r="AQ2198" s="73"/>
      <c r="AT2198" s="73"/>
    </row>
    <row r="2199">
      <c r="A2199" s="106"/>
      <c r="B2199" s="85"/>
      <c r="AQ2199" s="73"/>
      <c r="AT2199" s="73"/>
    </row>
    <row r="2200">
      <c r="A2200" s="106"/>
      <c r="B2200" s="85"/>
      <c r="AQ2200" s="73"/>
      <c r="AT2200" s="73"/>
    </row>
    <row r="2201">
      <c r="A2201" s="106"/>
      <c r="B2201" s="85"/>
      <c r="AQ2201" s="73"/>
      <c r="AT2201" s="73"/>
    </row>
    <row r="2202">
      <c r="A2202" s="106"/>
      <c r="B2202" s="85"/>
      <c r="AQ2202" s="73"/>
      <c r="AT2202" s="73"/>
    </row>
    <row r="2203">
      <c r="A2203" s="106"/>
      <c r="B2203" s="85"/>
      <c r="AQ2203" s="73"/>
      <c r="AT2203" s="73"/>
    </row>
    <row r="2204">
      <c r="A2204" s="106"/>
      <c r="B2204" s="85"/>
      <c r="AQ2204" s="73"/>
      <c r="AT2204" s="73"/>
    </row>
    <row r="2205">
      <c r="A2205" s="106"/>
      <c r="B2205" s="85"/>
      <c r="AQ2205" s="73"/>
      <c r="AT2205" s="73"/>
    </row>
    <row r="2206">
      <c r="A2206" s="106"/>
      <c r="B2206" s="85"/>
      <c r="AQ2206" s="73"/>
      <c r="AT2206" s="73"/>
    </row>
    <row r="2207">
      <c r="A2207" s="106"/>
      <c r="B2207" s="85"/>
      <c r="AQ2207" s="73"/>
      <c r="AT2207" s="73"/>
    </row>
    <row r="2208">
      <c r="A2208" s="106"/>
      <c r="B2208" s="85"/>
      <c r="AQ2208" s="73"/>
      <c r="AT2208" s="73"/>
    </row>
    <row r="2209">
      <c r="A2209" s="106"/>
      <c r="B2209" s="85"/>
      <c r="AQ2209" s="73"/>
      <c r="AT2209" s="73"/>
    </row>
    <row r="2210">
      <c r="A2210" s="106"/>
      <c r="B2210" s="85"/>
      <c r="AQ2210" s="73"/>
      <c r="AT2210" s="73"/>
    </row>
    <row r="2211">
      <c r="A2211" s="106"/>
      <c r="B2211" s="85"/>
      <c r="AQ2211" s="73"/>
      <c r="AT2211" s="73"/>
    </row>
    <row r="2212">
      <c r="A2212" s="106"/>
      <c r="B2212" s="85"/>
      <c r="AQ2212" s="73"/>
      <c r="AT2212" s="73"/>
    </row>
    <row r="2213">
      <c r="A2213" s="106"/>
      <c r="B2213" s="85"/>
      <c r="AQ2213" s="73"/>
      <c r="AT2213" s="73"/>
    </row>
    <row r="2214">
      <c r="A2214" s="106"/>
      <c r="B2214" s="85"/>
      <c r="AQ2214" s="73"/>
      <c r="AT2214" s="73"/>
    </row>
    <row r="2215">
      <c r="A2215" s="106"/>
      <c r="B2215" s="85"/>
      <c r="AQ2215" s="73"/>
      <c r="AT2215" s="73"/>
    </row>
    <row r="2216">
      <c r="A2216" s="106"/>
      <c r="B2216" s="85"/>
      <c r="AQ2216" s="73"/>
      <c r="AT2216" s="73"/>
    </row>
    <row r="2217">
      <c r="A2217" s="106"/>
      <c r="B2217" s="85"/>
      <c r="AQ2217" s="73"/>
      <c r="AT2217" s="73"/>
    </row>
    <row r="2218">
      <c r="A2218" s="106"/>
      <c r="B2218" s="85"/>
      <c r="AQ2218" s="73"/>
      <c r="AT2218" s="73"/>
    </row>
    <row r="2219">
      <c r="A2219" s="106"/>
      <c r="B2219" s="85"/>
      <c r="AQ2219" s="73"/>
      <c r="AT2219" s="73"/>
    </row>
    <row r="2220">
      <c r="A2220" s="106"/>
      <c r="B2220" s="85"/>
      <c r="AQ2220" s="73"/>
      <c r="AT2220" s="73"/>
    </row>
    <row r="2221">
      <c r="A2221" s="106"/>
      <c r="B2221" s="85"/>
      <c r="AQ2221" s="73"/>
      <c r="AT2221" s="73"/>
    </row>
    <row r="2222">
      <c r="A2222" s="106"/>
      <c r="B2222" s="85"/>
      <c r="AQ2222" s="73"/>
      <c r="AT2222" s="73"/>
    </row>
    <row r="2223">
      <c r="A2223" s="106"/>
      <c r="B2223" s="85"/>
      <c r="AQ2223" s="73"/>
      <c r="AT2223" s="73"/>
    </row>
    <row r="2224">
      <c r="A2224" s="106"/>
      <c r="B2224" s="85"/>
      <c r="AQ2224" s="73"/>
      <c r="AT2224" s="73"/>
    </row>
    <row r="2225">
      <c r="A2225" s="106"/>
      <c r="B2225" s="85"/>
      <c r="AQ2225" s="73"/>
      <c r="AT2225" s="73"/>
    </row>
    <row r="2226">
      <c r="A2226" s="106"/>
      <c r="B2226" s="85"/>
      <c r="AQ2226" s="73"/>
      <c r="AT2226" s="73"/>
    </row>
    <row r="2227">
      <c r="A2227" s="106"/>
      <c r="B2227" s="85"/>
      <c r="AQ2227" s="73"/>
      <c r="AT2227" s="73"/>
    </row>
    <row r="2228">
      <c r="A2228" s="106"/>
      <c r="B2228" s="85"/>
      <c r="AQ2228" s="73"/>
      <c r="AT2228" s="73"/>
    </row>
    <row r="2229">
      <c r="A2229" s="106"/>
      <c r="B2229" s="85"/>
      <c r="AQ2229" s="73"/>
      <c r="AT2229" s="73"/>
    </row>
    <row r="2230">
      <c r="A2230" s="106"/>
      <c r="B2230" s="85"/>
      <c r="AQ2230" s="73"/>
      <c r="AT2230" s="73"/>
    </row>
    <row r="2231">
      <c r="A2231" s="106"/>
      <c r="B2231" s="85"/>
      <c r="AQ2231" s="73"/>
      <c r="AT2231" s="73"/>
    </row>
    <row r="2232">
      <c r="A2232" s="106"/>
      <c r="B2232" s="85"/>
      <c r="AQ2232" s="73"/>
      <c r="AT2232" s="73"/>
    </row>
    <row r="2233">
      <c r="A2233" s="106"/>
      <c r="B2233" s="85"/>
      <c r="AQ2233" s="73"/>
      <c r="AT2233" s="73"/>
    </row>
    <row r="2234">
      <c r="A2234" s="106"/>
      <c r="B2234" s="85"/>
      <c r="AQ2234" s="73"/>
      <c r="AT2234" s="73"/>
    </row>
    <row r="2235">
      <c r="A2235" s="106"/>
      <c r="B2235" s="85"/>
      <c r="AQ2235" s="73"/>
      <c r="AT2235" s="73"/>
    </row>
    <row r="2236">
      <c r="A2236" s="106"/>
      <c r="B2236" s="85"/>
      <c r="AQ2236" s="73"/>
      <c r="AT2236" s="73"/>
    </row>
    <row r="2237">
      <c r="A2237" s="106"/>
      <c r="B2237" s="85"/>
      <c r="AQ2237" s="73"/>
      <c r="AT2237" s="73"/>
    </row>
    <row r="2238">
      <c r="A2238" s="106"/>
      <c r="B2238" s="85"/>
      <c r="AQ2238" s="73"/>
      <c r="AT2238" s="73"/>
    </row>
    <row r="2239">
      <c r="A2239" s="106"/>
      <c r="B2239" s="85"/>
      <c r="AQ2239" s="73"/>
      <c r="AT2239" s="73"/>
    </row>
    <row r="2240">
      <c r="A2240" s="106"/>
      <c r="B2240" s="85"/>
      <c r="AQ2240" s="73"/>
      <c r="AT2240" s="73"/>
    </row>
    <row r="2241">
      <c r="A2241" s="106"/>
      <c r="B2241" s="85"/>
      <c r="AQ2241" s="73"/>
      <c r="AT2241" s="73"/>
    </row>
    <row r="2242">
      <c r="A2242" s="106"/>
      <c r="B2242" s="85"/>
      <c r="AQ2242" s="73"/>
      <c r="AT2242" s="73"/>
    </row>
    <row r="2243">
      <c r="A2243" s="106"/>
      <c r="B2243" s="85"/>
      <c r="AQ2243" s="73"/>
      <c r="AT2243" s="73"/>
    </row>
    <row r="2244">
      <c r="A2244" s="106"/>
      <c r="B2244" s="85"/>
      <c r="AQ2244" s="73"/>
      <c r="AT2244" s="73"/>
    </row>
    <row r="2245">
      <c r="A2245" s="106"/>
      <c r="B2245" s="85"/>
      <c r="AQ2245" s="73"/>
      <c r="AT2245" s="73"/>
    </row>
    <row r="2246">
      <c r="A2246" s="106"/>
      <c r="B2246" s="85"/>
      <c r="AQ2246" s="73"/>
      <c r="AT2246" s="73"/>
    </row>
    <row r="2247">
      <c r="A2247" s="106"/>
      <c r="B2247" s="85"/>
      <c r="AQ2247" s="73"/>
      <c r="AT2247" s="73"/>
    </row>
    <row r="2248">
      <c r="A2248" s="106"/>
      <c r="B2248" s="85"/>
      <c r="AQ2248" s="73"/>
      <c r="AT2248" s="73"/>
    </row>
    <row r="2249">
      <c r="A2249" s="106"/>
      <c r="B2249" s="85"/>
      <c r="AQ2249" s="73"/>
      <c r="AT2249" s="73"/>
    </row>
    <row r="2250">
      <c r="A2250" s="106"/>
      <c r="B2250" s="85"/>
      <c r="AQ2250" s="73"/>
      <c r="AT2250" s="73"/>
    </row>
    <row r="2251">
      <c r="A2251" s="106"/>
      <c r="B2251" s="85"/>
      <c r="AQ2251" s="73"/>
      <c r="AT2251" s="73"/>
    </row>
    <row r="2252">
      <c r="A2252" s="106"/>
      <c r="B2252" s="85"/>
      <c r="AQ2252" s="73"/>
      <c r="AT2252" s="73"/>
    </row>
    <row r="2253">
      <c r="A2253" s="106"/>
      <c r="B2253" s="85"/>
      <c r="AQ2253" s="73"/>
      <c r="AT2253" s="73"/>
    </row>
    <row r="2254">
      <c r="A2254" s="106"/>
      <c r="B2254" s="85"/>
      <c r="AQ2254" s="73"/>
      <c r="AT2254" s="73"/>
    </row>
    <row r="2255">
      <c r="A2255" s="106"/>
      <c r="B2255" s="85"/>
      <c r="AQ2255" s="73"/>
      <c r="AT2255" s="73"/>
    </row>
    <row r="2256">
      <c r="A2256" s="106"/>
      <c r="B2256" s="85"/>
      <c r="AQ2256" s="73"/>
      <c r="AT2256" s="73"/>
    </row>
    <row r="2257">
      <c r="A2257" s="106"/>
      <c r="B2257" s="85"/>
      <c r="AQ2257" s="73"/>
      <c r="AT2257" s="73"/>
    </row>
    <row r="2258">
      <c r="A2258" s="106"/>
      <c r="B2258" s="85"/>
      <c r="AQ2258" s="73"/>
      <c r="AT2258" s="73"/>
    </row>
    <row r="2259">
      <c r="A2259" s="106"/>
      <c r="B2259" s="85"/>
      <c r="AQ2259" s="73"/>
      <c r="AT2259" s="73"/>
    </row>
    <row r="2260">
      <c r="A2260" s="106"/>
      <c r="B2260" s="85"/>
      <c r="AQ2260" s="73"/>
      <c r="AT2260" s="73"/>
    </row>
    <row r="2261">
      <c r="A2261" s="106"/>
      <c r="B2261" s="85"/>
      <c r="AQ2261" s="73"/>
      <c r="AT2261" s="73"/>
    </row>
    <row r="2262">
      <c r="A2262" s="106"/>
      <c r="B2262" s="85"/>
      <c r="AQ2262" s="73"/>
      <c r="AT2262" s="73"/>
    </row>
    <row r="2263">
      <c r="A2263" s="106"/>
      <c r="B2263" s="85"/>
      <c r="AQ2263" s="73"/>
      <c r="AT2263" s="73"/>
    </row>
    <row r="2264">
      <c r="A2264" s="106"/>
      <c r="B2264" s="85"/>
      <c r="AQ2264" s="73"/>
      <c r="AT2264" s="73"/>
    </row>
    <row r="2265">
      <c r="A2265" s="106"/>
      <c r="B2265" s="85"/>
      <c r="AQ2265" s="73"/>
      <c r="AT2265" s="73"/>
    </row>
    <row r="2266">
      <c r="A2266" s="106"/>
      <c r="B2266" s="85"/>
      <c r="AQ2266" s="73"/>
      <c r="AT2266" s="73"/>
    </row>
    <row r="2267">
      <c r="A2267" s="106"/>
      <c r="B2267" s="85"/>
      <c r="AQ2267" s="73"/>
      <c r="AT2267" s="73"/>
    </row>
    <row r="2268">
      <c r="A2268" s="106"/>
      <c r="B2268" s="85"/>
      <c r="AQ2268" s="73"/>
      <c r="AT2268" s="73"/>
    </row>
    <row r="2269">
      <c r="A2269" s="106"/>
      <c r="B2269" s="85"/>
      <c r="AQ2269" s="73"/>
      <c r="AT2269" s="73"/>
    </row>
    <row r="2270">
      <c r="A2270" s="106"/>
      <c r="B2270" s="85"/>
      <c r="AQ2270" s="73"/>
      <c r="AT2270" s="73"/>
    </row>
    <row r="2271">
      <c r="A2271" s="106"/>
      <c r="B2271" s="85"/>
      <c r="AQ2271" s="73"/>
      <c r="AT2271" s="73"/>
    </row>
    <row r="2272">
      <c r="A2272" s="106"/>
      <c r="B2272" s="85"/>
      <c r="AQ2272" s="73"/>
      <c r="AT2272" s="73"/>
    </row>
    <row r="2273">
      <c r="A2273" s="106"/>
      <c r="B2273" s="85"/>
      <c r="AQ2273" s="73"/>
      <c r="AT2273" s="73"/>
    </row>
    <row r="2274">
      <c r="A2274" s="106"/>
      <c r="B2274" s="85"/>
      <c r="AQ2274" s="73"/>
      <c r="AT2274" s="73"/>
    </row>
    <row r="2275">
      <c r="A2275" s="106"/>
      <c r="B2275" s="85"/>
      <c r="AQ2275" s="73"/>
      <c r="AT2275" s="73"/>
    </row>
    <row r="2276">
      <c r="A2276" s="106"/>
      <c r="B2276" s="85"/>
      <c r="AQ2276" s="73"/>
      <c r="AT2276" s="73"/>
    </row>
    <row r="2277">
      <c r="A2277" s="106"/>
      <c r="B2277" s="85"/>
      <c r="AQ2277" s="73"/>
      <c r="AT2277" s="73"/>
    </row>
    <row r="2278">
      <c r="A2278" s="106"/>
      <c r="B2278" s="85"/>
      <c r="AQ2278" s="73"/>
      <c r="AT2278" s="73"/>
    </row>
    <row r="2279">
      <c r="A2279" s="106"/>
      <c r="B2279" s="85"/>
      <c r="AQ2279" s="73"/>
      <c r="AT2279" s="73"/>
    </row>
    <row r="2280">
      <c r="A2280" s="106"/>
      <c r="B2280" s="85"/>
      <c r="AQ2280" s="73"/>
      <c r="AT2280" s="73"/>
    </row>
    <row r="2281">
      <c r="A2281" s="106"/>
      <c r="B2281" s="85"/>
      <c r="AQ2281" s="73"/>
      <c r="AT2281" s="73"/>
    </row>
    <row r="2282">
      <c r="A2282" s="106"/>
      <c r="B2282" s="85"/>
      <c r="AQ2282" s="73"/>
      <c r="AT2282" s="73"/>
    </row>
    <row r="2283">
      <c r="A2283" s="106"/>
      <c r="B2283" s="85"/>
      <c r="AQ2283" s="73"/>
      <c r="AT2283" s="73"/>
    </row>
    <row r="2284">
      <c r="A2284" s="106"/>
      <c r="B2284" s="85"/>
      <c r="AQ2284" s="73"/>
      <c r="AT2284" s="73"/>
    </row>
    <row r="2285">
      <c r="A2285" s="106"/>
      <c r="B2285" s="85"/>
      <c r="AQ2285" s="73"/>
      <c r="AT2285" s="73"/>
    </row>
    <row r="2286">
      <c r="A2286" s="106"/>
      <c r="B2286" s="85"/>
      <c r="AQ2286" s="73"/>
      <c r="AT2286" s="73"/>
    </row>
    <row r="2287">
      <c r="A2287" s="106"/>
      <c r="B2287" s="85"/>
      <c r="AQ2287" s="73"/>
      <c r="AT2287" s="73"/>
    </row>
    <row r="2288">
      <c r="A2288" s="106"/>
      <c r="B2288" s="85"/>
      <c r="AQ2288" s="73"/>
      <c r="AT2288" s="73"/>
    </row>
    <row r="2289">
      <c r="A2289" s="106"/>
      <c r="B2289" s="85"/>
      <c r="AQ2289" s="73"/>
      <c r="AT2289" s="73"/>
    </row>
    <row r="2290">
      <c r="A2290" s="106"/>
      <c r="B2290" s="85"/>
      <c r="AQ2290" s="73"/>
      <c r="AT2290" s="73"/>
    </row>
    <row r="2291">
      <c r="A2291" s="106"/>
      <c r="B2291" s="85"/>
      <c r="AQ2291" s="73"/>
      <c r="AT2291" s="73"/>
    </row>
    <row r="2292">
      <c r="A2292" s="106"/>
      <c r="B2292" s="85"/>
      <c r="AQ2292" s="73"/>
      <c r="AT2292" s="73"/>
    </row>
    <row r="2293">
      <c r="A2293" s="106"/>
      <c r="B2293" s="85"/>
      <c r="AQ2293" s="73"/>
      <c r="AT2293" s="73"/>
    </row>
    <row r="2294">
      <c r="A2294" s="106"/>
      <c r="B2294" s="85"/>
      <c r="AQ2294" s="73"/>
      <c r="AT2294" s="73"/>
    </row>
    <row r="2295">
      <c r="A2295" s="106"/>
      <c r="B2295" s="85"/>
      <c r="AQ2295" s="73"/>
      <c r="AT2295" s="73"/>
    </row>
    <row r="2296">
      <c r="A2296" s="106"/>
      <c r="B2296" s="85"/>
      <c r="AQ2296" s="73"/>
      <c r="AT2296" s="73"/>
    </row>
    <row r="2297">
      <c r="A2297" s="106"/>
      <c r="B2297" s="85"/>
      <c r="AQ2297" s="73"/>
      <c r="AT2297" s="73"/>
    </row>
    <row r="2298">
      <c r="A2298" s="106"/>
      <c r="B2298" s="85"/>
      <c r="AQ2298" s="73"/>
      <c r="AT2298" s="73"/>
    </row>
    <row r="2299">
      <c r="A2299" s="106"/>
      <c r="B2299" s="85"/>
      <c r="AQ2299" s="73"/>
      <c r="AT2299" s="73"/>
    </row>
    <row r="2300">
      <c r="A2300" s="106"/>
      <c r="B2300" s="85"/>
      <c r="AQ2300" s="73"/>
      <c r="AT2300" s="73"/>
    </row>
    <row r="2301">
      <c r="A2301" s="106"/>
      <c r="B2301" s="85"/>
      <c r="AQ2301" s="73"/>
      <c r="AT2301" s="73"/>
    </row>
    <row r="2302">
      <c r="A2302" s="106"/>
      <c r="B2302" s="85"/>
      <c r="AQ2302" s="73"/>
      <c r="AT2302" s="73"/>
    </row>
    <row r="2303">
      <c r="A2303" s="106"/>
      <c r="B2303" s="85"/>
      <c r="AQ2303" s="73"/>
      <c r="AT2303" s="73"/>
    </row>
    <row r="2304">
      <c r="A2304" s="106"/>
      <c r="B2304" s="85"/>
      <c r="AQ2304" s="73"/>
      <c r="AT2304" s="73"/>
    </row>
    <row r="2305">
      <c r="A2305" s="106"/>
      <c r="B2305" s="85"/>
      <c r="AQ2305" s="73"/>
      <c r="AT2305" s="73"/>
    </row>
    <row r="2306">
      <c r="A2306" s="106"/>
      <c r="B2306" s="85"/>
      <c r="AQ2306" s="73"/>
      <c r="AT2306" s="73"/>
    </row>
    <row r="2307">
      <c r="A2307" s="106"/>
      <c r="B2307" s="85"/>
      <c r="AQ2307" s="73"/>
      <c r="AT2307" s="73"/>
    </row>
    <row r="2308">
      <c r="A2308" s="106"/>
      <c r="B2308" s="85"/>
      <c r="AQ2308" s="73"/>
      <c r="AT2308" s="73"/>
    </row>
    <row r="2309">
      <c r="A2309" s="106"/>
      <c r="B2309" s="85"/>
      <c r="AQ2309" s="73"/>
      <c r="AT2309" s="73"/>
    </row>
    <row r="2310">
      <c r="A2310" s="106"/>
      <c r="B2310" s="85"/>
      <c r="AQ2310" s="73"/>
      <c r="AT2310" s="73"/>
    </row>
    <row r="2311">
      <c r="A2311" s="106"/>
      <c r="B2311" s="85"/>
      <c r="AQ2311" s="73"/>
      <c r="AT2311" s="73"/>
    </row>
    <row r="2312">
      <c r="A2312" s="106"/>
      <c r="B2312" s="85"/>
      <c r="AQ2312" s="73"/>
      <c r="AT2312" s="73"/>
    </row>
    <row r="2313">
      <c r="A2313" s="106"/>
      <c r="B2313" s="85"/>
      <c r="AQ2313" s="73"/>
      <c r="AT2313" s="73"/>
    </row>
    <row r="2314">
      <c r="A2314" s="106"/>
      <c r="B2314" s="85"/>
      <c r="AQ2314" s="73"/>
      <c r="AT2314" s="73"/>
    </row>
    <row r="2315">
      <c r="A2315" s="106"/>
      <c r="B2315" s="85"/>
      <c r="AQ2315" s="73"/>
      <c r="AT2315" s="73"/>
    </row>
    <row r="2316">
      <c r="A2316" s="106"/>
      <c r="B2316" s="85"/>
      <c r="AQ2316" s="73"/>
      <c r="AT2316" s="73"/>
    </row>
    <row r="2317">
      <c r="A2317" s="106"/>
      <c r="B2317" s="85"/>
      <c r="AQ2317" s="73"/>
      <c r="AT2317" s="73"/>
    </row>
    <row r="2318">
      <c r="A2318" s="106"/>
      <c r="B2318" s="85"/>
      <c r="AQ2318" s="73"/>
      <c r="AT2318" s="73"/>
    </row>
    <row r="2319">
      <c r="A2319" s="106"/>
      <c r="B2319" s="85"/>
      <c r="AQ2319" s="73"/>
      <c r="AT2319" s="73"/>
    </row>
    <row r="2320">
      <c r="A2320" s="106"/>
      <c r="B2320" s="85"/>
      <c r="AQ2320" s="73"/>
      <c r="AT2320" s="73"/>
    </row>
    <row r="2321">
      <c r="A2321" s="106"/>
      <c r="B2321" s="85"/>
      <c r="AQ2321" s="73"/>
      <c r="AT2321" s="73"/>
    </row>
    <row r="2322">
      <c r="A2322" s="106"/>
      <c r="B2322" s="85"/>
      <c r="AQ2322" s="73"/>
      <c r="AT2322" s="73"/>
    </row>
    <row r="2323">
      <c r="A2323" s="106"/>
      <c r="B2323" s="85"/>
      <c r="AQ2323" s="73"/>
      <c r="AT2323" s="73"/>
    </row>
    <row r="2324">
      <c r="A2324" s="106"/>
      <c r="B2324" s="85"/>
      <c r="AQ2324" s="73"/>
      <c r="AT2324" s="73"/>
    </row>
    <row r="2325">
      <c r="A2325" s="106"/>
      <c r="B2325" s="85"/>
      <c r="AQ2325" s="73"/>
      <c r="AT2325" s="73"/>
    </row>
    <row r="2326">
      <c r="A2326" s="106"/>
      <c r="B2326" s="85"/>
      <c r="AQ2326" s="73"/>
      <c r="AT2326" s="73"/>
    </row>
    <row r="2327">
      <c r="A2327" s="106"/>
      <c r="B2327" s="85"/>
      <c r="AQ2327" s="73"/>
      <c r="AT2327" s="73"/>
    </row>
    <row r="2328">
      <c r="A2328" s="106"/>
      <c r="B2328" s="85"/>
      <c r="AQ2328" s="73"/>
      <c r="AT2328" s="73"/>
    </row>
    <row r="2329">
      <c r="A2329" s="106"/>
      <c r="B2329" s="85"/>
      <c r="AQ2329" s="73"/>
      <c r="AT2329" s="73"/>
    </row>
    <row r="2330">
      <c r="A2330" s="106"/>
      <c r="B2330" s="85"/>
      <c r="AQ2330" s="73"/>
      <c r="AT2330" s="73"/>
    </row>
    <row r="2331">
      <c r="A2331" s="106"/>
      <c r="B2331" s="85"/>
      <c r="AQ2331" s="73"/>
      <c r="AT2331" s="73"/>
    </row>
    <row r="2332">
      <c r="A2332" s="106"/>
      <c r="B2332" s="85"/>
      <c r="AQ2332" s="73"/>
      <c r="AT2332" s="73"/>
    </row>
    <row r="2333">
      <c r="A2333" s="106"/>
      <c r="B2333" s="85"/>
      <c r="AQ2333" s="73"/>
      <c r="AT2333" s="73"/>
    </row>
    <row r="2334">
      <c r="A2334" s="106"/>
      <c r="B2334" s="85"/>
      <c r="AQ2334" s="73"/>
      <c r="AT2334" s="73"/>
    </row>
    <row r="2335">
      <c r="A2335" s="106"/>
      <c r="B2335" s="85"/>
      <c r="AQ2335" s="73"/>
      <c r="AT2335" s="73"/>
    </row>
    <row r="2336">
      <c r="A2336" s="106"/>
      <c r="B2336" s="85"/>
      <c r="AQ2336" s="73"/>
      <c r="AT2336" s="73"/>
    </row>
    <row r="2337">
      <c r="A2337" s="106"/>
      <c r="B2337" s="85"/>
      <c r="AQ2337" s="73"/>
      <c r="AT2337" s="73"/>
    </row>
    <row r="2338">
      <c r="A2338" s="106"/>
      <c r="B2338" s="85"/>
      <c r="AQ2338" s="73"/>
      <c r="AT2338" s="73"/>
    </row>
    <row r="2339">
      <c r="A2339" s="106"/>
      <c r="B2339" s="85"/>
      <c r="AQ2339" s="73"/>
      <c r="AT2339" s="73"/>
    </row>
    <row r="2340">
      <c r="A2340" s="106"/>
      <c r="B2340" s="85"/>
      <c r="AQ2340" s="73"/>
      <c r="AT2340" s="73"/>
    </row>
    <row r="2341">
      <c r="A2341" s="106"/>
      <c r="B2341" s="85"/>
      <c r="AQ2341" s="73"/>
      <c r="AT2341" s="73"/>
    </row>
    <row r="2342">
      <c r="A2342" s="106"/>
      <c r="B2342" s="85"/>
      <c r="AQ2342" s="73"/>
      <c r="AT2342" s="73"/>
    </row>
    <row r="2343">
      <c r="A2343" s="106"/>
      <c r="B2343" s="85"/>
      <c r="AQ2343" s="73"/>
      <c r="AT2343" s="73"/>
    </row>
    <row r="2344">
      <c r="A2344" s="106"/>
      <c r="B2344" s="85"/>
      <c r="AQ2344" s="73"/>
      <c r="AT2344" s="73"/>
    </row>
    <row r="2345">
      <c r="A2345" s="106"/>
      <c r="B2345" s="85"/>
      <c r="AQ2345" s="73"/>
      <c r="AT2345" s="73"/>
    </row>
    <row r="2346">
      <c r="A2346" s="106"/>
      <c r="B2346" s="85"/>
      <c r="AQ2346" s="73"/>
      <c r="AT2346" s="73"/>
    </row>
    <row r="2347">
      <c r="A2347" s="106"/>
      <c r="B2347" s="85"/>
      <c r="AQ2347" s="73"/>
      <c r="AT2347" s="73"/>
    </row>
    <row r="2348">
      <c r="A2348" s="106"/>
      <c r="B2348" s="85"/>
      <c r="AQ2348" s="73"/>
      <c r="AT2348" s="73"/>
    </row>
    <row r="2349">
      <c r="A2349" s="106"/>
      <c r="B2349" s="85"/>
      <c r="AQ2349" s="73"/>
      <c r="AT2349" s="73"/>
    </row>
    <row r="2350">
      <c r="A2350" s="106"/>
      <c r="B2350" s="85"/>
      <c r="AQ2350" s="73"/>
      <c r="AT2350" s="73"/>
    </row>
    <row r="2351">
      <c r="A2351" s="106"/>
      <c r="B2351" s="85"/>
      <c r="AQ2351" s="73"/>
      <c r="AT2351" s="73"/>
    </row>
    <row r="2352">
      <c r="A2352" s="106"/>
      <c r="B2352" s="85"/>
      <c r="AQ2352" s="73"/>
      <c r="AT2352" s="73"/>
    </row>
    <row r="2353">
      <c r="A2353" s="106"/>
      <c r="B2353" s="85"/>
      <c r="AQ2353" s="73"/>
      <c r="AT2353" s="73"/>
    </row>
    <row r="2354">
      <c r="A2354" s="106"/>
      <c r="B2354" s="85"/>
      <c r="AQ2354" s="73"/>
      <c r="AT2354" s="73"/>
    </row>
    <row r="2355">
      <c r="A2355" s="106"/>
      <c r="B2355" s="85"/>
      <c r="AQ2355" s="73"/>
      <c r="AT2355" s="73"/>
    </row>
    <row r="2356">
      <c r="A2356" s="106"/>
      <c r="B2356" s="85"/>
      <c r="AQ2356" s="73"/>
      <c r="AT2356" s="73"/>
    </row>
    <row r="2357">
      <c r="A2357" s="106"/>
      <c r="B2357" s="85"/>
      <c r="AQ2357" s="73"/>
      <c r="AT2357" s="73"/>
    </row>
    <row r="2358">
      <c r="A2358" s="106"/>
      <c r="B2358" s="85"/>
      <c r="AQ2358" s="73"/>
      <c r="AT2358" s="73"/>
    </row>
    <row r="2359">
      <c r="A2359" s="106"/>
      <c r="B2359" s="85"/>
      <c r="AQ2359" s="73"/>
      <c r="AT2359" s="73"/>
    </row>
    <row r="2360">
      <c r="A2360" s="106"/>
      <c r="B2360" s="85"/>
      <c r="AQ2360" s="73"/>
      <c r="AT2360" s="73"/>
    </row>
    <row r="2361">
      <c r="A2361" s="106"/>
      <c r="B2361" s="85"/>
      <c r="AQ2361" s="73"/>
      <c r="AT2361" s="73"/>
    </row>
    <row r="2362">
      <c r="A2362" s="106"/>
      <c r="B2362" s="85"/>
      <c r="AQ2362" s="73"/>
      <c r="AT2362" s="73"/>
    </row>
    <row r="2363">
      <c r="A2363" s="106"/>
      <c r="B2363" s="85"/>
      <c r="AQ2363" s="73"/>
      <c r="AT2363" s="73"/>
    </row>
    <row r="2364">
      <c r="A2364" s="106"/>
      <c r="B2364" s="85"/>
      <c r="AQ2364" s="73"/>
      <c r="AT2364" s="73"/>
    </row>
    <row r="2365">
      <c r="A2365" s="106"/>
      <c r="B2365" s="85"/>
      <c r="AQ2365" s="73"/>
      <c r="AT2365" s="73"/>
    </row>
    <row r="2366">
      <c r="A2366" s="106"/>
      <c r="B2366" s="85"/>
      <c r="AQ2366" s="73"/>
      <c r="AT2366" s="73"/>
    </row>
    <row r="2367">
      <c r="A2367" s="106"/>
      <c r="B2367" s="85"/>
      <c r="AQ2367" s="73"/>
      <c r="AT2367" s="73"/>
    </row>
    <row r="2368">
      <c r="A2368" s="106"/>
      <c r="B2368" s="85"/>
      <c r="AQ2368" s="73"/>
      <c r="AT2368" s="73"/>
    </row>
    <row r="2369">
      <c r="A2369" s="106"/>
      <c r="B2369" s="85"/>
      <c r="AQ2369" s="73"/>
      <c r="AT2369" s="73"/>
    </row>
    <row r="2370">
      <c r="A2370" s="106"/>
      <c r="B2370" s="85"/>
      <c r="AQ2370" s="73"/>
      <c r="AT2370" s="73"/>
    </row>
    <row r="2371">
      <c r="A2371" s="106"/>
      <c r="B2371" s="85"/>
      <c r="AQ2371" s="73"/>
      <c r="AT2371" s="73"/>
    </row>
    <row r="2372">
      <c r="A2372" s="106"/>
      <c r="B2372" s="85"/>
      <c r="AQ2372" s="73"/>
      <c r="AT2372" s="73"/>
    </row>
    <row r="2373">
      <c r="A2373" s="106"/>
      <c r="B2373" s="85"/>
      <c r="AQ2373" s="73"/>
      <c r="AT2373" s="73"/>
    </row>
    <row r="2374">
      <c r="A2374" s="106"/>
      <c r="B2374" s="85"/>
      <c r="AQ2374" s="73"/>
      <c r="AT2374" s="73"/>
    </row>
    <row r="2375">
      <c r="A2375" s="106"/>
      <c r="B2375" s="85"/>
      <c r="AQ2375" s="73"/>
      <c r="AT2375" s="73"/>
    </row>
    <row r="2376">
      <c r="A2376" s="106"/>
      <c r="B2376" s="85"/>
      <c r="AQ2376" s="73"/>
      <c r="AT2376" s="73"/>
    </row>
    <row r="2377">
      <c r="A2377" s="106"/>
      <c r="B2377" s="85"/>
      <c r="AQ2377" s="73"/>
      <c r="AT2377" s="73"/>
    </row>
    <row r="2378">
      <c r="A2378" s="106"/>
      <c r="B2378" s="85"/>
      <c r="AQ2378" s="73"/>
      <c r="AT2378" s="73"/>
    </row>
    <row r="2379">
      <c r="A2379" s="106"/>
      <c r="B2379" s="85"/>
      <c r="AQ2379" s="73"/>
      <c r="AT2379" s="73"/>
    </row>
    <row r="2380">
      <c r="A2380" s="106"/>
      <c r="B2380" s="85"/>
      <c r="AQ2380" s="73"/>
      <c r="AT2380" s="73"/>
    </row>
    <row r="2381">
      <c r="A2381" s="106"/>
      <c r="B2381" s="85"/>
      <c r="AQ2381" s="73"/>
      <c r="AT2381" s="73"/>
    </row>
    <row r="2382">
      <c r="A2382" s="106"/>
      <c r="B2382" s="85"/>
      <c r="AQ2382" s="73"/>
      <c r="AT2382" s="73"/>
    </row>
    <row r="2383">
      <c r="A2383" s="106"/>
      <c r="B2383" s="85"/>
      <c r="AQ2383" s="73"/>
      <c r="AT2383" s="73"/>
    </row>
    <row r="2384">
      <c r="A2384" s="106"/>
      <c r="B2384" s="85"/>
      <c r="AQ2384" s="73"/>
      <c r="AT2384" s="73"/>
    </row>
    <row r="2385">
      <c r="A2385" s="106"/>
      <c r="B2385" s="85"/>
      <c r="AQ2385" s="73"/>
      <c r="AT2385" s="73"/>
    </row>
    <row r="2386">
      <c r="A2386" s="106"/>
      <c r="B2386" s="85"/>
      <c r="AQ2386" s="73"/>
      <c r="AT2386" s="73"/>
    </row>
    <row r="2387">
      <c r="A2387" s="106"/>
      <c r="B2387" s="85"/>
      <c r="AQ2387" s="73"/>
      <c r="AT2387" s="73"/>
    </row>
    <row r="2388">
      <c r="A2388" s="106"/>
      <c r="B2388" s="85"/>
      <c r="AQ2388" s="73"/>
      <c r="AT2388" s="73"/>
    </row>
    <row r="2389">
      <c r="A2389" s="106"/>
      <c r="B2389" s="85"/>
      <c r="AQ2389" s="73"/>
      <c r="AT2389" s="73"/>
    </row>
    <row r="2390">
      <c r="A2390" s="106"/>
      <c r="B2390" s="85"/>
      <c r="AQ2390" s="73"/>
      <c r="AT2390" s="73"/>
    </row>
    <row r="2391">
      <c r="A2391" s="106"/>
      <c r="B2391" s="85"/>
      <c r="AQ2391" s="73"/>
      <c r="AT2391" s="73"/>
    </row>
    <row r="2392">
      <c r="A2392" s="106"/>
      <c r="B2392" s="85"/>
      <c r="AQ2392" s="73"/>
      <c r="AT2392" s="73"/>
    </row>
    <row r="2393">
      <c r="A2393" s="106"/>
      <c r="B2393" s="85"/>
      <c r="AQ2393" s="73"/>
      <c r="AT2393" s="73"/>
    </row>
    <row r="2394">
      <c r="A2394" s="106"/>
      <c r="B2394" s="85"/>
      <c r="AQ2394" s="73"/>
      <c r="AT2394" s="73"/>
    </row>
    <row r="2395">
      <c r="A2395" s="106"/>
      <c r="B2395" s="85"/>
      <c r="AQ2395" s="73"/>
      <c r="AT2395" s="73"/>
    </row>
    <row r="2396">
      <c r="A2396" s="106"/>
      <c r="B2396" s="85"/>
      <c r="AQ2396" s="73"/>
      <c r="AT2396" s="73"/>
    </row>
    <row r="2397">
      <c r="A2397" s="106"/>
      <c r="B2397" s="85"/>
      <c r="AQ2397" s="73"/>
      <c r="AT2397" s="73"/>
    </row>
    <row r="2398">
      <c r="A2398" s="106"/>
      <c r="B2398" s="85"/>
      <c r="AQ2398" s="73"/>
      <c r="AT2398" s="73"/>
    </row>
    <row r="2399">
      <c r="A2399" s="106"/>
      <c r="B2399" s="85"/>
      <c r="AQ2399" s="73"/>
      <c r="AT2399" s="73"/>
    </row>
    <row r="2400">
      <c r="A2400" s="106"/>
      <c r="B2400" s="85"/>
      <c r="AQ2400" s="73"/>
      <c r="AT2400" s="73"/>
    </row>
    <row r="2401">
      <c r="A2401" s="106"/>
      <c r="B2401" s="85"/>
      <c r="AQ2401" s="73"/>
      <c r="AT2401" s="73"/>
    </row>
    <row r="2402">
      <c r="A2402" s="106"/>
      <c r="B2402" s="85"/>
      <c r="AQ2402" s="73"/>
      <c r="AT2402" s="73"/>
    </row>
    <row r="2403">
      <c r="A2403" s="106"/>
      <c r="B2403" s="85"/>
      <c r="AQ2403" s="73"/>
      <c r="AT2403" s="73"/>
    </row>
    <row r="2404">
      <c r="A2404" s="106"/>
      <c r="B2404" s="85"/>
      <c r="AQ2404" s="73"/>
      <c r="AT2404" s="73"/>
    </row>
    <row r="2405">
      <c r="A2405" s="106"/>
      <c r="B2405" s="85"/>
      <c r="AQ2405" s="73"/>
      <c r="AT2405" s="73"/>
    </row>
    <row r="2406">
      <c r="A2406" s="106"/>
      <c r="B2406" s="85"/>
      <c r="AQ2406" s="73"/>
      <c r="AT2406" s="73"/>
    </row>
    <row r="2407">
      <c r="A2407" s="106"/>
      <c r="B2407" s="85"/>
      <c r="AQ2407" s="73"/>
      <c r="AT2407" s="73"/>
    </row>
    <row r="2408">
      <c r="A2408" s="106"/>
      <c r="B2408" s="85"/>
      <c r="AQ2408" s="73"/>
      <c r="AT2408" s="73"/>
    </row>
    <row r="2409">
      <c r="A2409" s="106"/>
      <c r="B2409" s="85"/>
      <c r="AQ2409" s="73"/>
      <c r="AT2409" s="73"/>
    </row>
    <row r="2410">
      <c r="A2410" s="106"/>
      <c r="B2410" s="85"/>
      <c r="AQ2410" s="73"/>
      <c r="AT2410" s="73"/>
    </row>
    <row r="2411">
      <c r="A2411" s="106"/>
      <c r="B2411" s="85"/>
      <c r="AQ2411" s="73"/>
      <c r="AT2411" s="73"/>
    </row>
    <row r="2412">
      <c r="A2412" s="106"/>
      <c r="B2412" s="85"/>
      <c r="AQ2412" s="73"/>
      <c r="AT2412" s="73"/>
    </row>
    <row r="2413">
      <c r="A2413" s="106"/>
      <c r="B2413" s="85"/>
      <c r="AQ2413" s="73"/>
      <c r="AT2413" s="73"/>
    </row>
    <row r="2414">
      <c r="A2414" s="106"/>
      <c r="B2414" s="85"/>
      <c r="AQ2414" s="73"/>
      <c r="AT2414" s="73"/>
    </row>
    <row r="2415">
      <c r="A2415" s="106"/>
      <c r="B2415" s="85"/>
      <c r="AQ2415" s="73"/>
      <c r="AT2415" s="73"/>
    </row>
    <row r="2416">
      <c r="A2416" s="106"/>
      <c r="B2416" s="85"/>
      <c r="AQ2416" s="73"/>
      <c r="AT2416" s="73"/>
    </row>
    <row r="2417">
      <c r="A2417" s="106"/>
      <c r="B2417" s="85"/>
      <c r="AQ2417" s="73"/>
      <c r="AT2417" s="73"/>
    </row>
    <row r="2418">
      <c r="A2418" s="106"/>
      <c r="B2418" s="85"/>
      <c r="AQ2418" s="73"/>
      <c r="AT2418" s="73"/>
    </row>
    <row r="2419">
      <c r="A2419" s="106"/>
      <c r="B2419" s="85"/>
      <c r="AQ2419" s="73"/>
      <c r="AT2419" s="73"/>
    </row>
    <row r="2420">
      <c r="A2420" s="106"/>
      <c r="B2420" s="85"/>
      <c r="AQ2420" s="73"/>
      <c r="AT2420" s="73"/>
    </row>
    <row r="2421">
      <c r="A2421" s="106"/>
      <c r="B2421" s="85"/>
      <c r="AQ2421" s="73"/>
      <c r="AT2421" s="73"/>
    </row>
    <row r="2422">
      <c r="A2422" s="106"/>
      <c r="B2422" s="85"/>
      <c r="AQ2422" s="73"/>
      <c r="AT2422" s="73"/>
    </row>
    <row r="2423">
      <c r="A2423" s="106"/>
      <c r="B2423" s="85"/>
      <c r="AQ2423" s="73"/>
      <c r="AT2423" s="73"/>
    </row>
    <row r="2424">
      <c r="A2424" s="106"/>
      <c r="B2424" s="85"/>
      <c r="AQ2424" s="73"/>
      <c r="AT2424" s="73"/>
    </row>
    <row r="2425">
      <c r="A2425" s="106"/>
      <c r="B2425" s="85"/>
      <c r="AQ2425" s="73"/>
      <c r="AT2425" s="73"/>
    </row>
    <row r="2426">
      <c r="A2426" s="106"/>
      <c r="B2426" s="85"/>
      <c r="AQ2426" s="73"/>
      <c r="AT2426" s="73"/>
    </row>
    <row r="2427">
      <c r="A2427" s="106"/>
      <c r="B2427" s="85"/>
      <c r="AQ2427" s="73"/>
      <c r="AT2427" s="73"/>
    </row>
    <row r="2428">
      <c r="A2428" s="106"/>
      <c r="B2428" s="85"/>
      <c r="AQ2428" s="73"/>
      <c r="AT2428" s="73"/>
    </row>
    <row r="2429">
      <c r="A2429" s="106"/>
      <c r="B2429" s="85"/>
      <c r="AQ2429" s="73"/>
      <c r="AT2429" s="73"/>
    </row>
    <row r="2430">
      <c r="A2430" s="106"/>
      <c r="B2430" s="85"/>
      <c r="AQ2430" s="73"/>
      <c r="AT2430" s="73"/>
    </row>
    <row r="2431">
      <c r="A2431" s="106"/>
      <c r="B2431" s="85"/>
      <c r="AQ2431" s="73"/>
      <c r="AT2431" s="73"/>
    </row>
    <row r="2432">
      <c r="A2432" s="106"/>
      <c r="B2432" s="85"/>
      <c r="AQ2432" s="73"/>
      <c r="AT2432" s="73"/>
    </row>
    <row r="2433">
      <c r="A2433" s="106"/>
      <c r="B2433" s="85"/>
      <c r="AQ2433" s="73"/>
      <c r="AT2433" s="73"/>
    </row>
    <row r="2434">
      <c r="A2434" s="106"/>
      <c r="B2434" s="85"/>
      <c r="AQ2434" s="73"/>
      <c r="AT2434" s="73"/>
    </row>
    <row r="2435">
      <c r="A2435" s="106"/>
      <c r="B2435" s="85"/>
      <c r="AQ2435" s="73"/>
      <c r="AT2435" s="73"/>
    </row>
    <row r="2436">
      <c r="A2436" s="106"/>
      <c r="B2436" s="85"/>
      <c r="AQ2436" s="73"/>
      <c r="AT2436" s="73"/>
    </row>
    <row r="2437">
      <c r="A2437" s="106"/>
      <c r="B2437" s="85"/>
      <c r="AQ2437" s="73"/>
      <c r="AT2437" s="73"/>
    </row>
    <row r="2438">
      <c r="A2438" s="106"/>
      <c r="B2438" s="85"/>
      <c r="AQ2438" s="73"/>
      <c r="AT2438" s="73"/>
    </row>
    <row r="2439">
      <c r="A2439" s="106"/>
      <c r="B2439" s="85"/>
      <c r="AQ2439" s="73"/>
      <c r="AT2439" s="73"/>
    </row>
    <row r="2440">
      <c r="A2440" s="106"/>
      <c r="B2440" s="85"/>
      <c r="AQ2440" s="73"/>
      <c r="AT2440" s="73"/>
    </row>
    <row r="2441">
      <c r="A2441" s="106"/>
      <c r="B2441" s="85"/>
      <c r="AQ2441" s="73"/>
      <c r="AT2441" s="73"/>
    </row>
    <row r="2442">
      <c r="A2442" s="106"/>
      <c r="B2442" s="85"/>
      <c r="AQ2442" s="73"/>
      <c r="AT2442" s="73"/>
    </row>
    <row r="2443">
      <c r="A2443" s="106"/>
      <c r="B2443" s="85"/>
      <c r="AQ2443" s="73"/>
      <c r="AT2443" s="73"/>
    </row>
    <row r="2444">
      <c r="A2444" s="106"/>
      <c r="B2444" s="85"/>
      <c r="AQ2444" s="73"/>
      <c r="AT2444" s="73"/>
    </row>
    <row r="2445">
      <c r="A2445" s="106"/>
      <c r="B2445" s="85"/>
      <c r="AQ2445" s="73"/>
      <c r="AT2445" s="73"/>
    </row>
    <row r="2446">
      <c r="A2446" s="106"/>
      <c r="B2446" s="85"/>
      <c r="AQ2446" s="73"/>
      <c r="AT2446" s="73"/>
    </row>
    <row r="2447">
      <c r="A2447" s="106"/>
      <c r="B2447" s="85"/>
      <c r="AQ2447" s="73"/>
      <c r="AT2447" s="73"/>
    </row>
    <row r="2448">
      <c r="A2448" s="106"/>
      <c r="B2448" s="85"/>
      <c r="AQ2448" s="73"/>
      <c r="AT2448" s="73"/>
    </row>
    <row r="2449">
      <c r="A2449" s="106"/>
      <c r="B2449" s="85"/>
      <c r="AQ2449" s="73"/>
      <c r="AT2449" s="73"/>
    </row>
    <row r="2450">
      <c r="A2450" s="106"/>
      <c r="B2450" s="85"/>
      <c r="AQ2450" s="73"/>
      <c r="AT2450" s="73"/>
    </row>
    <row r="2451">
      <c r="A2451" s="106"/>
      <c r="B2451" s="85"/>
      <c r="AQ2451" s="73"/>
      <c r="AT2451" s="73"/>
    </row>
    <row r="2452">
      <c r="A2452" s="106"/>
      <c r="B2452" s="85"/>
      <c r="AQ2452" s="73"/>
      <c r="AT2452" s="73"/>
    </row>
    <row r="2453">
      <c r="A2453" s="106"/>
      <c r="B2453" s="85"/>
      <c r="AQ2453" s="73"/>
      <c r="AT2453" s="73"/>
    </row>
    <row r="2454">
      <c r="A2454" s="106"/>
      <c r="B2454" s="85"/>
      <c r="AQ2454" s="73"/>
      <c r="AT2454" s="73"/>
    </row>
    <row r="2455">
      <c r="A2455" s="106"/>
      <c r="B2455" s="85"/>
      <c r="AQ2455" s="73"/>
      <c r="AT2455" s="73"/>
    </row>
    <row r="2456">
      <c r="A2456" s="106"/>
      <c r="B2456" s="85"/>
      <c r="AQ2456" s="73"/>
      <c r="AT2456" s="73"/>
    </row>
    <row r="2457">
      <c r="A2457" s="106"/>
      <c r="B2457" s="85"/>
      <c r="AQ2457" s="73"/>
      <c r="AT2457" s="73"/>
    </row>
    <row r="2458">
      <c r="A2458" s="106"/>
      <c r="B2458" s="85"/>
      <c r="AQ2458" s="73"/>
      <c r="AT2458" s="73"/>
    </row>
    <row r="2459">
      <c r="A2459" s="106"/>
      <c r="B2459" s="85"/>
      <c r="AQ2459" s="73"/>
      <c r="AT2459" s="73"/>
    </row>
    <row r="2460">
      <c r="A2460" s="106"/>
      <c r="B2460" s="85"/>
      <c r="AQ2460" s="73"/>
      <c r="AT2460" s="73"/>
    </row>
    <row r="2461">
      <c r="A2461" s="106"/>
      <c r="B2461" s="85"/>
      <c r="AQ2461" s="73"/>
      <c r="AT2461" s="73"/>
    </row>
    <row r="2462">
      <c r="A2462" s="106"/>
      <c r="B2462" s="85"/>
      <c r="AQ2462" s="73"/>
      <c r="AT2462" s="73"/>
    </row>
    <row r="2463">
      <c r="A2463" s="106"/>
      <c r="B2463" s="85"/>
      <c r="AQ2463" s="73"/>
      <c r="AT2463" s="73"/>
    </row>
    <row r="2464">
      <c r="A2464" s="106"/>
      <c r="B2464" s="85"/>
      <c r="AQ2464" s="73"/>
      <c r="AT2464" s="73"/>
    </row>
    <row r="2465">
      <c r="A2465" s="106"/>
      <c r="B2465" s="85"/>
      <c r="AQ2465" s="73"/>
      <c r="AT2465" s="73"/>
    </row>
    <row r="2466">
      <c r="A2466" s="106"/>
      <c r="B2466" s="85"/>
      <c r="AQ2466" s="73"/>
      <c r="AT2466" s="73"/>
    </row>
    <row r="2467">
      <c r="A2467" s="106"/>
      <c r="B2467" s="85"/>
      <c r="AQ2467" s="73"/>
      <c r="AT2467" s="73"/>
    </row>
    <row r="2468">
      <c r="A2468" s="106"/>
      <c r="B2468" s="85"/>
      <c r="AQ2468" s="73"/>
      <c r="AT2468" s="73"/>
    </row>
    <row r="2469">
      <c r="A2469" s="106"/>
      <c r="B2469" s="85"/>
      <c r="AQ2469" s="73"/>
      <c r="AT2469" s="73"/>
    </row>
    <row r="2470">
      <c r="A2470" s="106"/>
      <c r="B2470" s="85"/>
      <c r="AQ2470" s="73"/>
      <c r="AT2470" s="73"/>
    </row>
    <row r="2471">
      <c r="A2471" s="106"/>
      <c r="B2471" s="85"/>
      <c r="AQ2471" s="73"/>
      <c r="AT2471" s="73"/>
    </row>
    <row r="2472">
      <c r="A2472" s="106"/>
      <c r="B2472" s="85"/>
      <c r="AQ2472" s="73"/>
      <c r="AT2472" s="73"/>
    </row>
    <row r="2473">
      <c r="A2473" s="106"/>
      <c r="B2473" s="85"/>
      <c r="AQ2473" s="73"/>
      <c r="AT2473" s="73"/>
    </row>
    <row r="2474">
      <c r="A2474" s="106"/>
      <c r="B2474" s="85"/>
      <c r="AQ2474" s="73"/>
      <c r="AT2474" s="73"/>
    </row>
    <row r="2475">
      <c r="A2475" s="106"/>
      <c r="B2475" s="85"/>
      <c r="AQ2475" s="73"/>
      <c r="AT2475" s="73"/>
    </row>
    <row r="2476">
      <c r="A2476" s="106"/>
      <c r="B2476" s="85"/>
      <c r="AQ2476" s="73"/>
      <c r="AT2476" s="73"/>
    </row>
    <row r="2477">
      <c r="A2477" s="106"/>
      <c r="B2477" s="85"/>
      <c r="AQ2477" s="73"/>
      <c r="AT2477" s="73"/>
    </row>
    <row r="2478">
      <c r="A2478" s="106"/>
      <c r="B2478" s="85"/>
      <c r="AQ2478" s="73"/>
      <c r="AT2478" s="73"/>
    </row>
    <row r="2479">
      <c r="A2479" s="106"/>
      <c r="B2479" s="85"/>
      <c r="AQ2479" s="73"/>
      <c r="AT2479" s="73"/>
    </row>
    <row r="2480">
      <c r="A2480" s="106"/>
      <c r="B2480" s="85"/>
      <c r="AQ2480" s="73"/>
      <c r="AT2480" s="73"/>
    </row>
    <row r="2481">
      <c r="A2481" s="106"/>
      <c r="B2481" s="85"/>
      <c r="AQ2481" s="73"/>
      <c r="AT2481" s="73"/>
    </row>
    <row r="2482">
      <c r="A2482" s="106"/>
      <c r="B2482" s="85"/>
      <c r="AQ2482" s="73"/>
      <c r="AT2482" s="73"/>
    </row>
    <row r="2483">
      <c r="A2483" s="106"/>
      <c r="B2483" s="85"/>
      <c r="AQ2483" s="73"/>
      <c r="AT2483" s="73"/>
    </row>
    <row r="2484">
      <c r="A2484" s="106"/>
      <c r="B2484" s="85"/>
      <c r="AQ2484" s="73"/>
      <c r="AT2484" s="73"/>
    </row>
    <row r="2485">
      <c r="A2485" s="106"/>
      <c r="B2485" s="85"/>
      <c r="AQ2485" s="73"/>
      <c r="AT2485" s="73"/>
    </row>
    <row r="2486">
      <c r="A2486" s="106"/>
      <c r="B2486" s="85"/>
      <c r="AQ2486" s="73"/>
      <c r="AT2486" s="73"/>
    </row>
    <row r="2487">
      <c r="A2487" s="106"/>
      <c r="B2487" s="85"/>
      <c r="AQ2487" s="73"/>
      <c r="AT2487" s="73"/>
    </row>
    <row r="2488">
      <c r="A2488" s="106"/>
      <c r="B2488" s="85"/>
      <c r="AQ2488" s="73"/>
      <c r="AT2488" s="73"/>
    </row>
    <row r="2489">
      <c r="A2489" s="106"/>
      <c r="B2489" s="85"/>
      <c r="AQ2489" s="73"/>
      <c r="AT2489" s="73"/>
    </row>
    <row r="2490">
      <c r="A2490" s="106"/>
      <c r="B2490" s="85"/>
      <c r="AQ2490" s="73"/>
      <c r="AT2490" s="73"/>
    </row>
    <row r="2491">
      <c r="A2491" s="106"/>
      <c r="B2491" s="85"/>
      <c r="AQ2491" s="73"/>
      <c r="AT2491" s="73"/>
    </row>
    <row r="2492">
      <c r="A2492" s="106"/>
      <c r="B2492" s="85"/>
      <c r="AQ2492" s="73"/>
      <c r="AT2492" s="73"/>
    </row>
    <row r="2493">
      <c r="A2493" s="106"/>
      <c r="B2493" s="85"/>
      <c r="AQ2493" s="73"/>
      <c r="AT2493" s="73"/>
    </row>
    <row r="2494">
      <c r="A2494" s="106"/>
      <c r="B2494" s="85"/>
      <c r="AQ2494" s="73"/>
      <c r="AT2494" s="73"/>
    </row>
    <row r="2495">
      <c r="A2495" s="106"/>
      <c r="B2495" s="85"/>
      <c r="AQ2495" s="73"/>
      <c r="AT2495" s="73"/>
    </row>
    <row r="2496">
      <c r="A2496" s="106"/>
      <c r="B2496" s="85"/>
      <c r="AQ2496" s="73"/>
      <c r="AT2496" s="73"/>
    </row>
    <row r="2497">
      <c r="A2497" s="106"/>
      <c r="B2497" s="85"/>
      <c r="AQ2497" s="73"/>
      <c r="AT2497" s="73"/>
    </row>
    <row r="2498">
      <c r="A2498" s="106"/>
      <c r="B2498" s="85"/>
      <c r="AQ2498" s="73"/>
      <c r="AT2498" s="73"/>
    </row>
    <row r="2499">
      <c r="A2499" s="106"/>
      <c r="B2499" s="85"/>
      <c r="AQ2499" s="73"/>
      <c r="AT2499" s="73"/>
    </row>
    <row r="2500">
      <c r="A2500" s="106"/>
      <c r="B2500" s="85"/>
      <c r="AQ2500" s="73"/>
      <c r="AT2500" s="73"/>
    </row>
    <row r="2501">
      <c r="A2501" s="106"/>
      <c r="B2501" s="85"/>
      <c r="AQ2501" s="73"/>
      <c r="AT2501" s="73"/>
    </row>
    <row r="2502">
      <c r="A2502" s="106"/>
      <c r="B2502" s="85"/>
      <c r="AQ2502" s="73"/>
      <c r="AT2502" s="73"/>
    </row>
    <row r="2503">
      <c r="A2503" s="106"/>
      <c r="B2503" s="85"/>
      <c r="AQ2503" s="73"/>
      <c r="AT2503" s="73"/>
    </row>
    <row r="2504">
      <c r="A2504" s="106"/>
      <c r="B2504" s="85"/>
      <c r="AQ2504" s="73"/>
      <c r="AT2504" s="73"/>
    </row>
    <row r="2505">
      <c r="A2505" s="106"/>
      <c r="B2505" s="85"/>
      <c r="AQ2505" s="73"/>
      <c r="AT2505" s="73"/>
    </row>
    <row r="2506">
      <c r="A2506" s="106"/>
      <c r="B2506" s="85"/>
      <c r="AQ2506" s="73"/>
      <c r="AT2506" s="73"/>
    </row>
    <row r="2507">
      <c r="A2507" s="106"/>
      <c r="B2507" s="85"/>
      <c r="AQ2507" s="73"/>
      <c r="AT2507" s="73"/>
    </row>
    <row r="2508">
      <c r="A2508" s="106"/>
      <c r="B2508" s="85"/>
      <c r="AQ2508" s="73"/>
      <c r="AT2508" s="73"/>
    </row>
    <row r="2509">
      <c r="A2509" s="106"/>
      <c r="B2509" s="85"/>
      <c r="AQ2509" s="73"/>
      <c r="AT2509" s="73"/>
    </row>
    <row r="2510">
      <c r="A2510" s="106"/>
      <c r="B2510" s="85"/>
      <c r="AQ2510" s="73"/>
      <c r="AT2510" s="73"/>
    </row>
    <row r="2511">
      <c r="A2511" s="106"/>
      <c r="B2511" s="85"/>
      <c r="AQ2511" s="73"/>
      <c r="AT2511" s="73"/>
    </row>
    <row r="2512">
      <c r="A2512" s="106"/>
      <c r="B2512" s="85"/>
      <c r="AQ2512" s="73"/>
      <c r="AT2512" s="73"/>
    </row>
    <row r="2513">
      <c r="A2513" s="106"/>
      <c r="B2513" s="85"/>
      <c r="AQ2513" s="73"/>
      <c r="AT2513" s="73"/>
    </row>
    <row r="2514">
      <c r="A2514" s="106"/>
      <c r="B2514" s="85"/>
      <c r="AQ2514" s="73"/>
      <c r="AT2514" s="73"/>
    </row>
    <row r="2515">
      <c r="A2515" s="106"/>
      <c r="B2515" s="85"/>
      <c r="AQ2515" s="73"/>
      <c r="AT2515" s="73"/>
    </row>
    <row r="2516">
      <c r="A2516" s="106"/>
      <c r="B2516" s="85"/>
      <c r="AQ2516" s="73"/>
      <c r="AT2516" s="73"/>
    </row>
    <row r="2517">
      <c r="A2517" s="106"/>
      <c r="B2517" s="85"/>
      <c r="AQ2517" s="73"/>
      <c r="AT2517" s="73"/>
    </row>
    <row r="2518">
      <c r="A2518" s="106"/>
      <c r="B2518" s="85"/>
      <c r="AQ2518" s="73"/>
      <c r="AT2518" s="73"/>
    </row>
    <row r="2519">
      <c r="A2519" s="106"/>
      <c r="B2519" s="85"/>
      <c r="AQ2519" s="73"/>
      <c r="AT2519" s="73"/>
    </row>
    <row r="2520">
      <c r="A2520" s="106"/>
      <c r="B2520" s="85"/>
      <c r="AQ2520" s="73"/>
      <c r="AT2520" s="73"/>
    </row>
    <row r="2521">
      <c r="A2521" s="106"/>
      <c r="B2521" s="85"/>
      <c r="AQ2521" s="73"/>
      <c r="AT2521" s="73"/>
    </row>
    <row r="2522">
      <c r="A2522" s="106"/>
      <c r="B2522" s="85"/>
      <c r="AQ2522" s="73"/>
      <c r="AT2522" s="73"/>
    </row>
    <row r="2523">
      <c r="A2523" s="106"/>
      <c r="B2523" s="85"/>
      <c r="AQ2523" s="73"/>
      <c r="AT2523" s="73"/>
    </row>
    <row r="2524">
      <c r="A2524" s="106"/>
      <c r="B2524" s="85"/>
      <c r="AQ2524" s="73"/>
      <c r="AT2524" s="73"/>
    </row>
    <row r="2525">
      <c r="A2525" s="106"/>
      <c r="B2525" s="85"/>
      <c r="AQ2525" s="73"/>
      <c r="AT2525" s="73"/>
    </row>
    <row r="2526">
      <c r="A2526" s="106"/>
      <c r="B2526" s="85"/>
      <c r="AQ2526" s="73"/>
      <c r="AT2526" s="73"/>
    </row>
    <row r="2527">
      <c r="A2527" s="106"/>
      <c r="B2527" s="85"/>
      <c r="AQ2527" s="73"/>
      <c r="AT2527" s="73"/>
    </row>
    <row r="2528">
      <c r="A2528" s="106"/>
      <c r="B2528" s="85"/>
      <c r="AQ2528" s="73"/>
      <c r="AT2528" s="73"/>
    </row>
    <row r="2529">
      <c r="A2529" s="106"/>
      <c r="B2529" s="85"/>
      <c r="AQ2529" s="73"/>
      <c r="AT2529" s="73"/>
    </row>
    <row r="2530">
      <c r="A2530" s="106"/>
      <c r="B2530" s="85"/>
      <c r="AQ2530" s="73"/>
      <c r="AT2530" s="73"/>
    </row>
    <row r="2531">
      <c r="A2531" s="106"/>
      <c r="B2531" s="85"/>
      <c r="AQ2531" s="73"/>
      <c r="AT2531" s="73"/>
    </row>
    <row r="2532">
      <c r="A2532" s="106"/>
      <c r="B2532" s="85"/>
      <c r="AQ2532" s="73"/>
      <c r="AT2532" s="73"/>
    </row>
    <row r="2533">
      <c r="A2533" s="106"/>
      <c r="B2533" s="85"/>
      <c r="AQ2533" s="73"/>
      <c r="AT2533" s="73"/>
    </row>
    <row r="2534">
      <c r="A2534" s="106"/>
      <c r="B2534" s="85"/>
      <c r="AQ2534" s="73"/>
      <c r="AT2534" s="73"/>
    </row>
    <row r="2535">
      <c r="A2535" s="106"/>
      <c r="B2535" s="85"/>
      <c r="AQ2535" s="73"/>
      <c r="AT2535" s="73"/>
    </row>
    <row r="2536">
      <c r="A2536" s="106"/>
      <c r="B2536" s="85"/>
      <c r="AQ2536" s="73"/>
      <c r="AT2536" s="73"/>
    </row>
    <row r="2537">
      <c r="A2537" s="106"/>
      <c r="B2537" s="85"/>
      <c r="AQ2537" s="73"/>
      <c r="AT2537" s="73"/>
    </row>
    <row r="2538">
      <c r="A2538" s="106"/>
      <c r="B2538" s="85"/>
      <c r="AQ2538" s="73"/>
      <c r="AT2538" s="73"/>
    </row>
    <row r="2539">
      <c r="A2539" s="106"/>
      <c r="B2539" s="85"/>
      <c r="AQ2539" s="73"/>
      <c r="AT2539" s="73"/>
    </row>
    <row r="2540">
      <c r="A2540" s="106"/>
      <c r="B2540" s="85"/>
      <c r="AQ2540" s="73"/>
      <c r="AT2540" s="73"/>
    </row>
    <row r="2541">
      <c r="A2541" s="106"/>
      <c r="B2541" s="85"/>
      <c r="AQ2541" s="73"/>
      <c r="AT2541" s="73"/>
    </row>
    <row r="2542">
      <c r="A2542" s="106"/>
      <c r="B2542" s="85"/>
      <c r="AQ2542" s="73"/>
      <c r="AT2542" s="73"/>
    </row>
    <row r="2543">
      <c r="A2543" s="106"/>
      <c r="B2543" s="85"/>
      <c r="AQ2543" s="73"/>
      <c r="AT2543" s="73"/>
    </row>
    <row r="2544">
      <c r="A2544" s="106"/>
      <c r="B2544" s="85"/>
      <c r="AQ2544" s="73"/>
      <c r="AT2544" s="73"/>
    </row>
    <row r="2545">
      <c r="A2545" s="106"/>
      <c r="B2545" s="85"/>
      <c r="AQ2545" s="73"/>
      <c r="AT2545" s="73"/>
    </row>
    <row r="2546">
      <c r="A2546" s="106"/>
      <c r="B2546" s="85"/>
      <c r="AQ2546" s="73"/>
      <c r="AT2546" s="73"/>
    </row>
    <row r="2547">
      <c r="A2547" s="106"/>
      <c r="B2547" s="85"/>
      <c r="AQ2547" s="73"/>
      <c r="AT2547" s="73"/>
    </row>
    <row r="2548">
      <c r="A2548" s="106"/>
      <c r="B2548" s="85"/>
      <c r="AQ2548" s="73"/>
      <c r="AT2548" s="73"/>
    </row>
    <row r="2549">
      <c r="A2549" s="106"/>
      <c r="B2549" s="85"/>
      <c r="AQ2549" s="73"/>
      <c r="AT2549" s="73"/>
    </row>
    <row r="2550">
      <c r="A2550" s="106"/>
      <c r="B2550" s="85"/>
      <c r="AQ2550" s="73"/>
      <c r="AT2550" s="73"/>
    </row>
    <row r="2551">
      <c r="A2551" s="106"/>
      <c r="B2551" s="85"/>
      <c r="AQ2551" s="73"/>
      <c r="AT2551" s="73"/>
    </row>
    <row r="2552">
      <c r="A2552" s="106"/>
      <c r="B2552" s="85"/>
      <c r="AQ2552" s="73"/>
      <c r="AT2552" s="73"/>
    </row>
    <row r="2553">
      <c r="A2553" s="106"/>
      <c r="B2553" s="85"/>
      <c r="AQ2553" s="73"/>
      <c r="AT2553" s="73"/>
    </row>
    <row r="2554">
      <c r="A2554" s="106"/>
      <c r="B2554" s="85"/>
      <c r="AQ2554" s="73"/>
      <c r="AT2554" s="73"/>
    </row>
    <row r="2555">
      <c r="A2555" s="106"/>
      <c r="B2555" s="85"/>
      <c r="AQ2555" s="73"/>
      <c r="AT2555" s="73"/>
    </row>
    <row r="2556">
      <c r="A2556" s="106"/>
      <c r="B2556" s="85"/>
      <c r="AQ2556" s="73"/>
      <c r="AT2556" s="73"/>
    </row>
    <row r="2557">
      <c r="A2557" s="106"/>
      <c r="B2557" s="85"/>
      <c r="AQ2557" s="73"/>
      <c r="AT2557" s="73"/>
    </row>
    <row r="2558">
      <c r="A2558" s="106"/>
      <c r="B2558" s="85"/>
      <c r="AQ2558" s="73"/>
      <c r="AT2558" s="73"/>
    </row>
    <row r="2559">
      <c r="A2559" s="106"/>
      <c r="B2559" s="85"/>
      <c r="AQ2559" s="73"/>
      <c r="AT2559" s="73"/>
    </row>
    <row r="2560">
      <c r="A2560" s="106"/>
      <c r="B2560" s="85"/>
      <c r="AQ2560" s="73"/>
      <c r="AT2560" s="73"/>
    </row>
    <row r="2561">
      <c r="A2561" s="106"/>
      <c r="B2561" s="85"/>
      <c r="AQ2561" s="73"/>
      <c r="AT2561" s="73"/>
    </row>
    <row r="2562">
      <c r="A2562" s="106"/>
      <c r="B2562" s="85"/>
      <c r="AQ2562" s="73"/>
      <c r="AT2562" s="73"/>
    </row>
    <row r="2563">
      <c r="A2563" s="106"/>
      <c r="B2563" s="85"/>
      <c r="AQ2563" s="73"/>
      <c r="AT2563" s="73"/>
    </row>
    <row r="2564">
      <c r="A2564" s="106"/>
      <c r="B2564" s="85"/>
      <c r="AQ2564" s="73"/>
      <c r="AT2564" s="73"/>
    </row>
    <row r="2565">
      <c r="A2565" s="106"/>
      <c r="B2565" s="85"/>
      <c r="AQ2565" s="73"/>
      <c r="AT2565" s="73"/>
    </row>
    <row r="2566">
      <c r="A2566" s="106"/>
      <c r="B2566" s="85"/>
      <c r="AQ2566" s="73"/>
      <c r="AT2566" s="73"/>
    </row>
    <row r="2567">
      <c r="A2567" s="106"/>
      <c r="B2567" s="85"/>
      <c r="AQ2567" s="73"/>
      <c r="AT2567" s="73"/>
    </row>
    <row r="2568">
      <c r="A2568" s="106"/>
      <c r="B2568" s="85"/>
      <c r="AQ2568" s="73"/>
      <c r="AT2568" s="73"/>
    </row>
    <row r="2569">
      <c r="A2569" s="106"/>
      <c r="B2569" s="85"/>
      <c r="AQ2569" s="73"/>
      <c r="AT2569" s="73"/>
    </row>
    <row r="2570">
      <c r="A2570" s="106"/>
      <c r="B2570" s="85"/>
      <c r="AQ2570" s="73"/>
      <c r="AT2570" s="73"/>
    </row>
    <row r="2571">
      <c r="A2571" s="106"/>
      <c r="B2571" s="85"/>
      <c r="AQ2571" s="73"/>
      <c r="AT2571" s="73"/>
    </row>
    <row r="2572">
      <c r="A2572" s="106"/>
      <c r="B2572" s="85"/>
      <c r="AQ2572" s="73"/>
      <c r="AT2572" s="73"/>
    </row>
    <row r="2573">
      <c r="A2573" s="106"/>
      <c r="B2573" s="85"/>
      <c r="AQ2573" s="73"/>
      <c r="AT2573" s="73"/>
    </row>
    <row r="2574">
      <c r="A2574" s="106"/>
      <c r="B2574" s="85"/>
      <c r="AQ2574" s="73"/>
      <c r="AT2574" s="73"/>
    </row>
    <row r="2575">
      <c r="A2575" s="106"/>
      <c r="B2575" s="85"/>
      <c r="AQ2575" s="73"/>
      <c r="AT2575" s="73"/>
    </row>
    <row r="2576">
      <c r="A2576" s="106"/>
      <c r="B2576" s="85"/>
      <c r="AQ2576" s="73"/>
      <c r="AT2576" s="73"/>
    </row>
    <row r="2577">
      <c r="A2577" s="106"/>
      <c r="B2577" s="85"/>
      <c r="AQ2577" s="73"/>
      <c r="AT2577" s="73"/>
    </row>
    <row r="2578">
      <c r="A2578" s="106"/>
      <c r="B2578" s="85"/>
      <c r="AQ2578" s="73"/>
      <c r="AT2578" s="73"/>
    </row>
    <row r="2579">
      <c r="A2579" s="106"/>
      <c r="B2579" s="85"/>
      <c r="AQ2579" s="73"/>
      <c r="AT2579" s="73"/>
    </row>
    <row r="2580">
      <c r="A2580" s="106"/>
      <c r="B2580" s="85"/>
      <c r="AQ2580" s="73"/>
      <c r="AT2580" s="73"/>
    </row>
    <row r="2581">
      <c r="A2581" s="106"/>
      <c r="B2581" s="85"/>
      <c r="AQ2581" s="73"/>
      <c r="AT2581" s="73"/>
    </row>
    <row r="2582">
      <c r="A2582" s="106"/>
      <c r="B2582" s="85"/>
      <c r="AQ2582" s="73"/>
      <c r="AT2582" s="73"/>
    </row>
    <row r="2583">
      <c r="A2583" s="106"/>
      <c r="B2583" s="85"/>
      <c r="AQ2583" s="73"/>
      <c r="AT2583" s="73"/>
    </row>
    <row r="2584">
      <c r="A2584" s="106"/>
      <c r="B2584" s="85"/>
      <c r="AQ2584" s="73"/>
      <c r="AT2584" s="73"/>
    </row>
    <row r="2585">
      <c r="A2585" s="106"/>
      <c r="B2585" s="85"/>
      <c r="AQ2585" s="73"/>
      <c r="AT2585" s="73"/>
    </row>
    <row r="2586">
      <c r="A2586" s="106"/>
      <c r="B2586" s="85"/>
      <c r="AQ2586" s="73"/>
      <c r="AT2586" s="73"/>
    </row>
    <row r="2587">
      <c r="A2587" s="106"/>
      <c r="B2587" s="85"/>
      <c r="AQ2587" s="73"/>
      <c r="AT2587" s="73"/>
    </row>
    <row r="2588">
      <c r="A2588" s="106"/>
      <c r="B2588" s="85"/>
      <c r="AQ2588" s="73"/>
      <c r="AT2588" s="73"/>
    </row>
    <row r="2589">
      <c r="A2589" s="106"/>
      <c r="B2589" s="85"/>
      <c r="AQ2589" s="73"/>
      <c r="AT2589" s="73"/>
    </row>
    <row r="2590">
      <c r="A2590" s="106"/>
      <c r="B2590" s="85"/>
      <c r="AQ2590" s="73"/>
      <c r="AT2590" s="73"/>
    </row>
    <row r="2591">
      <c r="A2591" s="106"/>
      <c r="B2591" s="85"/>
      <c r="AQ2591" s="73"/>
      <c r="AT2591" s="73"/>
    </row>
    <row r="2592">
      <c r="A2592" s="106"/>
      <c r="B2592" s="85"/>
      <c r="AQ2592" s="73"/>
      <c r="AT2592" s="73"/>
    </row>
    <row r="2593">
      <c r="A2593" s="106"/>
      <c r="B2593" s="85"/>
      <c r="AQ2593" s="73"/>
      <c r="AT2593" s="73"/>
    </row>
    <row r="2594">
      <c r="A2594" s="106"/>
      <c r="B2594" s="85"/>
      <c r="AQ2594" s="73"/>
      <c r="AT2594" s="73"/>
    </row>
    <row r="2595">
      <c r="A2595" s="106"/>
      <c r="B2595" s="85"/>
      <c r="AQ2595" s="73"/>
      <c r="AT2595" s="73"/>
    </row>
    <row r="2596">
      <c r="A2596" s="106"/>
      <c r="B2596" s="85"/>
      <c r="AQ2596" s="73"/>
      <c r="AT2596" s="73"/>
    </row>
    <row r="2597">
      <c r="A2597" s="106"/>
      <c r="B2597" s="85"/>
      <c r="AQ2597" s="73"/>
      <c r="AT2597" s="73"/>
    </row>
    <row r="2598">
      <c r="A2598" s="106"/>
      <c r="B2598" s="85"/>
      <c r="AQ2598" s="73"/>
      <c r="AT2598" s="73"/>
    </row>
    <row r="2599">
      <c r="A2599" s="106"/>
      <c r="B2599" s="85"/>
      <c r="AQ2599" s="73"/>
      <c r="AT2599" s="73"/>
    </row>
    <row r="2600">
      <c r="A2600" s="106"/>
      <c r="B2600" s="85"/>
      <c r="AQ2600" s="73"/>
      <c r="AT2600" s="73"/>
    </row>
    <row r="2601">
      <c r="A2601" s="106"/>
      <c r="B2601" s="85"/>
      <c r="AQ2601" s="73"/>
      <c r="AT2601" s="73"/>
    </row>
    <row r="2602">
      <c r="A2602" s="106"/>
      <c r="B2602" s="85"/>
      <c r="AQ2602" s="73"/>
      <c r="AT2602" s="73"/>
    </row>
    <row r="2603">
      <c r="A2603" s="106"/>
      <c r="B2603" s="85"/>
      <c r="AQ2603" s="73"/>
      <c r="AT2603" s="73"/>
    </row>
    <row r="2604">
      <c r="A2604" s="106"/>
      <c r="B2604" s="85"/>
      <c r="AQ2604" s="73"/>
      <c r="AT2604" s="73"/>
    </row>
    <row r="2605">
      <c r="A2605" s="106"/>
      <c r="B2605" s="85"/>
      <c r="AQ2605" s="73"/>
      <c r="AT2605" s="73"/>
    </row>
    <row r="2606">
      <c r="A2606" s="106"/>
      <c r="B2606" s="85"/>
      <c r="AQ2606" s="73"/>
      <c r="AT2606" s="73"/>
    </row>
    <row r="2607">
      <c r="A2607" s="106"/>
      <c r="B2607" s="85"/>
      <c r="AQ2607" s="73"/>
      <c r="AT2607" s="73"/>
    </row>
    <row r="2608">
      <c r="A2608" s="106"/>
      <c r="B2608" s="85"/>
      <c r="AQ2608" s="73"/>
      <c r="AT2608" s="73"/>
    </row>
    <row r="2609">
      <c r="A2609" s="106"/>
      <c r="B2609" s="85"/>
      <c r="AQ2609" s="73"/>
      <c r="AT2609" s="73"/>
    </row>
    <row r="2610">
      <c r="A2610" s="106"/>
      <c r="B2610" s="85"/>
      <c r="AQ2610" s="73"/>
      <c r="AT2610" s="73"/>
    </row>
    <row r="2611">
      <c r="A2611" s="106"/>
      <c r="B2611" s="85"/>
      <c r="AQ2611" s="73"/>
      <c r="AT2611" s="73"/>
    </row>
    <row r="2612">
      <c r="A2612" s="106"/>
      <c r="B2612" s="85"/>
      <c r="AQ2612" s="73"/>
      <c r="AT2612" s="73"/>
    </row>
    <row r="2613">
      <c r="A2613" s="106"/>
      <c r="B2613" s="85"/>
      <c r="AQ2613" s="73"/>
      <c r="AT2613" s="73"/>
    </row>
    <row r="2614">
      <c r="A2614" s="106"/>
      <c r="B2614" s="85"/>
      <c r="AQ2614" s="73"/>
      <c r="AT2614" s="73"/>
    </row>
    <row r="2615">
      <c r="A2615" s="106"/>
      <c r="B2615" s="85"/>
      <c r="AQ2615" s="73"/>
      <c r="AT2615" s="73"/>
    </row>
    <row r="2616">
      <c r="A2616" s="106"/>
      <c r="B2616" s="85"/>
      <c r="AQ2616" s="73"/>
      <c r="AT2616" s="73"/>
    </row>
    <row r="2617">
      <c r="A2617" s="106"/>
      <c r="B2617" s="85"/>
      <c r="AQ2617" s="73"/>
      <c r="AT2617" s="73"/>
    </row>
    <row r="2618">
      <c r="A2618" s="106"/>
      <c r="B2618" s="85"/>
      <c r="AQ2618" s="73"/>
      <c r="AT2618" s="73"/>
    </row>
    <row r="2619">
      <c r="A2619" s="106"/>
      <c r="B2619" s="85"/>
      <c r="AQ2619" s="73"/>
      <c r="AT2619" s="73"/>
    </row>
    <row r="2620">
      <c r="A2620" s="106"/>
      <c r="B2620" s="85"/>
      <c r="AQ2620" s="73"/>
      <c r="AT2620" s="73"/>
    </row>
    <row r="2621">
      <c r="A2621" s="106"/>
      <c r="B2621" s="85"/>
      <c r="AQ2621" s="73"/>
      <c r="AT2621" s="73"/>
    </row>
    <row r="2622">
      <c r="A2622" s="106"/>
      <c r="B2622" s="85"/>
      <c r="AQ2622" s="73"/>
      <c r="AT2622" s="73"/>
    </row>
    <row r="2623">
      <c r="A2623" s="106"/>
      <c r="B2623" s="85"/>
      <c r="AQ2623" s="73"/>
      <c r="AT2623" s="73"/>
    </row>
    <row r="2624">
      <c r="A2624" s="106"/>
      <c r="B2624" s="85"/>
      <c r="AQ2624" s="73"/>
      <c r="AT2624" s="73"/>
    </row>
    <row r="2625">
      <c r="A2625" s="106"/>
      <c r="B2625" s="85"/>
      <c r="AQ2625" s="73"/>
      <c r="AT2625" s="73"/>
    </row>
    <row r="2626">
      <c r="A2626" s="106"/>
      <c r="B2626" s="85"/>
      <c r="AQ2626" s="73"/>
      <c r="AT2626" s="73"/>
    </row>
    <row r="2627">
      <c r="A2627" s="106"/>
      <c r="B2627" s="85"/>
      <c r="AQ2627" s="73"/>
      <c r="AT2627" s="73"/>
    </row>
    <row r="2628">
      <c r="A2628" s="106"/>
      <c r="B2628" s="85"/>
      <c r="AQ2628" s="73"/>
      <c r="AT2628" s="73"/>
    </row>
    <row r="2629">
      <c r="A2629" s="106"/>
      <c r="B2629" s="85"/>
      <c r="AQ2629" s="73"/>
      <c r="AT2629" s="73"/>
    </row>
    <row r="2630">
      <c r="A2630" s="106"/>
      <c r="B2630" s="85"/>
      <c r="AQ2630" s="73"/>
      <c r="AT2630" s="73"/>
    </row>
    <row r="2631">
      <c r="A2631" s="106"/>
      <c r="B2631" s="85"/>
      <c r="AQ2631" s="73"/>
      <c r="AT2631" s="73"/>
    </row>
    <row r="2632">
      <c r="A2632" s="106"/>
      <c r="B2632" s="85"/>
      <c r="AQ2632" s="73"/>
      <c r="AT2632" s="73"/>
    </row>
    <row r="2633">
      <c r="A2633" s="106"/>
      <c r="B2633" s="85"/>
      <c r="AQ2633" s="73"/>
      <c r="AT2633" s="73"/>
    </row>
    <row r="2634">
      <c r="A2634" s="106"/>
      <c r="B2634" s="85"/>
      <c r="AQ2634" s="73"/>
      <c r="AT2634" s="73"/>
    </row>
    <row r="2635">
      <c r="A2635" s="106"/>
      <c r="B2635" s="85"/>
      <c r="AQ2635" s="73"/>
      <c r="AT2635" s="73"/>
    </row>
    <row r="2636">
      <c r="A2636" s="106"/>
      <c r="B2636" s="85"/>
      <c r="AQ2636" s="73"/>
      <c r="AT2636" s="73"/>
    </row>
    <row r="2637">
      <c r="A2637" s="106"/>
      <c r="B2637" s="85"/>
      <c r="AQ2637" s="73"/>
      <c r="AT2637" s="73"/>
    </row>
    <row r="2638">
      <c r="A2638" s="106"/>
      <c r="B2638" s="85"/>
      <c r="AQ2638" s="73"/>
      <c r="AT2638" s="73"/>
    </row>
    <row r="2639">
      <c r="A2639" s="106"/>
      <c r="B2639" s="85"/>
      <c r="AQ2639" s="73"/>
      <c r="AT2639" s="73"/>
    </row>
    <row r="2640">
      <c r="A2640" s="106"/>
      <c r="B2640" s="85"/>
      <c r="AQ2640" s="73"/>
      <c r="AT2640" s="73"/>
    </row>
    <row r="2641">
      <c r="A2641" s="106"/>
      <c r="B2641" s="85"/>
      <c r="AQ2641" s="73"/>
      <c r="AT2641" s="73"/>
    </row>
    <row r="2642">
      <c r="A2642" s="106"/>
      <c r="B2642" s="85"/>
      <c r="AQ2642" s="73"/>
      <c r="AT2642" s="73"/>
    </row>
    <row r="2643">
      <c r="A2643" s="106"/>
      <c r="B2643" s="85"/>
      <c r="AQ2643" s="73"/>
      <c r="AT2643" s="73"/>
    </row>
    <row r="2644">
      <c r="A2644" s="106"/>
      <c r="B2644" s="85"/>
      <c r="AQ2644" s="73"/>
      <c r="AT2644" s="73"/>
    </row>
    <row r="2645">
      <c r="A2645" s="106"/>
      <c r="B2645" s="85"/>
      <c r="AQ2645" s="73"/>
      <c r="AT2645" s="73"/>
    </row>
    <row r="2646">
      <c r="A2646" s="106"/>
      <c r="B2646" s="85"/>
      <c r="AQ2646" s="73"/>
      <c r="AT2646" s="73"/>
    </row>
    <row r="2647">
      <c r="A2647" s="106"/>
      <c r="B2647" s="85"/>
      <c r="AQ2647" s="73"/>
      <c r="AT2647" s="73"/>
    </row>
    <row r="2648">
      <c r="A2648" s="106"/>
      <c r="B2648" s="85"/>
      <c r="AQ2648" s="73"/>
      <c r="AT2648" s="73"/>
    </row>
    <row r="2649">
      <c r="A2649" s="106"/>
      <c r="B2649" s="85"/>
      <c r="AQ2649" s="73"/>
      <c r="AT2649" s="73"/>
    </row>
    <row r="2650">
      <c r="A2650" s="106"/>
      <c r="B2650" s="85"/>
      <c r="AQ2650" s="73"/>
      <c r="AT2650" s="73"/>
    </row>
    <row r="2651">
      <c r="A2651" s="106"/>
      <c r="B2651" s="85"/>
      <c r="AQ2651" s="73"/>
      <c r="AT2651" s="73"/>
    </row>
    <row r="2652">
      <c r="A2652" s="106"/>
      <c r="B2652" s="85"/>
      <c r="AQ2652" s="73"/>
      <c r="AT2652" s="73"/>
    </row>
    <row r="2653">
      <c r="A2653" s="106"/>
      <c r="B2653" s="85"/>
      <c r="AQ2653" s="73"/>
      <c r="AT2653" s="73"/>
    </row>
    <row r="2654">
      <c r="A2654" s="106"/>
      <c r="B2654" s="85"/>
      <c r="AQ2654" s="73"/>
      <c r="AT2654" s="73"/>
    </row>
    <row r="2655">
      <c r="A2655" s="106"/>
      <c r="B2655" s="85"/>
      <c r="AQ2655" s="73"/>
      <c r="AT2655" s="73"/>
    </row>
    <row r="2656">
      <c r="A2656" s="106"/>
      <c r="B2656" s="85"/>
      <c r="AQ2656" s="73"/>
      <c r="AT2656" s="73"/>
    </row>
    <row r="2657">
      <c r="A2657" s="106"/>
      <c r="B2657" s="85"/>
      <c r="AQ2657" s="73"/>
      <c r="AT2657" s="73"/>
    </row>
    <row r="2658">
      <c r="A2658" s="106"/>
      <c r="B2658" s="85"/>
      <c r="AQ2658" s="73"/>
      <c r="AT2658" s="73"/>
    </row>
    <row r="2659">
      <c r="A2659" s="106"/>
      <c r="B2659" s="85"/>
      <c r="AQ2659" s="73"/>
      <c r="AT2659" s="73"/>
    </row>
    <row r="2660">
      <c r="A2660" s="106"/>
      <c r="B2660" s="85"/>
      <c r="AQ2660" s="73"/>
      <c r="AT2660" s="73"/>
    </row>
    <row r="2661">
      <c r="A2661" s="106"/>
      <c r="B2661" s="85"/>
      <c r="AQ2661" s="73"/>
      <c r="AT2661" s="73"/>
    </row>
    <row r="2662">
      <c r="A2662" s="106"/>
      <c r="B2662" s="85"/>
      <c r="AQ2662" s="73"/>
      <c r="AT2662" s="73"/>
    </row>
    <row r="2663">
      <c r="A2663" s="106"/>
      <c r="B2663" s="85"/>
      <c r="AQ2663" s="73"/>
      <c r="AT2663" s="73"/>
    </row>
    <row r="2664">
      <c r="A2664" s="106"/>
      <c r="B2664" s="85"/>
      <c r="AQ2664" s="73"/>
      <c r="AT2664" s="73"/>
    </row>
    <row r="2665">
      <c r="A2665" s="106"/>
      <c r="B2665" s="85"/>
      <c r="AQ2665" s="73"/>
      <c r="AT2665" s="73"/>
    </row>
    <row r="2666">
      <c r="A2666" s="106"/>
      <c r="B2666" s="85"/>
      <c r="AQ2666" s="73"/>
      <c r="AT2666" s="73"/>
    </row>
    <row r="2667">
      <c r="A2667" s="106"/>
      <c r="B2667" s="85"/>
      <c r="AQ2667" s="73"/>
      <c r="AT2667" s="73"/>
    </row>
    <row r="2668">
      <c r="A2668" s="106"/>
      <c r="B2668" s="85"/>
      <c r="AQ2668" s="73"/>
      <c r="AT2668" s="73"/>
    </row>
    <row r="2669">
      <c r="A2669" s="106"/>
      <c r="B2669" s="85"/>
      <c r="AQ2669" s="73"/>
      <c r="AT2669" s="73"/>
    </row>
    <row r="2670">
      <c r="A2670" s="106"/>
      <c r="B2670" s="85"/>
      <c r="AQ2670" s="73"/>
      <c r="AT2670" s="73"/>
    </row>
    <row r="2671">
      <c r="A2671" s="106"/>
      <c r="B2671" s="85"/>
      <c r="AQ2671" s="73"/>
      <c r="AT2671" s="73"/>
    </row>
    <row r="2672">
      <c r="A2672" s="106"/>
      <c r="B2672" s="85"/>
      <c r="AQ2672" s="73"/>
      <c r="AT2672" s="73"/>
    </row>
    <row r="2673">
      <c r="A2673" s="106"/>
      <c r="B2673" s="85"/>
      <c r="AQ2673" s="73"/>
      <c r="AT2673" s="73"/>
    </row>
    <row r="2674">
      <c r="A2674" s="106"/>
      <c r="B2674" s="85"/>
      <c r="AQ2674" s="73"/>
      <c r="AT2674" s="73"/>
    </row>
    <row r="2675">
      <c r="A2675" s="106"/>
      <c r="B2675" s="85"/>
      <c r="AQ2675" s="73"/>
      <c r="AT2675" s="73"/>
    </row>
    <row r="2676">
      <c r="A2676" s="106"/>
      <c r="B2676" s="85"/>
      <c r="AQ2676" s="73"/>
      <c r="AT2676" s="73"/>
    </row>
    <row r="2677">
      <c r="A2677" s="106"/>
      <c r="B2677" s="85"/>
      <c r="AQ2677" s="73"/>
      <c r="AT2677" s="73"/>
    </row>
    <row r="2678">
      <c r="A2678" s="106"/>
      <c r="B2678" s="85"/>
      <c r="AQ2678" s="73"/>
      <c r="AT2678" s="73"/>
    </row>
    <row r="2679">
      <c r="A2679" s="106"/>
      <c r="B2679" s="85"/>
      <c r="AQ2679" s="73"/>
      <c r="AT2679" s="73"/>
    </row>
    <row r="2680">
      <c r="A2680" s="106"/>
      <c r="B2680" s="85"/>
      <c r="AQ2680" s="73"/>
      <c r="AT2680" s="73"/>
    </row>
    <row r="2681">
      <c r="A2681" s="106"/>
      <c r="B2681" s="85"/>
      <c r="AQ2681" s="73"/>
      <c r="AT2681" s="73"/>
    </row>
    <row r="2682">
      <c r="A2682" s="106"/>
      <c r="B2682" s="85"/>
      <c r="AQ2682" s="73"/>
      <c r="AT2682" s="73"/>
    </row>
    <row r="2683">
      <c r="A2683" s="106"/>
      <c r="B2683" s="85"/>
      <c r="AQ2683" s="73"/>
      <c r="AT2683" s="73"/>
    </row>
    <row r="2684">
      <c r="A2684" s="106"/>
      <c r="B2684" s="85"/>
      <c r="AQ2684" s="73"/>
      <c r="AT2684" s="73"/>
    </row>
    <row r="2685">
      <c r="A2685" s="106"/>
      <c r="B2685" s="85"/>
      <c r="AQ2685" s="73"/>
      <c r="AT2685" s="73"/>
    </row>
    <row r="2686">
      <c r="A2686" s="106"/>
      <c r="B2686" s="85"/>
      <c r="AQ2686" s="73"/>
      <c r="AT2686" s="73"/>
    </row>
    <row r="2687">
      <c r="A2687" s="106"/>
      <c r="B2687" s="85"/>
      <c r="AQ2687" s="73"/>
      <c r="AT2687" s="73"/>
    </row>
    <row r="2688">
      <c r="A2688" s="106"/>
      <c r="B2688" s="85"/>
      <c r="AQ2688" s="73"/>
      <c r="AT2688" s="73"/>
    </row>
    <row r="2689">
      <c r="A2689" s="106"/>
      <c r="B2689" s="85"/>
      <c r="AQ2689" s="73"/>
      <c r="AT2689" s="73"/>
    </row>
    <row r="2690">
      <c r="A2690" s="106"/>
      <c r="B2690" s="85"/>
      <c r="AQ2690" s="73"/>
      <c r="AT2690" s="73"/>
    </row>
    <row r="2691">
      <c r="A2691" s="106"/>
      <c r="B2691" s="85"/>
      <c r="AQ2691" s="73"/>
      <c r="AT2691" s="73"/>
    </row>
    <row r="2692">
      <c r="A2692" s="106"/>
      <c r="B2692" s="85"/>
      <c r="AQ2692" s="73"/>
      <c r="AT2692" s="73"/>
    </row>
    <row r="2693">
      <c r="A2693" s="106"/>
      <c r="B2693" s="85"/>
      <c r="AQ2693" s="73"/>
      <c r="AT2693" s="73"/>
    </row>
    <row r="2694">
      <c r="A2694" s="106"/>
      <c r="B2694" s="85"/>
      <c r="AQ2694" s="73"/>
      <c r="AT2694" s="73"/>
    </row>
    <row r="2695">
      <c r="A2695" s="106"/>
      <c r="B2695" s="85"/>
      <c r="AQ2695" s="73"/>
      <c r="AT2695" s="73"/>
    </row>
    <row r="2696">
      <c r="A2696" s="106"/>
      <c r="B2696" s="85"/>
      <c r="AQ2696" s="73"/>
      <c r="AT2696" s="73"/>
    </row>
    <row r="2697">
      <c r="A2697" s="106"/>
      <c r="B2697" s="85"/>
      <c r="AQ2697" s="73"/>
      <c r="AT2697" s="73"/>
    </row>
    <row r="2698">
      <c r="A2698" s="106"/>
      <c r="B2698" s="85"/>
      <c r="AQ2698" s="73"/>
      <c r="AT2698" s="73"/>
    </row>
    <row r="2699">
      <c r="A2699" s="106"/>
      <c r="B2699" s="85"/>
      <c r="AQ2699" s="73"/>
      <c r="AT2699" s="73"/>
    </row>
    <row r="2700">
      <c r="A2700" s="106"/>
      <c r="B2700" s="85"/>
      <c r="AQ2700" s="73"/>
      <c r="AT2700" s="73"/>
    </row>
    <row r="2701">
      <c r="A2701" s="106"/>
      <c r="B2701" s="85"/>
      <c r="AQ2701" s="73"/>
      <c r="AT2701" s="73"/>
    </row>
    <row r="2702">
      <c r="A2702" s="106"/>
      <c r="B2702" s="85"/>
      <c r="AQ2702" s="73"/>
      <c r="AT2702" s="73"/>
    </row>
    <row r="2703">
      <c r="A2703" s="106"/>
      <c r="B2703" s="85"/>
      <c r="AQ2703" s="73"/>
      <c r="AT2703" s="73"/>
    </row>
    <row r="2704">
      <c r="A2704" s="106"/>
      <c r="B2704" s="85"/>
      <c r="AQ2704" s="73"/>
      <c r="AT2704" s="73"/>
    </row>
    <row r="2705">
      <c r="A2705" s="106"/>
      <c r="B2705" s="85"/>
      <c r="AQ2705" s="73"/>
      <c r="AT2705" s="73"/>
    </row>
    <row r="2706">
      <c r="A2706" s="106"/>
      <c r="B2706" s="85"/>
      <c r="AQ2706" s="73"/>
      <c r="AT2706" s="73"/>
    </row>
    <row r="2707">
      <c r="A2707" s="106"/>
      <c r="B2707" s="85"/>
      <c r="AQ2707" s="73"/>
      <c r="AT2707" s="73"/>
    </row>
    <row r="2708">
      <c r="A2708" s="106"/>
      <c r="B2708" s="85"/>
      <c r="AQ2708" s="73"/>
      <c r="AT2708" s="73"/>
    </row>
    <row r="2709">
      <c r="A2709" s="106"/>
      <c r="B2709" s="85"/>
      <c r="AQ2709" s="73"/>
      <c r="AT2709" s="73"/>
    </row>
    <row r="2710">
      <c r="A2710" s="106"/>
      <c r="B2710" s="85"/>
      <c r="AQ2710" s="73"/>
      <c r="AT2710" s="73"/>
    </row>
    <row r="2711">
      <c r="A2711" s="106"/>
      <c r="B2711" s="85"/>
      <c r="AQ2711" s="73"/>
      <c r="AT2711" s="73"/>
    </row>
    <row r="2712">
      <c r="A2712" s="106"/>
      <c r="B2712" s="85"/>
      <c r="AQ2712" s="73"/>
      <c r="AT2712" s="73"/>
    </row>
    <row r="2713">
      <c r="A2713" s="106"/>
      <c r="B2713" s="85"/>
      <c r="AQ2713" s="73"/>
      <c r="AT2713" s="73"/>
    </row>
    <row r="2714">
      <c r="A2714" s="106"/>
      <c r="B2714" s="85"/>
      <c r="AQ2714" s="73"/>
      <c r="AT2714" s="73"/>
    </row>
    <row r="2715">
      <c r="A2715" s="106"/>
      <c r="B2715" s="85"/>
      <c r="AQ2715" s="73"/>
      <c r="AT2715" s="73"/>
    </row>
    <row r="2716">
      <c r="A2716" s="106"/>
      <c r="B2716" s="85"/>
      <c r="AQ2716" s="73"/>
      <c r="AT2716" s="73"/>
    </row>
    <row r="2717">
      <c r="A2717" s="106"/>
      <c r="B2717" s="85"/>
      <c r="AQ2717" s="73"/>
      <c r="AT2717" s="73"/>
    </row>
    <row r="2718">
      <c r="A2718" s="106"/>
      <c r="B2718" s="85"/>
      <c r="AQ2718" s="73"/>
      <c r="AT2718" s="73"/>
    </row>
    <row r="2719">
      <c r="A2719" s="106"/>
      <c r="B2719" s="85"/>
      <c r="AQ2719" s="73"/>
      <c r="AT2719" s="73"/>
    </row>
    <row r="2720">
      <c r="A2720" s="106"/>
      <c r="B2720" s="85"/>
      <c r="AQ2720" s="73"/>
      <c r="AT2720" s="73"/>
    </row>
    <row r="2721">
      <c r="A2721" s="106"/>
      <c r="B2721" s="85"/>
      <c r="AQ2721" s="73"/>
      <c r="AT2721" s="73"/>
    </row>
    <row r="2722">
      <c r="A2722" s="106"/>
      <c r="B2722" s="85"/>
      <c r="AQ2722" s="73"/>
      <c r="AT2722" s="73"/>
    </row>
    <row r="2723">
      <c r="A2723" s="106"/>
      <c r="B2723" s="85"/>
      <c r="AQ2723" s="73"/>
      <c r="AT2723" s="73"/>
    </row>
    <row r="2724">
      <c r="A2724" s="106"/>
      <c r="B2724" s="85"/>
      <c r="AQ2724" s="73"/>
      <c r="AT2724" s="73"/>
    </row>
    <row r="2725">
      <c r="A2725" s="106"/>
      <c r="B2725" s="85"/>
      <c r="AQ2725" s="73"/>
      <c r="AT2725" s="73"/>
    </row>
    <row r="2726">
      <c r="A2726" s="106"/>
      <c r="B2726" s="85"/>
      <c r="AQ2726" s="73"/>
      <c r="AT2726" s="73"/>
    </row>
    <row r="2727">
      <c r="A2727" s="106"/>
      <c r="B2727" s="85"/>
      <c r="AQ2727" s="73"/>
      <c r="AT2727" s="73"/>
    </row>
    <row r="2728">
      <c r="A2728" s="106"/>
      <c r="B2728" s="85"/>
      <c r="AQ2728" s="73"/>
      <c r="AT2728" s="73"/>
    </row>
    <row r="2729">
      <c r="A2729" s="106"/>
      <c r="B2729" s="85"/>
      <c r="AQ2729" s="73"/>
      <c r="AT2729" s="73"/>
    </row>
    <row r="2730">
      <c r="A2730" s="106"/>
      <c r="B2730" s="85"/>
      <c r="AQ2730" s="73"/>
      <c r="AT2730" s="73"/>
    </row>
    <row r="2731">
      <c r="A2731" s="106"/>
      <c r="B2731" s="85"/>
      <c r="AQ2731" s="73"/>
      <c r="AT2731" s="73"/>
    </row>
    <row r="2732">
      <c r="A2732" s="106"/>
      <c r="B2732" s="85"/>
      <c r="AQ2732" s="73"/>
      <c r="AT2732" s="73"/>
    </row>
    <row r="2733">
      <c r="A2733" s="106"/>
      <c r="B2733" s="85"/>
      <c r="AQ2733" s="73"/>
      <c r="AT2733" s="73"/>
    </row>
    <row r="2734">
      <c r="A2734" s="106"/>
      <c r="B2734" s="85"/>
      <c r="AQ2734" s="73"/>
      <c r="AT2734" s="73"/>
    </row>
    <row r="2735">
      <c r="A2735" s="106"/>
      <c r="B2735" s="85"/>
      <c r="AQ2735" s="73"/>
      <c r="AT2735" s="73"/>
    </row>
    <row r="2736">
      <c r="A2736" s="106"/>
      <c r="B2736" s="85"/>
      <c r="AQ2736" s="73"/>
      <c r="AT2736" s="73"/>
    </row>
    <row r="2737">
      <c r="A2737" s="106"/>
      <c r="B2737" s="85"/>
      <c r="AQ2737" s="73"/>
      <c r="AT2737" s="73"/>
    </row>
    <row r="2738">
      <c r="A2738" s="106"/>
      <c r="B2738" s="85"/>
      <c r="AQ2738" s="73"/>
      <c r="AT2738" s="73"/>
    </row>
    <row r="2739">
      <c r="A2739" s="106"/>
      <c r="B2739" s="85"/>
      <c r="AQ2739" s="73"/>
      <c r="AT2739" s="73"/>
    </row>
    <row r="2740">
      <c r="A2740" s="106"/>
      <c r="B2740" s="85"/>
      <c r="AQ2740" s="73"/>
      <c r="AT2740" s="73"/>
    </row>
    <row r="2741">
      <c r="A2741" s="106"/>
      <c r="B2741" s="85"/>
      <c r="AQ2741" s="73"/>
      <c r="AT2741" s="73"/>
    </row>
    <row r="2742">
      <c r="A2742" s="106"/>
      <c r="B2742" s="85"/>
      <c r="AQ2742" s="73"/>
      <c r="AT2742" s="73"/>
    </row>
    <row r="2743">
      <c r="A2743" s="106"/>
      <c r="B2743" s="85"/>
      <c r="AQ2743" s="73"/>
      <c r="AT2743" s="73"/>
    </row>
    <row r="2744">
      <c r="A2744" s="106"/>
      <c r="B2744" s="85"/>
      <c r="AQ2744" s="73"/>
      <c r="AT2744" s="73"/>
    </row>
    <row r="2745">
      <c r="A2745" s="106"/>
      <c r="B2745" s="85"/>
      <c r="AQ2745" s="73"/>
      <c r="AT2745" s="73"/>
    </row>
    <row r="2746">
      <c r="A2746" s="106"/>
      <c r="B2746" s="85"/>
      <c r="AQ2746" s="73"/>
      <c r="AT2746" s="73"/>
    </row>
    <row r="2747">
      <c r="A2747" s="106"/>
      <c r="B2747" s="85"/>
      <c r="AQ2747" s="73"/>
      <c r="AT2747" s="73"/>
    </row>
    <row r="2748">
      <c r="A2748" s="106"/>
      <c r="B2748" s="85"/>
      <c r="AQ2748" s="73"/>
      <c r="AT2748" s="73"/>
    </row>
    <row r="2749">
      <c r="A2749" s="106"/>
      <c r="B2749" s="85"/>
      <c r="AQ2749" s="73"/>
      <c r="AT2749" s="73"/>
    </row>
    <row r="2750">
      <c r="A2750" s="106"/>
      <c r="B2750" s="85"/>
      <c r="AQ2750" s="73"/>
      <c r="AT2750" s="73"/>
    </row>
    <row r="2751">
      <c r="A2751" s="106"/>
      <c r="B2751" s="85"/>
      <c r="AQ2751" s="73"/>
      <c r="AT2751" s="73"/>
    </row>
    <row r="2752">
      <c r="A2752" s="106"/>
      <c r="B2752" s="85"/>
      <c r="AQ2752" s="73"/>
      <c r="AT2752" s="73"/>
    </row>
    <row r="2753">
      <c r="A2753" s="106"/>
      <c r="B2753" s="85"/>
      <c r="AQ2753" s="73"/>
      <c r="AT2753" s="73"/>
    </row>
    <row r="2754">
      <c r="A2754" s="106"/>
      <c r="B2754" s="85"/>
      <c r="AQ2754" s="73"/>
      <c r="AT2754" s="73"/>
    </row>
    <row r="2755">
      <c r="A2755" s="106"/>
      <c r="B2755" s="85"/>
      <c r="AQ2755" s="73"/>
      <c r="AT2755" s="73"/>
    </row>
    <row r="2756">
      <c r="A2756" s="106"/>
      <c r="B2756" s="85"/>
      <c r="AQ2756" s="73"/>
      <c r="AT2756" s="73"/>
    </row>
    <row r="2757">
      <c r="A2757" s="106"/>
      <c r="B2757" s="85"/>
      <c r="AQ2757" s="73"/>
      <c r="AT2757" s="73"/>
    </row>
    <row r="2758">
      <c r="A2758" s="106"/>
      <c r="B2758" s="85"/>
      <c r="AQ2758" s="73"/>
      <c r="AT2758" s="73"/>
    </row>
    <row r="2759">
      <c r="A2759" s="106"/>
      <c r="B2759" s="85"/>
      <c r="AQ2759" s="73"/>
      <c r="AT2759" s="73"/>
    </row>
    <row r="2760">
      <c r="A2760" s="106"/>
      <c r="B2760" s="85"/>
      <c r="AQ2760" s="73"/>
      <c r="AT2760" s="73"/>
    </row>
    <row r="2761">
      <c r="A2761" s="106"/>
      <c r="B2761" s="85"/>
      <c r="AQ2761" s="73"/>
      <c r="AT2761" s="73"/>
    </row>
    <row r="2762">
      <c r="A2762" s="106"/>
      <c r="B2762" s="85"/>
      <c r="AQ2762" s="73"/>
      <c r="AT2762" s="73"/>
    </row>
    <row r="2763">
      <c r="A2763" s="106"/>
      <c r="B2763" s="85"/>
      <c r="AQ2763" s="73"/>
      <c r="AT2763" s="73"/>
    </row>
    <row r="2764">
      <c r="A2764" s="106"/>
      <c r="B2764" s="85"/>
      <c r="AQ2764" s="73"/>
      <c r="AT2764" s="73"/>
    </row>
    <row r="2765">
      <c r="A2765" s="106"/>
      <c r="B2765" s="85"/>
      <c r="AQ2765" s="73"/>
      <c r="AT2765" s="73"/>
    </row>
    <row r="2766">
      <c r="A2766" s="106"/>
      <c r="B2766" s="85"/>
      <c r="AQ2766" s="73"/>
      <c r="AT2766" s="73"/>
    </row>
    <row r="2767">
      <c r="A2767" s="106"/>
      <c r="B2767" s="85"/>
      <c r="AQ2767" s="73"/>
      <c r="AT2767" s="73"/>
    </row>
    <row r="2768">
      <c r="A2768" s="106"/>
      <c r="B2768" s="85"/>
      <c r="AQ2768" s="73"/>
      <c r="AT2768" s="73"/>
    </row>
    <row r="2769">
      <c r="A2769" s="106"/>
      <c r="B2769" s="85"/>
      <c r="AQ2769" s="73"/>
      <c r="AT2769" s="73"/>
    </row>
    <row r="2770">
      <c r="A2770" s="106"/>
      <c r="B2770" s="85"/>
      <c r="AQ2770" s="73"/>
      <c r="AT2770" s="73"/>
    </row>
    <row r="2771">
      <c r="A2771" s="106"/>
      <c r="B2771" s="85"/>
      <c r="AQ2771" s="73"/>
      <c r="AT2771" s="73"/>
    </row>
    <row r="2772">
      <c r="A2772" s="106"/>
      <c r="B2772" s="85"/>
      <c r="AQ2772" s="73"/>
      <c r="AT2772" s="73"/>
    </row>
    <row r="2773">
      <c r="A2773" s="106"/>
      <c r="B2773" s="85"/>
      <c r="AQ2773" s="73"/>
      <c r="AT2773" s="73"/>
    </row>
    <row r="2774">
      <c r="A2774" s="106"/>
      <c r="B2774" s="85"/>
      <c r="AQ2774" s="73"/>
      <c r="AT2774" s="73"/>
    </row>
    <row r="2775">
      <c r="A2775" s="106"/>
      <c r="B2775" s="85"/>
      <c r="AQ2775" s="73"/>
      <c r="AT2775" s="73"/>
    </row>
    <row r="2776">
      <c r="A2776" s="106"/>
      <c r="B2776" s="85"/>
      <c r="AQ2776" s="73"/>
      <c r="AT2776" s="73"/>
    </row>
    <row r="2777">
      <c r="A2777" s="106"/>
      <c r="B2777" s="85"/>
      <c r="AQ2777" s="73"/>
      <c r="AT2777" s="73"/>
    </row>
    <row r="2778">
      <c r="A2778" s="106"/>
      <c r="B2778" s="85"/>
      <c r="AQ2778" s="73"/>
      <c r="AT2778" s="73"/>
    </row>
    <row r="2779">
      <c r="A2779" s="106"/>
      <c r="B2779" s="85"/>
      <c r="AQ2779" s="73"/>
      <c r="AT2779" s="73"/>
    </row>
    <row r="2780">
      <c r="A2780" s="106"/>
      <c r="B2780" s="85"/>
      <c r="AQ2780" s="73"/>
      <c r="AT2780" s="73"/>
    </row>
    <row r="2781">
      <c r="A2781" s="106"/>
      <c r="B2781" s="85"/>
      <c r="AQ2781" s="73"/>
      <c r="AT2781" s="73"/>
    </row>
    <row r="2782">
      <c r="A2782" s="106"/>
      <c r="B2782" s="85"/>
      <c r="AQ2782" s="73"/>
      <c r="AT2782" s="73"/>
    </row>
    <row r="2783">
      <c r="A2783" s="106"/>
      <c r="B2783" s="85"/>
      <c r="AQ2783" s="73"/>
      <c r="AT2783" s="73"/>
    </row>
    <row r="2784">
      <c r="A2784" s="106"/>
      <c r="B2784" s="85"/>
      <c r="AQ2784" s="73"/>
      <c r="AT2784" s="73"/>
    </row>
    <row r="2785">
      <c r="A2785" s="106"/>
      <c r="B2785" s="85"/>
      <c r="AQ2785" s="73"/>
      <c r="AT2785" s="73"/>
    </row>
    <row r="2786">
      <c r="A2786" s="106"/>
      <c r="B2786" s="85"/>
      <c r="AQ2786" s="73"/>
      <c r="AT2786" s="73"/>
    </row>
    <row r="2787">
      <c r="A2787" s="106"/>
      <c r="B2787" s="85"/>
      <c r="AQ2787" s="73"/>
      <c r="AT2787" s="73"/>
    </row>
    <row r="2788">
      <c r="A2788" s="106"/>
      <c r="B2788" s="85"/>
      <c r="AQ2788" s="73"/>
      <c r="AT2788" s="73"/>
    </row>
    <row r="2789">
      <c r="A2789" s="106"/>
      <c r="B2789" s="85"/>
      <c r="AQ2789" s="73"/>
      <c r="AT2789" s="73"/>
    </row>
    <row r="2790">
      <c r="A2790" s="106"/>
      <c r="B2790" s="85"/>
      <c r="AQ2790" s="73"/>
      <c r="AT2790" s="73"/>
    </row>
    <row r="2791">
      <c r="A2791" s="106"/>
      <c r="B2791" s="85"/>
      <c r="AQ2791" s="73"/>
      <c r="AT2791" s="73"/>
    </row>
    <row r="2792">
      <c r="A2792" s="106"/>
      <c r="B2792" s="85"/>
      <c r="AQ2792" s="73"/>
      <c r="AT2792" s="73"/>
    </row>
    <row r="2793">
      <c r="A2793" s="106"/>
      <c r="B2793" s="85"/>
      <c r="AQ2793" s="73"/>
      <c r="AT2793" s="73"/>
    </row>
    <row r="2794">
      <c r="A2794" s="106"/>
      <c r="B2794" s="85"/>
      <c r="AQ2794" s="73"/>
      <c r="AT2794" s="73"/>
    </row>
    <row r="2795">
      <c r="A2795" s="106"/>
      <c r="B2795" s="85"/>
      <c r="AQ2795" s="73"/>
      <c r="AT2795" s="73"/>
    </row>
    <row r="2796">
      <c r="A2796" s="106"/>
      <c r="B2796" s="85"/>
      <c r="AQ2796" s="73"/>
      <c r="AT2796" s="73"/>
    </row>
    <row r="2797">
      <c r="A2797" s="106"/>
      <c r="B2797" s="85"/>
      <c r="AQ2797" s="73"/>
      <c r="AT2797" s="73"/>
    </row>
    <row r="2798">
      <c r="A2798" s="106"/>
      <c r="B2798" s="85"/>
      <c r="AQ2798" s="73"/>
      <c r="AT2798" s="73"/>
    </row>
    <row r="2799">
      <c r="A2799" s="106"/>
      <c r="B2799" s="85"/>
      <c r="AQ2799" s="73"/>
      <c r="AT2799" s="73"/>
    </row>
    <row r="2800">
      <c r="A2800" s="106"/>
      <c r="B2800" s="85"/>
      <c r="AQ2800" s="73"/>
      <c r="AT2800" s="73"/>
    </row>
    <row r="2801">
      <c r="A2801" s="106"/>
      <c r="B2801" s="85"/>
      <c r="AQ2801" s="73"/>
      <c r="AT2801" s="73"/>
    </row>
    <row r="2802">
      <c r="A2802" s="106"/>
      <c r="B2802" s="85"/>
      <c r="AQ2802" s="73"/>
      <c r="AT2802" s="73"/>
    </row>
    <row r="2803">
      <c r="A2803" s="106"/>
      <c r="B2803" s="85"/>
      <c r="AQ2803" s="73"/>
      <c r="AT2803" s="73"/>
    </row>
    <row r="2804">
      <c r="A2804" s="106"/>
      <c r="B2804" s="85"/>
      <c r="AQ2804" s="73"/>
      <c r="AT2804" s="73"/>
    </row>
    <row r="2805">
      <c r="A2805" s="106"/>
      <c r="B2805" s="85"/>
      <c r="AQ2805" s="73"/>
      <c r="AT2805" s="73"/>
    </row>
    <row r="2806">
      <c r="A2806" s="106"/>
      <c r="B2806" s="85"/>
      <c r="AQ2806" s="73"/>
      <c r="AT2806" s="73"/>
    </row>
    <row r="2807">
      <c r="A2807" s="106"/>
      <c r="B2807" s="85"/>
      <c r="AQ2807" s="73"/>
      <c r="AT2807" s="73"/>
    </row>
    <row r="2808">
      <c r="A2808" s="106"/>
      <c r="B2808" s="85"/>
      <c r="AQ2808" s="73"/>
      <c r="AT2808" s="73"/>
    </row>
    <row r="2809">
      <c r="A2809" s="106"/>
      <c r="B2809" s="85"/>
      <c r="AQ2809" s="73"/>
      <c r="AT2809" s="73"/>
    </row>
    <row r="2810">
      <c r="A2810" s="106"/>
      <c r="B2810" s="85"/>
      <c r="AQ2810" s="73"/>
      <c r="AT2810" s="73"/>
    </row>
    <row r="2811">
      <c r="A2811" s="106"/>
      <c r="B2811" s="85"/>
      <c r="AQ2811" s="73"/>
      <c r="AT2811" s="73"/>
    </row>
    <row r="2812">
      <c r="A2812" s="106"/>
      <c r="B2812" s="85"/>
      <c r="AQ2812" s="73"/>
      <c r="AT2812" s="73"/>
    </row>
    <row r="2813">
      <c r="A2813" s="106"/>
      <c r="B2813" s="85"/>
      <c r="AQ2813" s="73"/>
      <c r="AT2813" s="73"/>
    </row>
    <row r="2814">
      <c r="A2814" s="106"/>
      <c r="B2814" s="85"/>
      <c r="AQ2814" s="73"/>
      <c r="AT2814" s="73"/>
    </row>
    <row r="2815">
      <c r="A2815" s="106"/>
      <c r="B2815" s="85"/>
      <c r="AQ2815" s="73"/>
      <c r="AT2815" s="73"/>
    </row>
    <row r="2816">
      <c r="A2816" s="106"/>
      <c r="B2816" s="85"/>
      <c r="AQ2816" s="73"/>
      <c r="AT2816" s="73"/>
    </row>
    <row r="2817">
      <c r="A2817" s="106"/>
      <c r="B2817" s="85"/>
      <c r="AQ2817" s="73"/>
      <c r="AT2817" s="73"/>
    </row>
    <row r="2818">
      <c r="A2818" s="106"/>
      <c r="B2818" s="85"/>
      <c r="AQ2818" s="73"/>
      <c r="AT2818" s="73"/>
    </row>
    <row r="2819">
      <c r="A2819" s="106"/>
      <c r="B2819" s="85"/>
      <c r="AQ2819" s="73"/>
      <c r="AT2819" s="73"/>
    </row>
    <row r="2820">
      <c r="A2820" s="106"/>
      <c r="B2820" s="85"/>
      <c r="AQ2820" s="73"/>
      <c r="AT2820" s="73"/>
    </row>
    <row r="2821">
      <c r="A2821" s="106"/>
      <c r="B2821" s="85"/>
      <c r="AQ2821" s="73"/>
      <c r="AT2821" s="73"/>
    </row>
    <row r="2822">
      <c r="A2822" s="106"/>
      <c r="B2822" s="85"/>
      <c r="AQ2822" s="73"/>
      <c r="AT2822" s="73"/>
    </row>
    <row r="2823">
      <c r="A2823" s="106"/>
      <c r="B2823" s="85"/>
      <c r="AQ2823" s="73"/>
      <c r="AT2823" s="73"/>
    </row>
    <row r="2824">
      <c r="A2824" s="106"/>
      <c r="B2824" s="85"/>
      <c r="AQ2824" s="73"/>
      <c r="AT2824" s="73"/>
    </row>
    <row r="2825">
      <c r="A2825" s="106"/>
      <c r="B2825" s="85"/>
      <c r="AQ2825" s="73"/>
      <c r="AT2825" s="73"/>
    </row>
    <row r="2826">
      <c r="A2826" s="106"/>
      <c r="B2826" s="85"/>
      <c r="AQ2826" s="73"/>
      <c r="AT2826" s="73"/>
    </row>
    <row r="2827">
      <c r="A2827" s="106"/>
      <c r="B2827" s="85"/>
      <c r="AQ2827" s="73"/>
      <c r="AT2827" s="73"/>
    </row>
    <row r="2828">
      <c r="A2828" s="106"/>
      <c r="B2828" s="85"/>
      <c r="AQ2828" s="73"/>
      <c r="AT2828" s="73"/>
    </row>
    <row r="2829">
      <c r="A2829" s="106"/>
      <c r="B2829" s="85"/>
      <c r="AQ2829" s="73"/>
      <c r="AT2829" s="73"/>
    </row>
    <row r="2830">
      <c r="A2830" s="106"/>
      <c r="B2830" s="85"/>
      <c r="AQ2830" s="73"/>
      <c r="AT2830" s="73"/>
    </row>
    <row r="2831">
      <c r="A2831" s="106"/>
      <c r="B2831" s="85"/>
      <c r="AQ2831" s="73"/>
      <c r="AT2831" s="73"/>
    </row>
    <row r="2832">
      <c r="A2832" s="106"/>
      <c r="B2832" s="85"/>
      <c r="AQ2832" s="73"/>
      <c r="AT2832" s="73"/>
    </row>
    <row r="2833">
      <c r="A2833" s="106"/>
      <c r="B2833" s="85"/>
      <c r="AQ2833" s="73"/>
      <c r="AT2833" s="73"/>
    </row>
    <row r="2834">
      <c r="A2834" s="106"/>
      <c r="B2834" s="85"/>
      <c r="AQ2834" s="73"/>
      <c r="AT2834" s="73"/>
    </row>
    <row r="2835">
      <c r="A2835" s="106"/>
      <c r="B2835" s="85"/>
      <c r="AQ2835" s="73"/>
      <c r="AT2835" s="73"/>
    </row>
    <row r="2836">
      <c r="A2836" s="106"/>
      <c r="B2836" s="85"/>
      <c r="AQ2836" s="73"/>
      <c r="AT2836" s="73"/>
    </row>
    <row r="2837">
      <c r="A2837" s="106"/>
      <c r="B2837" s="85"/>
      <c r="AQ2837" s="73"/>
      <c r="AT2837" s="73"/>
    </row>
    <row r="2838">
      <c r="A2838" s="106"/>
      <c r="B2838" s="85"/>
      <c r="AQ2838" s="73"/>
      <c r="AT2838" s="73"/>
    </row>
    <row r="2839">
      <c r="A2839" s="106"/>
      <c r="B2839" s="85"/>
      <c r="AQ2839" s="73"/>
      <c r="AT2839" s="73"/>
    </row>
    <row r="2840">
      <c r="A2840" s="106"/>
      <c r="B2840" s="85"/>
      <c r="AQ2840" s="73"/>
      <c r="AT2840" s="73"/>
    </row>
    <row r="2841">
      <c r="A2841" s="106"/>
      <c r="B2841" s="85"/>
      <c r="AQ2841" s="73"/>
      <c r="AT2841" s="73"/>
    </row>
    <row r="2842">
      <c r="A2842" s="106"/>
      <c r="B2842" s="85"/>
      <c r="AQ2842" s="73"/>
      <c r="AT2842" s="73"/>
    </row>
    <row r="2843">
      <c r="A2843" s="106"/>
      <c r="B2843" s="85"/>
      <c r="AQ2843" s="73"/>
      <c r="AT2843" s="73"/>
    </row>
    <row r="2844">
      <c r="A2844" s="106"/>
      <c r="B2844" s="85"/>
      <c r="AQ2844" s="73"/>
      <c r="AT2844" s="73"/>
    </row>
    <row r="2845">
      <c r="A2845" s="106"/>
      <c r="B2845" s="85"/>
      <c r="AQ2845" s="73"/>
      <c r="AT2845" s="73"/>
    </row>
    <row r="2846">
      <c r="A2846" s="106"/>
      <c r="B2846" s="85"/>
      <c r="AQ2846" s="73"/>
      <c r="AT2846" s="73"/>
    </row>
    <row r="2847">
      <c r="A2847" s="106"/>
      <c r="B2847" s="85"/>
      <c r="AQ2847" s="73"/>
      <c r="AT2847" s="73"/>
    </row>
    <row r="2848">
      <c r="A2848" s="106"/>
      <c r="B2848" s="85"/>
      <c r="AQ2848" s="73"/>
      <c r="AT2848" s="73"/>
    </row>
    <row r="2849">
      <c r="A2849" s="106"/>
      <c r="B2849" s="85"/>
      <c r="AQ2849" s="73"/>
      <c r="AT2849" s="73"/>
    </row>
    <row r="2850">
      <c r="A2850" s="106"/>
      <c r="B2850" s="85"/>
      <c r="AQ2850" s="73"/>
      <c r="AT2850" s="73"/>
    </row>
    <row r="2851">
      <c r="A2851" s="106"/>
      <c r="B2851" s="85"/>
      <c r="AQ2851" s="73"/>
      <c r="AT2851" s="73"/>
    </row>
    <row r="2852">
      <c r="A2852" s="106"/>
      <c r="B2852" s="85"/>
      <c r="AQ2852" s="73"/>
      <c r="AT2852" s="73"/>
    </row>
    <row r="2853">
      <c r="A2853" s="106"/>
      <c r="B2853" s="85"/>
      <c r="AQ2853" s="73"/>
      <c r="AT2853" s="73"/>
    </row>
    <row r="2854">
      <c r="A2854" s="106"/>
      <c r="B2854" s="85"/>
      <c r="AQ2854" s="73"/>
      <c r="AT2854" s="73"/>
    </row>
    <row r="2855">
      <c r="A2855" s="106"/>
      <c r="B2855" s="85"/>
      <c r="AQ2855" s="73"/>
      <c r="AT2855" s="73"/>
    </row>
    <row r="2856">
      <c r="A2856" s="106"/>
      <c r="B2856" s="85"/>
      <c r="AQ2856" s="73"/>
      <c r="AT2856" s="73"/>
    </row>
    <row r="2857">
      <c r="A2857" s="106"/>
      <c r="B2857" s="85"/>
      <c r="AQ2857" s="73"/>
      <c r="AT2857" s="73"/>
    </row>
    <row r="2858">
      <c r="A2858" s="106"/>
      <c r="B2858" s="85"/>
      <c r="AQ2858" s="73"/>
      <c r="AT2858" s="73"/>
    </row>
    <row r="2859">
      <c r="A2859" s="106"/>
      <c r="B2859" s="85"/>
      <c r="AQ2859" s="73"/>
      <c r="AT2859" s="73"/>
    </row>
    <row r="2860">
      <c r="A2860" s="106"/>
      <c r="B2860" s="85"/>
      <c r="AQ2860" s="73"/>
      <c r="AT2860" s="73"/>
    </row>
    <row r="2861">
      <c r="A2861" s="106"/>
      <c r="B2861" s="85"/>
      <c r="AQ2861" s="73"/>
      <c r="AT2861" s="73"/>
    </row>
    <row r="2862">
      <c r="A2862" s="106"/>
      <c r="B2862" s="85"/>
      <c r="AQ2862" s="73"/>
      <c r="AT2862" s="73"/>
    </row>
    <row r="2863">
      <c r="A2863" s="106"/>
      <c r="B2863" s="85"/>
      <c r="AQ2863" s="73"/>
      <c r="AT2863" s="73"/>
    </row>
    <row r="2864">
      <c r="A2864" s="106"/>
      <c r="B2864" s="85"/>
      <c r="AQ2864" s="73"/>
      <c r="AT2864" s="73"/>
    </row>
    <row r="2865">
      <c r="A2865" s="106"/>
      <c r="B2865" s="85"/>
      <c r="AQ2865" s="73"/>
      <c r="AT2865" s="73"/>
    </row>
    <row r="2866">
      <c r="A2866" s="106"/>
      <c r="B2866" s="85"/>
      <c r="AQ2866" s="73"/>
      <c r="AT2866" s="73"/>
    </row>
    <row r="2867">
      <c r="A2867" s="106"/>
      <c r="B2867" s="85"/>
      <c r="AQ2867" s="73"/>
      <c r="AT2867" s="73"/>
    </row>
    <row r="2868">
      <c r="A2868" s="106"/>
      <c r="B2868" s="85"/>
      <c r="AQ2868" s="73"/>
      <c r="AT2868" s="73"/>
    </row>
    <row r="2869">
      <c r="A2869" s="106"/>
      <c r="B2869" s="85"/>
      <c r="AQ2869" s="73"/>
      <c r="AT2869" s="73"/>
    </row>
    <row r="2870">
      <c r="A2870" s="106"/>
      <c r="B2870" s="85"/>
      <c r="AQ2870" s="73"/>
      <c r="AT2870" s="73"/>
    </row>
    <row r="2871">
      <c r="A2871" s="106"/>
      <c r="B2871" s="85"/>
      <c r="AQ2871" s="73"/>
      <c r="AT2871" s="73"/>
    </row>
    <row r="2872">
      <c r="A2872" s="106"/>
      <c r="B2872" s="85"/>
      <c r="AQ2872" s="73"/>
      <c r="AT2872" s="73"/>
    </row>
    <row r="2873">
      <c r="A2873" s="106"/>
      <c r="B2873" s="85"/>
      <c r="AQ2873" s="73"/>
      <c r="AT2873" s="73"/>
    </row>
    <row r="2874">
      <c r="A2874" s="106"/>
      <c r="B2874" s="85"/>
      <c r="AQ2874" s="73"/>
      <c r="AT2874" s="73"/>
    </row>
    <row r="2875">
      <c r="A2875" s="106"/>
      <c r="B2875" s="85"/>
      <c r="AQ2875" s="73"/>
      <c r="AT2875" s="73"/>
    </row>
    <row r="2876">
      <c r="A2876" s="106"/>
      <c r="B2876" s="85"/>
      <c r="AQ2876" s="73"/>
      <c r="AT2876" s="73"/>
    </row>
    <row r="2877">
      <c r="A2877" s="106"/>
      <c r="B2877" s="85"/>
      <c r="AQ2877" s="73"/>
      <c r="AT2877" s="73"/>
    </row>
    <row r="2878">
      <c r="A2878" s="106"/>
      <c r="B2878" s="85"/>
      <c r="AQ2878" s="73"/>
      <c r="AT2878" s="73"/>
    </row>
    <row r="2879">
      <c r="A2879" s="106"/>
      <c r="B2879" s="85"/>
      <c r="AQ2879" s="73"/>
      <c r="AT2879" s="73"/>
    </row>
    <row r="2880">
      <c r="A2880" s="106"/>
      <c r="B2880" s="85"/>
      <c r="AQ2880" s="73"/>
      <c r="AT2880" s="73"/>
    </row>
    <row r="2881">
      <c r="A2881" s="106"/>
      <c r="B2881" s="85"/>
      <c r="AQ2881" s="73"/>
      <c r="AT2881" s="73"/>
    </row>
    <row r="2882">
      <c r="A2882" s="106"/>
      <c r="B2882" s="85"/>
      <c r="AQ2882" s="73"/>
      <c r="AT2882" s="73"/>
    </row>
    <row r="2883">
      <c r="A2883" s="106"/>
      <c r="B2883" s="85"/>
      <c r="AQ2883" s="73"/>
      <c r="AT2883" s="73"/>
    </row>
    <row r="2884">
      <c r="A2884" s="106"/>
      <c r="B2884" s="85"/>
      <c r="AQ2884" s="73"/>
      <c r="AT2884" s="73"/>
    </row>
    <row r="2885">
      <c r="A2885" s="106"/>
      <c r="B2885" s="85"/>
      <c r="AQ2885" s="73"/>
      <c r="AT2885" s="73"/>
    </row>
    <row r="2886">
      <c r="A2886" s="106"/>
      <c r="B2886" s="85"/>
      <c r="AQ2886" s="73"/>
      <c r="AT2886" s="73"/>
    </row>
    <row r="2887">
      <c r="A2887" s="106"/>
      <c r="B2887" s="85"/>
      <c r="AQ2887" s="73"/>
      <c r="AT2887" s="73"/>
    </row>
    <row r="2888">
      <c r="A2888" s="106"/>
      <c r="B2888" s="85"/>
      <c r="AQ2888" s="73"/>
      <c r="AT2888" s="73"/>
    </row>
    <row r="2889">
      <c r="A2889" s="106"/>
      <c r="B2889" s="85"/>
      <c r="AQ2889" s="73"/>
      <c r="AT2889" s="73"/>
    </row>
    <row r="2890">
      <c r="A2890" s="106"/>
      <c r="B2890" s="85"/>
      <c r="AQ2890" s="73"/>
      <c r="AT2890" s="73"/>
    </row>
    <row r="2891">
      <c r="A2891" s="106"/>
      <c r="B2891" s="85"/>
      <c r="AQ2891" s="73"/>
      <c r="AT2891" s="73"/>
    </row>
    <row r="2892">
      <c r="A2892" s="106"/>
      <c r="B2892" s="85"/>
      <c r="AQ2892" s="73"/>
      <c r="AT2892" s="73"/>
    </row>
    <row r="2893">
      <c r="A2893" s="106"/>
      <c r="B2893" s="85"/>
      <c r="AQ2893" s="73"/>
      <c r="AT2893" s="73"/>
    </row>
    <row r="2894">
      <c r="A2894" s="106"/>
      <c r="B2894" s="85"/>
      <c r="AQ2894" s="73"/>
      <c r="AT2894" s="73"/>
    </row>
    <row r="2895">
      <c r="A2895" s="106"/>
      <c r="B2895" s="85"/>
      <c r="AQ2895" s="73"/>
      <c r="AT2895" s="73"/>
    </row>
    <row r="2896">
      <c r="A2896" s="106"/>
      <c r="B2896" s="85"/>
      <c r="AQ2896" s="73"/>
      <c r="AT2896" s="73"/>
    </row>
    <row r="2897">
      <c r="A2897" s="106"/>
      <c r="B2897" s="85"/>
      <c r="AQ2897" s="73"/>
      <c r="AT2897" s="73"/>
    </row>
    <row r="2898">
      <c r="A2898" s="106"/>
      <c r="B2898" s="85"/>
      <c r="AQ2898" s="73"/>
      <c r="AT2898" s="73"/>
    </row>
    <row r="2899">
      <c r="A2899" s="106"/>
      <c r="B2899" s="85"/>
      <c r="AQ2899" s="73"/>
      <c r="AT2899" s="73"/>
    </row>
    <row r="2900">
      <c r="A2900" s="106"/>
      <c r="B2900" s="85"/>
      <c r="AQ2900" s="73"/>
      <c r="AT2900" s="73"/>
    </row>
    <row r="2901">
      <c r="A2901" s="106"/>
      <c r="B2901" s="85"/>
      <c r="AQ2901" s="73"/>
      <c r="AT2901" s="73"/>
    </row>
    <row r="2902">
      <c r="A2902" s="106"/>
      <c r="B2902" s="85"/>
      <c r="AQ2902" s="73"/>
      <c r="AT2902" s="73"/>
    </row>
    <row r="2903">
      <c r="A2903" s="106"/>
      <c r="B2903" s="85"/>
      <c r="AQ2903" s="73"/>
      <c r="AT2903" s="73"/>
    </row>
    <row r="2904">
      <c r="A2904" s="106"/>
      <c r="B2904" s="85"/>
      <c r="AQ2904" s="73"/>
      <c r="AT2904" s="73"/>
    </row>
    <row r="2905">
      <c r="A2905" s="106"/>
      <c r="B2905" s="85"/>
      <c r="AQ2905" s="73"/>
      <c r="AT2905" s="73"/>
    </row>
    <row r="2906">
      <c r="A2906" s="106"/>
      <c r="B2906" s="85"/>
      <c r="AQ2906" s="73"/>
      <c r="AT2906" s="73"/>
    </row>
    <row r="2907">
      <c r="A2907" s="106"/>
      <c r="B2907" s="85"/>
      <c r="AQ2907" s="73"/>
      <c r="AT2907" s="73"/>
    </row>
    <row r="2908">
      <c r="A2908" s="106"/>
      <c r="B2908" s="85"/>
      <c r="AQ2908" s="73"/>
      <c r="AT2908" s="73"/>
    </row>
    <row r="2909">
      <c r="A2909" s="106"/>
      <c r="B2909" s="85"/>
      <c r="AQ2909" s="73"/>
      <c r="AT2909" s="73"/>
    </row>
    <row r="2910">
      <c r="A2910" s="106"/>
      <c r="B2910" s="85"/>
      <c r="AQ2910" s="73"/>
      <c r="AT2910" s="73"/>
    </row>
    <row r="2911">
      <c r="A2911" s="106"/>
      <c r="B2911" s="85"/>
      <c r="AQ2911" s="73"/>
      <c r="AT2911" s="73"/>
    </row>
    <row r="2912">
      <c r="A2912" s="106"/>
      <c r="B2912" s="85"/>
      <c r="AQ2912" s="73"/>
      <c r="AT2912" s="73"/>
    </row>
    <row r="2913">
      <c r="A2913" s="106"/>
      <c r="B2913" s="85"/>
      <c r="AQ2913" s="73"/>
      <c r="AT2913" s="73"/>
    </row>
    <row r="2914">
      <c r="A2914" s="106"/>
      <c r="B2914" s="85"/>
      <c r="AQ2914" s="73"/>
      <c r="AT2914" s="73"/>
    </row>
    <row r="2915">
      <c r="A2915" s="106"/>
      <c r="B2915" s="85"/>
      <c r="AQ2915" s="73"/>
      <c r="AT2915" s="73"/>
    </row>
    <row r="2916">
      <c r="A2916" s="106"/>
      <c r="B2916" s="85"/>
      <c r="AQ2916" s="73"/>
      <c r="AT2916" s="73"/>
    </row>
    <row r="2917">
      <c r="A2917" s="106"/>
      <c r="B2917" s="85"/>
      <c r="AQ2917" s="73"/>
      <c r="AT2917" s="73"/>
    </row>
    <row r="2918">
      <c r="A2918" s="106"/>
      <c r="B2918" s="85"/>
      <c r="AQ2918" s="73"/>
      <c r="AT2918" s="73"/>
    </row>
    <row r="2919">
      <c r="A2919" s="106"/>
      <c r="B2919" s="85"/>
      <c r="AQ2919" s="73"/>
      <c r="AT2919" s="73"/>
    </row>
    <row r="2920">
      <c r="A2920" s="106"/>
      <c r="B2920" s="85"/>
      <c r="AQ2920" s="73"/>
      <c r="AT2920" s="73"/>
    </row>
    <row r="2921">
      <c r="A2921" s="106"/>
      <c r="B2921" s="85"/>
      <c r="AQ2921" s="73"/>
      <c r="AT2921" s="73"/>
    </row>
    <row r="2922">
      <c r="A2922" s="106"/>
      <c r="B2922" s="85"/>
      <c r="AQ2922" s="73"/>
      <c r="AT2922" s="73"/>
    </row>
    <row r="2923">
      <c r="A2923" s="106"/>
      <c r="B2923" s="85"/>
      <c r="AQ2923" s="73"/>
      <c r="AT2923" s="73"/>
    </row>
    <row r="2924">
      <c r="A2924" s="106"/>
      <c r="B2924" s="85"/>
      <c r="AQ2924" s="73"/>
      <c r="AT2924" s="73"/>
    </row>
    <row r="2925">
      <c r="A2925" s="106"/>
      <c r="B2925" s="85"/>
      <c r="AQ2925" s="73"/>
      <c r="AT2925" s="73"/>
    </row>
    <row r="2926">
      <c r="A2926" s="106"/>
      <c r="B2926" s="85"/>
      <c r="AQ2926" s="73"/>
      <c r="AT2926" s="73"/>
    </row>
    <row r="2927">
      <c r="A2927" s="106"/>
      <c r="B2927" s="85"/>
      <c r="AQ2927" s="73"/>
      <c r="AT2927" s="73"/>
    </row>
    <row r="2928">
      <c r="A2928" s="106"/>
      <c r="B2928" s="85"/>
      <c r="AQ2928" s="73"/>
      <c r="AT2928" s="73"/>
    </row>
    <row r="2929">
      <c r="A2929" s="106"/>
      <c r="B2929" s="85"/>
      <c r="AQ2929" s="73"/>
      <c r="AT2929" s="73"/>
    </row>
    <row r="2930">
      <c r="A2930" s="106"/>
      <c r="B2930" s="85"/>
      <c r="AQ2930" s="73"/>
      <c r="AT2930" s="73"/>
    </row>
    <row r="2931">
      <c r="A2931" s="106"/>
      <c r="B2931" s="85"/>
      <c r="AQ2931" s="73"/>
      <c r="AT2931" s="73"/>
    </row>
    <row r="2932">
      <c r="A2932" s="106"/>
      <c r="B2932" s="85"/>
      <c r="AQ2932" s="73"/>
      <c r="AT2932" s="73"/>
    </row>
    <row r="2933">
      <c r="A2933" s="106"/>
      <c r="B2933" s="85"/>
      <c r="AQ2933" s="73"/>
      <c r="AT2933" s="73"/>
    </row>
    <row r="2934">
      <c r="A2934" s="106"/>
      <c r="B2934" s="85"/>
      <c r="AQ2934" s="73"/>
      <c r="AT2934" s="73"/>
    </row>
    <row r="2935">
      <c r="A2935" s="106"/>
      <c r="B2935" s="85"/>
      <c r="AQ2935" s="73"/>
      <c r="AT2935" s="73"/>
    </row>
    <row r="2936">
      <c r="A2936" s="106"/>
      <c r="B2936" s="85"/>
      <c r="AQ2936" s="73"/>
      <c r="AT2936" s="73"/>
    </row>
    <row r="2937">
      <c r="A2937" s="106"/>
      <c r="B2937" s="85"/>
      <c r="AQ2937" s="73"/>
      <c r="AT2937" s="73"/>
    </row>
    <row r="2938">
      <c r="A2938" s="106"/>
      <c r="B2938" s="85"/>
      <c r="AQ2938" s="73"/>
      <c r="AT2938" s="73"/>
    </row>
    <row r="2939">
      <c r="A2939" s="106"/>
      <c r="B2939" s="85"/>
      <c r="AQ2939" s="73"/>
      <c r="AT2939" s="73"/>
    </row>
    <row r="2940">
      <c r="A2940" s="106"/>
      <c r="B2940" s="85"/>
      <c r="AQ2940" s="73"/>
      <c r="AT2940" s="73"/>
    </row>
    <row r="2941">
      <c r="A2941" s="106"/>
      <c r="B2941" s="85"/>
      <c r="AQ2941" s="73"/>
      <c r="AT2941" s="73"/>
    </row>
    <row r="2942">
      <c r="A2942" s="106"/>
      <c r="B2942" s="85"/>
      <c r="AQ2942" s="73"/>
      <c r="AT2942" s="73"/>
    </row>
    <row r="2943">
      <c r="A2943" s="106"/>
      <c r="B2943" s="85"/>
      <c r="AQ2943" s="73"/>
      <c r="AT2943" s="73"/>
    </row>
    <row r="2944">
      <c r="A2944" s="106"/>
      <c r="B2944" s="85"/>
      <c r="AQ2944" s="73"/>
      <c r="AT2944" s="73"/>
    </row>
    <row r="2945">
      <c r="A2945" s="106"/>
      <c r="B2945" s="85"/>
      <c r="AQ2945" s="73"/>
      <c r="AT2945" s="73"/>
    </row>
    <row r="2946">
      <c r="A2946" s="106"/>
      <c r="B2946" s="85"/>
      <c r="AQ2946" s="73"/>
      <c r="AT2946" s="73"/>
    </row>
    <row r="2947">
      <c r="A2947" s="106"/>
      <c r="B2947" s="85"/>
      <c r="AQ2947" s="73"/>
      <c r="AT2947" s="73"/>
    </row>
    <row r="2948">
      <c r="A2948" s="106"/>
      <c r="B2948" s="85"/>
      <c r="AQ2948" s="73"/>
      <c r="AT2948" s="73"/>
    </row>
    <row r="2949">
      <c r="A2949" s="106"/>
      <c r="B2949" s="85"/>
      <c r="AQ2949" s="73"/>
      <c r="AT2949" s="73"/>
    </row>
    <row r="2950">
      <c r="A2950" s="106"/>
      <c r="B2950" s="85"/>
      <c r="AQ2950" s="73"/>
      <c r="AT2950" s="73"/>
    </row>
    <row r="2951">
      <c r="A2951" s="106"/>
      <c r="B2951" s="85"/>
      <c r="AQ2951" s="73"/>
      <c r="AT2951" s="73"/>
    </row>
    <row r="2952">
      <c r="A2952" s="106"/>
      <c r="B2952" s="85"/>
      <c r="AQ2952" s="73"/>
      <c r="AT2952" s="73"/>
    </row>
    <row r="2953">
      <c r="A2953" s="106"/>
      <c r="B2953" s="85"/>
      <c r="AQ2953" s="73"/>
      <c r="AT2953" s="73"/>
    </row>
    <row r="2954">
      <c r="A2954" s="106"/>
      <c r="B2954" s="85"/>
      <c r="AQ2954" s="73"/>
      <c r="AT2954" s="73"/>
    </row>
    <row r="2955">
      <c r="A2955" s="106"/>
      <c r="B2955" s="85"/>
      <c r="AQ2955" s="73"/>
      <c r="AT2955" s="73"/>
    </row>
    <row r="2956">
      <c r="A2956" s="106"/>
      <c r="B2956" s="85"/>
      <c r="AQ2956" s="73"/>
      <c r="AT2956" s="73"/>
    </row>
    <row r="2957">
      <c r="A2957" s="106"/>
      <c r="B2957" s="85"/>
      <c r="AQ2957" s="73"/>
      <c r="AT2957" s="73"/>
    </row>
    <row r="2958">
      <c r="A2958" s="106"/>
      <c r="B2958" s="85"/>
      <c r="AQ2958" s="73"/>
      <c r="AT2958" s="73"/>
    </row>
    <row r="2959">
      <c r="A2959" s="106"/>
      <c r="B2959" s="85"/>
      <c r="AQ2959" s="73"/>
      <c r="AT2959" s="73"/>
    </row>
    <row r="2960">
      <c r="A2960" s="106"/>
      <c r="B2960" s="85"/>
      <c r="AQ2960" s="73"/>
      <c r="AT2960" s="73"/>
    </row>
    <row r="2961">
      <c r="A2961" s="106"/>
      <c r="B2961" s="85"/>
      <c r="AQ2961" s="73"/>
      <c r="AT2961" s="73"/>
    </row>
    <row r="2962">
      <c r="A2962" s="106"/>
      <c r="B2962" s="85"/>
      <c r="AQ2962" s="73"/>
      <c r="AT2962" s="73"/>
    </row>
    <row r="2963">
      <c r="A2963" s="106"/>
      <c r="B2963" s="85"/>
      <c r="AQ2963" s="73"/>
      <c r="AT2963" s="73"/>
    </row>
    <row r="2964">
      <c r="A2964" s="106"/>
      <c r="B2964" s="85"/>
      <c r="AQ2964" s="73"/>
      <c r="AT2964" s="73"/>
    </row>
    <row r="2965">
      <c r="A2965" s="106"/>
      <c r="B2965" s="85"/>
      <c r="AQ2965" s="73"/>
      <c r="AT2965" s="73"/>
    </row>
    <row r="2966">
      <c r="A2966" s="106"/>
      <c r="B2966" s="85"/>
      <c r="AQ2966" s="73"/>
      <c r="AT2966" s="73"/>
    </row>
    <row r="2967">
      <c r="A2967" s="106"/>
      <c r="B2967" s="85"/>
      <c r="AQ2967" s="73"/>
      <c r="AT2967" s="73"/>
    </row>
    <row r="2968">
      <c r="A2968" s="106"/>
      <c r="B2968" s="85"/>
      <c r="AQ2968" s="73"/>
      <c r="AT2968" s="73"/>
    </row>
    <row r="2969">
      <c r="A2969" s="106"/>
      <c r="B2969" s="85"/>
      <c r="AQ2969" s="73"/>
      <c r="AT2969" s="73"/>
    </row>
    <row r="2970">
      <c r="A2970" s="106"/>
      <c r="B2970" s="85"/>
      <c r="AQ2970" s="73"/>
      <c r="AT2970" s="73"/>
    </row>
    <row r="2971">
      <c r="A2971" s="106"/>
      <c r="B2971" s="85"/>
      <c r="AQ2971" s="73"/>
      <c r="AT2971" s="73"/>
    </row>
    <row r="2972">
      <c r="A2972" s="106"/>
      <c r="B2972" s="85"/>
      <c r="AQ2972" s="73"/>
      <c r="AT2972" s="73"/>
    </row>
    <row r="2973">
      <c r="A2973" s="106"/>
      <c r="B2973" s="85"/>
      <c r="AQ2973" s="73"/>
      <c r="AT2973" s="73"/>
    </row>
    <row r="2974">
      <c r="A2974" s="106"/>
      <c r="B2974" s="85"/>
      <c r="AQ2974" s="73"/>
      <c r="AT2974" s="73"/>
    </row>
    <row r="2975">
      <c r="A2975" s="106"/>
      <c r="B2975" s="85"/>
      <c r="AQ2975" s="73"/>
      <c r="AT2975" s="73"/>
    </row>
    <row r="2976">
      <c r="A2976" s="106"/>
      <c r="B2976" s="85"/>
      <c r="AQ2976" s="73"/>
      <c r="AT2976" s="73"/>
    </row>
    <row r="2977">
      <c r="A2977" s="106"/>
      <c r="B2977" s="85"/>
      <c r="AQ2977" s="73"/>
      <c r="AT2977" s="73"/>
    </row>
    <row r="2978">
      <c r="A2978" s="106"/>
      <c r="B2978" s="85"/>
      <c r="AQ2978" s="73"/>
      <c r="AT2978" s="73"/>
    </row>
    <row r="2979">
      <c r="A2979" s="106"/>
      <c r="B2979" s="85"/>
      <c r="AQ2979" s="73"/>
      <c r="AT2979" s="73"/>
    </row>
    <row r="2980">
      <c r="A2980" s="106"/>
      <c r="B2980" s="85"/>
      <c r="AQ2980" s="73"/>
      <c r="AT2980" s="73"/>
    </row>
    <row r="2981">
      <c r="A2981" s="106"/>
      <c r="B2981" s="85"/>
      <c r="AQ2981" s="73"/>
      <c r="AT2981" s="73"/>
    </row>
    <row r="2982">
      <c r="A2982" s="106"/>
      <c r="B2982" s="85"/>
      <c r="AQ2982" s="73"/>
      <c r="AT2982" s="73"/>
    </row>
    <row r="2983">
      <c r="A2983" s="106"/>
      <c r="B2983" s="85"/>
      <c r="AQ2983" s="73"/>
      <c r="AT2983" s="73"/>
    </row>
    <row r="2984">
      <c r="A2984" s="106"/>
      <c r="B2984" s="85"/>
      <c r="AQ2984" s="73"/>
      <c r="AT2984" s="73"/>
    </row>
    <row r="2985">
      <c r="A2985" s="106"/>
      <c r="B2985" s="85"/>
      <c r="AQ2985" s="73"/>
      <c r="AT2985" s="73"/>
    </row>
    <row r="2986">
      <c r="A2986" s="106"/>
      <c r="B2986" s="85"/>
      <c r="AQ2986" s="73"/>
      <c r="AT2986" s="73"/>
    </row>
    <row r="2987">
      <c r="A2987" s="106"/>
      <c r="B2987" s="85"/>
      <c r="AQ2987" s="73"/>
      <c r="AT2987" s="73"/>
    </row>
    <row r="2988">
      <c r="A2988" s="106"/>
      <c r="B2988" s="85"/>
      <c r="AQ2988" s="73"/>
      <c r="AT2988" s="73"/>
    </row>
    <row r="2989">
      <c r="A2989" s="106"/>
      <c r="B2989" s="85"/>
      <c r="AQ2989" s="73"/>
      <c r="AT2989" s="73"/>
    </row>
    <row r="2990">
      <c r="A2990" s="106"/>
      <c r="B2990" s="85"/>
      <c r="AQ2990" s="73"/>
      <c r="AT2990" s="73"/>
    </row>
    <row r="2991">
      <c r="A2991" s="106"/>
      <c r="B2991" s="85"/>
      <c r="AQ2991" s="73"/>
      <c r="AT2991" s="73"/>
    </row>
    <row r="2992">
      <c r="A2992" s="106"/>
      <c r="B2992" s="85"/>
      <c r="AQ2992" s="73"/>
      <c r="AT2992" s="73"/>
    </row>
    <row r="2993">
      <c r="A2993" s="106"/>
      <c r="B2993" s="85"/>
      <c r="AQ2993" s="73"/>
      <c r="AT2993" s="73"/>
    </row>
    <row r="2994">
      <c r="A2994" s="106"/>
      <c r="B2994" s="85"/>
      <c r="AQ2994" s="73"/>
      <c r="AT2994" s="73"/>
    </row>
    <row r="2995">
      <c r="A2995" s="106"/>
      <c r="B2995" s="85"/>
      <c r="AQ2995" s="73"/>
      <c r="AT2995" s="73"/>
    </row>
    <row r="2996">
      <c r="A2996" s="106"/>
      <c r="B2996" s="85"/>
      <c r="AQ2996" s="73"/>
      <c r="AT2996" s="73"/>
    </row>
    <row r="2997">
      <c r="A2997" s="106"/>
      <c r="B2997" s="85"/>
      <c r="AQ2997" s="73"/>
      <c r="AT2997" s="73"/>
    </row>
    <row r="2998">
      <c r="A2998" s="106"/>
      <c r="B2998" s="85"/>
      <c r="AQ2998" s="73"/>
      <c r="AT2998" s="73"/>
    </row>
    <row r="2999">
      <c r="A2999" s="106"/>
      <c r="B2999" s="85"/>
      <c r="AQ2999" s="73"/>
      <c r="AT2999" s="73"/>
    </row>
    <row r="3000">
      <c r="A3000" s="106"/>
      <c r="B3000" s="85"/>
      <c r="AQ3000" s="73"/>
      <c r="AT3000" s="73"/>
    </row>
    <row r="3001">
      <c r="A3001" s="106"/>
      <c r="B3001" s="85"/>
      <c r="AQ3001" s="73"/>
      <c r="AT3001" s="73"/>
    </row>
    <row r="3002">
      <c r="A3002" s="106"/>
      <c r="B3002" s="85"/>
      <c r="AQ3002" s="73"/>
      <c r="AT3002" s="73"/>
    </row>
    <row r="3003">
      <c r="A3003" s="106"/>
      <c r="B3003" s="85"/>
      <c r="AQ3003" s="73"/>
      <c r="AT3003" s="73"/>
    </row>
    <row r="3004">
      <c r="A3004" s="106"/>
      <c r="B3004" s="85"/>
      <c r="AQ3004" s="73"/>
      <c r="AT3004" s="73"/>
    </row>
    <row r="3005">
      <c r="A3005" s="106"/>
      <c r="B3005" s="85"/>
      <c r="AQ3005" s="73"/>
      <c r="AT3005" s="73"/>
    </row>
    <row r="3006">
      <c r="A3006" s="106"/>
      <c r="B3006" s="85"/>
      <c r="AQ3006" s="73"/>
      <c r="AT3006" s="73"/>
    </row>
    <row r="3007">
      <c r="A3007" s="106"/>
      <c r="B3007" s="85"/>
      <c r="AQ3007" s="73"/>
      <c r="AT3007" s="73"/>
    </row>
    <row r="3008">
      <c r="A3008" s="106"/>
      <c r="B3008" s="85"/>
      <c r="AQ3008" s="73"/>
      <c r="AT3008" s="73"/>
    </row>
    <row r="3009">
      <c r="A3009" s="106"/>
      <c r="B3009" s="85"/>
      <c r="AQ3009" s="73"/>
      <c r="AT3009" s="73"/>
    </row>
    <row r="3010">
      <c r="A3010" s="106"/>
      <c r="B3010" s="85"/>
      <c r="AQ3010" s="73"/>
      <c r="AT3010" s="73"/>
    </row>
    <row r="3011">
      <c r="A3011" s="106"/>
      <c r="B3011" s="85"/>
      <c r="AQ3011" s="73"/>
      <c r="AT3011" s="73"/>
    </row>
    <row r="3012">
      <c r="A3012" s="106"/>
      <c r="B3012" s="85"/>
      <c r="AQ3012" s="73"/>
      <c r="AT3012" s="73"/>
    </row>
    <row r="3013">
      <c r="A3013" s="106"/>
      <c r="B3013" s="85"/>
      <c r="AQ3013" s="73"/>
      <c r="AT3013" s="73"/>
    </row>
    <row r="3014">
      <c r="A3014" s="106"/>
      <c r="B3014" s="85"/>
      <c r="AQ3014" s="73"/>
      <c r="AT3014" s="73"/>
    </row>
    <row r="3015">
      <c r="A3015" s="106"/>
      <c r="B3015" s="85"/>
      <c r="AQ3015" s="73"/>
      <c r="AT3015" s="73"/>
    </row>
    <row r="3016">
      <c r="A3016" s="106"/>
      <c r="B3016" s="85"/>
      <c r="AQ3016" s="73"/>
      <c r="AT3016" s="73"/>
    </row>
    <row r="3017">
      <c r="A3017" s="106"/>
      <c r="B3017" s="85"/>
      <c r="AQ3017" s="73"/>
      <c r="AT3017" s="73"/>
    </row>
    <row r="3018">
      <c r="A3018" s="106"/>
      <c r="B3018" s="85"/>
      <c r="AQ3018" s="73"/>
      <c r="AT3018" s="73"/>
    </row>
    <row r="3019">
      <c r="A3019" s="106"/>
      <c r="B3019" s="85"/>
      <c r="AQ3019" s="73"/>
      <c r="AT3019" s="73"/>
    </row>
    <row r="3020">
      <c r="A3020" s="106"/>
      <c r="B3020" s="85"/>
      <c r="AQ3020" s="73"/>
      <c r="AT3020" s="73"/>
    </row>
    <row r="3021">
      <c r="A3021" s="106"/>
      <c r="B3021" s="85"/>
      <c r="AQ3021" s="73"/>
      <c r="AT3021" s="73"/>
    </row>
    <row r="3022">
      <c r="A3022" s="106"/>
      <c r="B3022" s="85"/>
      <c r="AQ3022" s="73"/>
      <c r="AT3022" s="73"/>
    </row>
    <row r="3023">
      <c r="A3023" s="106"/>
      <c r="B3023" s="85"/>
      <c r="AQ3023" s="73"/>
      <c r="AT3023" s="73"/>
    </row>
    <row r="3024">
      <c r="A3024" s="106"/>
      <c r="B3024" s="85"/>
      <c r="AQ3024" s="73"/>
      <c r="AT3024" s="73"/>
    </row>
    <row r="3025">
      <c r="A3025" s="106"/>
      <c r="B3025" s="85"/>
      <c r="AQ3025" s="73"/>
      <c r="AT3025" s="73"/>
    </row>
    <row r="3026">
      <c r="A3026" s="106"/>
      <c r="B3026" s="85"/>
      <c r="AQ3026" s="73"/>
      <c r="AT3026" s="73"/>
    </row>
    <row r="3027">
      <c r="A3027" s="106"/>
      <c r="B3027" s="85"/>
      <c r="AQ3027" s="73"/>
      <c r="AT3027" s="73"/>
    </row>
    <row r="3028">
      <c r="A3028" s="106"/>
      <c r="B3028" s="85"/>
      <c r="AQ3028" s="73"/>
      <c r="AT3028" s="73"/>
    </row>
    <row r="3029">
      <c r="A3029" s="106"/>
      <c r="B3029" s="85"/>
      <c r="AQ3029" s="73"/>
      <c r="AT3029" s="73"/>
    </row>
    <row r="3030">
      <c r="A3030" s="106"/>
      <c r="B3030" s="85"/>
      <c r="AQ3030" s="73"/>
      <c r="AT3030" s="73"/>
    </row>
    <row r="3031">
      <c r="A3031" s="106"/>
      <c r="B3031" s="85"/>
      <c r="AQ3031" s="73"/>
      <c r="AT3031" s="73"/>
    </row>
    <row r="3032">
      <c r="A3032" s="106"/>
      <c r="B3032" s="85"/>
      <c r="AQ3032" s="73"/>
      <c r="AT3032" s="73"/>
    </row>
    <row r="3033">
      <c r="A3033" s="106"/>
      <c r="B3033" s="85"/>
      <c r="AQ3033" s="73"/>
      <c r="AT3033" s="73"/>
    </row>
    <row r="3034">
      <c r="A3034" s="106"/>
      <c r="B3034" s="85"/>
      <c r="AQ3034" s="73"/>
      <c r="AT3034" s="73"/>
    </row>
    <row r="3035">
      <c r="A3035" s="106"/>
      <c r="B3035" s="85"/>
      <c r="AQ3035" s="73"/>
      <c r="AT3035" s="73"/>
    </row>
    <row r="3036">
      <c r="A3036" s="106"/>
      <c r="B3036" s="85"/>
      <c r="AQ3036" s="73"/>
      <c r="AT3036" s="73"/>
    </row>
    <row r="3037">
      <c r="A3037" s="106"/>
      <c r="B3037" s="85"/>
      <c r="AQ3037" s="73"/>
      <c r="AT3037" s="73"/>
    </row>
    <row r="3038">
      <c r="A3038" s="106"/>
      <c r="B3038" s="85"/>
      <c r="AQ3038" s="73"/>
      <c r="AT3038" s="73"/>
    </row>
    <row r="3039">
      <c r="A3039" s="106"/>
      <c r="B3039" s="85"/>
      <c r="AQ3039" s="73"/>
      <c r="AT3039" s="73"/>
    </row>
    <row r="3040">
      <c r="A3040" s="106"/>
      <c r="B3040" s="85"/>
      <c r="AQ3040" s="73"/>
      <c r="AT3040" s="73"/>
    </row>
    <row r="3041">
      <c r="A3041" s="106"/>
      <c r="B3041" s="85"/>
      <c r="AQ3041" s="73"/>
      <c r="AT3041" s="73"/>
    </row>
    <row r="3042">
      <c r="A3042" s="106"/>
      <c r="B3042" s="85"/>
      <c r="AQ3042" s="73"/>
      <c r="AT3042" s="73"/>
    </row>
    <row r="3043">
      <c r="A3043" s="106"/>
      <c r="B3043" s="85"/>
      <c r="AQ3043" s="73"/>
      <c r="AT3043" s="73"/>
    </row>
    <row r="3044">
      <c r="A3044" s="106"/>
      <c r="B3044" s="85"/>
      <c r="AQ3044" s="73"/>
      <c r="AT3044" s="73"/>
    </row>
    <row r="3045">
      <c r="A3045" s="106"/>
      <c r="B3045" s="85"/>
      <c r="AQ3045" s="73"/>
      <c r="AT3045" s="73"/>
    </row>
    <row r="3046">
      <c r="A3046" s="106"/>
      <c r="B3046" s="85"/>
      <c r="AQ3046" s="73"/>
      <c r="AT3046" s="73"/>
    </row>
    <row r="3047">
      <c r="A3047" s="106"/>
      <c r="B3047" s="85"/>
      <c r="AQ3047" s="73"/>
      <c r="AT3047" s="73"/>
    </row>
    <row r="3048">
      <c r="A3048" s="106"/>
      <c r="B3048" s="85"/>
      <c r="AQ3048" s="73"/>
      <c r="AT3048" s="73"/>
    </row>
    <row r="3049">
      <c r="A3049" s="106"/>
      <c r="B3049" s="85"/>
      <c r="AQ3049" s="73"/>
      <c r="AT3049" s="73"/>
    </row>
    <row r="3050">
      <c r="A3050" s="106"/>
      <c r="B3050" s="85"/>
      <c r="AQ3050" s="73"/>
      <c r="AT3050" s="73"/>
    </row>
    <row r="3051">
      <c r="A3051" s="106"/>
      <c r="B3051" s="85"/>
      <c r="AQ3051" s="73"/>
      <c r="AT3051" s="73"/>
    </row>
    <row r="3052">
      <c r="A3052" s="106"/>
      <c r="B3052" s="85"/>
      <c r="AQ3052" s="73"/>
      <c r="AT3052" s="73"/>
    </row>
    <row r="3053">
      <c r="A3053" s="106"/>
      <c r="B3053" s="85"/>
      <c r="AQ3053" s="73"/>
      <c r="AT3053" s="73"/>
    </row>
    <row r="3054">
      <c r="A3054" s="106"/>
      <c r="B3054" s="85"/>
      <c r="AQ3054" s="73"/>
      <c r="AT3054" s="73"/>
    </row>
    <row r="3055">
      <c r="A3055" s="106"/>
      <c r="B3055" s="85"/>
      <c r="AQ3055" s="73"/>
      <c r="AT3055" s="73"/>
    </row>
    <row r="3056">
      <c r="A3056" s="106"/>
      <c r="B3056" s="85"/>
      <c r="AQ3056" s="73"/>
      <c r="AT3056" s="73"/>
    </row>
    <row r="3057">
      <c r="A3057" s="106"/>
      <c r="B3057" s="85"/>
      <c r="AQ3057" s="73"/>
      <c r="AT3057" s="73"/>
    </row>
    <row r="3058">
      <c r="A3058" s="106"/>
      <c r="B3058" s="85"/>
      <c r="AQ3058" s="73"/>
      <c r="AT3058" s="73"/>
    </row>
    <row r="3059">
      <c r="A3059" s="106"/>
      <c r="B3059" s="85"/>
      <c r="AQ3059" s="73"/>
      <c r="AT3059" s="73"/>
    </row>
    <row r="3060">
      <c r="A3060" s="106"/>
      <c r="B3060" s="85"/>
      <c r="AQ3060" s="73"/>
      <c r="AT3060" s="73"/>
    </row>
    <row r="3061">
      <c r="A3061" s="106"/>
      <c r="B3061" s="85"/>
      <c r="AQ3061" s="73"/>
      <c r="AT3061" s="73"/>
    </row>
    <row r="3062">
      <c r="A3062" s="106"/>
      <c r="B3062" s="85"/>
      <c r="AQ3062" s="73"/>
      <c r="AT3062" s="73"/>
    </row>
    <row r="3063">
      <c r="A3063" s="106"/>
      <c r="B3063" s="85"/>
      <c r="AQ3063" s="73"/>
      <c r="AT3063" s="73"/>
    </row>
    <row r="3064">
      <c r="A3064" s="106"/>
      <c r="B3064" s="85"/>
      <c r="AQ3064" s="73"/>
      <c r="AT3064" s="73"/>
    </row>
    <row r="3065">
      <c r="A3065" s="106"/>
      <c r="B3065" s="85"/>
      <c r="AQ3065" s="73"/>
      <c r="AT3065" s="73"/>
    </row>
    <row r="3066">
      <c r="A3066" s="106"/>
      <c r="B3066" s="85"/>
      <c r="AQ3066" s="73"/>
      <c r="AT3066" s="73"/>
    </row>
    <row r="3067">
      <c r="A3067" s="106"/>
      <c r="B3067" s="85"/>
      <c r="AQ3067" s="73"/>
      <c r="AT3067" s="73"/>
    </row>
    <row r="3068">
      <c r="A3068" s="106"/>
      <c r="B3068" s="85"/>
      <c r="AQ3068" s="73"/>
      <c r="AT3068" s="73"/>
    </row>
    <row r="3069">
      <c r="A3069" s="106"/>
      <c r="B3069" s="85"/>
      <c r="AQ3069" s="73"/>
      <c r="AT3069" s="73"/>
    </row>
    <row r="3070">
      <c r="A3070" s="106"/>
      <c r="B3070" s="85"/>
      <c r="AQ3070" s="73"/>
      <c r="AT3070" s="73"/>
    </row>
    <row r="3071">
      <c r="A3071" s="106"/>
      <c r="B3071" s="85"/>
      <c r="AQ3071" s="73"/>
      <c r="AT3071" s="73"/>
    </row>
    <row r="3072">
      <c r="A3072" s="106"/>
      <c r="B3072" s="85"/>
      <c r="AQ3072" s="73"/>
      <c r="AT3072" s="73"/>
    </row>
    <row r="3073">
      <c r="A3073" s="106"/>
      <c r="B3073" s="85"/>
      <c r="AQ3073" s="73"/>
      <c r="AT3073" s="73"/>
    </row>
    <row r="3074">
      <c r="A3074" s="106"/>
      <c r="B3074" s="85"/>
      <c r="AQ3074" s="73"/>
      <c r="AT3074" s="73"/>
    </row>
    <row r="3075">
      <c r="A3075" s="106"/>
      <c r="B3075" s="85"/>
      <c r="AQ3075" s="73"/>
      <c r="AT3075" s="73"/>
    </row>
    <row r="3076">
      <c r="A3076" s="106"/>
      <c r="B3076" s="85"/>
      <c r="AQ3076" s="73"/>
      <c r="AT3076" s="73"/>
    </row>
    <row r="3077">
      <c r="A3077" s="106"/>
      <c r="B3077" s="85"/>
      <c r="AQ3077" s="73"/>
      <c r="AT3077" s="73"/>
    </row>
    <row r="3078">
      <c r="A3078" s="106"/>
      <c r="B3078" s="85"/>
      <c r="AQ3078" s="73"/>
      <c r="AT3078" s="73"/>
    </row>
    <row r="3079">
      <c r="A3079" s="106"/>
      <c r="B3079" s="85"/>
      <c r="AQ3079" s="73"/>
      <c r="AT3079" s="73"/>
    </row>
    <row r="3080">
      <c r="A3080" s="106"/>
      <c r="B3080" s="85"/>
      <c r="AQ3080" s="73"/>
      <c r="AT3080" s="73"/>
    </row>
    <row r="3081">
      <c r="A3081" s="106"/>
      <c r="B3081" s="85"/>
      <c r="AQ3081" s="73"/>
      <c r="AT3081" s="73"/>
    </row>
    <row r="3082">
      <c r="A3082" s="106"/>
      <c r="B3082" s="85"/>
      <c r="AQ3082" s="73"/>
      <c r="AT3082" s="73"/>
    </row>
    <row r="3083">
      <c r="A3083" s="106"/>
      <c r="B3083" s="85"/>
      <c r="AQ3083" s="73"/>
      <c r="AT3083" s="73"/>
    </row>
    <row r="3084">
      <c r="A3084" s="106"/>
      <c r="B3084" s="85"/>
      <c r="AQ3084" s="73"/>
      <c r="AT3084" s="73"/>
    </row>
    <row r="3085">
      <c r="A3085" s="106"/>
      <c r="B3085" s="85"/>
      <c r="AQ3085" s="73"/>
      <c r="AT3085" s="73"/>
    </row>
    <row r="3086">
      <c r="A3086" s="106"/>
      <c r="B3086" s="85"/>
      <c r="AQ3086" s="73"/>
      <c r="AT3086" s="73"/>
    </row>
    <row r="3087">
      <c r="A3087" s="106"/>
      <c r="B3087" s="85"/>
      <c r="AQ3087" s="73"/>
      <c r="AT3087" s="73"/>
    </row>
    <row r="3088">
      <c r="A3088" s="106"/>
      <c r="B3088" s="85"/>
      <c r="AQ3088" s="73"/>
      <c r="AT3088" s="73"/>
    </row>
    <row r="3089">
      <c r="A3089" s="106"/>
      <c r="B3089" s="85"/>
      <c r="AQ3089" s="73"/>
      <c r="AT3089" s="73"/>
    </row>
    <row r="3090">
      <c r="A3090" s="106"/>
      <c r="B3090" s="85"/>
      <c r="AQ3090" s="73"/>
      <c r="AT3090" s="73"/>
    </row>
    <row r="3091">
      <c r="A3091" s="106"/>
      <c r="B3091" s="85"/>
      <c r="AQ3091" s="73"/>
      <c r="AT3091" s="73"/>
    </row>
    <row r="3092">
      <c r="A3092" s="106"/>
      <c r="B3092" s="85"/>
      <c r="AQ3092" s="73"/>
      <c r="AT3092" s="73"/>
    </row>
    <row r="3093">
      <c r="A3093" s="106"/>
      <c r="B3093" s="85"/>
      <c r="AQ3093" s="73"/>
      <c r="AT3093" s="73"/>
    </row>
    <row r="3094">
      <c r="A3094" s="106"/>
      <c r="B3094" s="85"/>
      <c r="AQ3094" s="73"/>
      <c r="AT3094" s="73"/>
    </row>
    <row r="3095">
      <c r="A3095" s="106"/>
      <c r="B3095" s="85"/>
      <c r="AQ3095" s="73"/>
      <c r="AT3095" s="73"/>
    </row>
    <row r="3096">
      <c r="A3096" s="106"/>
      <c r="B3096" s="85"/>
      <c r="AQ3096" s="73"/>
      <c r="AT3096" s="73"/>
    </row>
    <row r="3097">
      <c r="A3097" s="106"/>
      <c r="B3097" s="85"/>
      <c r="AQ3097" s="73"/>
      <c r="AT3097" s="73"/>
    </row>
    <row r="3098">
      <c r="A3098" s="106"/>
      <c r="B3098" s="85"/>
      <c r="AQ3098" s="73"/>
      <c r="AT3098" s="73"/>
    </row>
    <row r="3099">
      <c r="A3099" s="106"/>
      <c r="B3099" s="85"/>
      <c r="AQ3099" s="73"/>
      <c r="AT3099" s="73"/>
    </row>
    <row r="3100">
      <c r="A3100" s="106"/>
      <c r="B3100" s="85"/>
      <c r="AQ3100" s="73"/>
      <c r="AT3100" s="73"/>
    </row>
    <row r="3101">
      <c r="A3101" s="106"/>
      <c r="B3101" s="85"/>
      <c r="AQ3101" s="73"/>
      <c r="AT3101" s="73"/>
    </row>
    <row r="3102">
      <c r="A3102" s="106"/>
      <c r="B3102" s="85"/>
      <c r="AQ3102" s="73"/>
      <c r="AT3102" s="73"/>
    </row>
    <row r="3103">
      <c r="A3103" s="106"/>
      <c r="B3103" s="85"/>
      <c r="AQ3103" s="73"/>
      <c r="AT3103" s="73"/>
    </row>
    <row r="3104">
      <c r="A3104" s="106"/>
      <c r="B3104" s="85"/>
      <c r="AQ3104" s="73"/>
      <c r="AT3104" s="73"/>
    </row>
    <row r="3105">
      <c r="A3105" s="106"/>
      <c r="B3105" s="85"/>
      <c r="AQ3105" s="73"/>
      <c r="AT3105" s="73"/>
    </row>
    <row r="3106">
      <c r="A3106" s="106"/>
      <c r="B3106" s="85"/>
      <c r="AQ3106" s="73"/>
      <c r="AT3106" s="73"/>
    </row>
    <row r="3107">
      <c r="A3107" s="106"/>
      <c r="B3107" s="85"/>
      <c r="AQ3107" s="73"/>
      <c r="AT3107" s="73"/>
    </row>
    <row r="3108">
      <c r="A3108" s="106"/>
      <c r="B3108" s="85"/>
      <c r="AQ3108" s="73"/>
      <c r="AT3108" s="73"/>
    </row>
    <row r="3109">
      <c r="A3109" s="106"/>
      <c r="B3109" s="85"/>
      <c r="AQ3109" s="73"/>
      <c r="AT3109" s="73"/>
    </row>
    <row r="3110">
      <c r="A3110" s="106"/>
      <c r="B3110" s="85"/>
      <c r="AQ3110" s="73"/>
      <c r="AT3110" s="73"/>
    </row>
    <row r="3111">
      <c r="A3111" s="106"/>
      <c r="B3111" s="85"/>
      <c r="AQ3111" s="73"/>
      <c r="AT3111" s="73"/>
    </row>
    <row r="3112">
      <c r="A3112" s="106"/>
      <c r="B3112" s="85"/>
      <c r="AQ3112" s="73"/>
      <c r="AT3112" s="73"/>
    </row>
    <row r="3113">
      <c r="A3113" s="106"/>
      <c r="B3113" s="85"/>
      <c r="AQ3113" s="73"/>
      <c r="AT3113" s="73"/>
    </row>
    <row r="3114">
      <c r="A3114" s="106"/>
      <c r="B3114" s="85"/>
      <c r="AQ3114" s="73"/>
      <c r="AT3114" s="73"/>
    </row>
    <row r="3115">
      <c r="A3115" s="106"/>
      <c r="B3115" s="85"/>
      <c r="AQ3115" s="73"/>
      <c r="AT3115" s="73"/>
    </row>
    <row r="3116">
      <c r="A3116" s="106"/>
      <c r="B3116" s="85"/>
      <c r="AQ3116" s="73"/>
      <c r="AT3116" s="73"/>
    </row>
    <row r="3117">
      <c r="A3117" s="106"/>
      <c r="B3117" s="85"/>
      <c r="AQ3117" s="73"/>
      <c r="AT3117" s="73"/>
    </row>
    <row r="3118">
      <c r="A3118" s="106"/>
      <c r="B3118" s="85"/>
      <c r="AQ3118" s="73"/>
      <c r="AT3118" s="73"/>
    </row>
    <row r="3119">
      <c r="A3119" s="106"/>
      <c r="B3119" s="85"/>
      <c r="AQ3119" s="73"/>
      <c r="AT3119" s="73"/>
    </row>
    <row r="3120">
      <c r="A3120" s="106"/>
      <c r="B3120" s="85"/>
      <c r="AQ3120" s="73"/>
      <c r="AT3120" s="73"/>
    </row>
    <row r="3121">
      <c r="A3121" s="106"/>
      <c r="B3121" s="85"/>
      <c r="AQ3121" s="73"/>
      <c r="AT3121" s="73"/>
    </row>
    <row r="3122">
      <c r="A3122" s="106"/>
      <c r="B3122" s="85"/>
      <c r="AQ3122" s="73"/>
      <c r="AT3122" s="73"/>
    </row>
    <row r="3123">
      <c r="A3123" s="106"/>
      <c r="B3123" s="85"/>
      <c r="AQ3123" s="73"/>
      <c r="AT3123" s="73"/>
    </row>
    <row r="3124">
      <c r="A3124" s="106"/>
      <c r="B3124" s="85"/>
      <c r="AQ3124" s="73"/>
      <c r="AT3124" s="73"/>
    </row>
    <row r="3125">
      <c r="A3125" s="106"/>
      <c r="B3125" s="85"/>
      <c r="AQ3125" s="73"/>
      <c r="AT3125" s="73"/>
    </row>
    <row r="3126">
      <c r="A3126" s="106"/>
      <c r="B3126" s="85"/>
      <c r="AQ3126" s="73"/>
      <c r="AT3126" s="73"/>
    </row>
    <row r="3127">
      <c r="A3127" s="106"/>
      <c r="B3127" s="85"/>
      <c r="AQ3127" s="73"/>
      <c r="AT3127" s="73"/>
    </row>
    <row r="3128">
      <c r="A3128" s="106"/>
      <c r="B3128" s="85"/>
      <c r="AQ3128" s="73"/>
      <c r="AT3128" s="73"/>
    </row>
    <row r="3129">
      <c r="A3129" s="106"/>
      <c r="B3129" s="85"/>
      <c r="AQ3129" s="73"/>
      <c r="AT3129" s="73"/>
    </row>
    <row r="3130">
      <c r="A3130" s="106"/>
      <c r="B3130" s="85"/>
      <c r="AQ3130" s="73"/>
      <c r="AT3130" s="73"/>
    </row>
    <row r="3131">
      <c r="A3131" s="106"/>
      <c r="B3131" s="85"/>
      <c r="AQ3131" s="73"/>
      <c r="AT3131" s="73"/>
    </row>
    <row r="3132">
      <c r="A3132" s="106"/>
      <c r="B3132" s="85"/>
      <c r="AQ3132" s="73"/>
      <c r="AT3132" s="73"/>
    </row>
    <row r="3133">
      <c r="A3133" s="106"/>
      <c r="B3133" s="85"/>
      <c r="AQ3133" s="73"/>
      <c r="AT3133" s="73"/>
    </row>
    <row r="3134">
      <c r="A3134" s="106"/>
      <c r="B3134" s="85"/>
      <c r="AQ3134" s="73"/>
      <c r="AT3134" s="73"/>
    </row>
    <row r="3135">
      <c r="A3135" s="106"/>
      <c r="B3135" s="85"/>
      <c r="AQ3135" s="73"/>
      <c r="AT3135" s="73"/>
    </row>
    <row r="3136">
      <c r="A3136" s="106"/>
      <c r="B3136" s="85"/>
      <c r="AQ3136" s="73"/>
      <c r="AT3136" s="73"/>
    </row>
    <row r="3137">
      <c r="A3137" s="106"/>
      <c r="B3137" s="85"/>
      <c r="AQ3137" s="73"/>
      <c r="AT3137" s="73"/>
    </row>
    <row r="3138">
      <c r="A3138" s="106"/>
      <c r="B3138" s="85"/>
      <c r="AQ3138" s="73"/>
      <c r="AT3138" s="73"/>
    </row>
    <row r="3139">
      <c r="A3139" s="106"/>
      <c r="B3139" s="85"/>
      <c r="AQ3139" s="73"/>
      <c r="AT3139" s="73"/>
    </row>
    <row r="3140">
      <c r="A3140" s="106"/>
      <c r="B3140" s="85"/>
      <c r="AQ3140" s="73"/>
      <c r="AT3140" s="73"/>
    </row>
    <row r="3141">
      <c r="A3141" s="106"/>
      <c r="B3141" s="85"/>
      <c r="AQ3141" s="73"/>
      <c r="AT3141" s="73"/>
    </row>
    <row r="3142">
      <c r="A3142" s="106"/>
      <c r="B3142" s="85"/>
      <c r="AQ3142" s="73"/>
      <c r="AT3142" s="73"/>
    </row>
    <row r="3143">
      <c r="A3143" s="106"/>
      <c r="B3143" s="85"/>
      <c r="AQ3143" s="73"/>
      <c r="AT3143" s="73"/>
    </row>
    <row r="3144">
      <c r="A3144" s="106"/>
      <c r="B3144" s="85"/>
      <c r="AQ3144" s="73"/>
      <c r="AT3144" s="73"/>
    </row>
    <row r="3145">
      <c r="A3145" s="106"/>
      <c r="B3145" s="85"/>
      <c r="AQ3145" s="73"/>
      <c r="AT3145" s="73"/>
    </row>
    <row r="3146">
      <c r="A3146" s="106"/>
      <c r="B3146" s="85"/>
      <c r="AQ3146" s="73"/>
      <c r="AT3146" s="73"/>
    </row>
    <row r="3147">
      <c r="A3147" s="106"/>
      <c r="B3147" s="85"/>
      <c r="AQ3147" s="73"/>
      <c r="AT3147" s="73"/>
    </row>
    <row r="3148">
      <c r="A3148" s="106"/>
      <c r="B3148" s="85"/>
      <c r="AQ3148" s="73"/>
      <c r="AT3148" s="73"/>
    </row>
    <row r="3149">
      <c r="A3149" s="106"/>
      <c r="B3149" s="85"/>
      <c r="AQ3149" s="73"/>
      <c r="AT3149" s="73"/>
    </row>
    <row r="3150">
      <c r="A3150" s="106"/>
      <c r="B3150" s="85"/>
      <c r="AQ3150" s="73"/>
      <c r="AT3150" s="73"/>
    </row>
    <row r="3151">
      <c r="A3151" s="106"/>
      <c r="B3151" s="85"/>
      <c r="AQ3151" s="73"/>
      <c r="AT3151" s="73"/>
    </row>
    <row r="3152">
      <c r="A3152" s="106"/>
      <c r="B3152" s="85"/>
      <c r="AQ3152" s="73"/>
      <c r="AT3152" s="73"/>
    </row>
    <row r="3153">
      <c r="A3153" s="106"/>
      <c r="B3153" s="85"/>
      <c r="AQ3153" s="73"/>
      <c r="AT3153" s="73"/>
    </row>
    <row r="3154">
      <c r="A3154" s="106"/>
      <c r="B3154" s="85"/>
      <c r="AQ3154" s="73"/>
      <c r="AT3154" s="73"/>
    </row>
    <row r="3155">
      <c r="A3155" s="106"/>
      <c r="B3155" s="85"/>
      <c r="AQ3155" s="73"/>
      <c r="AT3155" s="73"/>
    </row>
    <row r="3156">
      <c r="A3156" s="106"/>
      <c r="B3156" s="85"/>
      <c r="AQ3156" s="73"/>
      <c r="AT3156" s="73"/>
    </row>
    <row r="3157">
      <c r="A3157" s="106"/>
      <c r="B3157" s="85"/>
      <c r="AQ3157" s="73"/>
      <c r="AT3157" s="73"/>
    </row>
    <row r="3158">
      <c r="A3158" s="106"/>
      <c r="B3158" s="85"/>
      <c r="AQ3158" s="73"/>
      <c r="AT3158" s="73"/>
    </row>
    <row r="3159">
      <c r="A3159" s="106"/>
      <c r="B3159" s="85"/>
      <c r="AQ3159" s="73"/>
      <c r="AT3159" s="73"/>
    </row>
    <row r="3160">
      <c r="A3160" s="106"/>
      <c r="B3160" s="85"/>
      <c r="AQ3160" s="73"/>
      <c r="AT3160" s="73"/>
    </row>
    <row r="3161">
      <c r="A3161" s="106"/>
      <c r="B3161" s="85"/>
      <c r="AQ3161" s="73"/>
      <c r="AT3161" s="73"/>
    </row>
    <row r="3162">
      <c r="A3162" s="106"/>
      <c r="B3162" s="85"/>
      <c r="AQ3162" s="73"/>
      <c r="AT3162" s="73"/>
    </row>
    <row r="3163">
      <c r="A3163" s="106"/>
      <c r="B3163" s="85"/>
      <c r="AQ3163" s="73"/>
      <c r="AT3163" s="73"/>
    </row>
    <row r="3164">
      <c r="A3164" s="106"/>
      <c r="B3164" s="85"/>
      <c r="AQ3164" s="73"/>
      <c r="AT3164" s="73"/>
    </row>
    <row r="3165">
      <c r="A3165" s="106"/>
      <c r="B3165" s="85"/>
      <c r="AQ3165" s="73"/>
      <c r="AT3165" s="73"/>
    </row>
    <row r="3166">
      <c r="A3166" s="106"/>
      <c r="B3166" s="85"/>
      <c r="AQ3166" s="73"/>
      <c r="AT3166" s="73"/>
    </row>
    <row r="3167">
      <c r="A3167" s="106"/>
      <c r="B3167" s="85"/>
      <c r="AQ3167" s="73"/>
      <c r="AT3167" s="73"/>
    </row>
    <row r="3168">
      <c r="A3168" s="106"/>
      <c r="B3168" s="85"/>
      <c r="AQ3168" s="73"/>
      <c r="AT3168" s="73"/>
    </row>
    <row r="3169">
      <c r="A3169" s="106"/>
      <c r="B3169" s="85"/>
      <c r="AQ3169" s="73"/>
      <c r="AT3169" s="73"/>
    </row>
    <row r="3170">
      <c r="A3170" s="106"/>
      <c r="B3170" s="85"/>
      <c r="AQ3170" s="73"/>
      <c r="AT3170" s="73"/>
    </row>
    <row r="3171">
      <c r="A3171" s="106"/>
      <c r="B3171" s="85"/>
      <c r="AQ3171" s="73"/>
      <c r="AT3171" s="73"/>
    </row>
    <row r="3172">
      <c r="A3172" s="106"/>
      <c r="B3172" s="85"/>
      <c r="AQ3172" s="73"/>
      <c r="AT3172" s="73"/>
    </row>
    <row r="3173">
      <c r="A3173" s="106"/>
      <c r="B3173" s="85"/>
      <c r="AQ3173" s="73"/>
      <c r="AT3173" s="73"/>
    </row>
    <row r="3174">
      <c r="A3174" s="106"/>
      <c r="B3174" s="85"/>
      <c r="AQ3174" s="73"/>
      <c r="AT3174" s="73"/>
    </row>
    <row r="3175">
      <c r="A3175" s="106"/>
      <c r="B3175" s="85"/>
      <c r="AQ3175" s="73"/>
      <c r="AT3175" s="73"/>
    </row>
    <row r="3176">
      <c r="A3176" s="106"/>
      <c r="B3176" s="85"/>
      <c r="AQ3176" s="73"/>
      <c r="AT3176" s="73"/>
    </row>
    <row r="3177">
      <c r="A3177" s="106"/>
      <c r="B3177" s="85"/>
      <c r="AQ3177" s="73"/>
      <c r="AT3177" s="73"/>
    </row>
    <row r="3178">
      <c r="A3178" s="106"/>
      <c r="B3178" s="85"/>
      <c r="AQ3178" s="73"/>
      <c r="AT3178" s="73"/>
    </row>
    <row r="3179">
      <c r="A3179" s="106"/>
      <c r="B3179" s="85"/>
      <c r="AQ3179" s="73"/>
      <c r="AT3179" s="73"/>
    </row>
    <row r="3180">
      <c r="A3180" s="106"/>
      <c r="B3180" s="85"/>
      <c r="AQ3180" s="73"/>
      <c r="AT3180" s="73"/>
    </row>
    <row r="3181">
      <c r="A3181" s="106"/>
      <c r="B3181" s="85"/>
      <c r="AQ3181" s="73"/>
      <c r="AT3181" s="73"/>
    </row>
    <row r="3182">
      <c r="A3182" s="106"/>
      <c r="B3182" s="85"/>
      <c r="AQ3182" s="73"/>
      <c r="AT3182" s="73"/>
    </row>
    <row r="3183">
      <c r="A3183" s="106"/>
      <c r="B3183" s="85"/>
      <c r="AQ3183" s="73"/>
      <c r="AT3183" s="73"/>
    </row>
    <row r="3184">
      <c r="A3184" s="106"/>
      <c r="B3184" s="85"/>
      <c r="AQ3184" s="73"/>
      <c r="AT3184" s="73"/>
    </row>
    <row r="3185">
      <c r="A3185" s="106"/>
      <c r="B3185" s="85"/>
      <c r="AQ3185" s="73"/>
      <c r="AT3185" s="73"/>
    </row>
    <row r="3186">
      <c r="A3186" s="106"/>
      <c r="B3186" s="85"/>
      <c r="AQ3186" s="73"/>
      <c r="AT3186" s="73"/>
    </row>
    <row r="3187">
      <c r="A3187" s="106"/>
      <c r="B3187" s="85"/>
      <c r="AQ3187" s="73"/>
      <c r="AT3187" s="73"/>
    </row>
    <row r="3188">
      <c r="A3188" s="106"/>
      <c r="B3188" s="85"/>
      <c r="AQ3188" s="73"/>
      <c r="AT3188" s="73"/>
    </row>
    <row r="3189">
      <c r="A3189" s="106"/>
      <c r="B3189" s="85"/>
      <c r="AQ3189" s="73"/>
      <c r="AT3189" s="73"/>
    </row>
    <row r="3190">
      <c r="A3190" s="106"/>
      <c r="B3190" s="85"/>
      <c r="AQ3190" s="73"/>
      <c r="AT3190" s="73"/>
    </row>
    <row r="3191">
      <c r="A3191" s="106"/>
      <c r="B3191" s="85"/>
      <c r="AQ3191" s="73"/>
      <c r="AT3191" s="73"/>
    </row>
    <row r="3192">
      <c r="A3192" s="106"/>
      <c r="B3192" s="85"/>
      <c r="AQ3192" s="73"/>
      <c r="AT3192" s="73"/>
    </row>
    <row r="3193">
      <c r="A3193" s="106"/>
      <c r="B3193" s="85"/>
      <c r="AQ3193" s="73"/>
      <c r="AT3193" s="73"/>
    </row>
    <row r="3194">
      <c r="A3194" s="106"/>
      <c r="B3194" s="85"/>
      <c r="AQ3194" s="73"/>
      <c r="AT3194" s="73"/>
    </row>
    <row r="3195">
      <c r="A3195" s="106"/>
      <c r="B3195" s="85"/>
      <c r="AQ3195" s="73"/>
      <c r="AT3195" s="73"/>
    </row>
    <row r="3196">
      <c r="A3196" s="106"/>
      <c r="B3196" s="85"/>
      <c r="AQ3196" s="73"/>
      <c r="AT3196" s="73"/>
    </row>
    <row r="3197">
      <c r="A3197" s="106"/>
      <c r="B3197" s="85"/>
      <c r="AQ3197" s="73"/>
      <c r="AT3197" s="73"/>
    </row>
    <row r="3198">
      <c r="A3198" s="106"/>
      <c r="B3198" s="85"/>
      <c r="AQ3198" s="73"/>
      <c r="AT3198" s="73"/>
    </row>
    <row r="3199">
      <c r="A3199" s="106"/>
      <c r="B3199" s="85"/>
      <c r="AQ3199" s="73"/>
      <c r="AT3199" s="73"/>
    </row>
    <row r="3200">
      <c r="A3200" s="106"/>
      <c r="B3200" s="85"/>
      <c r="AQ3200" s="73"/>
      <c r="AT3200" s="73"/>
    </row>
    <row r="3201">
      <c r="A3201" s="106"/>
      <c r="B3201" s="85"/>
      <c r="AQ3201" s="73"/>
      <c r="AT3201" s="73"/>
    </row>
    <row r="3202">
      <c r="A3202" s="106"/>
      <c r="B3202" s="85"/>
      <c r="AQ3202" s="73"/>
      <c r="AT3202" s="73"/>
    </row>
    <row r="3203">
      <c r="A3203" s="106"/>
      <c r="B3203" s="85"/>
      <c r="AQ3203" s="73"/>
      <c r="AT3203" s="73"/>
    </row>
    <row r="3204">
      <c r="A3204" s="106"/>
      <c r="B3204" s="85"/>
      <c r="AQ3204" s="73"/>
      <c r="AT3204" s="73"/>
    </row>
    <row r="3205">
      <c r="A3205" s="106"/>
      <c r="B3205" s="85"/>
      <c r="AQ3205" s="73"/>
      <c r="AT3205" s="73"/>
    </row>
    <row r="3206">
      <c r="A3206" s="106"/>
      <c r="B3206" s="85"/>
      <c r="AQ3206" s="73"/>
      <c r="AT3206" s="73"/>
    </row>
    <row r="3207">
      <c r="A3207" s="106"/>
      <c r="B3207" s="85"/>
      <c r="AQ3207" s="73"/>
      <c r="AT3207" s="73"/>
    </row>
    <row r="3208">
      <c r="A3208" s="106"/>
      <c r="B3208" s="85"/>
      <c r="AQ3208" s="73"/>
      <c r="AT3208" s="73"/>
    </row>
    <row r="3209">
      <c r="A3209" s="106"/>
      <c r="B3209" s="85"/>
      <c r="AQ3209" s="73"/>
      <c r="AT3209" s="73"/>
    </row>
    <row r="3210">
      <c r="A3210" s="106"/>
      <c r="B3210" s="85"/>
      <c r="AQ3210" s="73"/>
      <c r="AT3210" s="73"/>
    </row>
    <row r="3211">
      <c r="A3211" s="106"/>
      <c r="B3211" s="85"/>
      <c r="AQ3211" s="73"/>
      <c r="AT3211" s="73"/>
    </row>
    <row r="3212">
      <c r="A3212" s="106"/>
      <c r="B3212" s="85"/>
      <c r="AQ3212" s="73"/>
      <c r="AT3212" s="73"/>
    </row>
    <row r="3213">
      <c r="A3213" s="106"/>
      <c r="B3213" s="85"/>
      <c r="AQ3213" s="73"/>
      <c r="AT3213" s="73"/>
    </row>
    <row r="3214">
      <c r="A3214" s="106"/>
      <c r="B3214" s="85"/>
      <c r="AQ3214" s="73"/>
      <c r="AT3214" s="73"/>
    </row>
    <row r="3215">
      <c r="A3215" s="106"/>
      <c r="B3215" s="85"/>
      <c r="AQ3215" s="73"/>
      <c r="AT3215" s="73"/>
    </row>
    <row r="3216">
      <c r="A3216" s="106"/>
      <c r="B3216" s="85"/>
      <c r="AQ3216" s="73"/>
      <c r="AT3216" s="73"/>
    </row>
    <row r="3217">
      <c r="A3217" s="106"/>
      <c r="B3217" s="85"/>
      <c r="AQ3217" s="73"/>
      <c r="AT3217" s="73"/>
    </row>
    <row r="3218">
      <c r="A3218" s="106"/>
      <c r="B3218" s="85"/>
      <c r="AQ3218" s="73"/>
      <c r="AT3218" s="73"/>
    </row>
    <row r="3219">
      <c r="A3219" s="106"/>
      <c r="B3219" s="85"/>
      <c r="AQ3219" s="73"/>
      <c r="AT3219" s="73"/>
    </row>
    <row r="3220">
      <c r="A3220" s="106"/>
      <c r="B3220" s="85"/>
      <c r="AQ3220" s="73"/>
      <c r="AT3220" s="73"/>
    </row>
    <row r="3221">
      <c r="A3221" s="106"/>
      <c r="B3221" s="85"/>
      <c r="AQ3221" s="73"/>
      <c r="AT3221" s="73"/>
    </row>
    <row r="3222">
      <c r="A3222" s="106"/>
      <c r="B3222" s="85"/>
      <c r="AQ3222" s="73"/>
      <c r="AT3222" s="73"/>
    </row>
    <row r="3223">
      <c r="A3223" s="106"/>
      <c r="B3223" s="85"/>
      <c r="AQ3223" s="73"/>
      <c r="AT3223" s="73"/>
    </row>
    <row r="3224">
      <c r="A3224" s="106"/>
      <c r="B3224" s="85"/>
      <c r="AQ3224" s="73"/>
      <c r="AT3224" s="73"/>
    </row>
    <row r="3225">
      <c r="A3225" s="106"/>
      <c r="B3225" s="85"/>
      <c r="AQ3225" s="73"/>
      <c r="AT3225" s="73"/>
    </row>
    <row r="3226">
      <c r="A3226" s="106"/>
      <c r="B3226" s="85"/>
      <c r="AQ3226" s="73"/>
      <c r="AT3226" s="73"/>
    </row>
    <row r="3227">
      <c r="A3227" s="106"/>
      <c r="B3227" s="85"/>
      <c r="AQ3227" s="73"/>
      <c r="AT3227" s="73"/>
    </row>
    <row r="3228">
      <c r="A3228" s="106"/>
      <c r="B3228" s="85"/>
      <c r="AQ3228" s="73"/>
      <c r="AT3228" s="73"/>
    </row>
    <row r="3229">
      <c r="A3229" s="106"/>
      <c r="B3229" s="85"/>
      <c r="AQ3229" s="73"/>
      <c r="AT3229" s="73"/>
    </row>
    <row r="3230">
      <c r="A3230" s="106"/>
      <c r="B3230" s="85"/>
      <c r="AQ3230" s="73"/>
      <c r="AT3230" s="73"/>
    </row>
    <row r="3231">
      <c r="A3231" s="106"/>
      <c r="B3231" s="85"/>
      <c r="AQ3231" s="73"/>
      <c r="AT3231" s="73"/>
    </row>
    <row r="3232">
      <c r="A3232" s="106"/>
      <c r="B3232" s="85"/>
      <c r="AQ3232" s="73"/>
      <c r="AT3232" s="73"/>
    </row>
    <row r="3233">
      <c r="A3233" s="106"/>
      <c r="B3233" s="85"/>
      <c r="AQ3233" s="73"/>
      <c r="AT3233" s="73"/>
    </row>
    <row r="3234">
      <c r="A3234" s="106"/>
      <c r="B3234" s="85"/>
      <c r="AQ3234" s="73"/>
      <c r="AT3234" s="73"/>
    </row>
    <row r="3235">
      <c r="A3235" s="106"/>
      <c r="B3235" s="85"/>
      <c r="AQ3235" s="73"/>
      <c r="AT3235" s="73"/>
    </row>
    <row r="3236">
      <c r="A3236" s="106"/>
      <c r="B3236" s="85"/>
      <c r="AQ3236" s="73"/>
      <c r="AT3236" s="73"/>
    </row>
    <row r="3237">
      <c r="A3237" s="106"/>
      <c r="B3237" s="85"/>
      <c r="AQ3237" s="73"/>
      <c r="AT3237" s="73"/>
    </row>
    <row r="3238">
      <c r="A3238" s="106"/>
      <c r="B3238" s="85"/>
      <c r="AQ3238" s="73"/>
      <c r="AT3238" s="73"/>
    </row>
    <row r="3239">
      <c r="A3239" s="106"/>
      <c r="B3239" s="85"/>
      <c r="AQ3239" s="73"/>
      <c r="AT3239" s="73"/>
    </row>
    <row r="3240">
      <c r="A3240" s="106"/>
      <c r="B3240" s="85"/>
      <c r="AQ3240" s="73"/>
      <c r="AT3240" s="73"/>
    </row>
    <row r="3241">
      <c r="A3241" s="106"/>
      <c r="B3241" s="85"/>
      <c r="AQ3241" s="73"/>
      <c r="AT3241" s="73"/>
    </row>
    <row r="3242">
      <c r="A3242" s="106"/>
      <c r="B3242" s="85"/>
      <c r="AQ3242" s="73"/>
      <c r="AT3242" s="73"/>
    </row>
    <row r="3243">
      <c r="A3243" s="106"/>
      <c r="B3243" s="85"/>
      <c r="AQ3243" s="73"/>
      <c r="AT3243" s="73"/>
    </row>
    <row r="3244">
      <c r="A3244" s="106"/>
      <c r="B3244" s="85"/>
      <c r="AQ3244" s="73"/>
      <c r="AT3244" s="73"/>
    </row>
    <row r="3245">
      <c r="A3245" s="106"/>
      <c r="B3245" s="85"/>
      <c r="AQ3245" s="73"/>
      <c r="AT3245" s="73"/>
    </row>
    <row r="3246">
      <c r="A3246" s="106"/>
      <c r="B3246" s="85"/>
      <c r="AQ3246" s="73"/>
      <c r="AT3246" s="73"/>
    </row>
    <row r="3247">
      <c r="A3247" s="106"/>
      <c r="B3247" s="85"/>
      <c r="AQ3247" s="73"/>
      <c r="AT3247" s="73"/>
    </row>
    <row r="3248">
      <c r="A3248" s="106"/>
      <c r="B3248" s="85"/>
      <c r="AQ3248" s="73"/>
      <c r="AT3248" s="73"/>
    </row>
    <row r="3249">
      <c r="A3249" s="106"/>
      <c r="B3249" s="85"/>
      <c r="AQ3249" s="73"/>
      <c r="AT3249" s="73"/>
    </row>
    <row r="3250">
      <c r="A3250" s="106"/>
      <c r="B3250" s="85"/>
      <c r="AQ3250" s="73"/>
      <c r="AT3250" s="73"/>
    </row>
    <row r="3251">
      <c r="A3251" s="106"/>
      <c r="B3251" s="85"/>
      <c r="AQ3251" s="73"/>
      <c r="AT3251" s="73"/>
    </row>
    <row r="3252">
      <c r="A3252" s="106"/>
      <c r="B3252" s="85"/>
      <c r="AQ3252" s="73"/>
      <c r="AT3252" s="73"/>
    </row>
    <row r="3253">
      <c r="A3253" s="106"/>
      <c r="B3253" s="85"/>
      <c r="AQ3253" s="73"/>
      <c r="AT3253" s="73"/>
    </row>
    <row r="3254">
      <c r="A3254" s="106"/>
      <c r="B3254" s="85"/>
      <c r="AQ3254" s="73"/>
      <c r="AT3254" s="73"/>
    </row>
    <row r="3255">
      <c r="A3255" s="106"/>
      <c r="B3255" s="85"/>
      <c r="AQ3255" s="73"/>
      <c r="AT3255" s="73"/>
    </row>
    <row r="3256">
      <c r="A3256" s="106"/>
      <c r="B3256" s="85"/>
      <c r="AQ3256" s="73"/>
      <c r="AT3256" s="73"/>
    </row>
    <row r="3257">
      <c r="A3257" s="106"/>
      <c r="B3257" s="85"/>
      <c r="AQ3257" s="73"/>
      <c r="AT3257" s="73"/>
    </row>
    <row r="3258">
      <c r="A3258" s="106"/>
      <c r="B3258" s="85"/>
      <c r="AQ3258" s="73"/>
      <c r="AT3258" s="73"/>
    </row>
    <row r="3259">
      <c r="A3259" s="106"/>
      <c r="B3259" s="85"/>
      <c r="AQ3259" s="73"/>
      <c r="AT3259" s="73"/>
    </row>
    <row r="3260">
      <c r="A3260" s="106"/>
      <c r="B3260" s="85"/>
      <c r="AQ3260" s="73"/>
      <c r="AT3260" s="73"/>
    </row>
    <row r="3261">
      <c r="A3261" s="106"/>
      <c r="B3261" s="85"/>
      <c r="AQ3261" s="73"/>
      <c r="AT3261" s="73"/>
    </row>
    <row r="3262">
      <c r="A3262" s="106"/>
      <c r="B3262" s="85"/>
      <c r="AQ3262" s="73"/>
      <c r="AT3262" s="73"/>
    </row>
    <row r="3263">
      <c r="A3263" s="106"/>
      <c r="B3263" s="85"/>
      <c r="AQ3263" s="73"/>
      <c r="AT3263" s="73"/>
    </row>
    <row r="3264">
      <c r="A3264" s="106"/>
      <c r="B3264" s="85"/>
      <c r="AQ3264" s="73"/>
      <c r="AT3264" s="73"/>
    </row>
    <row r="3265">
      <c r="A3265" s="106"/>
      <c r="B3265" s="85"/>
      <c r="AQ3265" s="73"/>
      <c r="AT3265" s="73"/>
    </row>
    <row r="3266">
      <c r="A3266" s="106"/>
      <c r="B3266" s="85"/>
      <c r="AQ3266" s="73"/>
      <c r="AT3266" s="73"/>
    </row>
    <row r="3267">
      <c r="A3267" s="106"/>
      <c r="B3267" s="85"/>
      <c r="AQ3267" s="73"/>
      <c r="AT3267" s="73"/>
    </row>
    <row r="3268">
      <c r="A3268" s="106"/>
      <c r="B3268" s="85"/>
      <c r="AQ3268" s="73"/>
      <c r="AT3268" s="73"/>
    </row>
    <row r="3269">
      <c r="A3269" s="106"/>
      <c r="B3269" s="85"/>
      <c r="AQ3269" s="73"/>
      <c r="AT3269" s="73"/>
    </row>
    <row r="3270">
      <c r="A3270" s="106"/>
      <c r="B3270" s="85"/>
      <c r="AQ3270" s="73"/>
      <c r="AT3270" s="73"/>
    </row>
    <row r="3271">
      <c r="A3271" s="106"/>
      <c r="B3271" s="85"/>
      <c r="AQ3271" s="73"/>
      <c r="AT3271" s="73"/>
    </row>
    <row r="3272">
      <c r="A3272" s="106"/>
      <c r="B3272" s="85"/>
      <c r="AQ3272" s="73"/>
      <c r="AT3272" s="73"/>
    </row>
    <row r="3273">
      <c r="A3273" s="106"/>
      <c r="B3273" s="85"/>
      <c r="AQ3273" s="73"/>
      <c r="AT3273" s="73"/>
    </row>
    <row r="3274">
      <c r="A3274" s="106"/>
      <c r="B3274" s="85"/>
      <c r="AQ3274" s="73"/>
      <c r="AT3274" s="73"/>
    </row>
    <row r="3275">
      <c r="A3275" s="106"/>
      <c r="B3275" s="85"/>
      <c r="AQ3275" s="73"/>
      <c r="AT3275" s="73"/>
    </row>
    <row r="3276">
      <c r="A3276" s="106"/>
      <c r="B3276" s="85"/>
      <c r="AQ3276" s="73"/>
      <c r="AT3276" s="73"/>
    </row>
    <row r="3277">
      <c r="A3277" s="106"/>
      <c r="B3277" s="85"/>
      <c r="AQ3277" s="73"/>
      <c r="AT3277" s="73"/>
    </row>
    <row r="3278">
      <c r="A3278" s="106"/>
      <c r="B3278" s="85"/>
      <c r="AQ3278" s="73"/>
      <c r="AT3278" s="73"/>
    </row>
    <row r="3279">
      <c r="A3279" s="106"/>
      <c r="B3279" s="85"/>
      <c r="AQ3279" s="73"/>
      <c r="AT3279" s="73"/>
    </row>
    <row r="3280">
      <c r="A3280" s="106"/>
      <c r="B3280" s="85"/>
      <c r="AQ3280" s="73"/>
      <c r="AT3280" s="73"/>
    </row>
    <row r="3281">
      <c r="A3281" s="106"/>
      <c r="B3281" s="85"/>
      <c r="AQ3281" s="73"/>
      <c r="AT3281" s="73"/>
    </row>
    <row r="3282">
      <c r="A3282" s="106"/>
      <c r="B3282" s="85"/>
      <c r="AQ3282" s="73"/>
      <c r="AT3282" s="73"/>
    </row>
    <row r="3283">
      <c r="A3283" s="106"/>
      <c r="B3283" s="85"/>
      <c r="AQ3283" s="73"/>
      <c r="AT3283" s="73"/>
    </row>
    <row r="3284">
      <c r="A3284" s="106"/>
      <c r="B3284" s="85"/>
      <c r="AQ3284" s="73"/>
      <c r="AT3284" s="73"/>
    </row>
    <row r="3285">
      <c r="A3285" s="106"/>
      <c r="B3285" s="85"/>
      <c r="AQ3285" s="73"/>
      <c r="AT3285" s="73"/>
    </row>
    <row r="3286">
      <c r="A3286" s="106"/>
      <c r="B3286" s="85"/>
      <c r="AQ3286" s="73"/>
      <c r="AT3286" s="73"/>
    </row>
    <row r="3287">
      <c r="A3287" s="106"/>
      <c r="B3287" s="85"/>
      <c r="AQ3287" s="73"/>
      <c r="AT3287" s="73"/>
    </row>
    <row r="3288">
      <c r="A3288" s="106"/>
      <c r="B3288" s="85"/>
      <c r="AQ3288" s="73"/>
      <c r="AT3288" s="73"/>
    </row>
    <row r="3289">
      <c r="A3289" s="106"/>
      <c r="B3289" s="85"/>
      <c r="AQ3289" s="73"/>
      <c r="AT3289" s="73"/>
    </row>
    <row r="3290">
      <c r="A3290" s="106"/>
      <c r="B3290" s="85"/>
      <c r="AQ3290" s="73"/>
      <c r="AT3290" s="73"/>
    </row>
    <row r="3291">
      <c r="A3291" s="106"/>
      <c r="B3291" s="85"/>
      <c r="AQ3291" s="73"/>
      <c r="AT3291" s="73"/>
    </row>
    <row r="3292">
      <c r="A3292" s="106"/>
      <c r="B3292" s="85"/>
      <c r="AQ3292" s="73"/>
      <c r="AT3292" s="73"/>
    </row>
    <row r="3293">
      <c r="A3293" s="106"/>
      <c r="B3293" s="85"/>
      <c r="AQ3293" s="73"/>
      <c r="AT3293" s="73"/>
    </row>
    <row r="3294">
      <c r="A3294" s="106"/>
      <c r="B3294" s="85"/>
      <c r="AQ3294" s="73"/>
      <c r="AT3294" s="73"/>
    </row>
    <row r="3295">
      <c r="A3295" s="106"/>
      <c r="B3295" s="85"/>
      <c r="AQ3295" s="73"/>
      <c r="AT3295" s="73"/>
    </row>
    <row r="3296">
      <c r="A3296" s="106"/>
      <c r="B3296" s="85"/>
      <c r="AQ3296" s="73"/>
      <c r="AT3296" s="73"/>
    </row>
    <row r="3297">
      <c r="A3297" s="106"/>
      <c r="B3297" s="85"/>
      <c r="AQ3297" s="73"/>
      <c r="AT3297" s="73"/>
    </row>
    <row r="3298">
      <c r="A3298" s="106"/>
      <c r="B3298" s="85"/>
      <c r="AQ3298" s="73"/>
      <c r="AT3298" s="73"/>
    </row>
    <row r="3299">
      <c r="A3299" s="106"/>
      <c r="B3299" s="85"/>
      <c r="AQ3299" s="73"/>
      <c r="AT3299" s="73"/>
    </row>
    <row r="3300">
      <c r="A3300" s="106"/>
      <c r="B3300" s="85"/>
      <c r="AQ3300" s="73"/>
      <c r="AT3300" s="73"/>
    </row>
    <row r="3301">
      <c r="A3301" s="106"/>
      <c r="B3301" s="85"/>
      <c r="AQ3301" s="73"/>
      <c r="AT3301" s="73"/>
    </row>
    <row r="3302">
      <c r="A3302" s="106"/>
      <c r="B3302" s="85"/>
      <c r="AQ3302" s="73"/>
      <c r="AT3302" s="73"/>
    </row>
    <row r="3303">
      <c r="A3303" s="106"/>
      <c r="B3303" s="85"/>
      <c r="AQ3303" s="73"/>
      <c r="AT3303" s="73"/>
    </row>
    <row r="3304">
      <c r="A3304" s="106"/>
      <c r="B3304" s="85"/>
      <c r="AQ3304" s="73"/>
      <c r="AT3304" s="73"/>
    </row>
    <row r="3305">
      <c r="A3305" s="106"/>
      <c r="B3305" s="85"/>
      <c r="AQ3305" s="73"/>
      <c r="AT3305" s="73"/>
    </row>
    <row r="3306">
      <c r="A3306" s="106"/>
      <c r="B3306" s="85"/>
      <c r="AQ3306" s="73"/>
      <c r="AT3306" s="73"/>
    </row>
    <row r="3307">
      <c r="A3307" s="106"/>
      <c r="B3307" s="85"/>
      <c r="AQ3307" s="73"/>
      <c r="AT3307" s="73"/>
    </row>
    <row r="3308">
      <c r="A3308" s="106"/>
      <c r="B3308" s="85"/>
      <c r="AQ3308" s="73"/>
      <c r="AT3308" s="73"/>
    </row>
    <row r="3309">
      <c r="A3309" s="106"/>
      <c r="B3309" s="85"/>
      <c r="AQ3309" s="73"/>
      <c r="AT3309" s="73"/>
    </row>
    <row r="3310">
      <c r="A3310" s="106"/>
      <c r="B3310" s="85"/>
      <c r="AQ3310" s="73"/>
      <c r="AT3310" s="73"/>
    </row>
    <row r="3311">
      <c r="A3311" s="106"/>
      <c r="B3311" s="85"/>
      <c r="AQ3311" s="73"/>
      <c r="AT3311" s="73"/>
    </row>
    <row r="3312">
      <c r="A3312" s="106"/>
      <c r="B3312" s="85"/>
      <c r="AQ3312" s="73"/>
      <c r="AT3312" s="73"/>
    </row>
    <row r="3313">
      <c r="A3313" s="106"/>
      <c r="B3313" s="85"/>
      <c r="AQ3313" s="73"/>
      <c r="AT3313" s="73"/>
    </row>
    <row r="3314">
      <c r="A3314" s="106"/>
      <c r="B3314" s="85"/>
      <c r="AQ3314" s="73"/>
      <c r="AT3314" s="73"/>
    </row>
    <row r="3315">
      <c r="A3315" s="106"/>
      <c r="B3315" s="85"/>
      <c r="AQ3315" s="73"/>
      <c r="AT3315" s="73"/>
    </row>
    <row r="3316">
      <c r="A3316" s="106"/>
      <c r="B3316" s="85"/>
      <c r="AQ3316" s="73"/>
      <c r="AT3316" s="73"/>
    </row>
    <row r="3317">
      <c r="A3317" s="106"/>
      <c r="B3317" s="85"/>
      <c r="AQ3317" s="73"/>
      <c r="AT3317" s="73"/>
    </row>
    <row r="3318">
      <c r="A3318" s="106"/>
      <c r="B3318" s="85"/>
      <c r="AQ3318" s="73"/>
      <c r="AT3318" s="73"/>
    </row>
    <row r="3319">
      <c r="A3319" s="106"/>
      <c r="B3319" s="85"/>
      <c r="AQ3319" s="73"/>
      <c r="AT3319" s="73"/>
    </row>
    <row r="3320">
      <c r="A3320" s="106"/>
      <c r="B3320" s="85"/>
      <c r="AQ3320" s="73"/>
      <c r="AT3320" s="73"/>
    </row>
    <row r="3321">
      <c r="A3321" s="106"/>
      <c r="B3321" s="85"/>
      <c r="AQ3321" s="73"/>
      <c r="AT3321" s="73"/>
    </row>
    <row r="3322">
      <c r="A3322" s="106"/>
      <c r="B3322" s="85"/>
      <c r="AQ3322" s="73"/>
      <c r="AT3322" s="73"/>
    </row>
    <row r="3323">
      <c r="A3323" s="106"/>
      <c r="B3323" s="85"/>
      <c r="AQ3323" s="73"/>
      <c r="AT3323" s="73"/>
    </row>
    <row r="3324">
      <c r="A3324" s="106"/>
      <c r="B3324" s="85"/>
      <c r="AQ3324" s="73"/>
      <c r="AT3324" s="73"/>
    </row>
    <row r="3325">
      <c r="A3325" s="106"/>
      <c r="B3325" s="85"/>
      <c r="AQ3325" s="73"/>
      <c r="AT3325" s="73"/>
    </row>
    <row r="3326">
      <c r="A3326" s="106"/>
      <c r="B3326" s="85"/>
      <c r="AQ3326" s="73"/>
      <c r="AT3326" s="73"/>
    </row>
    <row r="3327">
      <c r="A3327" s="106"/>
      <c r="B3327" s="85"/>
      <c r="AQ3327" s="73"/>
      <c r="AT3327" s="73"/>
    </row>
    <row r="3328">
      <c r="A3328" s="106"/>
      <c r="B3328" s="85"/>
      <c r="AQ3328" s="73"/>
      <c r="AT3328" s="73"/>
    </row>
    <row r="3329">
      <c r="A3329" s="106"/>
      <c r="B3329" s="85"/>
      <c r="AQ3329" s="73"/>
      <c r="AT3329" s="73"/>
    </row>
    <row r="3330">
      <c r="A3330" s="106"/>
      <c r="B3330" s="85"/>
      <c r="AQ3330" s="73"/>
      <c r="AT3330" s="73"/>
    </row>
    <row r="3331">
      <c r="A3331" s="106"/>
      <c r="B3331" s="85"/>
      <c r="AQ3331" s="73"/>
      <c r="AT3331" s="73"/>
    </row>
    <row r="3332">
      <c r="A3332" s="106"/>
      <c r="B3332" s="85"/>
      <c r="AQ3332" s="73"/>
      <c r="AT3332" s="73"/>
    </row>
    <row r="3333">
      <c r="A3333" s="106"/>
      <c r="B3333" s="85"/>
      <c r="AQ3333" s="73"/>
      <c r="AT3333" s="73"/>
    </row>
    <row r="3334">
      <c r="A3334" s="106"/>
      <c r="B3334" s="85"/>
      <c r="AQ3334" s="73"/>
      <c r="AT3334" s="73"/>
    </row>
    <row r="3335">
      <c r="A3335" s="106"/>
      <c r="B3335" s="85"/>
      <c r="AQ3335" s="73"/>
      <c r="AT3335" s="73"/>
    </row>
    <row r="3336">
      <c r="A3336" s="106"/>
      <c r="B3336" s="85"/>
      <c r="AQ3336" s="73"/>
      <c r="AT3336" s="73"/>
    </row>
    <row r="3337">
      <c r="A3337" s="106"/>
      <c r="B3337" s="85"/>
      <c r="AQ3337" s="73"/>
      <c r="AT3337" s="73"/>
    </row>
    <row r="3338">
      <c r="A3338" s="106"/>
      <c r="B3338" s="85"/>
      <c r="AQ3338" s="73"/>
      <c r="AT3338" s="73"/>
    </row>
    <row r="3339">
      <c r="A3339" s="106"/>
      <c r="B3339" s="85"/>
      <c r="AQ3339" s="73"/>
      <c r="AT3339" s="73"/>
    </row>
    <row r="3340">
      <c r="A3340" s="106"/>
      <c r="B3340" s="85"/>
      <c r="AQ3340" s="73"/>
      <c r="AT3340" s="73"/>
    </row>
    <row r="3341">
      <c r="A3341" s="106"/>
      <c r="B3341" s="85"/>
      <c r="AQ3341" s="73"/>
      <c r="AT3341" s="73"/>
    </row>
    <row r="3342">
      <c r="A3342" s="106"/>
      <c r="B3342" s="85"/>
      <c r="AQ3342" s="73"/>
      <c r="AT3342" s="73"/>
    </row>
    <row r="3343">
      <c r="A3343" s="106"/>
      <c r="B3343" s="85"/>
      <c r="AQ3343" s="73"/>
      <c r="AT3343" s="73"/>
    </row>
    <row r="3344">
      <c r="A3344" s="106"/>
      <c r="B3344" s="85"/>
      <c r="AQ3344" s="73"/>
      <c r="AT3344" s="73"/>
    </row>
    <row r="3345">
      <c r="A3345" s="106"/>
      <c r="B3345" s="85"/>
      <c r="AQ3345" s="73"/>
      <c r="AT3345" s="73"/>
    </row>
    <row r="3346">
      <c r="A3346" s="106"/>
      <c r="B3346" s="85"/>
      <c r="AQ3346" s="73"/>
      <c r="AT3346" s="73"/>
    </row>
    <row r="3347">
      <c r="A3347" s="106"/>
      <c r="B3347" s="85"/>
      <c r="AQ3347" s="73"/>
      <c r="AT3347" s="73"/>
    </row>
    <row r="3348">
      <c r="A3348" s="106"/>
      <c r="B3348" s="85"/>
      <c r="AQ3348" s="73"/>
      <c r="AT3348" s="73"/>
    </row>
    <row r="3349">
      <c r="A3349" s="106"/>
      <c r="B3349" s="85"/>
      <c r="AQ3349" s="73"/>
      <c r="AT3349" s="73"/>
    </row>
    <row r="3350">
      <c r="A3350" s="106"/>
      <c r="B3350" s="85"/>
      <c r="AQ3350" s="73"/>
      <c r="AT3350" s="73"/>
    </row>
    <row r="3351">
      <c r="A3351" s="106"/>
      <c r="B3351" s="85"/>
      <c r="AQ3351" s="73"/>
      <c r="AT3351" s="73"/>
    </row>
    <row r="3352">
      <c r="A3352" s="106"/>
      <c r="B3352" s="85"/>
      <c r="AQ3352" s="73"/>
      <c r="AT3352" s="73"/>
    </row>
    <row r="3353">
      <c r="A3353" s="106"/>
      <c r="B3353" s="85"/>
      <c r="AQ3353" s="73"/>
      <c r="AT3353" s="73"/>
    </row>
    <row r="3354">
      <c r="A3354" s="106"/>
      <c r="B3354" s="85"/>
      <c r="AQ3354" s="73"/>
      <c r="AT3354" s="73"/>
    </row>
    <row r="3355">
      <c r="A3355" s="106"/>
      <c r="B3355" s="85"/>
      <c r="AQ3355" s="73"/>
      <c r="AT3355" s="73"/>
    </row>
    <row r="3356">
      <c r="A3356" s="106"/>
      <c r="B3356" s="85"/>
      <c r="AQ3356" s="73"/>
      <c r="AT3356" s="73"/>
    </row>
    <row r="3357">
      <c r="A3357" s="106"/>
      <c r="B3357" s="85"/>
      <c r="AQ3357" s="73"/>
      <c r="AT3357" s="73"/>
    </row>
    <row r="3358">
      <c r="A3358" s="106"/>
      <c r="B3358" s="85"/>
      <c r="AQ3358" s="73"/>
      <c r="AT3358" s="73"/>
    </row>
    <row r="3359">
      <c r="A3359" s="106"/>
      <c r="B3359" s="85"/>
      <c r="AQ3359" s="73"/>
      <c r="AT3359" s="73"/>
    </row>
    <row r="3360">
      <c r="A3360" s="106"/>
      <c r="B3360" s="85"/>
      <c r="AQ3360" s="73"/>
      <c r="AT3360" s="73"/>
    </row>
    <row r="3361">
      <c r="A3361" s="106"/>
      <c r="B3361" s="85"/>
      <c r="AQ3361" s="73"/>
      <c r="AT3361" s="73"/>
    </row>
    <row r="3362">
      <c r="A3362" s="106"/>
      <c r="B3362" s="85"/>
      <c r="AQ3362" s="73"/>
      <c r="AT3362" s="73"/>
    </row>
    <row r="3363">
      <c r="A3363" s="106"/>
      <c r="B3363" s="85"/>
      <c r="AQ3363" s="73"/>
      <c r="AT3363" s="73"/>
    </row>
    <row r="3364">
      <c r="A3364" s="106"/>
      <c r="B3364" s="85"/>
      <c r="AQ3364" s="73"/>
      <c r="AT3364" s="73"/>
    </row>
    <row r="3365">
      <c r="A3365" s="106"/>
      <c r="B3365" s="85"/>
      <c r="AQ3365" s="73"/>
      <c r="AT3365" s="73"/>
    </row>
    <row r="3366">
      <c r="A3366" s="106"/>
      <c r="B3366" s="85"/>
      <c r="AQ3366" s="73"/>
      <c r="AT3366" s="73"/>
    </row>
    <row r="3367">
      <c r="A3367" s="106"/>
      <c r="B3367" s="85"/>
      <c r="AQ3367" s="73"/>
      <c r="AT3367" s="73"/>
    </row>
    <row r="3368">
      <c r="A3368" s="106"/>
      <c r="B3368" s="85"/>
      <c r="AQ3368" s="73"/>
      <c r="AT3368" s="73"/>
    </row>
    <row r="3369">
      <c r="A3369" s="106"/>
      <c r="B3369" s="85"/>
      <c r="AQ3369" s="73"/>
      <c r="AT3369" s="73"/>
    </row>
    <row r="3370">
      <c r="A3370" s="106"/>
      <c r="B3370" s="85"/>
      <c r="AQ3370" s="73"/>
      <c r="AT3370" s="73"/>
    </row>
    <row r="3371">
      <c r="A3371" s="106"/>
      <c r="B3371" s="85"/>
      <c r="AQ3371" s="73"/>
      <c r="AT3371" s="73"/>
    </row>
    <row r="3372">
      <c r="A3372" s="106"/>
      <c r="B3372" s="85"/>
      <c r="AQ3372" s="73"/>
      <c r="AT3372" s="73"/>
    </row>
    <row r="3373">
      <c r="A3373" s="106"/>
      <c r="B3373" s="85"/>
      <c r="AQ3373" s="73"/>
      <c r="AT3373" s="73"/>
    </row>
    <row r="3374">
      <c r="A3374" s="106"/>
      <c r="B3374" s="85"/>
      <c r="AQ3374" s="73"/>
      <c r="AT3374" s="73"/>
    </row>
    <row r="3375">
      <c r="A3375" s="106"/>
      <c r="B3375" s="85"/>
      <c r="AQ3375" s="73"/>
      <c r="AT3375" s="73"/>
    </row>
    <row r="3376">
      <c r="A3376" s="106"/>
      <c r="B3376" s="85"/>
      <c r="AQ3376" s="73"/>
      <c r="AT3376" s="73"/>
    </row>
    <row r="3377">
      <c r="A3377" s="106"/>
      <c r="B3377" s="85"/>
      <c r="AQ3377" s="73"/>
      <c r="AT3377" s="73"/>
    </row>
    <row r="3378">
      <c r="A3378" s="106"/>
      <c r="B3378" s="85"/>
      <c r="AQ3378" s="73"/>
      <c r="AT3378" s="73"/>
    </row>
    <row r="3379">
      <c r="A3379" s="106"/>
      <c r="B3379" s="85"/>
      <c r="AQ3379" s="73"/>
      <c r="AT3379" s="73"/>
    </row>
    <row r="3380">
      <c r="A3380" s="106"/>
      <c r="B3380" s="85"/>
      <c r="AQ3380" s="73"/>
      <c r="AT3380" s="73"/>
    </row>
    <row r="3381">
      <c r="A3381" s="106"/>
      <c r="B3381" s="85"/>
      <c r="AQ3381" s="73"/>
      <c r="AT3381" s="73"/>
    </row>
    <row r="3382">
      <c r="A3382" s="106"/>
      <c r="B3382" s="85"/>
      <c r="AQ3382" s="73"/>
      <c r="AT3382" s="73"/>
    </row>
    <row r="3383">
      <c r="A3383" s="106"/>
      <c r="B3383" s="85"/>
      <c r="AQ3383" s="73"/>
      <c r="AT3383" s="73"/>
    </row>
    <row r="3384">
      <c r="A3384" s="106"/>
      <c r="B3384" s="85"/>
      <c r="AQ3384" s="73"/>
      <c r="AT3384" s="73"/>
    </row>
    <row r="3385">
      <c r="A3385" s="106"/>
      <c r="B3385" s="85"/>
      <c r="AQ3385" s="73"/>
      <c r="AT3385" s="73"/>
    </row>
    <row r="3386">
      <c r="A3386" s="106"/>
      <c r="B3386" s="85"/>
      <c r="AQ3386" s="73"/>
      <c r="AT3386" s="73"/>
    </row>
    <row r="3387">
      <c r="A3387" s="106"/>
      <c r="B3387" s="85"/>
      <c r="AQ3387" s="73"/>
      <c r="AT3387" s="73"/>
    </row>
    <row r="3388">
      <c r="A3388" s="106"/>
      <c r="B3388" s="85"/>
      <c r="AQ3388" s="73"/>
      <c r="AT3388" s="73"/>
    </row>
    <row r="3389">
      <c r="A3389" s="106"/>
      <c r="B3389" s="85"/>
      <c r="AQ3389" s="73"/>
      <c r="AT3389" s="73"/>
    </row>
    <row r="3390">
      <c r="A3390" s="106"/>
      <c r="B3390" s="85"/>
      <c r="AQ3390" s="73"/>
      <c r="AT3390" s="73"/>
    </row>
    <row r="3391">
      <c r="A3391" s="106"/>
      <c r="B3391" s="85"/>
      <c r="AQ3391" s="73"/>
      <c r="AT3391" s="73"/>
    </row>
    <row r="3392">
      <c r="A3392" s="106"/>
      <c r="B3392" s="85"/>
      <c r="AQ3392" s="73"/>
      <c r="AT3392" s="73"/>
    </row>
    <row r="3393">
      <c r="A3393" s="106"/>
      <c r="B3393" s="85"/>
      <c r="AQ3393" s="73"/>
      <c r="AT3393" s="73"/>
    </row>
    <row r="3394">
      <c r="A3394" s="106"/>
      <c r="B3394" s="85"/>
      <c r="AQ3394" s="73"/>
      <c r="AT3394" s="73"/>
    </row>
    <row r="3395">
      <c r="A3395" s="106"/>
      <c r="B3395" s="85"/>
      <c r="AQ3395" s="73"/>
      <c r="AT3395" s="73"/>
    </row>
    <row r="3396">
      <c r="A3396" s="106"/>
      <c r="B3396" s="85"/>
      <c r="AQ3396" s="73"/>
      <c r="AT3396" s="73"/>
    </row>
    <row r="3397">
      <c r="A3397" s="106"/>
      <c r="B3397" s="85"/>
      <c r="AQ3397" s="73"/>
      <c r="AT3397" s="73"/>
    </row>
    <row r="3398">
      <c r="A3398" s="106"/>
      <c r="B3398" s="85"/>
      <c r="AQ3398" s="73"/>
      <c r="AT3398" s="73"/>
    </row>
    <row r="3399">
      <c r="A3399" s="106"/>
      <c r="B3399" s="85"/>
      <c r="AQ3399" s="73"/>
      <c r="AT3399" s="73"/>
    </row>
    <row r="3400">
      <c r="A3400" s="106"/>
      <c r="B3400" s="85"/>
      <c r="AQ3400" s="73"/>
      <c r="AT3400" s="73"/>
    </row>
    <row r="3401">
      <c r="A3401" s="106"/>
      <c r="B3401" s="85"/>
      <c r="AQ3401" s="73"/>
      <c r="AT3401" s="73"/>
    </row>
    <row r="3402">
      <c r="A3402" s="106"/>
      <c r="B3402" s="85"/>
      <c r="AQ3402" s="73"/>
      <c r="AT3402" s="73"/>
    </row>
    <row r="3403">
      <c r="A3403" s="106"/>
      <c r="B3403" s="85"/>
      <c r="AQ3403" s="73"/>
      <c r="AT3403" s="73"/>
    </row>
    <row r="3404">
      <c r="A3404" s="106"/>
      <c r="B3404" s="85"/>
      <c r="AQ3404" s="73"/>
      <c r="AT3404" s="73"/>
    </row>
    <row r="3405">
      <c r="A3405" s="106"/>
      <c r="B3405" s="85"/>
      <c r="AQ3405" s="73"/>
      <c r="AT3405" s="73"/>
    </row>
    <row r="3406">
      <c r="A3406" s="106"/>
      <c r="B3406" s="85"/>
      <c r="AQ3406" s="73"/>
      <c r="AT3406" s="73"/>
    </row>
    <row r="3407">
      <c r="A3407" s="106"/>
      <c r="B3407" s="85"/>
      <c r="AQ3407" s="73"/>
      <c r="AT3407" s="73"/>
    </row>
    <row r="3408">
      <c r="A3408" s="106"/>
      <c r="B3408" s="85"/>
      <c r="AQ3408" s="73"/>
      <c r="AT3408" s="73"/>
    </row>
    <row r="3409">
      <c r="A3409" s="106"/>
      <c r="B3409" s="85"/>
      <c r="AQ3409" s="73"/>
      <c r="AT3409" s="73"/>
    </row>
    <row r="3410">
      <c r="A3410" s="106"/>
      <c r="B3410" s="85"/>
      <c r="AQ3410" s="73"/>
      <c r="AT3410" s="73"/>
    </row>
    <row r="3411">
      <c r="A3411" s="106"/>
      <c r="B3411" s="85"/>
      <c r="AQ3411" s="73"/>
      <c r="AT3411" s="73"/>
    </row>
    <row r="3412">
      <c r="A3412" s="106"/>
      <c r="B3412" s="85"/>
      <c r="AQ3412" s="73"/>
      <c r="AT3412" s="73"/>
    </row>
    <row r="3413">
      <c r="A3413" s="106"/>
      <c r="B3413" s="85"/>
      <c r="AQ3413" s="73"/>
      <c r="AT3413" s="73"/>
    </row>
    <row r="3414">
      <c r="A3414" s="106"/>
      <c r="B3414" s="85"/>
      <c r="AQ3414" s="73"/>
      <c r="AT3414" s="73"/>
    </row>
    <row r="3415">
      <c r="A3415" s="106"/>
      <c r="B3415" s="85"/>
      <c r="AQ3415" s="73"/>
      <c r="AT3415" s="73"/>
    </row>
    <row r="3416">
      <c r="A3416" s="106"/>
      <c r="B3416" s="85"/>
      <c r="AQ3416" s="73"/>
      <c r="AT3416" s="73"/>
    </row>
    <row r="3417">
      <c r="A3417" s="106"/>
      <c r="B3417" s="85"/>
      <c r="AQ3417" s="73"/>
      <c r="AT3417" s="73"/>
    </row>
    <row r="3418">
      <c r="A3418" s="106"/>
      <c r="B3418" s="85"/>
      <c r="AQ3418" s="73"/>
      <c r="AT3418" s="73"/>
    </row>
    <row r="3419">
      <c r="A3419" s="106"/>
      <c r="B3419" s="85"/>
      <c r="AQ3419" s="73"/>
      <c r="AT3419" s="73"/>
    </row>
    <row r="3420">
      <c r="A3420" s="106"/>
      <c r="B3420" s="85"/>
      <c r="AQ3420" s="73"/>
      <c r="AT3420" s="73"/>
    </row>
    <row r="3421">
      <c r="A3421" s="106"/>
      <c r="B3421" s="85"/>
      <c r="AQ3421" s="73"/>
      <c r="AT3421" s="73"/>
    </row>
    <row r="3422">
      <c r="A3422" s="106"/>
      <c r="B3422" s="85"/>
      <c r="AQ3422" s="73"/>
      <c r="AT3422" s="73"/>
    </row>
    <row r="3423">
      <c r="A3423" s="106"/>
      <c r="B3423" s="85"/>
      <c r="AQ3423" s="73"/>
      <c r="AT3423" s="73"/>
    </row>
    <row r="3424">
      <c r="A3424" s="106"/>
      <c r="B3424" s="85"/>
      <c r="AQ3424" s="73"/>
      <c r="AT3424" s="73"/>
    </row>
    <row r="3425">
      <c r="A3425" s="106"/>
      <c r="B3425" s="85"/>
      <c r="AQ3425" s="73"/>
      <c r="AT3425" s="73"/>
    </row>
    <row r="3426">
      <c r="A3426" s="106"/>
      <c r="B3426" s="85"/>
      <c r="AQ3426" s="73"/>
      <c r="AT3426" s="73"/>
    </row>
    <row r="3427">
      <c r="A3427" s="106"/>
      <c r="B3427" s="85"/>
      <c r="AQ3427" s="73"/>
      <c r="AT3427" s="73"/>
    </row>
    <row r="3428">
      <c r="A3428" s="106"/>
      <c r="B3428" s="85"/>
      <c r="AQ3428" s="73"/>
      <c r="AT3428" s="73"/>
    </row>
    <row r="3429">
      <c r="A3429" s="106"/>
      <c r="B3429" s="85"/>
      <c r="AQ3429" s="73"/>
      <c r="AT3429" s="73"/>
    </row>
    <row r="3430">
      <c r="A3430" s="106"/>
      <c r="B3430" s="85"/>
      <c r="AQ3430" s="73"/>
      <c r="AT3430" s="73"/>
    </row>
    <row r="3431">
      <c r="A3431" s="106"/>
      <c r="B3431" s="85"/>
      <c r="AQ3431" s="73"/>
      <c r="AT3431" s="73"/>
    </row>
    <row r="3432">
      <c r="A3432" s="106"/>
      <c r="B3432" s="85"/>
      <c r="AQ3432" s="73"/>
      <c r="AT3432" s="73"/>
    </row>
    <row r="3433">
      <c r="A3433" s="106"/>
      <c r="B3433" s="85"/>
      <c r="AQ3433" s="73"/>
      <c r="AT3433" s="73"/>
    </row>
    <row r="3434">
      <c r="A3434" s="106"/>
      <c r="B3434" s="85"/>
      <c r="AQ3434" s="73"/>
      <c r="AT3434" s="73"/>
    </row>
    <row r="3435">
      <c r="A3435" s="106"/>
      <c r="B3435" s="85"/>
      <c r="AQ3435" s="73"/>
      <c r="AT3435" s="73"/>
    </row>
    <row r="3436">
      <c r="A3436" s="106"/>
      <c r="B3436" s="85"/>
      <c r="AQ3436" s="73"/>
      <c r="AT3436" s="73"/>
    </row>
    <row r="3437">
      <c r="A3437" s="106"/>
      <c r="B3437" s="85"/>
      <c r="AQ3437" s="73"/>
      <c r="AT3437" s="73"/>
    </row>
    <row r="3438">
      <c r="A3438" s="106"/>
      <c r="B3438" s="85"/>
      <c r="AQ3438" s="73"/>
      <c r="AT3438" s="73"/>
    </row>
    <row r="3439">
      <c r="A3439" s="106"/>
      <c r="B3439" s="85"/>
      <c r="AQ3439" s="73"/>
      <c r="AT3439" s="73"/>
    </row>
    <row r="3440">
      <c r="A3440" s="106"/>
      <c r="B3440" s="85"/>
      <c r="AQ3440" s="73"/>
      <c r="AT3440" s="73"/>
    </row>
    <row r="3441">
      <c r="A3441" s="106"/>
      <c r="B3441" s="85"/>
      <c r="AQ3441" s="73"/>
      <c r="AT3441" s="73"/>
    </row>
    <row r="3442">
      <c r="A3442" s="106"/>
      <c r="B3442" s="85"/>
      <c r="AQ3442" s="73"/>
      <c r="AT3442" s="73"/>
    </row>
    <row r="3443">
      <c r="A3443" s="106"/>
      <c r="B3443" s="85"/>
      <c r="AQ3443" s="73"/>
      <c r="AT3443" s="73"/>
    </row>
    <row r="3444">
      <c r="A3444" s="106"/>
      <c r="B3444" s="85"/>
      <c r="AQ3444" s="73"/>
      <c r="AT3444" s="73"/>
    </row>
    <row r="3445">
      <c r="A3445" s="106"/>
      <c r="B3445" s="85"/>
      <c r="AQ3445" s="73"/>
      <c r="AT3445" s="73"/>
    </row>
    <row r="3446">
      <c r="A3446" s="106"/>
      <c r="B3446" s="85"/>
      <c r="AQ3446" s="73"/>
      <c r="AT3446" s="73"/>
    </row>
    <row r="3447">
      <c r="A3447" s="106"/>
      <c r="B3447" s="85"/>
      <c r="AQ3447" s="73"/>
      <c r="AT3447" s="73"/>
    </row>
    <row r="3448">
      <c r="A3448" s="106"/>
      <c r="B3448" s="85"/>
      <c r="AQ3448" s="73"/>
      <c r="AT3448" s="73"/>
    </row>
    <row r="3449">
      <c r="A3449" s="106"/>
      <c r="B3449" s="85"/>
      <c r="AQ3449" s="73"/>
      <c r="AT3449" s="73"/>
    </row>
    <row r="3450">
      <c r="A3450" s="106"/>
      <c r="B3450" s="85"/>
      <c r="AQ3450" s="73"/>
      <c r="AT3450" s="73"/>
    </row>
    <row r="3451">
      <c r="A3451" s="106"/>
      <c r="B3451" s="85"/>
      <c r="AQ3451" s="73"/>
      <c r="AT3451" s="73"/>
    </row>
    <row r="3452">
      <c r="A3452" s="106"/>
      <c r="B3452" s="85"/>
      <c r="AQ3452" s="73"/>
      <c r="AT3452" s="73"/>
    </row>
    <row r="3453">
      <c r="A3453" s="106"/>
      <c r="B3453" s="85"/>
      <c r="AQ3453" s="73"/>
      <c r="AT3453" s="73"/>
    </row>
    <row r="3454">
      <c r="A3454" s="106"/>
      <c r="B3454" s="85"/>
      <c r="AQ3454" s="73"/>
      <c r="AT3454" s="73"/>
    </row>
    <row r="3455">
      <c r="A3455" s="106"/>
      <c r="B3455" s="85"/>
      <c r="AQ3455" s="73"/>
      <c r="AT3455" s="73"/>
    </row>
    <row r="3456">
      <c r="A3456" s="106"/>
      <c r="B3456" s="85"/>
      <c r="AQ3456" s="73"/>
      <c r="AT3456" s="73"/>
    </row>
    <row r="3457">
      <c r="A3457" s="106"/>
      <c r="B3457" s="85"/>
      <c r="AQ3457" s="73"/>
      <c r="AT3457" s="73"/>
    </row>
    <row r="3458">
      <c r="A3458" s="106"/>
      <c r="B3458" s="85"/>
      <c r="AQ3458" s="73"/>
      <c r="AT3458" s="73"/>
    </row>
    <row r="3459">
      <c r="A3459" s="106"/>
      <c r="B3459" s="85"/>
      <c r="AQ3459" s="73"/>
      <c r="AT3459" s="73"/>
    </row>
    <row r="3460">
      <c r="A3460" s="106"/>
      <c r="B3460" s="85"/>
      <c r="AQ3460" s="73"/>
      <c r="AT3460" s="73"/>
    </row>
    <row r="3461">
      <c r="A3461" s="106"/>
      <c r="B3461" s="85"/>
      <c r="AQ3461" s="73"/>
      <c r="AT3461" s="73"/>
    </row>
    <row r="3462">
      <c r="A3462" s="106"/>
      <c r="B3462" s="85"/>
      <c r="AQ3462" s="73"/>
      <c r="AT3462" s="73"/>
    </row>
    <row r="3463">
      <c r="A3463" s="106"/>
      <c r="B3463" s="85"/>
      <c r="AQ3463" s="73"/>
      <c r="AT3463" s="73"/>
    </row>
    <row r="3464">
      <c r="A3464" s="106"/>
      <c r="B3464" s="85"/>
      <c r="AQ3464" s="73"/>
      <c r="AT3464" s="73"/>
    </row>
    <row r="3465">
      <c r="A3465" s="106"/>
      <c r="B3465" s="85"/>
      <c r="AQ3465" s="73"/>
      <c r="AT3465" s="73"/>
    </row>
    <row r="3466">
      <c r="A3466" s="106"/>
      <c r="B3466" s="85"/>
      <c r="AQ3466" s="73"/>
      <c r="AT3466" s="73"/>
    </row>
    <row r="3467">
      <c r="A3467" s="106"/>
      <c r="B3467" s="85"/>
      <c r="AQ3467" s="73"/>
      <c r="AT3467" s="73"/>
    </row>
    <row r="3468">
      <c r="A3468" s="106"/>
      <c r="B3468" s="85"/>
      <c r="AQ3468" s="73"/>
      <c r="AT3468" s="73"/>
    </row>
    <row r="3469">
      <c r="A3469" s="106"/>
      <c r="B3469" s="85"/>
      <c r="AQ3469" s="73"/>
      <c r="AT3469" s="73"/>
    </row>
    <row r="3470">
      <c r="A3470" s="106"/>
      <c r="B3470" s="85"/>
      <c r="AQ3470" s="73"/>
      <c r="AT3470" s="73"/>
    </row>
    <row r="3471">
      <c r="A3471" s="106"/>
      <c r="B3471" s="85"/>
      <c r="AQ3471" s="73"/>
      <c r="AT3471" s="73"/>
    </row>
    <row r="3472">
      <c r="A3472" s="106"/>
      <c r="B3472" s="85"/>
      <c r="AQ3472" s="73"/>
      <c r="AT3472" s="73"/>
    </row>
    <row r="3473">
      <c r="A3473" s="106"/>
      <c r="B3473" s="85"/>
      <c r="AQ3473" s="73"/>
      <c r="AT3473" s="73"/>
    </row>
    <row r="3474">
      <c r="A3474" s="106"/>
      <c r="B3474" s="85"/>
      <c r="AQ3474" s="73"/>
      <c r="AT3474" s="73"/>
    </row>
    <row r="3475">
      <c r="A3475" s="106"/>
      <c r="B3475" s="85"/>
      <c r="AQ3475" s="73"/>
      <c r="AT3475" s="73"/>
    </row>
    <row r="3476">
      <c r="A3476" s="106"/>
      <c r="B3476" s="85"/>
      <c r="AQ3476" s="73"/>
      <c r="AT3476" s="73"/>
    </row>
    <row r="3477">
      <c r="A3477" s="106"/>
      <c r="B3477" s="85"/>
      <c r="AQ3477" s="73"/>
      <c r="AT3477" s="73"/>
    </row>
    <row r="3478">
      <c r="A3478" s="106"/>
      <c r="B3478" s="85"/>
      <c r="AQ3478" s="73"/>
      <c r="AT3478" s="73"/>
    </row>
    <row r="3479">
      <c r="A3479" s="106"/>
      <c r="B3479" s="85"/>
      <c r="AQ3479" s="73"/>
      <c r="AT3479" s="73"/>
    </row>
    <row r="3480">
      <c r="A3480" s="106"/>
      <c r="B3480" s="85"/>
      <c r="AQ3480" s="73"/>
      <c r="AT3480" s="73"/>
    </row>
    <row r="3481">
      <c r="A3481" s="106"/>
      <c r="B3481" s="85"/>
      <c r="AQ3481" s="73"/>
      <c r="AT3481" s="73"/>
    </row>
    <row r="3482">
      <c r="A3482" s="106"/>
      <c r="B3482" s="85"/>
      <c r="AQ3482" s="73"/>
      <c r="AT3482" s="73"/>
    </row>
    <row r="3483">
      <c r="A3483" s="106"/>
      <c r="B3483" s="85"/>
      <c r="AQ3483" s="73"/>
      <c r="AT3483" s="73"/>
    </row>
    <row r="3484">
      <c r="A3484" s="106"/>
      <c r="B3484" s="85"/>
      <c r="AQ3484" s="73"/>
      <c r="AT3484" s="73"/>
    </row>
    <row r="3485">
      <c r="A3485" s="106"/>
      <c r="B3485" s="85"/>
      <c r="AQ3485" s="73"/>
      <c r="AT3485" s="73"/>
    </row>
    <row r="3486">
      <c r="A3486" s="106"/>
      <c r="B3486" s="85"/>
      <c r="AQ3486" s="73"/>
      <c r="AT3486" s="73"/>
    </row>
    <row r="3487">
      <c r="A3487" s="106"/>
      <c r="B3487" s="85"/>
      <c r="AQ3487" s="73"/>
      <c r="AT3487" s="73"/>
    </row>
    <row r="3488">
      <c r="A3488" s="106"/>
      <c r="B3488" s="85"/>
      <c r="AQ3488" s="73"/>
      <c r="AT3488" s="73"/>
    </row>
    <row r="3489">
      <c r="A3489" s="106"/>
      <c r="B3489" s="85"/>
      <c r="AQ3489" s="73"/>
      <c r="AT3489" s="73"/>
    </row>
    <row r="3490">
      <c r="A3490" s="106"/>
      <c r="B3490" s="85"/>
      <c r="AQ3490" s="73"/>
      <c r="AT3490" s="73"/>
    </row>
    <row r="3491">
      <c r="A3491" s="106"/>
      <c r="B3491" s="85"/>
      <c r="AQ3491" s="73"/>
      <c r="AT3491" s="73"/>
    </row>
    <row r="3492">
      <c r="A3492" s="106"/>
      <c r="B3492" s="85"/>
      <c r="AQ3492" s="73"/>
      <c r="AT3492" s="73"/>
    </row>
    <row r="3493">
      <c r="A3493" s="106"/>
      <c r="B3493" s="85"/>
      <c r="AQ3493" s="73"/>
      <c r="AT3493" s="73"/>
    </row>
    <row r="3494">
      <c r="A3494" s="106"/>
      <c r="B3494" s="85"/>
      <c r="AQ3494" s="73"/>
      <c r="AT3494" s="73"/>
    </row>
    <row r="3495">
      <c r="A3495" s="106"/>
      <c r="B3495" s="85"/>
      <c r="AQ3495" s="73"/>
      <c r="AT3495" s="73"/>
    </row>
    <row r="3496">
      <c r="A3496" s="106"/>
      <c r="B3496" s="85"/>
      <c r="AQ3496" s="73"/>
      <c r="AT3496" s="73"/>
    </row>
    <row r="3497">
      <c r="A3497" s="106"/>
      <c r="B3497" s="85"/>
      <c r="AQ3497" s="73"/>
      <c r="AT3497" s="73"/>
    </row>
    <row r="3498">
      <c r="A3498" s="106"/>
      <c r="B3498" s="85"/>
      <c r="AQ3498" s="73"/>
      <c r="AT3498" s="73"/>
    </row>
    <row r="3499">
      <c r="A3499" s="106"/>
      <c r="B3499" s="85"/>
      <c r="AQ3499" s="73"/>
      <c r="AT3499" s="73"/>
    </row>
    <row r="3500">
      <c r="A3500" s="106"/>
      <c r="B3500" s="85"/>
      <c r="AQ3500" s="73"/>
      <c r="AT3500" s="73"/>
    </row>
    <row r="3501">
      <c r="A3501" s="106"/>
      <c r="B3501" s="85"/>
      <c r="AQ3501" s="73"/>
      <c r="AT3501" s="73"/>
    </row>
    <row r="3502">
      <c r="A3502" s="106"/>
      <c r="B3502" s="85"/>
      <c r="AQ3502" s="73"/>
      <c r="AT3502" s="73"/>
    </row>
    <row r="3503">
      <c r="A3503" s="106"/>
      <c r="B3503" s="85"/>
      <c r="AQ3503" s="73"/>
      <c r="AT3503" s="73"/>
    </row>
    <row r="3504">
      <c r="A3504" s="106"/>
      <c r="B3504" s="85"/>
      <c r="AQ3504" s="73"/>
      <c r="AT3504" s="73"/>
    </row>
    <row r="3505">
      <c r="A3505" s="106"/>
      <c r="B3505" s="85"/>
      <c r="AQ3505" s="73"/>
      <c r="AT3505" s="73"/>
    </row>
    <row r="3506">
      <c r="A3506" s="106"/>
      <c r="B3506" s="85"/>
      <c r="AQ3506" s="73"/>
      <c r="AT3506" s="73"/>
    </row>
    <row r="3507">
      <c r="A3507" s="106"/>
      <c r="B3507" s="85"/>
      <c r="AQ3507" s="73"/>
      <c r="AT3507" s="73"/>
    </row>
    <row r="3508">
      <c r="A3508" s="106"/>
      <c r="B3508" s="85"/>
      <c r="AQ3508" s="73"/>
      <c r="AT3508" s="73"/>
    </row>
    <row r="3509">
      <c r="A3509" s="106"/>
      <c r="B3509" s="85"/>
      <c r="AQ3509" s="73"/>
      <c r="AT3509" s="73"/>
    </row>
    <row r="3510">
      <c r="A3510" s="106"/>
      <c r="B3510" s="85"/>
      <c r="AQ3510" s="73"/>
      <c r="AT3510" s="73"/>
    </row>
    <row r="3511">
      <c r="A3511" s="106"/>
      <c r="B3511" s="85"/>
      <c r="AQ3511" s="73"/>
      <c r="AT3511" s="73"/>
    </row>
    <row r="3512">
      <c r="A3512" s="106"/>
      <c r="B3512" s="85"/>
      <c r="AQ3512" s="73"/>
      <c r="AT3512" s="73"/>
    </row>
    <row r="3513">
      <c r="A3513" s="106"/>
      <c r="B3513" s="85"/>
      <c r="AQ3513" s="73"/>
      <c r="AT3513" s="73"/>
    </row>
    <row r="3514">
      <c r="A3514" s="106"/>
      <c r="B3514" s="85"/>
      <c r="AQ3514" s="73"/>
      <c r="AT3514" s="73"/>
    </row>
    <row r="3515">
      <c r="A3515" s="106"/>
      <c r="B3515" s="85"/>
      <c r="AQ3515" s="73"/>
      <c r="AT3515" s="73"/>
    </row>
    <row r="3516">
      <c r="A3516" s="106"/>
      <c r="B3516" s="85"/>
      <c r="AQ3516" s="73"/>
      <c r="AT3516" s="73"/>
    </row>
    <row r="3517">
      <c r="A3517" s="106"/>
      <c r="B3517" s="85"/>
      <c r="AQ3517" s="73"/>
      <c r="AT3517" s="73"/>
    </row>
    <row r="3518">
      <c r="A3518" s="106"/>
      <c r="B3518" s="85"/>
      <c r="AQ3518" s="73"/>
      <c r="AT3518" s="73"/>
    </row>
    <row r="3519">
      <c r="A3519" s="106"/>
      <c r="B3519" s="85"/>
      <c r="AQ3519" s="73"/>
      <c r="AT3519" s="73"/>
    </row>
    <row r="3520">
      <c r="A3520" s="106"/>
      <c r="B3520" s="85"/>
      <c r="AQ3520" s="73"/>
      <c r="AT3520" s="73"/>
    </row>
    <row r="3521">
      <c r="A3521" s="106"/>
      <c r="B3521" s="85"/>
      <c r="AQ3521" s="73"/>
      <c r="AT3521" s="73"/>
    </row>
    <row r="3522">
      <c r="A3522" s="106"/>
      <c r="B3522" s="85"/>
      <c r="AQ3522" s="73"/>
      <c r="AT3522" s="73"/>
    </row>
    <row r="3523">
      <c r="A3523" s="106"/>
      <c r="B3523" s="85"/>
      <c r="AQ3523" s="73"/>
      <c r="AT3523" s="73"/>
    </row>
    <row r="3524">
      <c r="A3524" s="106"/>
      <c r="B3524" s="85"/>
      <c r="AQ3524" s="73"/>
      <c r="AT3524" s="73"/>
    </row>
    <row r="3525">
      <c r="A3525" s="106"/>
      <c r="B3525" s="85"/>
      <c r="AQ3525" s="73"/>
      <c r="AT3525" s="73"/>
    </row>
    <row r="3526">
      <c r="A3526" s="106"/>
      <c r="B3526" s="85"/>
      <c r="AQ3526" s="73"/>
      <c r="AT3526" s="73"/>
    </row>
    <row r="3527">
      <c r="A3527" s="106"/>
      <c r="B3527" s="85"/>
      <c r="AQ3527" s="73"/>
      <c r="AT3527" s="73"/>
    </row>
    <row r="3528">
      <c r="A3528" s="106"/>
      <c r="B3528" s="85"/>
      <c r="AQ3528" s="73"/>
      <c r="AT3528" s="73"/>
    </row>
    <row r="3529">
      <c r="A3529" s="106"/>
      <c r="B3529" s="85"/>
      <c r="AQ3529" s="73"/>
      <c r="AT3529" s="73"/>
    </row>
    <row r="3530">
      <c r="A3530" s="106"/>
      <c r="B3530" s="85"/>
      <c r="AQ3530" s="73"/>
      <c r="AT3530" s="73"/>
    </row>
    <row r="3531">
      <c r="A3531" s="106"/>
      <c r="B3531" s="85"/>
      <c r="AQ3531" s="73"/>
      <c r="AT3531" s="73"/>
    </row>
    <row r="3532">
      <c r="A3532" s="106"/>
      <c r="B3532" s="85"/>
      <c r="AQ3532" s="73"/>
      <c r="AT3532" s="73"/>
    </row>
    <row r="3533">
      <c r="A3533" s="106"/>
      <c r="B3533" s="85"/>
      <c r="AQ3533" s="73"/>
      <c r="AT3533" s="73"/>
    </row>
    <row r="3534">
      <c r="A3534" s="106"/>
      <c r="B3534" s="85"/>
      <c r="AQ3534" s="73"/>
      <c r="AT3534" s="73"/>
    </row>
    <row r="3535">
      <c r="A3535" s="106"/>
      <c r="B3535" s="85"/>
      <c r="AQ3535" s="73"/>
      <c r="AT3535" s="73"/>
    </row>
    <row r="3536">
      <c r="A3536" s="106"/>
      <c r="B3536" s="85"/>
      <c r="AQ3536" s="73"/>
      <c r="AT3536" s="73"/>
    </row>
    <row r="3537">
      <c r="A3537" s="106"/>
      <c r="B3537" s="85"/>
      <c r="AQ3537" s="73"/>
      <c r="AT3537" s="73"/>
    </row>
    <row r="3538">
      <c r="A3538" s="106"/>
      <c r="B3538" s="85"/>
      <c r="AQ3538" s="73"/>
      <c r="AT3538" s="73"/>
    </row>
    <row r="3539">
      <c r="A3539" s="106"/>
      <c r="B3539" s="85"/>
      <c r="AQ3539" s="73"/>
      <c r="AT3539" s="73"/>
    </row>
    <row r="3540">
      <c r="A3540" s="106"/>
      <c r="B3540" s="85"/>
      <c r="AQ3540" s="73"/>
      <c r="AT3540" s="73"/>
    </row>
    <row r="3541">
      <c r="A3541" s="106"/>
      <c r="B3541" s="85"/>
      <c r="AQ3541" s="73"/>
      <c r="AT3541" s="73"/>
    </row>
    <row r="3542">
      <c r="A3542" s="106"/>
      <c r="B3542" s="85"/>
      <c r="AQ3542" s="73"/>
      <c r="AT3542" s="73"/>
    </row>
    <row r="3543">
      <c r="A3543" s="106"/>
      <c r="B3543" s="85"/>
      <c r="AQ3543" s="73"/>
      <c r="AT3543" s="73"/>
    </row>
    <row r="3544">
      <c r="A3544" s="106"/>
      <c r="B3544" s="85"/>
      <c r="AQ3544" s="73"/>
      <c r="AT3544" s="73"/>
    </row>
    <row r="3545">
      <c r="A3545" s="106"/>
      <c r="B3545" s="85"/>
      <c r="AQ3545" s="73"/>
      <c r="AT3545" s="73"/>
    </row>
    <row r="3546">
      <c r="A3546" s="106"/>
      <c r="B3546" s="85"/>
      <c r="AQ3546" s="73"/>
      <c r="AT3546" s="73"/>
    </row>
    <row r="3547">
      <c r="A3547" s="106"/>
      <c r="B3547" s="85"/>
      <c r="AQ3547" s="73"/>
      <c r="AT3547" s="73"/>
    </row>
    <row r="3548">
      <c r="A3548" s="106"/>
      <c r="B3548" s="85"/>
      <c r="AQ3548" s="73"/>
      <c r="AT3548" s="73"/>
    </row>
    <row r="3549">
      <c r="A3549" s="106"/>
      <c r="B3549" s="85"/>
      <c r="AQ3549" s="73"/>
      <c r="AT3549" s="73"/>
    </row>
    <row r="3550">
      <c r="A3550" s="106"/>
      <c r="B3550" s="85"/>
      <c r="AQ3550" s="73"/>
      <c r="AT3550" s="73"/>
    </row>
    <row r="3551">
      <c r="A3551" s="106"/>
      <c r="B3551" s="85"/>
      <c r="AQ3551" s="73"/>
      <c r="AT3551" s="73"/>
    </row>
    <row r="3552">
      <c r="A3552" s="106"/>
      <c r="B3552" s="85"/>
      <c r="AQ3552" s="73"/>
      <c r="AT3552" s="73"/>
    </row>
    <row r="3553">
      <c r="A3553" s="106"/>
      <c r="B3553" s="85"/>
      <c r="AQ3553" s="73"/>
      <c r="AT3553" s="73"/>
    </row>
    <row r="3554">
      <c r="A3554" s="106"/>
      <c r="B3554" s="85"/>
      <c r="AQ3554" s="73"/>
      <c r="AT3554" s="73"/>
    </row>
    <row r="3555">
      <c r="A3555" s="106"/>
      <c r="B3555" s="85"/>
      <c r="AQ3555" s="73"/>
      <c r="AT3555" s="73"/>
    </row>
    <row r="3556">
      <c r="A3556" s="106"/>
      <c r="B3556" s="85"/>
      <c r="AQ3556" s="73"/>
      <c r="AT3556" s="73"/>
    </row>
    <row r="3557">
      <c r="A3557" s="106"/>
      <c r="B3557" s="85"/>
      <c r="AQ3557" s="73"/>
      <c r="AT3557" s="73"/>
    </row>
    <row r="3558">
      <c r="A3558" s="106"/>
      <c r="B3558" s="85"/>
      <c r="AQ3558" s="73"/>
      <c r="AT3558" s="73"/>
    </row>
    <row r="3559">
      <c r="A3559" s="106"/>
      <c r="B3559" s="85"/>
      <c r="AQ3559" s="73"/>
      <c r="AT3559" s="73"/>
    </row>
    <row r="3560">
      <c r="A3560" s="106"/>
      <c r="B3560" s="85"/>
      <c r="AQ3560" s="73"/>
      <c r="AT3560" s="73"/>
    </row>
    <row r="3561">
      <c r="A3561" s="106"/>
      <c r="B3561" s="85"/>
      <c r="AQ3561" s="73"/>
      <c r="AT3561" s="73"/>
    </row>
    <row r="3562">
      <c r="A3562" s="106"/>
      <c r="B3562" s="85"/>
      <c r="AQ3562" s="73"/>
      <c r="AT3562" s="73"/>
    </row>
    <row r="3563">
      <c r="A3563" s="106"/>
      <c r="B3563" s="85"/>
      <c r="AQ3563" s="73"/>
      <c r="AT3563" s="73"/>
    </row>
    <row r="3564">
      <c r="A3564" s="106"/>
      <c r="B3564" s="85"/>
      <c r="AQ3564" s="73"/>
      <c r="AT3564" s="73"/>
    </row>
    <row r="3565">
      <c r="A3565" s="106"/>
      <c r="B3565" s="85"/>
      <c r="AQ3565" s="73"/>
      <c r="AT3565" s="73"/>
    </row>
    <row r="3566">
      <c r="A3566" s="106"/>
      <c r="B3566" s="85"/>
      <c r="AQ3566" s="73"/>
      <c r="AT3566" s="73"/>
    </row>
    <row r="3567">
      <c r="A3567" s="106"/>
      <c r="B3567" s="85"/>
      <c r="AQ3567" s="73"/>
      <c r="AT3567" s="73"/>
    </row>
    <row r="3568">
      <c r="A3568" s="106"/>
      <c r="B3568" s="85"/>
      <c r="AQ3568" s="73"/>
      <c r="AT3568" s="73"/>
    </row>
    <row r="3569">
      <c r="A3569" s="106"/>
      <c r="B3569" s="85"/>
      <c r="AQ3569" s="73"/>
      <c r="AT3569" s="73"/>
    </row>
    <row r="3570">
      <c r="A3570" s="106"/>
      <c r="B3570" s="85"/>
      <c r="AQ3570" s="73"/>
      <c r="AT3570" s="73"/>
    </row>
    <row r="3571">
      <c r="A3571" s="106"/>
      <c r="B3571" s="85"/>
      <c r="AQ3571" s="73"/>
      <c r="AT3571" s="73"/>
    </row>
    <row r="3572">
      <c r="A3572" s="106"/>
      <c r="B3572" s="85"/>
      <c r="AQ3572" s="73"/>
      <c r="AT3572" s="73"/>
    </row>
    <row r="3573">
      <c r="A3573" s="106"/>
      <c r="B3573" s="85"/>
      <c r="AQ3573" s="73"/>
      <c r="AT3573" s="73"/>
    </row>
    <row r="3574">
      <c r="A3574" s="106"/>
      <c r="B3574" s="85"/>
      <c r="AQ3574" s="73"/>
      <c r="AT3574" s="73"/>
    </row>
    <row r="3575">
      <c r="A3575" s="106"/>
      <c r="B3575" s="85"/>
      <c r="AQ3575" s="73"/>
      <c r="AT3575" s="73"/>
    </row>
    <row r="3576">
      <c r="A3576" s="106"/>
      <c r="B3576" s="85"/>
      <c r="AQ3576" s="73"/>
      <c r="AT3576" s="73"/>
    </row>
    <row r="3577">
      <c r="A3577" s="106"/>
      <c r="B3577" s="85"/>
      <c r="AQ3577" s="73"/>
      <c r="AT3577" s="73"/>
    </row>
    <row r="3578">
      <c r="A3578" s="106"/>
      <c r="B3578" s="85"/>
      <c r="AQ3578" s="73"/>
      <c r="AT3578" s="73"/>
    </row>
    <row r="3579">
      <c r="A3579" s="106"/>
      <c r="B3579" s="85"/>
      <c r="AQ3579" s="73"/>
      <c r="AT3579" s="73"/>
    </row>
    <row r="3580">
      <c r="A3580" s="106"/>
      <c r="B3580" s="85"/>
      <c r="AQ3580" s="73"/>
      <c r="AT3580" s="73"/>
    </row>
    <row r="3581">
      <c r="A3581" s="106"/>
      <c r="B3581" s="85"/>
      <c r="AQ3581" s="73"/>
      <c r="AT3581" s="73"/>
    </row>
    <row r="3582">
      <c r="A3582" s="106"/>
      <c r="B3582" s="85"/>
      <c r="AQ3582" s="73"/>
      <c r="AT3582" s="73"/>
    </row>
    <row r="3583">
      <c r="A3583" s="106"/>
      <c r="B3583" s="85"/>
      <c r="AQ3583" s="73"/>
      <c r="AT3583" s="73"/>
    </row>
    <row r="3584">
      <c r="A3584" s="106"/>
      <c r="B3584" s="85"/>
      <c r="AQ3584" s="73"/>
      <c r="AT3584" s="73"/>
    </row>
    <row r="3585">
      <c r="A3585" s="106"/>
      <c r="B3585" s="85"/>
      <c r="AQ3585" s="73"/>
      <c r="AT3585" s="73"/>
    </row>
    <row r="3586">
      <c r="A3586" s="106"/>
      <c r="B3586" s="85"/>
      <c r="AQ3586" s="73"/>
      <c r="AT3586" s="73"/>
    </row>
    <row r="3587">
      <c r="A3587" s="106"/>
      <c r="B3587" s="85"/>
      <c r="AQ3587" s="73"/>
      <c r="AT3587" s="73"/>
    </row>
    <row r="3588">
      <c r="A3588" s="106"/>
      <c r="B3588" s="85"/>
      <c r="AQ3588" s="73"/>
      <c r="AT3588" s="73"/>
    </row>
    <row r="3589">
      <c r="A3589" s="106"/>
      <c r="B3589" s="85"/>
      <c r="AQ3589" s="73"/>
      <c r="AT3589" s="73"/>
    </row>
    <row r="3590">
      <c r="A3590" s="106"/>
      <c r="B3590" s="85"/>
      <c r="AQ3590" s="73"/>
      <c r="AT3590" s="73"/>
    </row>
    <row r="3591">
      <c r="A3591" s="106"/>
      <c r="B3591" s="85"/>
      <c r="AQ3591" s="73"/>
      <c r="AT3591" s="73"/>
    </row>
    <row r="3592">
      <c r="A3592" s="106"/>
      <c r="B3592" s="85"/>
      <c r="AQ3592" s="73"/>
      <c r="AT3592" s="73"/>
    </row>
    <row r="3593">
      <c r="A3593" s="106"/>
      <c r="B3593" s="85"/>
      <c r="AQ3593" s="73"/>
      <c r="AT3593" s="73"/>
    </row>
    <row r="3594">
      <c r="A3594" s="106"/>
      <c r="B3594" s="85"/>
      <c r="AQ3594" s="73"/>
      <c r="AT3594" s="73"/>
    </row>
    <row r="3595">
      <c r="A3595" s="106"/>
      <c r="B3595" s="85"/>
      <c r="AQ3595" s="73"/>
      <c r="AT3595" s="73"/>
    </row>
    <row r="3596">
      <c r="A3596" s="106"/>
      <c r="B3596" s="85"/>
      <c r="AQ3596" s="73"/>
      <c r="AT3596" s="73"/>
    </row>
    <row r="3597">
      <c r="A3597" s="106"/>
      <c r="B3597" s="85"/>
      <c r="AQ3597" s="73"/>
      <c r="AT3597" s="73"/>
    </row>
    <row r="3598">
      <c r="A3598" s="106"/>
      <c r="B3598" s="85"/>
      <c r="AQ3598" s="73"/>
      <c r="AT3598" s="73"/>
    </row>
    <row r="3599">
      <c r="A3599" s="106"/>
      <c r="B3599" s="85"/>
      <c r="AQ3599" s="73"/>
      <c r="AT3599" s="73"/>
    </row>
    <row r="3600">
      <c r="A3600" s="106"/>
      <c r="B3600" s="85"/>
      <c r="AQ3600" s="73"/>
      <c r="AT3600" s="73"/>
    </row>
    <row r="3601">
      <c r="A3601" s="106"/>
      <c r="B3601" s="85"/>
      <c r="AQ3601" s="73"/>
      <c r="AT3601" s="73"/>
    </row>
    <row r="3602">
      <c r="A3602" s="106"/>
      <c r="B3602" s="85"/>
      <c r="AQ3602" s="73"/>
      <c r="AT3602" s="73"/>
    </row>
    <row r="3603">
      <c r="A3603" s="106"/>
      <c r="B3603" s="85"/>
      <c r="AQ3603" s="73"/>
      <c r="AT3603" s="73"/>
    </row>
    <row r="3604">
      <c r="A3604" s="106"/>
      <c r="B3604" s="85"/>
      <c r="AQ3604" s="73"/>
      <c r="AT3604" s="73"/>
    </row>
    <row r="3605">
      <c r="A3605" s="106"/>
      <c r="B3605" s="85"/>
      <c r="AQ3605" s="73"/>
      <c r="AT3605" s="73"/>
    </row>
    <row r="3606">
      <c r="A3606" s="106"/>
      <c r="B3606" s="85"/>
      <c r="AQ3606" s="73"/>
      <c r="AT3606" s="73"/>
    </row>
    <row r="3607">
      <c r="A3607" s="106"/>
      <c r="B3607" s="85"/>
      <c r="AQ3607" s="73"/>
      <c r="AT3607" s="73"/>
    </row>
    <row r="3608">
      <c r="A3608" s="106"/>
      <c r="B3608" s="85"/>
      <c r="AQ3608" s="73"/>
      <c r="AT3608" s="73"/>
    </row>
    <row r="3609">
      <c r="A3609" s="106"/>
      <c r="B3609" s="85"/>
      <c r="AQ3609" s="73"/>
      <c r="AT3609" s="73"/>
    </row>
    <row r="3610">
      <c r="A3610" s="106"/>
      <c r="B3610" s="85"/>
      <c r="AQ3610" s="73"/>
      <c r="AT3610" s="73"/>
    </row>
    <row r="3611">
      <c r="A3611" s="106"/>
      <c r="B3611" s="85"/>
      <c r="AQ3611" s="73"/>
      <c r="AT3611" s="73"/>
    </row>
    <row r="3612">
      <c r="A3612" s="106"/>
      <c r="B3612" s="85"/>
      <c r="AQ3612" s="73"/>
      <c r="AT3612" s="73"/>
    </row>
    <row r="3613">
      <c r="A3613" s="106"/>
      <c r="B3613" s="85"/>
      <c r="AQ3613" s="73"/>
      <c r="AT3613" s="73"/>
    </row>
    <row r="3614">
      <c r="A3614" s="106"/>
      <c r="B3614" s="85"/>
      <c r="AQ3614" s="73"/>
      <c r="AT3614" s="73"/>
    </row>
    <row r="3615">
      <c r="A3615" s="106"/>
      <c r="B3615" s="85"/>
      <c r="AQ3615" s="73"/>
      <c r="AT3615" s="73"/>
    </row>
    <row r="3616">
      <c r="A3616" s="106"/>
      <c r="B3616" s="85"/>
      <c r="AQ3616" s="73"/>
      <c r="AT3616" s="73"/>
    </row>
    <row r="3617">
      <c r="A3617" s="106"/>
      <c r="B3617" s="85"/>
      <c r="AQ3617" s="73"/>
      <c r="AT3617" s="73"/>
    </row>
    <row r="3618">
      <c r="A3618" s="106"/>
      <c r="B3618" s="85"/>
      <c r="AQ3618" s="73"/>
      <c r="AT3618" s="73"/>
    </row>
    <row r="3619">
      <c r="A3619" s="106"/>
      <c r="B3619" s="85"/>
      <c r="AQ3619" s="73"/>
      <c r="AT3619" s="73"/>
    </row>
    <row r="3620">
      <c r="A3620" s="106"/>
      <c r="B3620" s="85"/>
      <c r="AQ3620" s="73"/>
      <c r="AT3620" s="73"/>
    </row>
    <row r="3621">
      <c r="A3621" s="106"/>
      <c r="B3621" s="85"/>
      <c r="AQ3621" s="73"/>
      <c r="AT3621" s="73"/>
    </row>
    <row r="3622">
      <c r="A3622" s="106"/>
      <c r="B3622" s="85"/>
      <c r="AQ3622" s="73"/>
      <c r="AT3622" s="73"/>
    </row>
    <row r="3623">
      <c r="A3623" s="106"/>
      <c r="B3623" s="85"/>
      <c r="AQ3623" s="73"/>
      <c r="AT3623" s="73"/>
    </row>
    <row r="3624">
      <c r="A3624" s="106"/>
      <c r="B3624" s="85"/>
      <c r="AQ3624" s="73"/>
      <c r="AT3624" s="73"/>
    </row>
    <row r="3625">
      <c r="A3625" s="106"/>
      <c r="B3625" s="85"/>
      <c r="AQ3625" s="73"/>
      <c r="AT3625" s="73"/>
    </row>
    <row r="3626">
      <c r="A3626" s="106"/>
      <c r="B3626" s="85"/>
      <c r="AQ3626" s="73"/>
      <c r="AT3626" s="73"/>
    </row>
    <row r="3627">
      <c r="A3627" s="106"/>
      <c r="B3627" s="85"/>
      <c r="AQ3627" s="73"/>
      <c r="AT3627" s="73"/>
    </row>
    <row r="3628">
      <c r="A3628" s="106"/>
      <c r="B3628" s="85"/>
      <c r="AQ3628" s="73"/>
      <c r="AT3628" s="73"/>
    </row>
    <row r="3629">
      <c r="A3629" s="106"/>
      <c r="B3629" s="85"/>
      <c r="AQ3629" s="73"/>
      <c r="AT3629" s="73"/>
    </row>
    <row r="3630">
      <c r="A3630" s="106"/>
      <c r="B3630" s="85"/>
      <c r="AQ3630" s="73"/>
      <c r="AT3630" s="73"/>
    </row>
    <row r="3631">
      <c r="A3631" s="106"/>
      <c r="B3631" s="85"/>
      <c r="AQ3631" s="73"/>
      <c r="AT3631" s="73"/>
    </row>
    <row r="3632">
      <c r="A3632" s="106"/>
      <c r="B3632" s="85"/>
      <c r="AQ3632" s="73"/>
      <c r="AT3632" s="73"/>
    </row>
    <row r="3633">
      <c r="A3633" s="106"/>
      <c r="B3633" s="85"/>
      <c r="AQ3633" s="73"/>
      <c r="AT3633" s="73"/>
    </row>
    <row r="3634">
      <c r="A3634" s="106"/>
      <c r="B3634" s="85"/>
      <c r="AQ3634" s="73"/>
      <c r="AT3634" s="73"/>
    </row>
    <row r="3635">
      <c r="A3635" s="106"/>
      <c r="B3635" s="85"/>
      <c r="AQ3635" s="73"/>
      <c r="AT3635" s="73"/>
    </row>
    <row r="3636">
      <c r="A3636" s="106"/>
      <c r="B3636" s="85"/>
      <c r="AQ3636" s="73"/>
      <c r="AT3636" s="73"/>
    </row>
    <row r="3637">
      <c r="A3637" s="106"/>
      <c r="B3637" s="85"/>
      <c r="AQ3637" s="73"/>
      <c r="AT3637" s="73"/>
    </row>
    <row r="3638">
      <c r="A3638" s="106"/>
      <c r="B3638" s="85"/>
      <c r="AQ3638" s="73"/>
      <c r="AT3638" s="73"/>
    </row>
    <row r="3639">
      <c r="A3639" s="106"/>
      <c r="B3639" s="85"/>
      <c r="AQ3639" s="73"/>
      <c r="AT3639" s="73"/>
    </row>
    <row r="3640">
      <c r="A3640" s="106"/>
      <c r="B3640" s="85"/>
      <c r="AQ3640" s="73"/>
      <c r="AT3640" s="73"/>
    </row>
    <row r="3641">
      <c r="A3641" s="106"/>
      <c r="B3641" s="85"/>
      <c r="AQ3641" s="73"/>
      <c r="AT3641" s="73"/>
    </row>
    <row r="3642">
      <c r="A3642" s="106"/>
      <c r="B3642" s="85"/>
      <c r="AQ3642" s="73"/>
      <c r="AT3642" s="73"/>
    </row>
    <row r="3643">
      <c r="A3643" s="106"/>
      <c r="B3643" s="85"/>
      <c r="AQ3643" s="73"/>
      <c r="AT3643" s="73"/>
    </row>
    <row r="3644">
      <c r="A3644" s="106"/>
      <c r="B3644" s="85"/>
      <c r="AQ3644" s="73"/>
      <c r="AT3644" s="73"/>
    </row>
    <row r="3645">
      <c r="A3645" s="106"/>
      <c r="B3645" s="85"/>
      <c r="AQ3645" s="73"/>
      <c r="AT3645" s="73"/>
    </row>
    <row r="3646">
      <c r="A3646" s="106"/>
      <c r="B3646" s="85"/>
      <c r="AQ3646" s="73"/>
      <c r="AT3646" s="73"/>
    </row>
    <row r="3647">
      <c r="A3647" s="106"/>
      <c r="B3647" s="85"/>
      <c r="AQ3647" s="73"/>
      <c r="AT3647" s="73"/>
    </row>
    <row r="3648">
      <c r="A3648" s="106"/>
      <c r="B3648" s="85"/>
      <c r="AQ3648" s="73"/>
      <c r="AT3648" s="73"/>
    </row>
    <row r="3649">
      <c r="A3649" s="106"/>
      <c r="B3649" s="85"/>
      <c r="AQ3649" s="73"/>
      <c r="AT3649" s="73"/>
    </row>
    <row r="3650">
      <c r="A3650" s="106"/>
      <c r="B3650" s="85"/>
      <c r="AQ3650" s="73"/>
      <c r="AT3650" s="73"/>
    </row>
    <row r="3651">
      <c r="A3651" s="106"/>
      <c r="B3651" s="85"/>
      <c r="AQ3651" s="73"/>
      <c r="AT3651" s="73"/>
    </row>
    <row r="3652">
      <c r="A3652" s="106"/>
      <c r="B3652" s="85"/>
      <c r="AQ3652" s="73"/>
      <c r="AT3652" s="73"/>
    </row>
    <row r="3653">
      <c r="A3653" s="106"/>
      <c r="B3653" s="85"/>
      <c r="AQ3653" s="73"/>
      <c r="AT3653" s="73"/>
    </row>
    <row r="3654">
      <c r="A3654" s="106"/>
      <c r="B3654" s="85"/>
      <c r="AQ3654" s="73"/>
      <c r="AT3654" s="73"/>
    </row>
    <row r="3655">
      <c r="A3655" s="106"/>
      <c r="B3655" s="85"/>
      <c r="AQ3655" s="73"/>
      <c r="AT3655" s="73"/>
    </row>
    <row r="3656">
      <c r="A3656" s="106"/>
      <c r="B3656" s="85"/>
      <c r="AQ3656" s="73"/>
      <c r="AT3656" s="73"/>
    </row>
    <row r="3657">
      <c r="A3657" s="106"/>
      <c r="B3657" s="85"/>
      <c r="AQ3657" s="73"/>
      <c r="AT3657" s="73"/>
    </row>
    <row r="3658">
      <c r="A3658" s="106"/>
      <c r="B3658" s="85"/>
      <c r="AQ3658" s="73"/>
      <c r="AT3658" s="73"/>
    </row>
    <row r="3659">
      <c r="A3659" s="106"/>
      <c r="B3659" s="85"/>
      <c r="AQ3659" s="73"/>
      <c r="AT3659" s="73"/>
    </row>
    <row r="3660">
      <c r="A3660" s="106"/>
      <c r="B3660" s="85"/>
      <c r="AQ3660" s="73"/>
      <c r="AT3660" s="73"/>
    </row>
    <row r="3661">
      <c r="A3661" s="106"/>
      <c r="B3661" s="85"/>
      <c r="AQ3661" s="73"/>
      <c r="AT3661" s="73"/>
    </row>
    <row r="3662">
      <c r="A3662" s="106"/>
      <c r="B3662" s="85"/>
      <c r="AQ3662" s="73"/>
      <c r="AT3662" s="73"/>
    </row>
    <row r="3663">
      <c r="A3663" s="106"/>
      <c r="B3663" s="85"/>
      <c r="AQ3663" s="73"/>
      <c r="AT3663" s="73"/>
    </row>
    <row r="3664">
      <c r="A3664" s="106"/>
      <c r="B3664" s="85"/>
      <c r="AQ3664" s="73"/>
      <c r="AT3664" s="73"/>
    </row>
    <row r="3665">
      <c r="A3665" s="106"/>
      <c r="B3665" s="85"/>
      <c r="AQ3665" s="73"/>
      <c r="AT3665" s="73"/>
    </row>
    <row r="3666">
      <c r="A3666" s="106"/>
      <c r="B3666" s="85"/>
      <c r="AQ3666" s="73"/>
      <c r="AT3666" s="73"/>
    </row>
    <row r="3667">
      <c r="A3667" s="106"/>
      <c r="B3667" s="85"/>
      <c r="AQ3667" s="73"/>
      <c r="AT3667" s="73"/>
    </row>
    <row r="3668">
      <c r="A3668" s="106"/>
      <c r="B3668" s="85"/>
      <c r="AQ3668" s="73"/>
      <c r="AT3668" s="73"/>
    </row>
    <row r="3669">
      <c r="A3669" s="106"/>
      <c r="B3669" s="85"/>
      <c r="AQ3669" s="73"/>
      <c r="AT3669" s="73"/>
    </row>
    <row r="3670">
      <c r="A3670" s="106"/>
      <c r="B3670" s="85"/>
      <c r="AQ3670" s="73"/>
      <c r="AT3670" s="73"/>
    </row>
    <row r="3671">
      <c r="A3671" s="106"/>
      <c r="B3671" s="85"/>
      <c r="AQ3671" s="73"/>
      <c r="AT3671" s="73"/>
    </row>
    <row r="3672">
      <c r="A3672" s="106"/>
      <c r="B3672" s="85"/>
      <c r="AQ3672" s="73"/>
      <c r="AT3672" s="73"/>
    </row>
    <row r="3673">
      <c r="A3673" s="106"/>
      <c r="B3673" s="85"/>
      <c r="AQ3673" s="73"/>
      <c r="AT3673" s="73"/>
    </row>
    <row r="3674">
      <c r="A3674" s="106"/>
      <c r="B3674" s="85"/>
      <c r="AQ3674" s="73"/>
      <c r="AT3674" s="73"/>
    </row>
    <row r="3675">
      <c r="A3675" s="106"/>
      <c r="B3675" s="85"/>
      <c r="AQ3675" s="73"/>
      <c r="AT3675" s="73"/>
    </row>
    <row r="3676">
      <c r="A3676" s="106"/>
      <c r="B3676" s="85"/>
      <c r="AQ3676" s="73"/>
      <c r="AT3676" s="73"/>
    </row>
    <row r="3677">
      <c r="A3677" s="106"/>
      <c r="B3677" s="85"/>
      <c r="AQ3677" s="73"/>
      <c r="AT3677" s="73"/>
    </row>
    <row r="3678">
      <c r="A3678" s="106"/>
      <c r="B3678" s="85"/>
      <c r="AQ3678" s="73"/>
      <c r="AT3678" s="73"/>
    </row>
    <row r="3679">
      <c r="A3679" s="106"/>
      <c r="B3679" s="85"/>
      <c r="AQ3679" s="73"/>
      <c r="AT3679" s="73"/>
    </row>
    <row r="3680">
      <c r="A3680" s="106"/>
      <c r="B3680" s="85"/>
      <c r="AQ3680" s="73"/>
      <c r="AT3680" s="73"/>
    </row>
    <row r="3681">
      <c r="A3681" s="106"/>
      <c r="B3681" s="85"/>
      <c r="AQ3681" s="73"/>
      <c r="AT3681" s="73"/>
    </row>
    <row r="3682">
      <c r="A3682" s="106"/>
      <c r="B3682" s="85"/>
      <c r="AQ3682" s="73"/>
      <c r="AT3682" s="73"/>
    </row>
    <row r="3683">
      <c r="A3683" s="106"/>
      <c r="B3683" s="85"/>
      <c r="AQ3683" s="73"/>
      <c r="AT3683" s="73"/>
    </row>
    <row r="3684">
      <c r="A3684" s="106"/>
      <c r="B3684" s="85"/>
      <c r="AQ3684" s="73"/>
      <c r="AT3684" s="73"/>
    </row>
    <row r="3685">
      <c r="A3685" s="106"/>
      <c r="B3685" s="85"/>
      <c r="AQ3685" s="73"/>
      <c r="AT3685" s="73"/>
    </row>
    <row r="3686">
      <c r="A3686" s="106"/>
      <c r="B3686" s="85"/>
      <c r="AQ3686" s="73"/>
      <c r="AT3686" s="73"/>
    </row>
    <row r="3687">
      <c r="A3687" s="106"/>
      <c r="B3687" s="85"/>
      <c r="AQ3687" s="73"/>
      <c r="AT3687" s="73"/>
    </row>
    <row r="3688">
      <c r="A3688" s="106"/>
      <c r="B3688" s="85"/>
      <c r="AQ3688" s="73"/>
      <c r="AT3688" s="73"/>
    </row>
    <row r="3689">
      <c r="A3689" s="106"/>
      <c r="B3689" s="85"/>
      <c r="AQ3689" s="73"/>
      <c r="AT3689" s="73"/>
    </row>
    <row r="3690">
      <c r="A3690" s="106"/>
      <c r="B3690" s="85"/>
      <c r="AQ3690" s="73"/>
      <c r="AT3690" s="73"/>
    </row>
    <row r="3691">
      <c r="A3691" s="106"/>
      <c r="B3691" s="85"/>
      <c r="AQ3691" s="73"/>
      <c r="AT3691" s="73"/>
    </row>
    <row r="3692">
      <c r="A3692" s="106"/>
      <c r="B3692" s="85"/>
      <c r="AQ3692" s="73"/>
      <c r="AT3692" s="73"/>
    </row>
    <row r="3693">
      <c r="A3693" s="106"/>
      <c r="B3693" s="85"/>
      <c r="AQ3693" s="73"/>
      <c r="AT3693" s="73"/>
    </row>
    <row r="3694">
      <c r="A3694" s="106"/>
      <c r="B3694" s="85"/>
      <c r="AQ3694" s="73"/>
      <c r="AT3694" s="73"/>
    </row>
    <row r="3695">
      <c r="A3695" s="106"/>
      <c r="B3695" s="85"/>
      <c r="AQ3695" s="73"/>
      <c r="AT3695" s="73"/>
    </row>
    <row r="3696">
      <c r="A3696" s="106"/>
      <c r="B3696" s="85"/>
      <c r="AQ3696" s="73"/>
      <c r="AT3696" s="73"/>
    </row>
    <row r="3697">
      <c r="A3697" s="106"/>
      <c r="B3697" s="85"/>
      <c r="AQ3697" s="73"/>
      <c r="AT3697" s="73"/>
    </row>
    <row r="3698">
      <c r="A3698" s="106"/>
      <c r="B3698" s="85"/>
      <c r="AQ3698" s="73"/>
      <c r="AT3698" s="73"/>
    </row>
    <row r="3699">
      <c r="A3699" s="106"/>
      <c r="B3699" s="85"/>
      <c r="AQ3699" s="73"/>
      <c r="AT3699" s="73"/>
    </row>
    <row r="3700">
      <c r="A3700" s="106"/>
      <c r="B3700" s="85"/>
      <c r="AQ3700" s="73"/>
      <c r="AT3700" s="73"/>
    </row>
    <row r="3701">
      <c r="A3701" s="106"/>
      <c r="B3701" s="85"/>
      <c r="AQ3701" s="73"/>
      <c r="AT3701" s="73"/>
    </row>
    <row r="3702">
      <c r="A3702" s="106"/>
      <c r="B3702" s="85"/>
      <c r="AQ3702" s="73"/>
      <c r="AT3702" s="73"/>
    </row>
    <row r="3703">
      <c r="A3703" s="106"/>
      <c r="B3703" s="85"/>
      <c r="AQ3703" s="73"/>
      <c r="AT3703" s="73"/>
    </row>
    <row r="3704">
      <c r="A3704" s="106"/>
      <c r="B3704" s="85"/>
      <c r="AQ3704" s="73"/>
      <c r="AT3704" s="73"/>
    </row>
    <row r="3705">
      <c r="A3705" s="106"/>
      <c r="B3705" s="85"/>
      <c r="AQ3705" s="73"/>
      <c r="AT3705" s="73"/>
    </row>
    <row r="3706">
      <c r="A3706" s="106"/>
      <c r="B3706" s="85"/>
      <c r="AQ3706" s="73"/>
      <c r="AT3706" s="73"/>
    </row>
    <row r="3707">
      <c r="A3707" s="106"/>
      <c r="B3707" s="85"/>
      <c r="AQ3707" s="73"/>
      <c r="AT3707" s="73"/>
    </row>
    <row r="3708">
      <c r="A3708" s="106"/>
      <c r="B3708" s="85"/>
      <c r="AQ3708" s="73"/>
      <c r="AT3708" s="73"/>
    </row>
    <row r="3709">
      <c r="A3709" s="106"/>
      <c r="B3709" s="85"/>
      <c r="AQ3709" s="73"/>
      <c r="AT3709" s="73"/>
    </row>
    <row r="3710">
      <c r="A3710" s="106"/>
      <c r="B3710" s="85"/>
      <c r="AQ3710" s="73"/>
      <c r="AT3710" s="73"/>
    </row>
    <row r="3711">
      <c r="A3711" s="106"/>
      <c r="B3711" s="85"/>
      <c r="AQ3711" s="73"/>
      <c r="AT3711" s="73"/>
    </row>
    <row r="3712">
      <c r="A3712" s="106"/>
      <c r="B3712" s="85"/>
      <c r="AQ3712" s="73"/>
      <c r="AT3712" s="73"/>
    </row>
    <row r="3713">
      <c r="A3713" s="106"/>
      <c r="B3713" s="85"/>
      <c r="AQ3713" s="73"/>
      <c r="AT3713" s="73"/>
    </row>
    <row r="3714">
      <c r="A3714" s="106"/>
      <c r="B3714" s="85"/>
      <c r="AQ3714" s="73"/>
      <c r="AT3714" s="73"/>
    </row>
    <row r="3715">
      <c r="A3715" s="106"/>
      <c r="B3715" s="85"/>
      <c r="AQ3715" s="73"/>
      <c r="AT3715" s="73"/>
    </row>
    <row r="3716">
      <c r="A3716" s="106"/>
      <c r="B3716" s="85"/>
      <c r="AQ3716" s="73"/>
      <c r="AT3716" s="73"/>
    </row>
    <row r="3717">
      <c r="A3717" s="106"/>
      <c r="B3717" s="85"/>
      <c r="AQ3717" s="73"/>
      <c r="AT3717" s="73"/>
    </row>
    <row r="3718">
      <c r="A3718" s="106"/>
      <c r="B3718" s="85"/>
      <c r="AQ3718" s="73"/>
      <c r="AT3718" s="73"/>
    </row>
    <row r="3719">
      <c r="A3719" s="106"/>
      <c r="B3719" s="85"/>
      <c r="AQ3719" s="73"/>
      <c r="AT3719" s="73"/>
    </row>
    <row r="3720">
      <c r="A3720" s="106"/>
      <c r="B3720" s="85"/>
      <c r="AQ3720" s="73"/>
      <c r="AT3720" s="73"/>
    </row>
    <row r="3721">
      <c r="A3721" s="106"/>
      <c r="B3721" s="85"/>
      <c r="AQ3721" s="73"/>
      <c r="AT3721" s="73"/>
    </row>
    <row r="3722">
      <c r="A3722" s="106"/>
      <c r="B3722" s="85"/>
      <c r="AQ3722" s="73"/>
      <c r="AT3722" s="73"/>
    </row>
    <row r="3723">
      <c r="A3723" s="106"/>
      <c r="B3723" s="85"/>
      <c r="AQ3723" s="73"/>
      <c r="AT3723" s="73"/>
    </row>
    <row r="3724">
      <c r="A3724" s="106"/>
      <c r="B3724" s="85"/>
      <c r="AQ3724" s="73"/>
      <c r="AT3724" s="73"/>
    </row>
    <row r="3725">
      <c r="A3725" s="106"/>
      <c r="B3725" s="85"/>
      <c r="AQ3725" s="73"/>
      <c r="AT3725" s="73"/>
    </row>
    <row r="3726">
      <c r="A3726" s="106"/>
      <c r="B3726" s="85"/>
      <c r="AQ3726" s="73"/>
      <c r="AT3726" s="73"/>
    </row>
    <row r="3727">
      <c r="A3727" s="106"/>
      <c r="B3727" s="85"/>
      <c r="AQ3727" s="73"/>
      <c r="AT3727" s="73"/>
    </row>
    <row r="3728">
      <c r="A3728" s="106"/>
      <c r="B3728" s="85"/>
      <c r="AQ3728" s="73"/>
      <c r="AT3728" s="73"/>
    </row>
    <row r="3729">
      <c r="A3729" s="106"/>
      <c r="B3729" s="85"/>
      <c r="AQ3729" s="73"/>
      <c r="AT3729" s="73"/>
    </row>
    <row r="3730">
      <c r="A3730" s="106"/>
      <c r="B3730" s="85"/>
      <c r="AQ3730" s="73"/>
      <c r="AT3730" s="73"/>
    </row>
    <row r="3731">
      <c r="A3731" s="106"/>
      <c r="B3731" s="85"/>
      <c r="AQ3731" s="73"/>
      <c r="AT3731" s="73"/>
    </row>
    <row r="3732">
      <c r="A3732" s="106"/>
      <c r="B3732" s="85"/>
      <c r="AQ3732" s="73"/>
      <c r="AT3732" s="73"/>
    </row>
    <row r="3733">
      <c r="A3733" s="106"/>
      <c r="B3733" s="85"/>
      <c r="AQ3733" s="73"/>
      <c r="AT3733" s="73"/>
    </row>
    <row r="3734">
      <c r="A3734" s="106"/>
      <c r="B3734" s="85"/>
      <c r="AQ3734" s="73"/>
      <c r="AT3734" s="73"/>
    </row>
    <row r="3735">
      <c r="A3735" s="106"/>
      <c r="B3735" s="85"/>
      <c r="AQ3735" s="73"/>
      <c r="AT3735" s="73"/>
    </row>
    <row r="3736">
      <c r="A3736" s="106"/>
      <c r="B3736" s="85"/>
      <c r="AQ3736" s="73"/>
      <c r="AT3736" s="73"/>
    </row>
    <row r="3737">
      <c r="A3737" s="106"/>
      <c r="B3737" s="85"/>
      <c r="AQ3737" s="73"/>
      <c r="AT3737" s="73"/>
    </row>
    <row r="3738">
      <c r="A3738" s="106"/>
      <c r="B3738" s="85"/>
      <c r="AQ3738" s="73"/>
      <c r="AT3738" s="73"/>
    </row>
    <row r="3739">
      <c r="A3739" s="106"/>
      <c r="B3739" s="85"/>
      <c r="AQ3739" s="73"/>
      <c r="AT3739" s="73"/>
    </row>
    <row r="3740">
      <c r="A3740" s="106"/>
      <c r="B3740" s="85"/>
      <c r="AQ3740" s="73"/>
      <c r="AT3740" s="73"/>
    </row>
    <row r="3741">
      <c r="A3741" s="106"/>
      <c r="B3741" s="85"/>
      <c r="AQ3741" s="73"/>
      <c r="AT3741" s="73"/>
    </row>
    <row r="3742">
      <c r="A3742" s="106"/>
      <c r="B3742" s="85"/>
      <c r="AQ3742" s="73"/>
      <c r="AT3742" s="73"/>
    </row>
    <row r="3743">
      <c r="A3743" s="106"/>
      <c r="B3743" s="85"/>
      <c r="AQ3743" s="73"/>
      <c r="AT3743" s="73"/>
    </row>
    <row r="3744">
      <c r="A3744" s="106"/>
      <c r="B3744" s="85"/>
      <c r="AQ3744" s="73"/>
      <c r="AT3744" s="73"/>
    </row>
    <row r="3745">
      <c r="A3745" s="106"/>
      <c r="B3745" s="85"/>
      <c r="AQ3745" s="73"/>
      <c r="AT3745" s="73"/>
    </row>
    <row r="3746">
      <c r="A3746" s="106"/>
      <c r="B3746" s="85"/>
      <c r="AQ3746" s="73"/>
      <c r="AT3746" s="73"/>
    </row>
    <row r="3747">
      <c r="A3747" s="106"/>
      <c r="B3747" s="85"/>
      <c r="AQ3747" s="73"/>
      <c r="AT3747" s="73"/>
    </row>
    <row r="3748">
      <c r="A3748" s="106"/>
      <c r="B3748" s="85"/>
      <c r="AQ3748" s="73"/>
      <c r="AT3748" s="73"/>
    </row>
    <row r="3749">
      <c r="A3749" s="106"/>
      <c r="B3749" s="85"/>
      <c r="AQ3749" s="73"/>
      <c r="AT3749" s="73"/>
    </row>
    <row r="3750">
      <c r="A3750" s="106"/>
      <c r="B3750" s="85"/>
      <c r="AQ3750" s="73"/>
      <c r="AT3750" s="73"/>
    </row>
    <row r="3751">
      <c r="A3751" s="106"/>
      <c r="B3751" s="85"/>
      <c r="AQ3751" s="73"/>
      <c r="AT3751" s="73"/>
    </row>
    <row r="3752">
      <c r="A3752" s="106"/>
      <c r="B3752" s="85"/>
      <c r="AQ3752" s="73"/>
      <c r="AT3752" s="73"/>
    </row>
    <row r="3753">
      <c r="A3753" s="106"/>
      <c r="B3753" s="85"/>
      <c r="AQ3753" s="73"/>
      <c r="AT3753" s="73"/>
    </row>
    <row r="3754">
      <c r="A3754" s="106"/>
      <c r="B3754" s="85"/>
      <c r="AQ3754" s="73"/>
      <c r="AT3754" s="73"/>
    </row>
    <row r="3755">
      <c r="A3755" s="106"/>
      <c r="B3755" s="85"/>
      <c r="AQ3755" s="73"/>
      <c r="AT3755" s="73"/>
    </row>
    <row r="3756">
      <c r="A3756" s="106"/>
      <c r="B3756" s="85"/>
      <c r="AQ3756" s="73"/>
      <c r="AT3756" s="73"/>
    </row>
    <row r="3757">
      <c r="A3757" s="106"/>
      <c r="B3757" s="85"/>
      <c r="AQ3757" s="73"/>
      <c r="AT3757" s="73"/>
    </row>
    <row r="3758">
      <c r="A3758" s="106"/>
      <c r="B3758" s="85"/>
      <c r="AQ3758" s="73"/>
      <c r="AT3758" s="73"/>
    </row>
    <row r="3759">
      <c r="A3759" s="106"/>
      <c r="B3759" s="85"/>
      <c r="AQ3759" s="73"/>
      <c r="AT3759" s="73"/>
    </row>
    <row r="3760">
      <c r="A3760" s="106"/>
      <c r="B3760" s="85"/>
      <c r="AQ3760" s="73"/>
      <c r="AT3760" s="73"/>
    </row>
    <row r="3761">
      <c r="A3761" s="106"/>
      <c r="B3761" s="85"/>
      <c r="AQ3761" s="73"/>
      <c r="AT3761" s="73"/>
    </row>
    <row r="3762">
      <c r="A3762" s="106"/>
      <c r="B3762" s="85"/>
      <c r="AQ3762" s="73"/>
      <c r="AT3762" s="73"/>
    </row>
    <row r="3763">
      <c r="A3763" s="106"/>
      <c r="B3763" s="85"/>
      <c r="AQ3763" s="73"/>
      <c r="AT3763" s="73"/>
    </row>
    <row r="3764">
      <c r="A3764" s="106"/>
      <c r="B3764" s="85"/>
      <c r="AQ3764" s="73"/>
      <c r="AT3764" s="73"/>
    </row>
    <row r="3765">
      <c r="A3765" s="106"/>
      <c r="B3765" s="85"/>
      <c r="AQ3765" s="73"/>
      <c r="AT3765" s="73"/>
    </row>
    <row r="3766">
      <c r="A3766" s="106"/>
      <c r="B3766" s="85"/>
      <c r="AQ3766" s="73"/>
      <c r="AT3766" s="73"/>
    </row>
    <row r="3767">
      <c r="A3767" s="106"/>
      <c r="B3767" s="85"/>
      <c r="AQ3767" s="73"/>
      <c r="AT3767" s="73"/>
    </row>
    <row r="3768">
      <c r="A3768" s="106"/>
      <c r="B3768" s="85"/>
      <c r="AQ3768" s="73"/>
      <c r="AT3768" s="73"/>
    </row>
    <row r="3769">
      <c r="A3769" s="106"/>
      <c r="B3769" s="85"/>
      <c r="AQ3769" s="73"/>
      <c r="AT3769" s="73"/>
    </row>
    <row r="3770">
      <c r="A3770" s="106"/>
      <c r="B3770" s="85"/>
      <c r="AQ3770" s="73"/>
      <c r="AT3770" s="73"/>
    </row>
    <row r="3771">
      <c r="A3771" s="106"/>
      <c r="B3771" s="85"/>
      <c r="AQ3771" s="73"/>
      <c r="AT3771" s="73"/>
    </row>
    <row r="3772">
      <c r="A3772" s="106"/>
      <c r="B3772" s="85"/>
      <c r="AQ3772" s="73"/>
      <c r="AT3772" s="73"/>
    </row>
    <row r="3773">
      <c r="A3773" s="106"/>
      <c r="B3773" s="85"/>
      <c r="AQ3773" s="73"/>
      <c r="AT3773" s="73"/>
    </row>
    <row r="3774">
      <c r="A3774" s="106"/>
      <c r="B3774" s="85"/>
      <c r="AQ3774" s="73"/>
      <c r="AT3774" s="73"/>
    </row>
    <row r="3775">
      <c r="A3775" s="106"/>
      <c r="B3775" s="85"/>
      <c r="AQ3775" s="73"/>
      <c r="AT3775" s="73"/>
    </row>
    <row r="3776">
      <c r="A3776" s="106"/>
      <c r="B3776" s="85"/>
      <c r="AQ3776" s="73"/>
      <c r="AT3776" s="73"/>
    </row>
    <row r="3777">
      <c r="A3777" s="106"/>
      <c r="B3777" s="85"/>
      <c r="AQ3777" s="73"/>
      <c r="AT3777" s="73"/>
    </row>
    <row r="3778">
      <c r="A3778" s="106"/>
      <c r="B3778" s="85"/>
      <c r="AQ3778" s="73"/>
      <c r="AT3778" s="73"/>
    </row>
    <row r="3779">
      <c r="A3779" s="106"/>
      <c r="B3779" s="85"/>
      <c r="AQ3779" s="73"/>
      <c r="AT3779" s="73"/>
    </row>
    <row r="3780">
      <c r="A3780" s="106"/>
      <c r="B3780" s="85"/>
      <c r="AQ3780" s="73"/>
      <c r="AT3780" s="73"/>
    </row>
    <row r="3781">
      <c r="A3781" s="106"/>
      <c r="B3781" s="85"/>
      <c r="AQ3781" s="73"/>
      <c r="AT3781" s="73"/>
    </row>
    <row r="3782">
      <c r="A3782" s="106"/>
      <c r="B3782" s="85"/>
      <c r="AQ3782" s="73"/>
      <c r="AT3782" s="73"/>
    </row>
    <row r="3783">
      <c r="A3783" s="106"/>
      <c r="B3783" s="85"/>
      <c r="AQ3783" s="73"/>
      <c r="AT3783" s="73"/>
    </row>
    <row r="3784">
      <c r="A3784" s="106"/>
      <c r="B3784" s="85"/>
      <c r="AQ3784" s="73"/>
      <c r="AT3784" s="73"/>
    </row>
    <row r="3785">
      <c r="A3785" s="106"/>
      <c r="B3785" s="85"/>
      <c r="AQ3785" s="73"/>
      <c r="AT3785" s="73"/>
    </row>
    <row r="3786">
      <c r="A3786" s="106"/>
      <c r="B3786" s="85"/>
      <c r="AQ3786" s="73"/>
      <c r="AT3786" s="73"/>
    </row>
    <row r="3787">
      <c r="A3787" s="106"/>
      <c r="B3787" s="85"/>
      <c r="AQ3787" s="73"/>
      <c r="AT3787" s="73"/>
    </row>
    <row r="3788">
      <c r="A3788" s="106"/>
      <c r="B3788" s="85"/>
      <c r="AQ3788" s="73"/>
      <c r="AT3788" s="73"/>
    </row>
    <row r="3789">
      <c r="A3789" s="106"/>
      <c r="B3789" s="85"/>
      <c r="AQ3789" s="73"/>
      <c r="AT3789" s="73"/>
    </row>
    <row r="3790">
      <c r="A3790" s="106"/>
      <c r="B3790" s="85"/>
      <c r="AQ3790" s="73"/>
      <c r="AT3790" s="73"/>
    </row>
    <row r="3791">
      <c r="A3791" s="106"/>
      <c r="B3791" s="85"/>
      <c r="AQ3791" s="73"/>
      <c r="AT3791" s="73"/>
    </row>
    <row r="3792">
      <c r="A3792" s="106"/>
      <c r="B3792" s="85"/>
      <c r="AQ3792" s="73"/>
      <c r="AT3792" s="73"/>
    </row>
    <row r="3793">
      <c r="A3793" s="106"/>
      <c r="B3793" s="85"/>
      <c r="AQ3793" s="73"/>
      <c r="AT3793" s="73"/>
    </row>
    <row r="3794">
      <c r="A3794" s="106"/>
      <c r="B3794" s="85"/>
      <c r="AQ3794" s="73"/>
      <c r="AT3794" s="73"/>
    </row>
    <row r="3795">
      <c r="A3795" s="106"/>
      <c r="B3795" s="85"/>
      <c r="AQ3795" s="73"/>
      <c r="AT3795" s="73"/>
    </row>
    <row r="3796">
      <c r="A3796" s="106"/>
      <c r="B3796" s="85"/>
      <c r="AQ3796" s="73"/>
      <c r="AT3796" s="73"/>
    </row>
    <row r="3797">
      <c r="A3797" s="106"/>
      <c r="B3797" s="85"/>
      <c r="AQ3797" s="73"/>
      <c r="AT3797" s="73"/>
    </row>
    <row r="3798">
      <c r="A3798" s="106"/>
      <c r="B3798" s="85"/>
      <c r="AQ3798" s="73"/>
      <c r="AT3798" s="73"/>
    </row>
    <row r="3799">
      <c r="A3799" s="106"/>
      <c r="B3799" s="85"/>
      <c r="AQ3799" s="73"/>
      <c r="AT3799" s="73"/>
    </row>
    <row r="3800">
      <c r="A3800" s="106"/>
      <c r="B3800" s="85"/>
      <c r="AQ3800" s="73"/>
      <c r="AT3800" s="73"/>
    </row>
    <row r="3801">
      <c r="A3801" s="106"/>
      <c r="B3801" s="85"/>
      <c r="AQ3801" s="73"/>
      <c r="AT3801" s="73"/>
    </row>
    <row r="3802">
      <c r="A3802" s="106"/>
      <c r="B3802" s="85"/>
      <c r="AQ3802" s="73"/>
      <c r="AT3802" s="73"/>
    </row>
    <row r="3803">
      <c r="A3803" s="106"/>
      <c r="B3803" s="85"/>
      <c r="AQ3803" s="73"/>
      <c r="AT3803" s="73"/>
    </row>
    <row r="3804">
      <c r="A3804" s="106"/>
      <c r="B3804" s="85"/>
      <c r="AQ3804" s="73"/>
      <c r="AT3804" s="73"/>
    </row>
    <row r="3805">
      <c r="A3805" s="106"/>
      <c r="B3805" s="85"/>
      <c r="AQ3805" s="73"/>
      <c r="AT3805" s="73"/>
    </row>
    <row r="3806">
      <c r="A3806" s="106"/>
      <c r="B3806" s="85"/>
      <c r="AQ3806" s="73"/>
      <c r="AT3806" s="73"/>
    </row>
    <row r="3807">
      <c r="A3807" s="106"/>
      <c r="B3807" s="85"/>
      <c r="AQ3807" s="73"/>
      <c r="AT3807" s="73"/>
    </row>
    <row r="3808">
      <c r="A3808" s="106"/>
      <c r="B3808" s="85"/>
      <c r="AQ3808" s="73"/>
      <c r="AT3808" s="73"/>
    </row>
    <row r="3809">
      <c r="A3809" s="106"/>
      <c r="B3809" s="85"/>
      <c r="AQ3809" s="73"/>
      <c r="AT3809" s="73"/>
    </row>
    <row r="3810">
      <c r="A3810" s="106"/>
      <c r="B3810" s="85"/>
      <c r="AQ3810" s="73"/>
      <c r="AT3810" s="73"/>
    </row>
    <row r="3811">
      <c r="A3811" s="106"/>
      <c r="B3811" s="85"/>
      <c r="AQ3811" s="73"/>
      <c r="AT3811" s="73"/>
    </row>
    <row r="3812">
      <c r="A3812" s="106"/>
      <c r="B3812" s="85"/>
      <c r="AQ3812" s="73"/>
      <c r="AT3812" s="73"/>
    </row>
    <row r="3813">
      <c r="A3813" s="106"/>
      <c r="B3813" s="85"/>
      <c r="AQ3813" s="73"/>
      <c r="AT3813" s="73"/>
    </row>
    <row r="3814">
      <c r="A3814" s="106"/>
      <c r="B3814" s="85"/>
      <c r="AQ3814" s="73"/>
      <c r="AT3814" s="73"/>
    </row>
    <row r="3815">
      <c r="A3815" s="106"/>
      <c r="B3815" s="85"/>
      <c r="AQ3815" s="73"/>
      <c r="AT3815" s="73"/>
    </row>
    <row r="3816">
      <c r="A3816" s="106"/>
      <c r="B3816" s="85"/>
      <c r="AQ3816" s="73"/>
      <c r="AT3816" s="73"/>
    </row>
    <row r="3817">
      <c r="A3817" s="106"/>
      <c r="B3817" s="85"/>
      <c r="AQ3817" s="73"/>
      <c r="AT3817" s="73"/>
    </row>
    <row r="3818">
      <c r="A3818" s="106"/>
      <c r="B3818" s="85"/>
      <c r="AQ3818" s="73"/>
      <c r="AT3818" s="73"/>
    </row>
    <row r="3819">
      <c r="A3819" s="106"/>
      <c r="B3819" s="85"/>
      <c r="AQ3819" s="73"/>
      <c r="AT3819" s="73"/>
    </row>
    <row r="3820">
      <c r="A3820" s="106"/>
      <c r="B3820" s="85"/>
      <c r="AQ3820" s="73"/>
      <c r="AT3820" s="73"/>
    </row>
    <row r="3821">
      <c r="A3821" s="106"/>
      <c r="B3821" s="85"/>
      <c r="AQ3821" s="73"/>
      <c r="AT3821" s="73"/>
    </row>
    <row r="3822">
      <c r="A3822" s="106"/>
      <c r="B3822" s="85"/>
      <c r="AQ3822" s="73"/>
      <c r="AT3822" s="73"/>
    </row>
    <row r="3823">
      <c r="A3823" s="106"/>
      <c r="B3823" s="85"/>
      <c r="AQ3823" s="73"/>
      <c r="AT3823" s="73"/>
    </row>
    <row r="3824">
      <c r="A3824" s="106"/>
      <c r="B3824" s="85"/>
      <c r="AQ3824" s="73"/>
      <c r="AT3824" s="73"/>
    </row>
    <row r="3825">
      <c r="A3825" s="106"/>
      <c r="B3825" s="85"/>
      <c r="AQ3825" s="73"/>
      <c r="AT3825" s="73"/>
    </row>
    <row r="3826">
      <c r="A3826" s="106"/>
      <c r="B3826" s="85"/>
      <c r="AQ3826" s="73"/>
      <c r="AT3826" s="73"/>
    </row>
    <row r="3827">
      <c r="A3827" s="106"/>
      <c r="B3827" s="85"/>
      <c r="AQ3827" s="73"/>
      <c r="AT3827" s="73"/>
    </row>
    <row r="3828">
      <c r="A3828" s="106"/>
      <c r="B3828" s="85"/>
      <c r="AQ3828" s="73"/>
      <c r="AT3828" s="73"/>
    </row>
    <row r="3829">
      <c r="A3829" s="106"/>
      <c r="B3829" s="85"/>
      <c r="AQ3829" s="73"/>
      <c r="AT3829" s="73"/>
    </row>
    <row r="3830">
      <c r="A3830" s="106"/>
      <c r="B3830" s="85"/>
      <c r="AQ3830" s="73"/>
      <c r="AT3830" s="73"/>
    </row>
    <row r="3831">
      <c r="A3831" s="106"/>
      <c r="B3831" s="85"/>
      <c r="AQ3831" s="73"/>
      <c r="AT3831" s="73"/>
    </row>
    <row r="3832">
      <c r="A3832" s="106"/>
      <c r="B3832" s="85"/>
      <c r="AQ3832" s="73"/>
      <c r="AT3832" s="73"/>
    </row>
    <row r="3833">
      <c r="A3833" s="106"/>
      <c r="B3833" s="85"/>
      <c r="AQ3833" s="73"/>
      <c r="AT3833" s="73"/>
    </row>
    <row r="3834">
      <c r="A3834" s="106"/>
      <c r="B3834" s="85"/>
      <c r="AQ3834" s="73"/>
      <c r="AT3834" s="73"/>
    </row>
    <row r="3835">
      <c r="A3835" s="106"/>
      <c r="B3835" s="85"/>
      <c r="AQ3835" s="73"/>
      <c r="AT3835" s="73"/>
    </row>
    <row r="3836">
      <c r="A3836" s="106"/>
      <c r="B3836" s="85"/>
      <c r="AQ3836" s="73"/>
      <c r="AT3836" s="73"/>
    </row>
    <row r="3837">
      <c r="A3837" s="106"/>
      <c r="B3837" s="85"/>
      <c r="AQ3837" s="73"/>
      <c r="AT3837" s="73"/>
    </row>
    <row r="3838">
      <c r="A3838" s="106"/>
      <c r="B3838" s="85"/>
      <c r="AQ3838" s="73"/>
      <c r="AT3838" s="73"/>
    </row>
    <row r="3839">
      <c r="A3839" s="106"/>
      <c r="B3839" s="85"/>
      <c r="AQ3839" s="73"/>
      <c r="AT3839" s="73"/>
    </row>
    <row r="3840">
      <c r="A3840" s="106"/>
      <c r="B3840" s="85"/>
      <c r="AQ3840" s="73"/>
      <c r="AT3840" s="73"/>
    </row>
    <row r="3841">
      <c r="A3841" s="106"/>
      <c r="B3841" s="85"/>
      <c r="AQ3841" s="73"/>
      <c r="AT3841" s="73"/>
    </row>
    <row r="3842">
      <c r="A3842" s="106"/>
      <c r="B3842" s="85"/>
      <c r="AQ3842" s="73"/>
      <c r="AT3842" s="73"/>
    </row>
    <row r="3843">
      <c r="A3843" s="106"/>
      <c r="B3843" s="85"/>
      <c r="AQ3843" s="73"/>
      <c r="AT3843" s="73"/>
    </row>
    <row r="3844">
      <c r="A3844" s="106"/>
      <c r="B3844" s="85"/>
      <c r="AQ3844" s="73"/>
      <c r="AT3844" s="73"/>
    </row>
    <row r="3845">
      <c r="A3845" s="106"/>
      <c r="B3845" s="85"/>
      <c r="AQ3845" s="73"/>
      <c r="AT3845" s="73"/>
    </row>
    <row r="3846">
      <c r="A3846" s="106"/>
      <c r="B3846" s="85"/>
      <c r="AQ3846" s="73"/>
      <c r="AT3846" s="73"/>
    </row>
    <row r="3847">
      <c r="A3847" s="106"/>
      <c r="B3847" s="85"/>
      <c r="AQ3847" s="73"/>
      <c r="AT3847" s="73"/>
    </row>
    <row r="3848">
      <c r="A3848" s="106"/>
      <c r="B3848" s="85"/>
      <c r="AQ3848" s="73"/>
      <c r="AT3848" s="73"/>
    </row>
    <row r="3849">
      <c r="A3849" s="106"/>
      <c r="B3849" s="85"/>
      <c r="AQ3849" s="73"/>
      <c r="AT3849" s="73"/>
    </row>
    <row r="3850">
      <c r="A3850" s="106"/>
      <c r="B3850" s="85"/>
      <c r="AQ3850" s="73"/>
      <c r="AT3850" s="73"/>
    </row>
    <row r="3851">
      <c r="A3851" s="106"/>
      <c r="B3851" s="85"/>
      <c r="AQ3851" s="73"/>
      <c r="AT3851" s="73"/>
    </row>
    <row r="3852">
      <c r="A3852" s="106"/>
      <c r="B3852" s="85"/>
      <c r="AQ3852" s="73"/>
      <c r="AT3852" s="73"/>
    </row>
    <row r="3853">
      <c r="A3853" s="106"/>
      <c r="B3853" s="85"/>
      <c r="AQ3853" s="73"/>
      <c r="AT3853" s="73"/>
    </row>
    <row r="3854">
      <c r="A3854" s="106"/>
      <c r="B3854" s="85"/>
      <c r="AQ3854" s="73"/>
      <c r="AT3854" s="73"/>
    </row>
    <row r="3855">
      <c r="A3855" s="106"/>
      <c r="B3855" s="85"/>
      <c r="AQ3855" s="73"/>
      <c r="AT3855" s="73"/>
    </row>
    <row r="3856">
      <c r="A3856" s="106"/>
      <c r="B3856" s="85"/>
      <c r="AQ3856" s="73"/>
      <c r="AT3856" s="73"/>
    </row>
    <row r="3857">
      <c r="A3857" s="106"/>
      <c r="B3857" s="85"/>
      <c r="AQ3857" s="73"/>
      <c r="AT3857" s="73"/>
    </row>
    <row r="3858">
      <c r="A3858" s="106"/>
      <c r="B3858" s="85"/>
      <c r="AQ3858" s="73"/>
      <c r="AT3858" s="73"/>
    </row>
    <row r="3859">
      <c r="A3859" s="106"/>
      <c r="B3859" s="85"/>
      <c r="AQ3859" s="73"/>
      <c r="AT3859" s="73"/>
    </row>
    <row r="3860">
      <c r="A3860" s="106"/>
      <c r="B3860" s="85"/>
      <c r="AQ3860" s="73"/>
      <c r="AT3860" s="73"/>
    </row>
    <row r="3861">
      <c r="A3861" s="106"/>
      <c r="B3861" s="85"/>
      <c r="AQ3861" s="73"/>
      <c r="AT3861" s="73"/>
    </row>
    <row r="3862">
      <c r="A3862" s="106"/>
      <c r="B3862" s="85"/>
      <c r="AQ3862" s="73"/>
      <c r="AT3862" s="73"/>
    </row>
    <row r="3863">
      <c r="A3863" s="106"/>
      <c r="B3863" s="85"/>
      <c r="AQ3863" s="73"/>
      <c r="AT3863" s="73"/>
    </row>
    <row r="3864">
      <c r="A3864" s="106"/>
      <c r="B3864" s="85"/>
      <c r="AQ3864" s="73"/>
      <c r="AT3864" s="73"/>
    </row>
    <row r="3865">
      <c r="A3865" s="106"/>
      <c r="B3865" s="85"/>
      <c r="AQ3865" s="73"/>
      <c r="AT3865" s="73"/>
    </row>
    <row r="3866">
      <c r="A3866" s="106"/>
      <c r="B3866" s="85"/>
      <c r="AQ3866" s="73"/>
      <c r="AT3866" s="73"/>
    </row>
    <row r="3867">
      <c r="A3867" s="106"/>
      <c r="B3867" s="85"/>
      <c r="AQ3867" s="73"/>
      <c r="AT3867" s="73"/>
    </row>
    <row r="3868">
      <c r="A3868" s="106"/>
      <c r="B3868" s="85"/>
      <c r="AQ3868" s="73"/>
      <c r="AT3868" s="73"/>
    </row>
    <row r="3869">
      <c r="A3869" s="106"/>
      <c r="B3869" s="85"/>
      <c r="AQ3869" s="73"/>
      <c r="AT3869" s="73"/>
    </row>
    <row r="3870">
      <c r="A3870" s="106"/>
      <c r="B3870" s="85"/>
      <c r="AQ3870" s="73"/>
      <c r="AT3870" s="73"/>
    </row>
    <row r="3871">
      <c r="A3871" s="106"/>
      <c r="B3871" s="85"/>
      <c r="AQ3871" s="73"/>
      <c r="AT3871" s="73"/>
    </row>
    <row r="3872">
      <c r="A3872" s="106"/>
      <c r="B3872" s="85"/>
      <c r="AQ3872" s="73"/>
      <c r="AT3872" s="73"/>
    </row>
    <row r="3873">
      <c r="A3873" s="106"/>
      <c r="B3873" s="85"/>
      <c r="AQ3873" s="73"/>
      <c r="AT3873" s="73"/>
    </row>
    <row r="3874">
      <c r="A3874" s="106"/>
      <c r="B3874" s="85"/>
      <c r="AQ3874" s="73"/>
      <c r="AT3874" s="73"/>
    </row>
    <row r="3875">
      <c r="A3875" s="106"/>
      <c r="B3875" s="85"/>
      <c r="AQ3875" s="73"/>
      <c r="AT3875" s="73"/>
    </row>
    <row r="3876">
      <c r="A3876" s="106"/>
      <c r="B3876" s="85"/>
      <c r="AQ3876" s="73"/>
      <c r="AT3876" s="73"/>
    </row>
    <row r="3877">
      <c r="A3877" s="106"/>
      <c r="B3877" s="85"/>
      <c r="AQ3877" s="73"/>
      <c r="AT3877" s="73"/>
    </row>
    <row r="3878">
      <c r="A3878" s="106"/>
      <c r="B3878" s="85"/>
      <c r="AQ3878" s="73"/>
      <c r="AT3878" s="73"/>
    </row>
    <row r="3879">
      <c r="A3879" s="106"/>
      <c r="B3879" s="85"/>
      <c r="AQ3879" s="73"/>
      <c r="AT3879" s="73"/>
    </row>
    <row r="3880">
      <c r="A3880" s="106"/>
      <c r="B3880" s="85"/>
      <c r="AQ3880" s="73"/>
      <c r="AT3880" s="73"/>
    </row>
    <row r="3881">
      <c r="A3881" s="106"/>
      <c r="B3881" s="85"/>
      <c r="AQ3881" s="73"/>
      <c r="AT3881" s="73"/>
    </row>
    <row r="3882">
      <c r="A3882" s="106"/>
      <c r="B3882" s="85"/>
      <c r="AQ3882" s="73"/>
      <c r="AT3882" s="73"/>
    </row>
    <row r="3883">
      <c r="A3883" s="106"/>
      <c r="B3883" s="85"/>
      <c r="AQ3883" s="73"/>
      <c r="AT3883" s="73"/>
    </row>
    <row r="3884">
      <c r="A3884" s="106"/>
      <c r="B3884" s="85"/>
      <c r="AQ3884" s="73"/>
      <c r="AT3884" s="73"/>
    </row>
    <row r="3885">
      <c r="A3885" s="106"/>
      <c r="B3885" s="85"/>
      <c r="AQ3885" s="73"/>
      <c r="AT3885" s="73"/>
    </row>
    <row r="3886">
      <c r="A3886" s="106"/>
      <c r="B3886" s="85"/>
      <c r="AQ3886" s="73"/>
      <c r="AT3886" s="73"/>
    </row>
    <row r="3887">
      <c r="A3887" s="106"/>
      <c r="B3887" s="85"/>
      <c r="AQ3887" s="73"/>
      <c r="AT3887" s="73"/>
    </row>
    <row r="3888">
      <c r="A3888" s="106"/>
      <c r="B3888" s="85"/>
      <c r="AQ3888" s="73"/>
      <c r="AT3888" s="73"/>
    </row>
    <row r="3889">
      <c r="A3889" s="106"/>
      <c r="B3889" s="85"/>
      <c r="AQ3889" s="73"/>
      <c r="AT3889" s="73"/>
    </row>
    <row r="3890">
      <c r="A3890" s="106"/>
      <c r="B3890" s="85"/>
      <c r="AQ3890" s="73"/>
      <c r="AT3890" s="73"/>
    </row>
    <row r="3891">
      <c r="A3891" s="106"/>
      <c r="B3891" s="85"/>
      <c r="AQ3891" s="73"/>
      <c r="AT3891" s="73"/>
    </row>
    <row r="3892">
      <c r="A3892" s="106"/>
      <c r="B3892" s="85"/>
      <c r="AQ3892" s="73"/>
      <c r="AT3892" s="73"/>
    </row>
    <row r="3893">
      <c r="A3893" s="106"/>
      <c r="B3893" s="85"/>
      <c r="AQ3893" s="73"/>
      <c r="AT3893" s="73"/>
    </row>
    <row r="3894">
      <c r="A3894" s="106"/>
      <c r="B3894" s="85"/>
      <c r="AQ3894" s="73"/>
      <c r="AT3894" s="73"/>
    </row>
    <row r="3895">
      <c r="A3895" s="106"/>
      <c r="B3895" s="85"/>
      <c r="AQ3895" s="73"/>
      <c r="AT3895" s="73"/>
    </row>
    <row r="3896">
      <c r="A3896" s="106"/>
      <c r="B3896" s="85"/>
      <c r="AQ3896" s="73"/>
      <c r="AT3896" s="73"/>
    </row>
    <row r="3897">
      <c r="A3897" s="106"/>
      <c r="B3897" s="85"/>
      <c r="AQ3897" s="73"/>
      <c r="AT3897" s="73"/>
    </row>
    <row r="3898">
      <c r="A3898" s="106"/>
      <c r="B3898" s="85"/>
      <c r="AQ3898" s="73"/>
      <c r="AT3898" s="73"/>
    </row>
    <row r="3899">
      <c r="A3899" s="106"/>
      <c r="B3899" s="85"/>
      <c r="AQ3899" s="73"/>
      <c r="AT3899" s="73"/>
    </row>
    <row r="3900">
      <c r="A3900" s="106"/>
      <c r="B3900" s="85"/>
      <c r="AQ3900" s="73"/>
      <c r="AT3900" s="73"/>
    </row>
    <row r="3901">
      <c r="A3901" s="106"/>
      <c r="B3901" s="85"/>
      <c r="AQ3901" s="73"/>
      <c r="AT3901" s="73"/>
    </row>
    <row r="3902">
      <c r="A3902" s="106"/>
      <c r="B3902" s="85"/>
      <c r="AQ3902" s="73"/>
      <c r="AT3902" s="73"/>
    </row>
    <row r="3903">
      <c r="A3903" s="106"/>
      <c r="B3903" s="85"/>
      <c r="AQ3903" s="73"/>
      <c r="AT3903" s="73"/>
    </row>
    <row r="3904">
      <c r="A3904" s="106"/>
      <c r="B3904" s="85"/>
      <c r="AQ3904" s="73"/>
      <c r="AT3904" s="73"/>
    </row>
    <row r="3905">
      <c r="A3905" s="106"/>
      <c r="B3905" s="85"/>
      <c r="AQ3905" s="73"/>
      <c r="AT3905" s="73"/>
    </row>
    <row r="3906">
      <c r="A3906" s="106"/>
      <c r="B3906" s="85"/>
      <c r="AQ3906" s="73"/>
      <c r="AT3906" s="73"/>
    </row>
    <row r="3907">
      <c r="A3907" s="106"/>
      <c r="B3907" s="85"/>
      <c r="AQ3907" s="73"/>
      <c r="AT3907" s="73"/>
    </row>
    <row r="3908">
      <c r="A3908" s="106"/>
      <c r="B3908" s="85"/>
      <c r="AQ3908" s="73"/>
      <c r="AT3908" s="73"/>
    </row>
    <row r="3909">
      <c r="A3909" s="106"/>
      <c r="B3909" s="85"/>
      <c r="AQ3909" s="73"/>
      <c r="AT3909" s="73"/>
    </row>
    <row r="3910">
      <c r="A3910" s="106"/>
      <c r="B3910" s="85"/>
      <c r="AQ3910" s="73"/>
      <c r="AT3910" s="73"/>
    </row>
    <row r="3911">
      <c r="A3911" s="106"/>
      <c r="B3911" s="85"/>
      <c r="AQ3911" s="73"/>
      <c r="AT3911" s="73"/>
    </row>
    <row r="3912">
      <c r="A3912" s="106"/>
      <c r="B3912" s="85"/>
      <c r="AQ3912" s="73"/>
      <c r="AT3912" s="73"/>
    </row>
    <row r="3913">
      <c r="A3913" s="106"/>
      <c r="B3913" s="85"/>
      <c r="AQ3913" s="73"/>
      <c r="AT3913" s="73"/>
    </row>
    <row r="3914">
      <c r="A3914" s="106"/>
      <c r="B3914" s="85"/>
      <c r="AQ3914" s="73"/>
      <c r="AT3914" s="73"/>
    </row>
    <row r="3915">
      <c r="A3915" s="106"/>
      <c r="B3915" s="85"/>
      <c r="AQ3915" s="73"/>
      <c r="AT3915" s="73"/>
    </row>
    <row r="3916">
      <c r="A3916" s="106"/>
      <c r="B3916" s="85"/>
      <c r="AQ3916" s="73"/>
      <c r="AT3916" s="73"/>
    </row>
    <row r="3917">
      <c r="A3917" s="106"/>
      <c r="B3917" s="85"/>
      <c r="AQ3917" s="73"/>
      <c r="AT3917" s="73"/>
    </row>
    <row r="3918">
      <c r="A3918" s="106"/>
      <c r="B3918" s="85"/>
      <c r="AQ3918" s="73"/>
      <c r="AT3918" s="73"/>
    </row>
    <row r="3919">
      <c r="A3919" s="106"/>
      <c r="B3919" s="85"/>
      <c r="AQ3919" s="73"/>
      <c r="AT3919" s="73"/>
    </row>
    <row r="3920">
      <c r="A3920" s="106"/>
      <c r="B3920" s="85"/>
      <c r="AQ3920" s="73"/>
      <c r="AT3920" s="73"/>
    </row>
    <row r="3921">
      <c r="A3921" s="106"/>
      <c r="B3921" s="85"/>
      <c r="AQ3921" s="73"/>
      <c r="AT3921" s="73"/>
    </row>
    <row r="3922">
      <c r="A3922" s="106"/>
      <c r="B3922" s="85"/>
      <c r="AQ3922" s="73"/>
      <c r="AT3922" s="73"/>
    </row>
    <row r="3923">
      <c r="A3923" s="106"/>
      <c r="B3923" s="85"/>
      <c r="AQ3923" s="73"/>
      <c r="AT3923" s="73"/>
    </row>
    <row r="3924">
      <c r="A3924" s="106"/>
      <c r="B3924" s="85"/>
      <c r="AQ3924" s="73"/>
      <c r="AT3924" s="73"/>
    </row>
    <row r="3925">
      <c r="A3925" s="106"/>
      <c r="B3925" s="85"/>
      <c r="AQ3925" s="73"/>
      <c r="AT3925" s="73"/>
    </row>
    <row r="3926">
      <c r="A3926" s="106"/>
      <c r="B3926" s="85"/>
      <c r="AQ3926" s="73"/>
      <c r="AT3926" s="73"/>
    </row>
    <row r="3927">
      <c r="A3927" s="106"/>
      <c r="B3927" s="85"/>
      <c r="AQ3927" s="73"/>
      <c r="AT3927" s="73"/>
    </row>
    <row r="3928">
      <c r="A3928" s="106"/>
      <c r="B3928" s="85"/>
      <c r="AQ3928" s="73"/>
      <c r="AT3928" s="73"/>
    </row>
    <row r="3929">
      <c r="A3929" s="106"/>
      <c r="B3929" s="85"/>
      <c r="AQ3929" s="73"/>
      <c r="AT3929" s="73"/>
    </row>
    <row r="3930">
      <c r="A3930" s="106"/>
      <c r="B3930" s="85"/>
      <c r="AQ3930" s="73"/>
      <c r="AT3930" s="73"/>
    </row>
    <row r="3931">
      <c r="A3931" s="106"/>
      <c r="B3931" s="85"/>
      <c r="AQ3931" s="73"/>
      <c r="AT3931" s="73"/>
    </row>
    <row r="3932">
      <c r="A3932" s="106"/>
      <c r="B3932" s="85"/>
      <c r="AQ3932" s="73"/>
      <c r="AT3932" s="73"/>
    </row>
    <row r="3933">
      <c r="A3933" s="106"/>
      <c r="B3933" s="85"/>
      <c r="AQ3933" s="73"/>
      <c r="AT3933" s="73"/>
    </row>
    <row r="3934">
      <c r="A3934" s="106"/>
      <c r="B3934" s="85"/>
      <c r="AQ3934" s="73"/>
      <c r="AT3934" s="73"/>
    </row>
    <row r="3935">
      <c r="A3935" s="106"/>
      <c r="B3935" s="85"/>
      <c r="AQ3935" s="73"/>
      <c r="AT3935" s="73"/>
    </row>
    <row r="3936">
      <c r="A3936" s="106"/>
      <c r="B3936" s="85"/>
      <c r="AQ3936" s="73"/>
      <c r="AT3936" s="73"/>
    </row>
    <row r="3937">
      <c r="A3937" s="106"/>
      <c r="B3937" s="85"/>
      <c r="AQ3937" s="73"/>
      <c r="AT3937" s="73"/>
    </row>
    <row r="3938">
      <c r="A3938" s="106"/>
      <c r="B3938" s="85"/>
      <c r="AQ3938" s="73"/>
      <c r="AT3938" s="73"/>
    </row>
    <row r="3939">
      <c r="A3939" s="106"/>
      <c r="B3939" s="85"/>
      <c r="AQ3939" s="73"/>
      <c r="AT3939" s="73"/>
    </row>
    <row r="3940">
      <c r="A3940" s="106"/>
      <c r="B3940" s="85"/>
      <c r="AQ3940" s="73"/>
      <c r="AT3940" s="73"/>
    </row>
    <row r="3941">
      <c r="A3941" s="106"/>
      <c r="B3941" s="85"/>
      <c r="AQ3941" s="73"/>
      <c r="AT3941" s="73"/>
    </row>
    <row r="3942">
      <c r="A3942" s="106"/>
      <c r="B3942" s="85"/>
      <c r="AQ3942" s="73"/>
      <c r="AT3942" s="73"/>
    </row>
    <row r="3943">
      <c r="A3943" s="106"/>
      <c r="B3943" s="85"/>
      <c r="AQ3943" s="73"/>
      <c r="AT3943" s="73"/>
    </row>
    <row r="3944">
      <c r="A3944" s="106"/>
      <c r="B3944" s="85"/>
      <c r="AQ3944" s="73"/>
      <c r="AT3944" s="73"/>
    </row>
    <row r="3945">
      <c r="A3945" s="106"/>
      <c r="B3945" s="85"/>
      <c r="AQ3945" s="73"/>
      <c r="AT3945" s="73"/>
    </row>
    <row r="3946">
      <c r="A3946" s="106"/>
      <c r="B3946" s="85"/>
      <c r="AQ3946" s="73"/>
      <c r="AT3946" s="73"/>
    </row>
    <row r="3947">
      <c r="A3947" s="106"/>
      <c r="B3947" s="85"/>
      <c r="AQ3947" s="73"/>
      <c r="AT3947" s="73"/>
    </row>
    <row r="3948">
      <c r="A3948" s="106"/>
      <c r="B3948" s="85"/>
      <c r="AQ3948" s="73"/>
      <c r="AT3948" s="73"/>
    </row>
    <row r="3949">
      <c r="A3949" s="106"/>
      <c r="B3949" s="85"/>
      <c r="AQ3949" s="73"/>
      <c r="AT3949" s="73"/>
    </row>
    <row r="3950">
      <c r="A3950" s="106"/>
      <c r="B3950" s="85"/>
      <c r="AQ3950" s="73"/>
      <c r="AT3950" s="73"/>
    </row>
    <row r="3951">
      <c r="A3951" s="106"/>
      <c r="B3951" s="85"/>
      <c r="AQ3951" s="73"/>
      <c r="AT3951" s="73"/>
    </row>
    <row r="3952">
      <c r="A3952" s="106"/>
      <c r="B3952" s="85"/>
      <c r="AQ3952" s="73"/>
      <c r="AT3952" s="73"/>
    </row>
    <row r="3953">
      <c r="A3953" s="106"/>
      <c r="B3953" s="85"/>
      <c r="AQ3953" s="73"/>
      <c r="AT3953" s="73"/>
    </row>
    <row r="3954">
      <c r="A3954" s="106"/>
      <c r="B3954" s="85"/>
      <c r="AQ3954" s="73"/>
      <c r="AT3954" s="73"/>
    </row>
    <row r="3955">
      <c r="A3955" s="106"/>
      <c r="B3955" s="85"/>
      <c r="AQ3955" s="73"/>
      <c r="AT3955" s="73"/>
    </row>
    <row r="3956">
      <c r="A3956" s="106"/>
      <c r="B3956" s="85"/>
      <c r="AQ3956" s="73"/>
      <c r="AT3956" s="73"/>
    </row>
    <row r="3957">
      <c r="A3957" s="106"/>
      <c r="B3957" s="85"/>
      <c r="AQ3957" s="73"/>
      <c r="AT3957" s="73"/>
    </row>
    <row r="3958">
      <c r="A3958" s="106"/>
      <c r="B3958" s="85"/>
      <c r="AQ3958" s="73"/>
      <c r="AT3958" s="73"/>
    </row>
    <row r="3959">
      <c r="A3959" s="106"/>
      <c r="B3959" s="85"/>
      <c r="AQ3959" s="73"/>
      <c r="AT3959" s="73"/>
    </row>
    <row r="3960">
      <c r="A3960" s="106"/>
      <c r="B3960" s="85"/>
      <c r="AQ3960" s="73"/>
      <c r="AT3960" s="73"/>
    </row>
    <row r="3961">
      <c r="A3961" s="106"/>
      <c r="B3961" s="85"/>
      <c r="AQ3961" s="73"/>
      <c r="AT3961" s="73"/>
    </row>
    <row r="3962">
      <c r="A3962" s="106"/>
      <c r="B3962" s="85"/>
      <c r="AQ3962" s="73"/>
      <c r="AT3962" s="73"/>
    </row>
    <row r="3963">
      <c r="A3963" s="106"/>
      <c r="B3963" s="85"/>
      <c r="AQ3963" s="73"/>
      <c r="AT3963" s="73"/>
    </row>
    <row r="3964">
      <c r="A3964" s="106"/>
      <c r="B3964" s="85"/>
      <c r="AQ3964" s="73"/>
      <c r="AT3964" s="73"/>
    </row>
    <row r="3965">
      <c r="A3965" s="106"/>
      <c r="B3965" s="85"/>
      <c r="AQ3965" s="73"/>
      <c r="AT3965" s="73"/>
    </row>
    <row r="3966">
      <c r="A3966" s="106"/>
      <c r="B3966" s="85"/>
      <c r="AQ3966" s="73"/>
      <c r="AT3966" s="73"/>
    </row>
    <row r="3967">
      <c r="A3967" s="106"/>
      <c r="B3967" s="85"/>
      <c r="AQ3967" s="73"/>
      <c r="AT3967" s="73"/>
    </row>
    <row r="3968">
      <c r="A3968" s="106"/>
      <c r="B3968" s="85"/>
      <c r="AQ3968" s="73"/>
      <c r="AT3968" s="73"/>
    </row>
    <row r="3969">
      <c r="A3969" s="106"/>
      <c r="B3969" s="85"/>
      <c r="AQ3969" s="73"/>
      <c r="AT3969" s="73"/>
    </row>
    <row r="3970">
      <c r="A3970" s="106"/>
      <c r="B3970" s="85"/>
      <c r="AQ3970" s="73"/>
      <c r="AT3970" s="73"/>
    </row>
    <row r="3971">
      <c r="A3971" s="106"/>
      <c r="B3971" s="85"/>
      <c r="AQ3971" s="73"/>
      <c r="AT3971" s="73"/>
    </row>
    <row r="3972">
      <c r="A3972" s="106"/>
      <c r="B3972" s="85"/>
      <c r="AQ3972" s="73"/>
      <c r="AT3972" s="73"/>
    </row>
    <row r="3973">
      <c r="A3973" s="106"/>
      <c r="B3973" s="85"/>
      <c r="AQ3973" s="73"/>
      <c r="AT3973" s="73"/>
    </row>
    <row r="3974">
      <c r="A3974" s="106"/>
      <c r="B3974" s="85"/>
      <c r="AQ3974" s="73"/>
      <c r="AT3974" s="73"/>
    </row>
    <row r="3975">
      <c r="A3975" s="106"/>
      <c r="B3975" s="85"/>
      <c r="AQ3975" s="73"/>
      <c r="AT3975" s="73"/>
    </row>
    <row r="3976">
      <c r="A3976" s="106"/>
      <c r="B3976" s="85"/>
      <c r="AQ3976" s="73"/>
      <c r="AT3976" s="73"/>
    </row>
    <row r="3977">
      <c r="A3977" s="106"/>
      <c r="B3977" s="85"/>
      <c r="AQ3977" s="73"/>
      <c r="AT3977" s="73"/>
    </row>
    <row r="3978">
      <c r="A3978" s="106"/>
      <c r="B3978" s="85"/>
      <c r="AQ3978" s="73"/>
      <c r="AT3978" s="73"/>
    </row>
    <row r="3979">
      <c r="A3979" s="106"/>
      <c r="B3979" s="85"/>
      <c r="AQ3979" s="73"/>
      <c r="AT3979" s="73"/>
    </row>
    <row r="3980">
      <c r="A3980" s="106"/>
      <c r="B3980" s="85"/>
      <c r="AQ3980" s="73"/>
      <c r="AT3980" s="73"/>
    </row>
    <row r="3981">
      <c r="A3981" s="106"/>
      <c r="B3981" s="85"/>
      <c r="AQ3981" s="73"/>
      <c r="AT3981" s="73"/>
    </row>
    <row r="3982">
      <c r="A3982" s="106"/>
      <c r="B3982" s="85"/>
      <c r="AQ3982" s="73"/>
      <c r="AT3982" s="73"/>
    </row>
    <row r="3983">
      <c r="A3983" s="106"/>
      <c r="B3983" s="85"/>
      <c r="AQ3983" s="73"/>
      <c r="AT3983" s="73"/>
    </row>
    <row r="3984">
      <c r="A3984" s="106"/>
      <c r="B3984" s="85"/>
      <c r="AQ3984" s="73"/>
      <c r="AT3984" s="73"/>
    </row>
    <row r="3985">
      <c r="A3985" s="106"/>
      <c r="B3985" s="85"/>
      <c r="AQ3985" s="73"/>
      <c r="AT3985" s="73"/>
    </row>
    <row r="3986">
      <c r="A3986" s="106"/>
      <c r="B3986" s="85"/>
      <c r="AQ3986" s="73"/>
      <c r="AT3986" s="73"/>
    </row>
    <row r="3987">
      <c r="A3987" s="106"/>
      <c r="B3987" s="85"/>
      <c r="AQ3987" s="73"/>
      <c r="AT3987" s="73"/>
    </row>
    <row r="3988">
      <c r="A3988" s="106"/>
      <c r="B3988" s="85"/>
      <c r="AQ3988" s="73"/>
      <c r="AT3988" s="73"/>
    </row>
    <row r="3989">
      <c r="A3989" s="106"/>
      <c r="B3989" s="85"/>
      <c r="AQ3989" s="73"/>
      <c r="AT3989" s="73"/>
    </row>
    <row r="3990">
      <c r="A3990" s="106"/>
      <c r="B3990" s="85"/>
      <c r="AQ3990" s="73"/>
      <c r="AT3990" s="73"/>
    </row>
    <row r="3991">
      <c r="A3991" s="106"/>
      <c r="B3991" s="85"/>
      <c r="AQ3991" s="73"/>
      <c r="AT3991" s="73"/>
    </row>
    <row r="3992">
      <c r="A3992" s="106"/>
      <c r="B3992" s="85"/>
      <c r="AQ3992" s="73"/>
      <c r="AT3992" s="73"/>
    </row>
    <row r="3993">
      <c r="A3993" s="106"/>
      <c r="B3993" s="85"/>
      <c r="AQ3993" s="73"/>
      <c r="AT3993" s="73"/>
    </row>
    <row r="3994">
      <c r="A3994" s="106"/>
      <c r="B3994" s="85"/>
      <c r="AQ3994" s="73"/>
      <c r="AT3994" s="73"/>
    </row>
    <row r="3995">
      <c r="A3995" s="106"/>
      <c r="B3995" s="85"/>
      <c r="AQ3995" s="73"/>
      <c r="AT3995" s="73"/>
    </row>
    <row r="3996">
      <c r="A3996" s="106"/>
      <c r="B3996" s="85"/>
      <c r="AQ3996" s="73"/>
      <c r="AT3996" s="73"/>
    </row>
    <row r="3997">
      <c r="A3997" s="106"/>
      <c r="B3997" s="85"/>
      <c r="AQ3997" s="73"/>
      <c r="AT3997" s="73"/>
    </row>
    <row r="3998">
      <c r="A3998" s="106"/>
      <c r="B3998" s="85"/>
      <c r="AQ3998" s="73"/>
      <c r="AT3998" s="73"/>
    </row>
    <row r="3999">
      <c r="A3999" s="106"/>
      <c r="B3999" s="85"/>
      <c r="AQ3999" s="73"/>
      <c r="AT3999" s="73"/>
    </row>
    <row r="4000">
      <c r="A4000" s="106"/>
      <c r="B4000" s="85"/>
      <c r="AQ4000" s="73"/>
      <c r="AT4000" s="73"/>
    </row>
    <row r="4001">
      <c r="A4001" s="106"/>
      <c r="B4001" s="85"/>
      <c r="AQ4001" s="73"/>
      <c r="AT4001" s="73"/>
    </row>
    <row r="4002">
      <c r="A4002" s="106"/>
      <c r="B4002" s="85"/>
      <c r="AQ4002" s="73"/>
      <c r="AT4002" s="73"/>
    </row>
    <row r="4003">
      <c r="A4003" s="106"/>
      <c r="B4003" s="85"/>
      <c r="AQ4003" s="73"/>
      <c r="AT4003" s="73"/>
    </row>
    <row r="4004">
      <c r="A4004" s="106"/>
      <c r="B4004" s="85"/>
      <c r="AQ4004" s="73"/>
      <c r="AT4004" s="73"/>
    </row>
    <row r="4005">
      <c r="A4005" s="106"/>
      <c r="B4005" s="85"/>
      <c r="AQ4005" s="73"/>
      <c r="AT4005" s="73"/>
    </row>
    <row r="4006">
      <c r="A4006" s="106"/>
      <c r="B4006" s="85"/>
      <c r="AQ4006" s="73"/>
      <c r="AT4006" s="73"/>
    </row>
    <row r="4007">
      <c r="A4007" s="106"/>
      <c r="B4007" s="85"/>
      <c r="AQ4007" s="73"/>
      <c r="AT4007" s="73"/>
    </row>
    <row r="4008">
      <c r="A4008" s="106"/>
      <c r="B4008" s="85"/>
      <c r="AQ4008" s="73"/>
      <c r="AT4008" s="73"/>
    </row>
    <row r="4009">
      <c r="A4009" s="106"/>
      <c r="B4009" s="85"/>
      <c r="AQ4009" s="73"/>
      <c r="AT4009" s="73"/>
    </row>
    <row r="4010">
      <c r="A4010" s="106"/>
      <c r="B4010" s="85"/>
      <c r="AQ4010" s="73"/>
      <c r="AT4010" s="73"/>
    </row>
    <row r="4011">
      <c r="A4011" s="106"/>
      <c r="B4011" s="85"/>
      <c r="AQ4011" s="73"/>
      <c r="AT4011" s="73"/>
    </row>
    <row r="4012">
      <c r="A4012" s="106"/>
      <c r="B4012" s="85"/>
      <c r="AQ4012" s="73"/>
      <c r="AT4012" s="73"/>
    </row>
    <row r="4013">
      <c r="A4013" s="106"/>
      <c r="B4013" s="85"/>
      <c r="AQ4013" s="73"/>
      <c r="AT4013" s="73"/>
    </row>
    <row r="4014">
      <c r="A4014" s="106"/>
      <c r="B4014" s="85"/>
      <c r="AQ4014" s="73"/>
      <c r="AT4014" s="73"/>
    </row>
    <row r="4015">
      <c r="A4015" s="106"/>
      <c r="B4015" s="85"/>
      <c r="AQ4015" s="73"/>
      <c r="AT4015" s="73"/>
    </row>
    <row r="4016">
      <c r="A4016" s="106"/>
      <c r="B4016" s="85"/>
      <c r="AQ4016" s="73"/>
      <c r="AT4016" s="73"/>
    </row>
    <row r="4017">
      <c r="A4017" s="106"/>
      <c r="B4017" s="85"/>
      <c r="AQ4017" s="73"/>
      <c r="AT4017" s="73"/>
    </row>
    <row r="4018">
      <c r="A4018" s="106"/>
      <c r="B4018" s="85"/>
      <c r="AQ4018" s="73"/>
      <c r="AT4018" s="73"/>
    </row>
    <row r="4019">
      <c r="A4019" s="106"/>
      <c r="B4019" s="85"/>
      <c r="AQ4019" s="73"/>
      <c r="AT4019" s="73"/>
    </row>
    <row r="4020">
      <c r="A4020" s="106"/>
      <c r="B4020" s="85"/>
      <c r="AQ4020" s="73"/>
      <c r="AT4020" s="73"/>
    </row>
    <row r="4021">
      <c r="A4021" s="106"/>
      <c r="B4021" s="85"/>
      <c r="AQ4021" s="73"/>
      <c r="AT4021" s="73"/>
    </row>
    <row r="4022">
      <c r="A4022" s="106"/>
      <c r="B4022" s="85"/>
      <c r="AQ4022" s="73"/>
      <c r="AT4022" s="73"/>
    </row>
    <row r="4023">
      <c r="A4023" s="106"/>
      <c r="B4023" s="85"/>
      <c r="AQ4023" s="73"/>
      <c r="AT4023" s="73"/>
    </row>
    <row r="4024">
      <c r="A4024" s="106"/>
      <c r="B4024" s="85"/>
      <c r="AQ4024" s="73"/>
      <c r="AT4024" s="73"/>
    </row>
    <row r="4025">
      <c r="A4025" s="106"/>
      <c r="B4025" s="85"/>
      <c r="AQ4025" s="73"/>
      <c r="AT4025" s="73"/>
    </row>
    <row r="4026">
      <c r="A4026" s="106"/>
      <c r="B4026" s="85"/>
      <c r="AQ4026" s="73"/>
      <c r="AT4026" s="73"/>
    </row>
    <row r="4027">
      <c r="A4027" s="106"/>
      <c r="B4027" s="85"/>
      <c r="AQ4027" s="73"/>
      <c r="AT4027" s="73"/>
    </row>
    <row r="4028">
      <c r="A4028" s="106"/>
      <c r="B4028" s="85"/>
      <c r="AQ4028" s="73"/>
      <c r="AT4028" s="73"/>
    </row>
    <row r="4029">
      <c r="A4029" s="106"/>
      <c r="B4029" s="85"/>
      <c r="AQ4029" s="73"/>
      <c r="AT4029" s="73"/>
    </row>
    <row r="4030">
      <c r="A4030" s="106"/>
      <c r="B4030" s="85"/>
      <c r="AQ4030" s="73"/>
      <c r="AT4030" s="73"/>
    </row>
    <row r="4031">
      <c r="A4031" s="106"/>
      <c r="B4031" s="85"/>
      <c r="AQ4031" s="73"/>
      <c r="AT4031" s="73"/>
    </row>
    <row r="4032">
      <c r="A4032" s="106"/>
      <c r="B4032" s="85"/>
      <c r="AQ4032" s="73"/>
      <c r="AT4032" s="73"/>
    </row>
    <row r="4033">
      <c r="A4033" s="106"/>
      <c r="B4033" s="85"/>
      <c r="AQ4033" s="73"/>
      <c r="AT4033" s="73"/>
    </row>
    <row r="4034">
      <c r="A4034" s="106"/>
      <c r="B4034" s="85"/>
      <c r="AQ4034" s="73"/>
      <c r="AT4034" s="73"/>
    </row>
    <row r="4035">
      <c r="A4035" s="106"/>
      <c r="B4035" s="85"/>
      <c r="AQ4035" s="73"/>
      <c r="AT4035" s="73"/>
    </row>
    <row r="4036">
      <c r="A4036" s="106"/>
      <c r="B4036" s="85"/>
      <c r="AQ4036" s="73"/>
      <c r="AT4036" s="73"/>
    </row>
    <row r="4037">
      <c r="A4037" s="106"/>
      <c r="B4037" s="85"/>
      <c r="AQ4037" s="73"/>
      <c r="AT4037" s="73"/>
    </row>
    <row r="4038">
      <c r="A4038" s="106"/>
      <c r="B4038" s="85"/>
      <c r="AQ4038" s="73"/>
      <c r="AT4038" s="73"/>
    </row>
    <row r="4039">
      <c r="A4039" s="106"/>
      <c r="B4039" s="85"/>
      <c r="AQ4039" s="73"/>
      <c r="AT4039" s="73"/>
    </row>
    <row r="4040">
      <c r="A4040" s="106"/>
      <c r="B4040" s="85"/>
      <c r="AQ4040" s="73"/>
      <c r="AT4040" s="73"/>
    </row>
    <row r="4041">
      <c r="A4041" s="106"/>
      <c r="B4041" s="85"/>
      <c r="AQ4041" s="73"/>
      <c r="AT4041" s="73"/>
    </row>
    <row r="4042">
      <c r="A4042" s="106"/>
      <c r="B4042" s="85"/>
      <c r="AQ4042" s="73"/>
      <c r="AT4042" s="73"/>
    </row>
    <row r="4043">
      <c r="A4043" s="106"/>
      <c r="B4043" s="85"/>
      <c r="AQ4043" s="73"/>
      <c r="AT4043" s="73"/>
    </row>
    <row r="4044">
      <c r="A4044" s="106"/>
      <c r="B4044" s="85"/>
      <c r="AQ4044" s="73"/>
      <c r="AT4044" s="73"/>
    </row>
    <row r="4045">
      <c r="A4045" s="106"/>
      <c r="B4045" s="85"/>
      <c r="AQ4045" s="73"/>
      <c r="AT4045" s="73"/>
    </row>
    <row r="4046">
      <c r="A4046" s="106"/>
      <c r="B4046" s="85"/>
      <c r="AQ4046" s="73"/>
      <c r="AT4046" s="73"/>
    </row>
    <row r="4047">
      <c r="A4047" s="106"/>
      <c r="B4047" s="85"/>
      <c r="AQ4047" s="73"/>
      <c r="AT4047" s="73"/>
    </row>
    <row r="4048">
      <c r="A4048" s="106"/>
      <c r="B4048" s="85"/>
      <c r="AQ4048" s="73"/>
      <c r="AT4048" s="73"/>
    </row>
    <row r="4049">
      <c r="A4049" s="106"/>
      <c r="B4049" s="85"/>
      <c r="AQ4049" s="73"/>
      <c r="AT4049" s="73"/>
    </row>
    <row r="4050">
      <c r="A4050" s="106"/>
      <c r="B4050" s="85"/>
      <c r="AQ4050" s="73"/>
      <c r="AT4050" s="73"/>
    </row>
    <row r="4051">
      <c r="A4051" s="106"/>
      <c r="B4051" s="85"/>
      <c r="AQ4051" s="73"/>
      <c r="AT4051" s="73"/>
    </row>
    <row r="4052">
      <c r="A4052" s="106"/>
      <c r="B4052" s="85"/>
      <c r="AQ4052" s="73"/>
      <c r="AT4052" s="73"/>
    </row>
    <row r="4053">
      <c r="A4053" s="106"/>
      <c r="B4053" s="85"/>
      <c r="AQ4053" s="73"/>
      <c r="AT4053" s="73"/>
    </row>
    <row r="4054">
      <c r="A4054" s="106"/>
      <c r="B4054" s="85"/>
      <c r="AQ4054" s="73"/>
      <c r="AT4054" s="73"/>
    </row>
    <row r="4055">
      <c r="A4055" s="106"/>
      <c r="B4055" s="85"/>
      <c r="AQ4055" s="73"/>
      <c r="AT4055" s="73"/>
    </row>
    <row r="4056">
      <c r="A4056" s="106"/>
      <c r="B4056" s="85"/>
      <c r="AQ4056" s="73"/>
      <c r="AT4056" s="73"/>
    </row>
    <row r="4057">
      <c r="A4057" s="106"/>
      <c r="B4057" s="85"/>
      <c r="AQ4057" s="73"/>
      <c r="AT4057" s="73"/>
    </row>
    <row r="4058">
      <c r="A4058" s="106"/>
      <c r="B4058" s="85"/>
      <c r="AQ4058" s="73"/>
      <c r="AT4058" s="73"/>
    </row>
    <row r="4059">
      <c r="A4059" s="106"/>
      <c r="B4059" s="85"/>
      <c r="AQ4059" s="73"/>
      <c r="AT4059" s="73"/>
    </row>
    <row r="4060">
      <c r="A4060" s="106"/>
      <c r="B4060" s="85"/>
      <c r="AQ4060" s="73"/>
      <c r="AT4060" s="73"/>
    </row>
    <row r="4061">
      <c r="A4061" s="106"/>
      <c r="B4061" s="85"/>
      <c r="AQ4061" s="73"/>
      <c r="AT4061" s="73"/>
    </row>
    <row r="4062">
      <c r="A4062" s="106"/>
      <c r="B4062" s="85"/>
      <c r="AQ4062" s="73"/>
      <c r="AT4062" s="73"/>
    </row>
    <row r="4063">
      <c r="A4063" s="106"/>
      <c r="B4063" s="85"/>
      <c r="AQ4063" s="73"/>
      <c r="AT4063" s="73"/>
    </row>
    <row r="4064">
      <c r="A4064" s="106"/>
      <c r="B4064" s="85"/>
      <c r="AQ4064" s="73"/>
      <c r="AT4064" s="73"/>
    </row>
    <row r="4065">
      <c r="A4065" s="106"/>
      <c r="B4065" s="85"/>
      <c r="AQ4065" s="73"/>
      <c r="AT4065" s="73"/>
    </row>
    <row r="4066">
      <c r="A4066" s="106"/>
      <c r="B4066" s="85"/>
      <c r="AQ4066" s="73"/>
      <c r="AT4066" s="73"/>
    </row>
    <row r="4067">
      <c r="A4067" s="106"/>
      <c r="B4067" s="85"/>
      <c r="AQ4067" s="73"/>
      <c r="AT4067" s="73"/>
    </row>
    <row r="4068">
      <c r="A4068" s="106"/>
      <c r="B4068" s="85"/>
      <c r="AQ4068" s="73"/>
      <c r="AT4068" s="73"/>
    </row>
    <row r="4069">
      <c r="A4069" s="106"/>
      <c r="B4069" s="85"/>
      <c r="AQ4069" s="73"/>
      <c r="AT4069" s="73"/>
    </row>
    <row r="4070">
      <c r="A4070" s="106"/>
      <c r="B4070" s="85"/>
      <c r="AQ4070" s="73"/>
      <c r="AT4070" s="73"/>
    </row>
    <row r="4071">
      <c r="A4071" s="106"/>
      <c r="B4071" s="85"/>
      <c r="AQ4071" s="73"/>
      <c r="AT4071" s="73"/>
    </row>
    <row r="4072">
      <c r="A4072" s="106"/>
      <c r="B4072" s="85"/>
      <c r="AQ4072" s="73"/>
      <c r="AT4072" s="73"/>
    </row>
    <row r="4073">
      <c r="A4073" s="106"/>
      <c r="B4073" s="85"/>
      <c r="AQ4073" s="73"/>
      <c r="AT4073" s="73"/>
    </row>
    <row r="4074">
      <c r="A4074" s="106"/>
      <c r="B4074" s="85"/>
      <c r="AQ4074" s="73"/>
      <c r="AT4074" s="73"/>
    </row>
    <row r="4075">
      <c r="A4075" s="106"/>
      <c r="B4075" s="85"/>
      <c r="AQ4075" s="73"/>
      <c r="AT4075" s="73"/>
    </row>
    <row r="4076">
      <c r="A4076" s="106"/>
      <c r="B4076" s="85"/>
      <c r="AQ4076" s="73"/>
      <c r="AT4076" s="73"/>
    </row>
    <row r="4077">
      <c r="A4077" s="106"/>
      <c r="B4077" s="85"/>
      <c r="AQ4077" s="73"/>
      <c r="AT4077" s="73"/>
    </row>
    <row r="4078">
      <c r="A4078" s="106"/>
      <c r="B4078" s="85"/>
      <c r="AQ4078" s="73"/>
      <c r="AT4078" s="73"/>
    </row>
    <row r="4079">
      <c r="A4079" s="106"/>
      <c r="B4079" s="85"/>
      <c r="AQ4079" s="73"/>
      <c r="AT4079" s="73"/>
    </row>
    <row r="4080">
      <c r="A4080" s="106"/>
      <c r="B4080" s="85"/>
      <c r="AQ4080" s="73"/>
      <c r="AT4080" s="73"/>
    </row>
    <row r="4081">
      <c r="A4081" s="106"/>
      <c r="B4081" s="85"/>
      <c r="AQ4081" s="73"/>
      <c r="AT4081" s="73"/>
    </row>
    <row r="4082">
      <c r="A4082" s="106"/>
      <c r="B4082" s="85"/>
      <c r="AQ4082" s="73"/>
      <c r="AT4082" s="73"/>
    </row>
    <row r="4083">
      <c r="A4083" s="106"/>
      <c r="B4083" s="85"/>
      <c r="AQ4083" s="73"/>
      <c r="AT4083" s="73"/>
    </row>
    <row r="4084">
      <c r="A4084" s="106"/>
      <c r="B4084" s="85"/>
      <c r="AQ4084" s="73"/>
      <c r="AT4084" s="73"/>
    </row>
    <row r="4085">
      <c r="A4085" s="106"/>
      <c r="B4085" s="85"/>
      <c r="AQ4085" s="73"/>
      <c r="AT4085" s="73"/>
    </row>
    <row r="4086">
      <c r="A4086" s="106"/>
      <c r="B4086" s="85"/>
      <c r="AQ4086" s="73"/>
      <c r="AT4086" s="73"/>
    </row>
    <row r="4087">
      <c r="A4087" s="106"/>
      <c r="B4087" s="85"/>
      <c r="AQ4087" s="73"/>
      <c r="AT4087" s="73"/>
    </row>
    <row r="4088">
      <c r="A4088" s="106"/>
      <c r="B4088" s="85"/>
      <c r="AQ4088" s="73"/>
      <c r="AT4088" s="73"/>
    </row>
    <row r="4089">
      <c r="A4089" s="106"/>
      <c r="B4089" s="85"/>
      <c r="AQ4089" s="73"/>
      <c r="AT4089" s="73"/>
    </row>
    <row r="4090">
      <c r="A4090" s="106"/>
      <c r="B4090" s="85"/>
      <c r="AQ4090" s="73"/>
      <c r="AT4090" s="73"/>
    </row>
    <row r="4091">
      <c r="A4091" s="106"/>
      <c r="B4091" s="85"/>
      <c r="AQ4091" s="73"/>
      <c r="AT4091" s="73"/>
    </row>
    <row r="4092">
      <c r="A4092" s="106"/>
      <c r="B4092" s="85"/>
      <c r="AQ4092" s="73"/>
      <c r="AT4092" s="73"/>
    </row>
    <row r="4093">
      <c r="A4093" s="106"/>
      <c r="B4093" s="85"/>
      <c r="AQ4093" s="73"/>
      <c r="AT4093" s="73"/>
    </row>
    <row r="4094">
      <c r="A4094" s="106"/>
      <c r="B4094" s="85"/>
      <c r="AQ4094" s="73"/>
      <c r="AT4094" s="73"/>
    </row>
    <row r="4095">
      <c r="A4095" s="106"/>
      <c r="B4095" s="85"/>
      <c r="AQ4095" s="73"/>
      <c r="AT4095" s="73"/>
    </row>
    <row r="4096">
      <c r="A4096" s="106"/>
      <c r="B4096" s="85"/>
      <c r="AQ4096" s="73"/>
      <c r="AT4096" s="73"/>
    </row>
    <row r="4097">
      <c r="A4097" s="106"/>
      <c r="B4097" s="85"/>
      <c r="AQ4097" s="73"/>
      <c r="AT4097" s="73"/>
    </row>
    <row r="4098">
      <c r="A4098" s="106"/>
      <c r="B4098" s="85"/>
      <c r="AQ4098" s="73"/>
      <c r="AT4098" s="73"/>
    </row>
    <row r="4099">
      <c r="A4099" s="106"/>
      <c r="B4099" s="85"/>
      <c r="AQ4099" s="73"/>
      <c r="AT4099" s="73"/>
    </row>
    <row r="4100">
      <c r="A4100" s="106"/>
      <c r="B4100" s="85"/>
      <c r="AQ4100" s="73"/>
      <c r="AT4100" s="73"/>
    </row>
    <row r="4101">
      <c r="A4101" s="106"/>
      <c r="B4101" s="85"/>
      <c r="AQ4101" s="73"/>
      <c r="AT4101" s="73"/>
    </row>
    <row r="4102">
      <c r="A4102" s="106"/>
      <c r="B4102" s="85"/>
      <c r="AQ4102" s="73"/>
      <c r="AT4102" s="73"/>
    </row>
    <row r="4103">
      <c r="A4103" s="106"/>
      <c r="B4103" s="85"/>
      <c r="AQ4103" s="73"/>
      <c r="AT4103" s="73"/>
    </row>
    <row r="4104">
      <c r="A4104" s="106"/>
      <c r="B4104" s="85"/>
      <c r="AQ4104" s="73"/>
      <c r="AT4104" s="73"/>
    </row>
    <row r="4105">
      <c r="A4105" s="106"/>
      <c r="B4105" s="85"/>
      <c r="AQ4105" s="73"/>
      <c r="AT4105" s="73"/>
    </row>
    <row r="4106">
      <c r="A4106" s="106"/>
      <c r="B4106" s="85"/>
      <c r="AQ4106" s="73"/>
      <c r="AT4106" s="73"/>
    </row>
    <row r="4107">
      <c r="A4107" s="106"/>
      <c r="B4107" s="85"/>
      <c r="AQ4107" s="73"/>
      <c r="AT4107" s="73"/>
    </row>
    <row r="4108">
      <c r="A4108" s="106"/>
      <c r="B4108" s="85"/>
      <c r="AQ4108" s="73"/>
      <c r="AT4108" s="73"/>
    </row>
    <row r="4109">
      <c r="A4109" s="106"/>
      <c r="B4109" s="85"/>
      <c r="AQ4109" s="73"/>
      <c r="AT4109" s="73"/>
    </row>
    <row r="4110">
      <c r="A4110" s="106"/>
      <c r="B4110" s="85"/>
      <c r="AQ4110" s="73"/>
      <c r="AT4110" s="73"/>
    </row>
    <row r="4111">
      <c r="A4111" s="106"/>
      <c r="B4111" s="85"/>
      <c r="AQ4111" s="73"/>
      <c r="AT4111" s="73"/>
    </row>
    <row r="4112">
      <c r="A4112" s="106"/>
      <c r="B4112" s="85"/>
      <c r="AQ4112" s="73"/>
      <c r="AT4112" s="73"/>
    </row>
    <row r="4113">
      <c r="A4113" s="106"/>
      <c r="B4113" s="85"/>
      <c r="AQ4113" s="73"/>
      <c r="AT4113" s="73"/>
    </row>
    <row r="4114">
      <c r="A4114" s="106"/>
      <c r="B4114" s="85"/>
      <c r="AQ4114" s="73"/>
      <c r="AT4114" s="73"/>
    </row>
    <row r="4115">
      <c r="A4115" s="106"/>
      <c r="B4115" s="85"/>
      <c r="AQ4115" s="73"/>
      <c r="AT4115" s="73"/>
    </row>
    <row r="4116">
      <c r="A4116" s="106"/>
      <c r="B4116" s="85"/>
      <c r="AQ4116" s="73"/>
      <c r="AT4116" s="73"/>
    </row>
    <row r="4117">
      <c r="A4117" s="106"/>
      <c r="B4117" s="85"/>
      <c r="AQ4117" s="73"/>
      <c r="AT4117" s="73"/>
    </row>
    <row r="4118">
      <c r="A4118" s="106"/>
      <c r="B4118" s="85"/>
      <c r="AQ4118" s="73"/>
      <c r="AT4118" s="73"/>
    </row>
    <row r="4119">
      <c r="A4119" s="106"/>
      <c r="B4119" s="85"/>
      <c r="AQ4119" s="73"/>
      <c r="AT4119" s="73"/>
    </row>
    <row r="4120">
      <c r="A4120" s="106"/>
      <c r="B4120" s="85"/>
      <c r="AQ4120" s="73"/>
      <c r="AT4120" s="73"/>
    </row>
    <row r="4121">
      <c r="A4121" s="106"/>
      <c r="B4121" s="85"/>
      <c r="AQ4121" s="73"/>
      <c r="AT4121" s="73"/>
    </row>
    <row r="4122">
      <c r="A4122" s="106"/>
      <c r="B4122" s="85"/>
      <c r="AQ4122" s="73"/>
      <c r="AT4122" s="73"/>
    </row>
    <row r="4123">
      <c r="A4123" s="106"/>
      <c r="B4123" s="85"/>
      <c r="AQ4123" s="73"/>
      <c r="AT4123" s="73"/>
    </row>
    <row r="4124">
      <c r="A4124" s="106"/>
      <c r="B4124" s="85"/>
      <c r="AQ4124" s="73"/>
      <c r="AT4124" s="73"/>
    </row>
    <row r="4125">
      <c r="A4125" s="106"/>
      <c r="B4125" s="85"/>
      <c r="AQ4125" s="73"/>
      <c r="AT4125" s="73"/>
    </row>
    <row r="4126">
      <c r="A4126" s="106"/>
      <c r="B4126" s="85"/>
      <c r="AQ4126" s="73"/>
      <c r="AT4126" s="73"/>
    </row>
    <row r="4127">
      <c r="A4127" s="106"/>
      <c r="B4127" s="85"/>
      <c r="AQ4127" s="73"/>
      <c r="AT4127" s="73"/>
    </row>
    <row r="4128">
      <c r="A4128" s="106"/>
      <c r="B4128" s="85"/>
      <c r="AQ4128" s="73"/>
      <c r="AT4128" s="73"/>
    </row>
    <row r="4129">
      <c r="A4129" s="106"/>
      <c r="B4129" s="85"/>
      <c r="AQ4129" s="73"/>
      <c r="AT4129" s="73"/>
    </row>
    <row r="4130">
      <c r="A4130" s="106"/>
      <c r="B4130" s="85"/>
      <c r="AQ4130" s="73"/>
      <c r="AT4130" s="73"/>
    </row>
    <row r="4131">
      <c r="A4131" s="106"/>
      <c r="B4131" s="85"/>
      <c r="AQ4131" s="73"/>
      <c r="AT4131" s="73"/>
    </row>
    <row r="4132">
      <c r="A4132" s="106"/>
      <c r="B4132" s="85"/>
      <c r="AQ4132" s="73"/>
      <c r="AT4132" s="73"/>
    </row>
    <row r="4133">
      <c r="A4133" s="106"/>
      <c r="B4133" s="85"/>
      <c r="AQ4133" s="73"/>
      <c r="AT4133" s="73"/>
    </row>
    <row r="4134">
      <c r="A4134" s="106"/>
      <c r="B4134" s="85"/>
      <c r="AQ4134" s="73"/>
      <c r="AT4134" s="73"/>
    </row>
    <row r="4135">
      <c r="A4135" s="106"/>
      <c r="B4135" s="85"/>
      <c r="AQ4135" s="73"/>
      <c r="AT4135" s="73"/>
    </row>
    <row r="4136">
      <c r="A4136" s="106"/>
      <c r="B4136" s="85"/>
      <c r="AQ4136" s="73"/>
      <c r="AT4136" s="73"/>
    </row>
    <row r="4137">
      <c r="A4137" s="106"/>
      <c r="B4137" s="85"/>
      <c r="AQ4137" s="73"/>
      <c r="AT4137" s="73"/>
    </row>
    <row r="4138">
      <c r="A4138" s="106"/>
      <c r="B4138" s="85"/>
      <c r="AQ4138" s="73"/>
      <c r="AT4138" s="73"/>
    </row>
    <row r="4139">
      <c r="A4139" s="106"/>
      <c r="B4139" s="85"/>
      <c r="AQ4139" s="73"/>
      <c r="AT4139" s="73"/>
    </row>
    <row r="4140">
      <c r="A4140" s="106"/>
      <c r="B4140" s="85"/>
      <c r="AQ4140" s="73"/>
      <c r="AT4140" s="73"/>
    </row>
    <row r="4141">
      <c r="A4141" s="106"/>
      <c r="B4141" s="85"/>
      <c r="AQ4141" s="73"/>
      <c r="AT4141" s="73"/>
    </row>
    <row r="4142">
      <c r="A4142" s="106"/>
      <c r="B4142" s="85"/>
      <c r="AQ4142" s="73"/>
      <c r="AT4142" s="73"/>
    </row>
    <row r="4143">
      <c r="A4143" s="106"/>
      <c r="B4143" s="85"/>
      <c r="AQ4143" s="73"/>
      <c r="AT4143" s="73"/>
    </row>
    <row r="4144">
      <c r="A4144" s="106"/>
      <c r="B4144" s="85"/>
      <c r="AQ4144" s="73"/>
      <c r="AT4144" s="73"/>
    </row>
    <row r="4145">
      <c r="A4145" s="106"/>
      <c r="B4145" s="85"/>
      <c r="AQ4145" s="73"/>
      <c r="AT4145" s="73"/>
    </row>
    <row r="4146">
      <c r="A4146" s="106"/>
      <c r="B4146" s="85"/>
      <c r="AQ4146" s="73"/>
      <c r="AT4146" s="73"/>
    </row>
    <row r="4147">
      <c r="A4147" s="106"/>
      <c r="B4147" s="85"/>
      <c r="AQ4147" s="73"/>
      <c r="AT4147" s="73"/>
    </row>
    <row r="4148">
      <c r="A4148" s="106"/>
      <c r="B4148" s="85"/>
      <c r="AQ4148" s="73"/>
      <c r="AT4148" s="73"/>
    </row>
    <row r="4149">
      <c r="A4149" s="106"/>
      <c r="B4149" s="85"/>
      <c r="AQ4149" s="73"/>
      <c r="AT4149" s="73"/>
    </row>
    <row r="4150">
      <c r="A4150" s="106"/>
      <c r="B4150" s="85"/>
      <c r="AQ4150" s="73"/>
      <c r="AT4150" s="73"/>
    </row>
    <row r="4151">
      <c r="A4151" s="106"/>
      <c r="B4151" s="85"/>
      <c r="AQ4151" s="73"/>
      <c r="AT4151" s="73"/>
    </row>
    <row r="4152">
      <c r="A4152" s="106"/>
      <c r="B4152" s="85"/>
      <c r="AQ4152" s="73"/>
      <c r="AT4152" s="73"/>
    </row>
    <row r="4153">
      <c r="A4153" s="106"/>
      <c r="B4153" s="85"/>
      <c r="AQ4153" s="73"/>
      <c r="AT4153" s="73"/>
    </row>
    <row r="4154">
      <c r="A4154" s="106"/>
      <c r="B4154" s="85"/>
      <c r="AQ4154" s="73"/>
      <c r="AT4154" s="73"/>
    </row>
    <row r="4155">
      <c r="A4155" s="106"/>
      <c r="B4155" s="85"/>
      <c r="AQ4155" s="73"/>
      <c r="AT4155" s="73"/>
    </row>
    <row r="4156">
      <c r="A4156" s="106"/>
      <c r="B4156" s="85"/>
      <c r="AQ4156" s="73"/>
      <c r="AT4156" s="73"/>
    </row>
    <row r="4157">
      <c r="A4157" s="106"/>
      <c r="B4157" s="85"/>
      <c r="AQ4157" s="73"/>
      <c r="AT4157" s="73"/>
    </row>
    <row r="4158">
      <c r="A4158" s="106"/>
      <c r="B4158" s="85"/>
      <c r="AQ4158" s="73"/>
      <c r="AT4158" s="73"/>
    </row>
    <row r="4159">
      <c r="A4159" s="106"/>
      <c r="B4159" s="85"/>
      <c r="AQ4159" s="73"/>
      <c r="AT4159" s="73"/>
    </row>
    <row r="4160">
      <c r="A4160" s="106"/>
      <c r="B4160" s="85"/>
      <c r="AQ4160" s="73"/>
      <c r="AT4160" s="73"/>
    </row>
    <row r="4161">
      <c r="A4161" s="106"/>
      <c r="B4161" s="85"/>
      <c r="AQ4161" s="73"/>
      <c r="AT4161" s="73"/>
    </row>
    <row r="4162">
      <c r="A4162" s="106"/>
      <c r="B4162" s="85"/>
      <c r="AQ4162" s="73"/>
      <c r="AT4162" s="73"/>
    </row>
    <row r="4163">
      <c r="A4163" s="106"/>
      <c r="B4163" s="85"/>
      <c r="AQ4163" s="73"/>
      <c r="AT4163" s="73"/>
    </row>
    <row r="4164">
      <c r="A4164" s="106"/>
      <c r="B4164" s="85"/>
      <c r="AQ4164" s="73"/>
      <c r="AT4164" s="73"/>
    </row>
    <row r="4165">
      <c r="A4165" s="106"/>
      <c r="B4165" s="85"/>
      <c r="AQ4165" s="73"/>
      <c r="AT4165" s="73"/>
    </row>
    <row r="4166">
      <c r="A4166" s="106"/>
      <c r="B4166" s="85"/>
      <c r="AQ4166" s="73"/>
      <c r="AT4166" s="73"/>
    </row>
    <row r="4167">
      <c r="A4167" s="106"/>
      <c r="B4167" s="85"/>
      <c r="AQ4167" s="73"/>
      <c r="AT4167" s="73"/>
    </row>
    <row r="4168">
      <c r="A4168" s="106"/>
      <c r="B4168" s="85"/>
      <c r="AQ4168" s="73"/>
      <c r="AT4168" s="73"/>
    </row>
    <row r="4169">
      <c r="A4169" s="106"/>
      <c r="B4169" s="85"/>
      <c r="AQ4169" s="73"/>
      <c r="AT4169" s="73"/>
    </row>
    <row r="4170">
      <c r="A4170" s="106"/>
      <c r="B4170" s="85"/>
      <c r="AQ4170" s="73"/>
      <c r="AT4170" s="73"/>
    </row>
    <row r="4171">
      <c r="A4171" s="106"/>
      <c r="B4171" s="85"/>
      <c r="AQ4171" s="73"/>
      <c r="AT4171" s="73"/>
    </row>
    <row r="4172">
      <c r="A4172" s="106"/>
      <c r="B4172" s="85"/>
      <c r="AQ4172" s="73"/>
      <c r="AT4172" s="73"/>
    </row>
    <row r="4173">
      <c r="A4173" s="106"/>
      <c r="B4173" s="85"/>
      <c r="AQ4173" s="73"/>
      <c r="AT4173" s="73"/>
    </row>
    <row r="4174">
      <c r="A4174" s="106"/>
      <c r="B4174" s="85"/>
      <c r="AQ4174" s="73"/>
      <c r="AT4174" s="73"/>
    </row>
    <row r="4175">
      <c r="A4175" s="106"/>
      <c r="B4175" s="85"/>
      <c r="AQ4175" s="73"/>
      <c r="AT4175" s="73"/>
    </row>
    <row r="4176">
      <c r="A4176" s="106"/>
      <c r="B4176" s="85"/>
      <c r="AQ4176" s="73"/>
      <c r="AT4176" s="73"/>
    </row>
    <row r="4177">
      <c r="A4177" s="106"/>
      <c r="B4177" s="85"/>
      <c r="AQ4177" s="73"/>
      <c r="AT4177" s="73"/>
    </row>
    <row r="4178">
      <c r="A4178" s="106"/>
      <c r="B4178" s="85"/>
      <c r="AQ4178" s="73"/>
      <c r="AT4178" s="73"/>
    </row>
    <row r="4179">
      <c r="A4179" s="106"/>
      <c r="B4179" s="85"/>
      <c r="AQ4179" s="73"/>
      <c r="AT4179" s="73"/>
    </row>
    <row r="4180">
      <c r="A4180" s="106"/>
      <c r="B4180" s="85"/>
      <c r="AQ4180" s="73"/>
      <c r="AT4180" s="73"/>
    </row>
    <row r="4181">
      <c r="A4181" s="106"/>
      <c r="B4181" s="85"/>
      <c r="AQ4181" s="73"/>
      <c r="AT4181" s="73"/>
    </row>
    <row r="4182">
      <c r="A4182" s="106"/>
      <c r="B4182" s="85"/>
      <c r="AQ4182" s="73"/>
      <c r="AT4182" s="73"/>
    </row>
    <row r="4183">
      <c r="A4183" s="106"/>
      <c r="B4183" s="85"/>
      <c r="AQ4183" s="73"/>
      <c r="AT4183" s="73"/>
    </row>
    <row r="4184">
      <c r="A4184" s="106"/>
      <c r="B4184" s="85"/>
      <c r="AQ4184" s="73"/>
      <c r="AT4184" s="73"/>
    </row>
    <row r="4185">
      <c r="A4185" s="106"/>
      <c r="B4185" s="85"/>
      <c r="AQ4185" s="73"/>
      <c r="AT4185" s="73"/>
    </row>
    <row r="4186">
      <c r="A4186" s="106"/>
      <c r="B4186" s="85"/>
      <c r="AQ4186" s="73"/>
      <c r="AT4186" s="73"/>
    </row>
    <row r="4187">
      <c r="A4187" s="106"/>
      <c r="B4187" s="85"/>
      <c r="AQ4187" s="73"/>
      <c r="AT4187" s="73"/>
    </row>
    <row r="4188">
      <c r="A4188" s="106"/>
      <c r="B4188" s="85"/>
      <c r="AQ4188" s="73"/>
      <c r="AT4188" s="73"/>
    </row>
    <row r="4189">
      <c r="A4189" s="106"/>
      <c r="B4189" s="85"/>
      <c r="AQ4189" s="73"/>
      <c r="AT4189" s="73"/>
    </row>
    <row r="4190">
      <c r="A4190" s="106"/>
      <c r="B4190" s="85"/>
      <c r="AQ4190" s="73"/>
      <c r="AT4190" s="73"/>
    </row>
    <row r="4191">
      <c r="A4191" s="106"/>
      <c r="B4191" s="85"/>
      <c r="AQ4191" s="73"/>
      <c r="AT4191" s="73"/>
    </row>
    <row r="4192">
      <c r="A4192" s="106"/>
      <c r="B4192" s="85"/>
      <c r="AQ4192" s="73"/>
      <c r="AT4192" s="73"/>
    </row>
    <row r="4193">
      <c r="A4193" s="106"/>
      <c r="B4193" s="85"/>
      <c r="AQ4193" s="73"/>
      <c r="AT4193" s="73"/>
    </row>
    <row r="4194">
      <c r="A4194" s="106"/>
      <c r="B4194" s="85"/>
      <c r="AQ4194" s="73"/>
      <c r="AT4194" s="73"/>
    </row>
    <row r="4195">
      <c r="A4195" s="106"/>
      <c r="B4195" s="85"/>
      <c r="AQ4195" s="73"/>
      <c r="AT4195" s="73"/>
    </row>
    <row r="4196">
      <c r="A4196" s="106"/>
      <c r="B4196" s="85"/>
      <c r="AQ4196" s="73"/>
      <c r="AT4196" s="73"/>
    </row>
    <row r="4197">
      <c r="A4197" s="106"/>
      <c r="B4197" s="85"/>
      <c r="AQ4197" s="73"/>
      <c r="AT4197" s="73"/>
    </row>
    <row r="4198">
      <c r="A4198" s="106"/>
      <c r="B4198" s="85"/>
      <c r="AQ4198" s="73"/>
      <c r="AT4198" s="73"/>
    </row>
    <row r="4199">
      <c r="A4199" s="106"/>
      <c r="B4199" s="85"/>
      <c r="AQ4199" s="73"/>
      <c r="AT4199" s="73"/>
    </row>
    <row r="4200">
      <c r="A4200" s="106"/>
      <c r="B4200" s="85"/>
      <c r="AQ4200" s="73"/>
      <c r="AT4200" s="73"/>
    </row>
    <row r="4201">
      <c r="A4201" s="106"/>
      <c r="B4201" s="85"/>
      <c r="AQ4201" s="73"/>
      <c r="AT4201" s="73"/>
    </row>
    <row r="4202">
      <c r="A4202" s="106"/>
      <c r="B4202" s="85"/>
      <c r="AQ4202" s="73"/>
      <c r="AT4202" s="73"/>
    </row>
    <row r="4203">
      <c r="A4203" s="106"/>
      <c r="B4203" s="85"/>
      <c r="AQ4203" s="73"/>
      <c r="AT4203" s="73"/>
    </row>
    <row r="4204">
      <c r="A4204" s="106"/>
      <c r="B4204" s="85"/>
      <c r="AQ4204" s="73"/>
      <c r="AT4204" s="73"/>
    </row>
    <row r="4205">
      <c r="A4205" s="106"/>
      <c r="B4205" s="85"/>
      <c r="AQ4205" s="73"/>
      <c r="AT4205" s="73"/>
    </row>
    <row r="4206">
      <c r="A4206" s="106"/>
      <c r="B4206" s="85"/>
      <c r="AQ4206" s="73"/>
      <c r="AT4206" s="73"/>
    </row>
    <row r="4207">
      <c r="A4207" s="106"/>
      <c r="B4207" s="85"/>
      <c r="AQ4207" s="73"/>
      <c r="AT4207" s="73"/>
    </row>
    <row r="4208">
      <c r="A4208" s="106"/>
      <c r="B4208" s="85"/>
      <c r="AQ4208" s="73"/>
      <c r="AT4208" s="73"/>
    </row>
    <row r="4209">
      <c r="A4209" s="106"/>
      <c r="B4209" s="85"/>
      <c r="AQ4209" s="73"/>
      <c r="AT4209" s="73"/>
    </row>
    <row r="4210">
      <c r="A4210" s="106"/>
      <c r="B4210" s="85"/>
      <c r="AQ4210" s="73"/>
      <c r="AT4210" s="73"/>
    </row>
    <row r="4211">
      <c r="A4211" s="106"/>
      <c r="B4211" s="85"/>
      <c r="AQ4211" s="73"/>
      <c r="AT4211" s="73"/>
    </row>
    <row r="4212">
      <c r="A4212" s="106"/>
      <c r="B4212" s="85"/>
      <c r="AQ4212" s="73"/>
      <c r="AT4212" s="73"/>
    </row>
    <row r="4213">
      <c r="A4213" s="106"/>
      <c r="B4213" s="85"/>
      <c r="AQ4213" s="73"/>
      <c r="AT4213" s="73"/>
    </row>
    <row r="4214">
      <c r="A4214" s="106"/>
      <c r="B4214" s="85"/>
      <c r="AQ4214" s="73"/>
      <c r="AT4214" s="73"/>
    </row>
    <row r="4215">
      <c r="A4215" s="106"/>
      <c r="B4215" s="85"/>
      <c r="AQ4215" s="73"/>
      <c r="AT4215" s="73"/>
    </row>
    <row r="4216">
      <c r="A4216" s="106"/>
      <c r="B4216" s="85"/>
      <c r="AQ4216" s="73"/>
      <c r="AT4216" s="73"/>
    </row>
    <row r="4217">
      <c r="A4217" s="106"/>
      <c r="B4217" s="85"/>
      <c r="AQ4217" s="73"/>
      <c r="AT4217" s="73"/>
    </row>
    <row r="4218">
      <c r="A4218" s="106"/>
      <c r="B4218" s="85"/>
      <c r="AQ4218" s="73"/>
      <c r="AT4218" s="73"/>
    </row>
    <row r="4219">
      <c r="A4219" s="106"/>
      <c r="B4219" s="85"/>
      <c r="AQ4219" s="73"/>
      <c r="AT4219" s="73"/>
    </row>
    <row r="4220">
      <c r="A4220" s="106"/>
      <c r="B4220" s="85"/>
      <c r="AQ4220" s="73"/>
      <c r="AT4220" s="73"/>
    </row>
    <row r="4221">
      <c r="A4221" s="106"/>
      <c r="B4221" s="85"/>
      <c r="AQ4221" s="73"/>
      <c r="AT4221" s="73"/>
    </row>
    <row r="4222">
      <c r="A4222" s="106"/>
      <c r="B4222" s="85"/>
      <c r="AQ4222" s="73"/>
      <c r="AT4222" s="73"/>
    </row>
    <row r="4223">
      <c r="A4223" s="106"/>
      <c r="B4223" s="85"/>
      <c r="AQ4223" s="73"/>
      <c r="AT4223" s="73"/>
    </row>
    <row r="4224">
      <c r="A4224" s="106"/>
      <c r="B4224" s="85"/>
      <c r="AQ4224" s="73"/>
      <c r="AT4224" s="73"/>
    </row>
    <row r="4225">
      <c r="A4225" s="106"/>
      <c r="B4225" s="85"/>
      <c r="AQ4225" s="73"/>
      <c r="AT4225" s="73"/>
    </row>
    <row r="4226">
      <c r="A4226" s="106"/>
      <c r="B4226" s="85"/>
      <c r="AQ4226" s="73"/>
      <c r="AT4226" s="73"/>
    </row>
    <row r="4227">
      <c r="A4227" s="106"/>
      <c r="B4227" s="85"/>
      <c r="AQ4227" s="73"/>
      <c r="AT4227" s="73"/>
    </row>
    <row r="4228">
      <c r="A4228" s="106"/>
      <c r="B4228" s="85"/>
      <c r="AQ4228" s="73"/>
      <c r="AT4228" s="73"/>
    </row>
    <row r="4229">
      <c r="A4229" s="106"/>
      <c r="B4229" s="85"/>
      <c r="AQ4229" s="73"/>
      <c r="AT4229" s="73"/>
    </row>
    <row r="4230">
      <c r="A4230" s="106"/>
      <c r="B4230" s="85"/>
      <c r="AQ4230" s="73"/>
      <c r="AT4230" s="73"/>
    </row>
    <row r="4231">
      <c r="A4231" s="106"/>
      <c r="B4231" s="85"/>
      <c r="AQ4231" s="73"/>
      <c r="AT4231" s="73"/>
    </row>
    <row r="4232">
      <c r="A4232" s="106"/>
      <c r="B4232" s="85"/>
      <c r="AQ4232" s="73"/>
      <c r="AT4232" s="73"/>
    </row>
    <row r="4233">
      <c r="A4233" s="106"/>
      <c r="B4233" s="85"/>
      <c r="AQ4233" s="73"/>
      <c r="AT4233" s="73"/>
    </row>
    <row r="4234">
      <c r="A4234" s="106"/>
      <c r="B4234" s="85"/>
      <c r="AQ4234" s="73"/>
      <c r="AT4234" s="73"/>
    </row>
    <row r="4235">
      <c r="A4235" s="106"/>
      <c r="B4235" s="85"/>
      <c r="AQ4235" s="73"/>
      <c r="AT4235" s="73"/>
    </row>
    <row r="4236">
      <c r="A4236" s="106"/>
      <c r="B4236" s="85"/>
      <c r="AQ4236" s="73"/>
      <c r="AT4236" s="73"/>
    </row>
    <row r="4237">
      <c r="A4237" s="106"/>
      <c r="B4237" s="85"/>
      <c r="AQ4237" s="73"/>
      <c r="AT4237" s="73"/>
    </row>
    <row r="4238">
      <c r="A4238" s="106"/>
      <c r="B4238" s="85"/>
      <c r="AQ4238" s="73"/>
      <c r="AT4238" s="73"/>
    </row>
    <row r="4239">
      <c r="A4239" s="106"/>
      <c r="B4239" s="85"/>
      <c r="AQ4239" s="73"/>
      <c r="AT4239" s="73"/>
    </row>
    <row r="4240">
      <c r="A4240" s="106"/>
      <c r="B4240" s="85"/>
      <c r="AQ4240" s="73"/>
      <c r="AT4240" s="73"/>
    </row>
    <row r="4241">
      <c r="A4241" s="106"/>
      <c r="B4241" s="85"/>
      <c r="AQ4241" s="73"/>
      <c r="AT4241" s="73"/>
    </row>
    <row r="4242">
      <c r="A4242" s="106"/>
      <c r="B4242" s="85"/>
      <c r="AQ4242" s="73"/>
      <c r="AT4242" s="73"/>
    </row>
    <row r="4243">
      <c r="A4243" s="106"/>
      <c r="B4243" s="85"/>
      <c r="AQ4243" s="73"/>
      <c r="AT4243" s="73"/>
    </row>
    <row r="4244">
      <c r="A4244" s="106"/>
      <c r="B4244" s="85"/>
      <c r="AQ4244" s="73"/>
      <c r="AT4244" s="73"/>
    </row>
    <row r="4245">
      <c r="A4245" s="106"/>
      <c r="B4245" s="85"/>
      <c r="AQ4245" s="73"/>
      <c r="AT4245" s="73"/>
    </row>
    <row r="4246">
      <c r="A4246" s="106"/>
      <c r="B4246" s="85"/>
      <c r="AQ4246" s="73"/>
      <c r="AT4246" s="73"/>
    </row>
    <row r="4247">
      <c r="A4247" s="106"/>
      <c r="B4247" s="85"/>
      <c r="AQ4247" s="73"/>
      <c r="AT4247" s="73"/>
    </row>
    <row r="4248">
      <c r="A4248" s="106"/>
      <c r="B4248" s="85"/>
      <c r="AQ4248" s="73"/>
      <c r="AT4248" s="73"/>
    </row>
    <row r="4249">
      <c r="A4249" s="106"/>
      <c r="B4249" s="85"/>
      <c r="AQ4249" s="73"/>
      <c r="AT4249" s="73"/>
    </row>
    <row r="4250">
      <c r="A4250" s="106"/>
      <c r="B4250" s="85"/>
      <c r="AQ4250" s="73"/>
      <c r="AT4250" s="73"/>
    </row>
    <row r="4251">
      <c r="A4251" s="106"/>
      <c r="B4251" s="85"/>
      <c r="AQ4251" s="73"/>
      <c r="AT4251" s="73"/>
    </row>
    <row r="4252">
      <c r="A4252" s="106"/>
      <c r="B4252" s="85"/>
      <c r="AQ4252" s="73"/>
      <c r="AT4252" s="73"/>
    </row>
    <row r="4253">
      <c r="A4253" s="106"/>
      <c r="B4253" s="85"/>
      <c r="AQ4253" s="73"/>
      <c r="AT4253" s="73"/>
    </row>
    <row r="4254">
      <c r="A4254" s="106"/>
      <c r="B4254" s="85"/>
      <c r="AQ4254" s="73"/>
      <c r="AT4254" s="73"/>
    </row>
    <row r="4255">
      <c r="A4255" s="106"/>
      <c r="B4255" s="85"/>
      <c r="AQ4255" s="73"/>
      <c r="AT4255" s="73"/>
    </row>
    <row r="4256">
      <c r="A4256" s="106"/>
      <c r="B4256" s="85"/>
      <c r="AQ4256" s="73"/>
      <c r="AT4256" s="73"/>
    </row>
    <row r="4257">
      <c r="A4257" s="106"/>
      <c r="B4257" s="85"/>
      <c r="AQ4257" s="73"/>
      <c r="AT4257" s="73"/>
    </row>
    <row r="4258">
      <c r="A4258" s="106"/>
      <c r="B4258" s="85"/>
      <c r="AQ4258" s="73"/>
      <c r="AT4258" s="73"/>
    </row>
    <row r="4259">
      <c r="A4259" s="106"/>
      <c r="B4259" s="85"/>
      <c r="AQ4259" s="73"/>
      <c r="AT4259" s="73"/>
    </row>
    <row r="4260">
      <c r="A4260" s="106"/>
      <c r="B4260" s="85"/>
      <c r="AQ4260" s="73"/>
      <c r="AT4260" s="73"/>
    </row>
    <row r="4261">
      <c r="A4261" s="106"/>
      <c r="B4261" s="85"/>
      <c r="AQ4261" s="73"/>
      <c r="AT4261" s="73"/>
    </row>
    <row r="4262">
      <c r="A4262" s="106"/>
      <c r="B4262" s="85"/>
      <c r="AQ4262" s="73"/>
      <c r="AT4262" s="73"/>
    </row>
    <row r="4263">
      <c r="A4263" s="106"/>
      <c r="B4263" s="85"/>
      <c r="AQ4263" s="73"/>
      <c r="AT4263" s="73"/>
    </row>
    <row r="4264">
      <c r="A4264" s="106"/>
      <c r="B4264" s="85"/>
      <c r="AQ4264" s="73"/>
      <c r="AT4264" s="73"/>
    </row>
    <row r="4265">
      <c r="A4265" s="106"/>
      <c r="B4265" s="85"/>
      <c r="AQ4265" s="73"/>
      <c r="AT4265" s="73"/>
    </row>
    <row r="4266">
      <c r="A4266" s="106"/>
      <c r="B4266" s="85"/>
      <c r="AQ4266" s="73"/>
      <c r="AT4266" s="73"/>
    </row>
    <row r="4267">
      <c r="A4267" s="106"/>
      <c r="B4267" s="85"/>
      <c r="AQ4267" s="73"/>
      <c r="AT4267" s="73"/>
    </row>
    <row r="4268">
      <c r="A4268" s="106"/>
      <c r="B4268" s="85"/>
      <c r="AQ4268" s="73"/>
      <c r="AT4268" s="73"/>
    </row>
    <row r="4269">
      <c r="A4269" s="106"/>
      <c r="B4269" s="85"/>
      <c r="AQ4269" s="73"/>
      <c r="AT4269" s="73"/>
    </row>
    <row r="4270">
      <c r="A4270" s="106"/>
      <c r="B4270" s="85"/>
      <c r="AQ4270" s="73"/>
      <c r="AT4270" s="73"/>
    </row>
    <row r="4271">
      <c r="A4271" s="106"/>
      <c r="B4271" s="85"/>
      <c r="AQ4271" s="73"/>
      <c r="AT4271" s="73"/>
    </row>
    <row r="4272">
      <c r="A4272" s="106"/>
      <c r="B4272" s="85"/>
      <c r="AQ4272" s="73"/>
      <c r="AT4272" s="73"/>
    </row>
    <row r="4273">
      <c r="A4273" s="106"/>
      <c r="B4273" s="85"/>
      <c r="AQ4273" s="73"/>
      <c r="AT4273" s="73"/>
    </row>
    <row r="4274">
      <c r="A4274" s="106"/>
      <c r="B4274" s="85"/>
      <c r="AQ4274" s="73"/>
      <c r="AT4274" s="73"/>
    </row>
    <row r="4275">
      <c r="A4275" s="106"/>
      <c r="B4275" s="85"/>
      <c r="AQ4275" s="73"/>
      <c r="AT4275" s="73"/>
    </row>
    <row r="4276">
      <c r="A4276" s="106"/>
      <c r="B4276" s="85"/>
      <c r="AQ4276" s="73"/>
      <c r="AT4276" s="73"/>
    </row>
    <row r="4277">
      <c r="A4277" s="106"/>
      <c r="B4277" s="85"/>
      <c r="AQ4277" s="73"/>
      <c r="AT4277" s="73"/>
    </row>
    <row r="4278">
      <c r="A4278" s="106"/>
      <c r="B4278" s="85"/>
      <c r="AQ4278" s="73"/>
      <c r="AT4278" s="73"/>
    </row>
    <row r="4279">
      <c r="A4279" s="106"/>
      <c r="B4279" s="85"/>
      <c r="AQ4279" s="73"/>
      <c r="AT4279" s="73"/>
    </row>
    <row r="4280">
      <c r="A4280" s="106"/>
      <c r="B4280" s="85"/>
      <c r="AQ4280" s="73"/>
      <c r="AT4280" s="73"/>
    </row>
    <row r="4281">
      <c r="A4281" s="106"/>
      <c r="B4281" s="85"/>
      <c r="AQ4281" s="73"/>
      <c r="AT4281" s="73"/>
    </row>
    <row r="4282">
      <c r="A4282" s="106"/>
      <c r="B4282" s="85"/>
      <c r="AQ4282" s="73"/>
      <c r="AT4282" s="73"/>
    </row>
    <row r="4283">
      <c r="A4283" s="106"/>
      <c r="B4283" s="85"/>
      <c r="AQ4283" s="73"/>
      <c r="AT4283" s="73"/>
    </row>
    <row r="4284">
      <c r="A4284" s="106"/>
      <c r="B4284" s="85"/>
      <c r="AQ4284" s="73"/>
      <c r="AT4284" s="73"/>
    </row>
    <row r="4285">
      <c r="A4285" s="106"/>
      <c r="B4285" s="85"/>
      <c r="AQ4285" s="73"/>
      <c r="AT4285" s="73"/>
    </row>
    <row r="4286">
      <c r="A4286" s="106"/>
      <c r="B4286" s="85"/>
      <c r="AQ4286" s="73"/>
      <c r="AT4286" s="73"/>
    </row>
    <row r="4287">
      <c r="A4287" s="106"/>
      <c r="B4287" s="85"/>
      <c r="AQ4287" s="73"/>
      <c r="AT4287" s="73"/>
    </row>
    <row r="4288">
      <c r="A4288" s="106"/>
      <c r="B4288" s="85"/>
      <c r="AQ4288" s="73"/>
      <c r="AT4288" s="73"/>
    </row>
    <row r="4289">
      <c r="A4289" s="106"/>
      <c r="B4289" s="85"/>
      <c r="AQ4289" s="73"/>
      <c r="AT4289" s="73"/>
    </row>
    <row r="4290">
      <c r="A4290" s="106"/>
      <c r="B4290" s="85"/>
      <c r="AQ4290" s="73"/>
      <c r="AT4290" s="73"/>
    </row>
    <row r="4291">
      <c r="A4291" s="106"/>
      <c r="B4291" s="85"/>
      <c r="AQ4291" s="73"/>
      <c r="AT4291" s="73"/>
    </row>
    <row r="4292">
      <c r="A4292" s="106"/>
      <c r="B4292" s="85"/>
      <c r="AQ4292" s="73"/>
      <c r="AT4292" s="73"/>
    </row>
    <row r="4293">
      <c r="A4293" s="106"/>
      <c r="B4293" s="85"/>
      <c r="AQ4293" s="73"/>
      <c r="AT4293" s="73"/>
    </row>
    <row r="4294">
      <c r="A4294" s="106"/>
      <c r="B4294" s="85"/>
      <c r="AQ4294" s="73"/>
      <c r="AT4294" s="73"/>
    </row>
    <row r="4295">
      <c r="A4295" s="106"/>
      <c r="B4295" s="85"/>
      <c r="AQ4295" s="73"/>
      <c r="AT4295" s="73"/>
    </row>
    <row r="4296">
      <c r="A4296" s="106"/>
      <c r="B4296" s="85"/>
      <c r="AQ4296" s="73"/>
      <c r="AT4296" s="73"/>
    </row>
    <row r="4297">
      <c r="A4297" s="106"/>
      <c r="B4297" s="85"/>
      <c r="AQ4297" s="73"/>
      <c r="AT4297" s="73"/>
    </row>
    <row r="4298">
      <c r="A4298" s="106"/>
      <c r="B4298" s="85"/>
      <c r="AQ4298" s="73"/>
      <c r="AT4298" s="73"/>
    </row>
    <row r="4299">
      <c r="A4299" s="106"/>
      <c r="B4299" s="85"/>
      <c r="AQ4299" s="73"/>
      <c r="AT4299" s="73"/>
    </row>
    <row r="4300">
      <c r="A4300" s="106"/>
      <c r="B4300" s="85"/>
      <c r="AQ4300" s="73"/>
      <c r="AT4300" s="73"/>
    </row>
    <row r="4301">
      <c r="A4301" s="106"/>
      <c r="B4301" s="85"/>
      <c r="AQ4301" s="73"/>
      <c r="AT4301" s="73"/>
    </row>
    <row r="4302">
      <c r="A4302" s="106"/>
      <c r="B4302" s="85"/>
      <c r="AQ4302" s="73"/>
      <c r="AT4302" s="73"/>
    </row>
    <row r="4303">
      <c r="A4303" s="106"/>
      <c r="B4303" s="85"/>
      <c r="AQ4303" s="73"/>
      <c r="AT4303" s="73"/>
    </row>
    <row r="4304">
      <c r="A4304" s="106"/>
      <c r="B4304" s="85"/>
      <c r="AQ4304" s="73"/>
      <c r="AT4304" s="73"/>
    </row>
    <row r="4305">
      <c r="A4305" s="106"/>
      <c r="B4305" s="85"/>
      <c r="AQ4305" s="73"/>
      <c r="AT4305" s="73"/>
    </row>
    <row r="4306">
      <c r="A4306" s="106"/>
      <c r="B4306" s="85"/>
      <c r="AQ4306" s="73"/>
      <c r="AT4306" s="73"/>
    </row>
    <row r="4307">
      <c r="A4307" s="106"/>
      <c r="B4307" s="85"/>
      <c r="AQ4307" s="73"/>
      <c r="AT4307" s="73"/>
    </row>
    <row r="4308">
      <c r="A4308" s="106"/>
      <c r="B4308" s="85"/>
      <c r="AQ4308" s="73"/>
      <c r="AT4308" s="73"/>
    </row>
    <row r="4309">
      <c r="A4309" s="106"/>
      <c r="B4309" s="85"/>
      <c r="AQ4309" s="73"/>
      <c r="AT4309" s="73"/>
    </row>
    <row r="4310">
      <c r="A4310" s="106"/>
      <c r="B4310" s="85"/>
      <c r="AQ4310" s="73"/>
      <c r="AT4310" s="73"/>
    </row>
    <row r="4311">
      <c r="A4311" s="106"/>
      <c r="B4311" s="85"/>
      <c r="AQ4311" s="73"/>
      <c r="AT4311" s="73"/>
    </row>
    <row r="4312">
      <c r="A4312" s="106"/>
      <c r="B4312" s="85"/>
      <c r="AQ4312" s="73"/>
      <c r="AT4312" s="73"/>
    </row>
    <row r="4313">
      <c r="A4313" s="106"/>
      <c r="B4313" s="85"/>
      <c r="AQ4313" s="73"/>
      <c r="AT4313" s="73"/>
    </row>
    <row r="4314">
      <c r="A4314" s="106"/>
      <c r="B4314" s="85"/>
      <c r="AQ4314" s="73"/>
      <c r="AT4314" s="73"/>
    </row>
    <row r="4315">
      <c r="A4315" s="106"/>
      <c r="B4315" s="85"/>
      <c r="AQ4315" s="73"/>
      <c r="AT4315" s="73"/>
    </row>
    <row r="4316">
      <c r="A4316" s="106"/>
      <c r="B4316" s="85"/>
      <c r="AQ4316" s="73"/>
      <c r="AT4316" s="73"/>
    </row>
    <row r="4317">
      <c r="A4317" s="106"/>
      <c r="B4317" s="85"/>
      <c r="AQ4317" s="73"/>
      <c r="AT4317" s="73"/>
    </row>
    <row r="4318">
      <c r="A4318" s="106"/>
      <c r="B4318" s="85"/>
      <c r="AQ4318" s="73"/>
      <c r="AT4318" s="73"/>
    </row>
    <row r="4319">
      <c r="A4319" s="106"/>
      <c r="B4319" s="85"/>
      <c r="AQ4319" s="73"/>
      <c r="AT4319" s="73"/>
    </row>
    <row r="4320">
      <c r="A4320" s="106"/>
      <c r="B4320" s="85"/>
      <c r="AQ4320" s="73"/>
      <c r="AT4320" s="73"/>
    </row>
    <row r="4321">
      <c r="A4321" s="106"/>
      <c r="B4321" s="85"/>
      <c r="AQ4321" s="73"/>
      <c r="AT4321" s="73"/>
    </row>
    <row r="4322">
      <c r="A4322" s="106"/>
      <c r="B4322" s="85"/>
      <c r="AQ4322" s="73"/>
      <c r="AT4322" s="73"/>
    </row>
    <row r="4323">
      <c r="A4323" s="106"/>
      <c r="B4323" s="85"/>
      <c r="AQ4323" s="73"/>
      <c r="AT4323" s="73"/>
    </row>
    <row r="4324">
      <c r="A4324" s="106"/>
      <c r="B4324" s="85"/>
      <c r="AQ4324" s="73"/>
      <c r="AT4324" s="73"/>
    </row>
    <row r="4325">
      <c r="A4325" s="106"/>
      <c r="B4325" s="85"/>
      <c r="AQ4325" s="73"/>
      <c r="AT4325" s="73"/>
    </row>
    <row r="4326">
      <c r="A4326" s="106"/>
      <c r="B4326" s="85"/>
      <c r="AQ4326" s="73"/>
      <c r="AT4326" s="73"/>
    </row>
    <row r="4327">
      <c r="A4327" s="106"/>
      <c r="B4327" s="85"/>
      <c r="AQ4327" s="73"/>
      <c r="AT4327" s="73"/>
    </row>
    <row r="4328">
      <c r="A4328" s="106"/>
      <c r="B4328" s="85"/>
      <c r="AQ4328" s="73"/>
      <c r="AT4328" s="73"/>
    </row>
    <row r="4329">
      <c r="A4329" s="106"/>
      <c r="B4329" s="85"/>
      <c r="AQ4329" s="73"/>
      <c r="AT4329" s="73"/>
    </row>
    <row r="4330">
      <c r="A4330" s="106"/>
      <c r="B4330" s="85"/>
      <c r="AQ4330" s="73"/>
      <c r="AT4330" s="73"/>
    </row>
    <row r="4331">
      <c r="A4331" s="106"/>
      <c r="B4331" s="85"/>
      <c r="AQ4331" s="73"/>
      <c r="AT4331" s="73"/>
    </row>
    <row r="4332">
      <c r="A4332" s="106"/>
      <c r="B4332" s="85"/>
      <c r="AQ4332" s="73"/>
      <c r="AT4332" s="73"/>
    </row>
    <row r="4333">
      <c r="A4333" s="106"/>
      <c r="B4333" s="85"/>
      <c r="AQ4333" s="73"/>
      <c r="AT4333" s="73"/>
    </row>
    <row r="4334">
      <c r="A4334" s="106"/>
      <c r="B4334" s="85"/>
      <c r="AQ4334" s="73"/>
      <c r="AT4334" s="73"/>
    </row>
    <row r="4335">
      <c r="A4335" s="106"/>
      <c r="B4335" s="85"/>
      <c r="AQ4335" s="73"/>
      <c r="AT4335" s="73"/>
    </row>
    <row r="4336">
      <c r="A4336" s="106"/>
      <c r="B4336" s="85"/>
      <c r="AQ4336" s="73"/>
      <c r="AT4336" s="73"/>
    </row>
    <row r="4337">
      <c r="A4337" s="106"/>
      <c r="B4337" s="85"/>
      <c r="AQ4337" s="73"/>
      <c r="AT4337" s="73"/>
    </row>
    <row r="4338">
      <c r="A4338" s="106"/>
      <c r="B4338" s="85"/>
      <c r="AQ4338" s="73"/>
      <c r="AT4338" s="73"/>
    </row>
    <row r="4339">
      <c r="A4339" s="106"/>
      <c r="B4339" s="85"/>
      <c r="AQ4339" s="73"/>
      <c r="AT4339" s="73"/>
    </row>
    <row r="4340">
      <c r="A4340" s="106"/>
      <c r="B4340" s="85"/>
      <c r="AQ4340" s="73"/>
      <c r="AT4340" s="73"/>
    </row>
    <row r="4341">
      <c r="A4341" s="106"/>
      <c r="B4341" s="85"/>
      <c r="AQ4341" s="73"/>
      <c r="AT4341" s="73"/>
    </row>
    <row r="4342">
      <c r="A4342" s="106"/>
      <c r="B4342" s="85"/>
      <c r="AQ4342" s="73"/>
      <c r="AT4342" s="73"/>
    </row>
    <row r="4343">
      <c r="A4343" s="106"/>
      <c r="B4343" s="85"/>
      <c r="AQ4343" s="73"/>
      <c r="AT4343" s="73"/>
    </row>
    <row r="4344">
      <c r="A4344" s="106"/>
      <c r="B4344" s="85"/>
      <c r="AQ4344" s="73"/>
      <c r="AT4344" s="73"/>
    </row>
    <row r="4345">
      <c r="A4345" s="106"/>
      <c r="B4345" s="85"/>
      <c r="AQ4345" s="73"/>
      <c r="AT4345" s="73"/>
    </row>
    <row r="4346">
      <c r="A4346" s="106"/>
      <c r="B4346" s="85"/>
      <c r="AQ4346" s="73"/>
      <c r="AT4346" s="73"/>
    </row>
    <row r="4347">
      <c r="A4347" s="106"/>
      <c r="B4347" s="85"/>
      <c r="AQ4347" s="73"/>
      <c r="AT4347" s="73"/>
    </row>
    <row r="4348">
      <c r="A4348" s="106"/>
      <c r="B4348" s="85"/>
      <c r="AQ4348" s="73"/>
      <c r="AT4348" s="73"/>
    </row>
    <row r="4349">
      <c r="A4349" s="106"/>
      <c r="B4349" s="85"/>
      <c r="AQ4349" s="73"/>
      <c r="AT4349" s="73"/>
    </row>
    <row r="4350">
      <c r="A4350" s="106"/>
      <c r="B4350" s="85"/>
      <c r="AQ4350" s="73"/>
      <c r="AT4350" s="73"/>
    </row>
    <row r="4351">
      <c r="A4351" s="106"/>
      <c r="B4351" s="85"/>
      <c r="AQ4351" s="73"/>
      <c r="AT4351" s="73"/>
    </row>
    <row r="4352">
      <c r="A4352" s="106"/>
      <c r="B4352" s="85"/>
      <c r="AQ4352" s="73"/>
      <c r="AT4352" s="73"/>
    </row>
    <row r="4353">
      <c r="A4353" s="106"/>
      <c r="B4353" s="85"/>
      <c r="AQ4353" s="73"/>
      <c r="AT4353" s="73"/>
    </row>
    <row r="4354">
      <c r="A4354" s="106"/>
      <c r="B4354" s="85"/>
      <c r="AQ4354" s="73"/>
      <c r="AT4354" s="73"/>
    </row>
    <row r="4355">
      <c r="A4355" s="106"/>
      <c r="B4355" s="85"/>
      <c r="AQ4355" s="73"/>
      <c r="AT4355" s="73"/>
    </row>
    <row r="4356">
      <c r="A4356" s="106"/>
      <c r="B4356" s="85"/>
      <c r="AQ4356" s="73"/>
      <c r="AT4356" s="73"/>
    </row>
    <row r="4357">
      <c r="A4357" s="106"/>
      <c r="B4357" s="85"/>
      <c r="AQ4357" s="73"/>
      <c r="AT4357" s="73"/>
    </row>
    <row r="4358">
      <c r="A4358" s="106"/>
      <c r="B4358" s="85"/>
      <c r="AQ4358" s="73"/>
      <c r="AT4358" s="73"/>
    </row>
    <row r="4359">
      <c r="A4359" s="106"/>
      <c r="B4359" s="85"/>
      <c r="AQ4359" s="73"/>
      <c r="AT4359" s="73"/>
    </row>
    <row r="4360">
      <c r="A4360" s="106"/>
      <c r="B4360" s="85"/>
      <c r="AQ4360" s="73"/>
      <c r="AT4360" s="73"/>
    </row>
    <row r="4361">
      <c r="A4361" s="106"/>
      <c r="B4361" s="85"/>
      <c r="AQ4361" s="73"/>
      <c r="AT4361" s="73"/>
    </row>
    <row r="4362">
      <c r="A4362" s="106"/>
      <c r="B4362" s="85"/>
      <c r="AQ4362" s="73"/>
      <c r="AT4362" s="73"/>
    </row>
    <row r="4363">
      <c r="A4363" s="106"/>
      <c r="B4363" s="85"/>
      <c r="AQ4363" s="73"/>
      <c r="AT4363" s="73"/>
    </row>
    <row r="4364">
      <c r="A4364" s="106"/>
      <c r="B4364" s="85"/>
      <c r="AQ4364" s="73"/>
      <c r="AT4364" s="73"/>
    </row>
    <row r="4365">
      <c r="A4365" s="106"/>
      <c r="B4365" s="85"/>
      <c r="AQ4365" s="73"/>
      <c r="AT4365" s="73"/>
    </row>
    <row r="4366">
      <c r="A4366" s="106"/>
      <c r="B4366" s="85"/>
      <c r="AQ4366" s="73"/>
      <c r="AT4366" s="73"/>
    </row>
    <row r="4367">
      <c r="A4367" s="106"/>
      <c r="B4367" s="85"/>
      <c r="AQ4367" s="73"/>
      <c r="AT4367" s="73"/>
    </row>
    <row r="4368">
      <c r="A4368" s="106"/>
      <c r="B4368" s="85"/>
      <c r="AQ4368" s="73"/>
      <c r="AT4368" s="73"/>
    </row>
    <row r="4369">
      <c r="A4369" s="106"/>
      <c r="B4369" s="85"/>
      <c r="AQ4369" s="73"/>
      <c r="AT4369" s="73"/>
    </row>
    <row r="4370">
      <c r="A4370" s="106"/>
      <c r="B4370" s="85"/>
      <c r="AQ4370" s="73"/>
      <c r="AT4370" s="73"/>
    </row>
    <row r="4371">
      <c r="A4371" s="106"/>
      <c r="B4371" s="85"/>
      <c r="AQ4371" s="73"/>
      <c r="AT4371" s="73"/>
    </row>
    <row r="4372">
      <c r="A4372" s="106"/>
      <c r="B4372" s="85"/>
      <c r="AQ4372" s="73"/>
      <c r="AT4372" s="73"/>
    </row>
    <row r="4373">
      <c r="A4373" s="106"/>
      <c r="B4373" s="85"/>
      <c r="AQ4373" s="73"/>
      <c r="AT4373" s="73"/>
    </row>
    <row r="4374">
      <c r="A4374" s="106"/>
      <c r="B4374" s="85"/>
      <c r="AQ4374" s="73"/>
      <c r="AT4374" s="73"/>
    </row>
    <row r="4375">
      <c r="A4375" s="106"/>
      <c r="B4375" s="85"/>
      <c r="AQ4375" s="73"/>
      <c r="AT4375" s="73"/>
    </row>
    <row r="4376">
      <c r="A4376" s="106"/>
      <c r="B4376" s="85"/>
      <c r="AQ4376" s="73"/>
      <c r="AT4376" s="73"/>
    </row>
    <row r="4377">
      <c r="A4377" s="106"/>
      <c r="B4377" s="85"/>
      <c r="AQ4377" s="73"/>
      <c r="AT4377" s="73"/>
    </row>
    <row r="4378">
      <c r="A4378" s="106"/>
      <c r="B4378" s="85"/>
      <c r="AQ4378" s="73"/>
      <c r="AT4378" s="73"/>
    </row>
    <row r="4379">
      <c r="A4379" s="106"/>
      <c r="B4379" s="85"/>
      <c r="AQ4379" s="73"/>
      <c r="AT4379" s="73"/>
    </row>
    <row r="4380">
      <c r="A4380" s="106"/>
      <c r="B4380" s="85"/>
      <c r="AQ4380" s="73"/>
      <c r="AT4380" s="73"/>
    </row>
    <row r="4381">
      <c r="A4381" s="106"/>
      <c r="B4381" s="85"/>
      <c r="AQ4381" s="73"/>
      <c r="AT4381" s="73"/>
    </row>
    <row r="4382">
      <c r="A4382" s="106"/>
      <c r="B4382" s="85"/>
      <c r="AQ4382" s="73"/>
      <c r="AT4382" s="73"/>
    </row>
    <row r="4383">
      <c r="A4383" s="106"/>
      <c r="B4383" s="85"/>
      <c r="AQ4383" s="73"/>
      <c r="AT4383" s="73"/>
    </row>
    <row r="4384">
      <c r="A4384" s="106"/>
      <c r="B4384" s="85"/>
      <c r="AQ4384" s="73"/>
      <c r="AT4384" s="73"/>
    </row>
    <row r="4385">
      <c r="A4385" s="106"/>
      <c r="B4385" s="85"/>
      <c r="AQ4385" s="73"/>
      <c r="AT4385" s="73"/>
    </row>
    <row r="4386">
      <c r="A4386" s="106"/>
      <c r="B4386" s="85"/>
      <c r="AQ4386" s="73"/>
      <c r="AT4386" s="73"/>
    </row>
    <row r="4387">
      <c r="A4387" s="106"/>
      <c r="B4387" s="85"/>
      <c r="AQ4387" s="73"/>
      <c r="AT4387" s="73"/>
    </row>
    <row r="4388">
      <c r="A4388" s="106"/>
      <c r="B4388" s="85"/>
      <c r="AQ4388" s="73"/>
      <c r="AT4388" s="73"/>
    </row>
    <row r="4389">
      <c r="A4389" s="106"/>
      <c r="B4389" s="85"/>
      <c r="AQ4389" s="73"/>
      <c r="AT4389" s="73"/>
    </row>
    <row r="4390">
      <c r="A4390" s="106"/>
      <c r="B4390" s="85"/>
      <c r="AQ4390" s="73"/>
      <c r="AT4390" s="73"/>
    </row>
    <row r="4391">
      <c r="A4391" s="106"/>
      <c r="B4391" s="85"/>
      <c r="AQ4391" s="73"/>
      <c r="AT4391" s="73"/>
    </row>
    <row r="4392">
      <c r="A4392" s="106"/>
      <c r="B4392" s="85"/>
      <c r="AQ4392" s="73"/>
      <c r="AT4392" s="73"/>
    </row>
    <row r="4393">
      <c r="A4393" s="106"/>
      <c r="B4393" s="85"/>
      <c r="AQ4393" s="73"/>
      <c r="AT4393" s="73"/>
    </row>
    <row r="4394">
      <c r="A4394" s="106"/>
      <c r="B4394" s="85"/>
      <c r="AQ4394" s="73"/>
      <c r="AT4394" s="73"/>
    </row>
    <row r="4395">
      <c r="A4395" s="106"/>
      <c r="B4395" s="85"/>
      <c r="AQ4395" s="73"/>
      <c r="AT4395" s="73"/>
    </row>
    <row r="4396">
      <c r="A4396" s="106"/>
      <c r="B4396" s="85"/>
      <c r="AQ4396" s="73"/>
      <c r="AT4396" s="73"/>
    </row>
    <row r="4397">
      <c r="A4397" s="106"/>
      <c r="B4397" s="85"/>
      <c r="AQ4397" s="73"/>
      <c r="AT4397" s="73"/>
    </row>
    <row r="4398">
      <c r="A4398" s="106"/>
      <c r="B4398" s="85"/>
      <c r="AQ4398" s="73"/>
      <c r="AT4398" s="73"/>
    </row>
    <row r="4399">
      <c r="A4399" s="106"/>
      <c r="B4399" s="85"/>
      <c r="AQ4399" s="73"/>
      <c r="AT4399" s="73"/>
    </row>
    <row r="4400">
      <c r="A4400" s="106"/>
      <c r="B4400" s="85"/>
      <c r="AQ4400" s="73"/>
      <c r="AT4400" s="73"/>
    </row>
    <row r="4401">
      <c r="A4401" s="106"/>
      <c r="B4401" s="85"/>
      <c r="AQ4401" s="73"/>
      <c r="AT4401" s="73"/>
    </row>
    <row r="4402">
      <c r="A4402" s="106"/>
      <c r="B4402" s="85"/>
      <c r="AQ4402" s="73"/>
      <c r="AT4402" s="73"/>
    </row>
    <row r="4403">
      <c r="A4403" s="106"/>
      <c r="B4403" s="85"/>
      <c r="AQ4403" s="73"/>
      <c r="AT4403" s="73"/>
    </row>
    <row r="4404">
      <c r="A4404" s="106"/>
      <c r="B4404" s="85"/>
      <c r="AQ4404" s="73"/>
      <c r="AT4404" s="73"/>
    </row>
    <row r="4405">
      <c r="A4405" s="106"/>
      <c r="B4405" s="85"/>
      <c r="AQ4405" s="73"/>
      <c r="AT4405" s="73"/>
    </row>
    <row r="4406">
      <c r="A4406" s="106"/>
      <c r="B4406" s="85"/>
      <c r="AQ4406" s="73"/>
      <c r="AT4406" s="73"/>
    </row>
    <row r="4407">
      <c r="A4407" s="106"/>
      <c r="B4407" s="85"/>
      <c r="AQ4407" s="73"/>
      <c r="AT4407" s="73"/>
    </row>
    <row r="4408">
      <c r="A4408" s="106"/>
      <c r="B4408" s="85"/>
      <c r="AQ4408" s="73"/>
      <c r="AT4408" s="73"/>
    </row>
    <row r="4409">
      <c r="A4409" s="106"/>
      <c r="B4409" s="85"/>
      <c r="AQ4409" s="73"/>
      <c r="AT4409" s="73"/>
    </row>
    <row r="4410">
      <c r="A4410" s="106"/>
      <c r="B4410" s="85"/>
      <c r="AQ4410" s="73"/>
      <c r="AT4410" s="73"/>
    </row>
    <row r="4411">
      <c r="A4411" s="106"/>
      <c r="B4411" s="85"/>
      <c r="AQ4411" s="73"/>
      <c r="AT4411" s="73"/>
    </row>
    <row r="4412">
      <c r="A4412" s="106"/>
      <c r="B4412" s="85"/>
      <c r="AQ4412" s="73"/>
      <c r="AT4412" s="73"/>
    </row>
    <row r="4413">
      <c r="A4413" s="106"/>
      <c r="B4413" s="85"/>
      <c r="AQ4413" s="73"/>
      <c r="AT4413" s="73"/>
    </row>
    <row r="4414">
      <c r="A4414" s="106"/>
      <c r="B4414" s="85"/>
      <c r="AQ4414" s="73"/>
      <c r="AT4414" s="73"/>
    </row>
    <row r="4415">
      <c r="A4415" s="106"/>
      <c r="B4415" s="85"/>
      <c r="AQ4415" s="73"/>
      <c r="AT4415" s="73"/>
    </row>
    <row r="4416">
      <c r="A4416" s="106"/>
      <c r="B4416" s="85"/>
      <c r="AQ4416" s="73"/>
      <c r="AT4416" s="73"/>
    </row>
    <row r="4417">
      <c r="A4417" s="106"/>
      <c r="B4417" s="85"/>
      <c r="AQ4417" s="73"/>
      <c r="AT4417" s="73"/>
    </row>
    <row r="4418">
      <c r="A4418" s="106"/>
      <c r="B4418" s="85"/>
      <c r="AQ4418" s="73"/>
      <c r="AT4418" s="73"/>
    </row>
    <row r="4419">
      <c r="A4419" s="106"/>
      <c r="B4419" s="85"/>
      <c r="AQ4419" s="73"/>
      <c r="AT4419" s="73"/>
    </row>
    <row r="4420">
      <c r="A4420" s="106"/>
      <c r="B4420" s="85"/>
      <c r="AQ4420" s="73"/>
      <c r="AT4420" s="73"/>
    </row>
    <row r="4421">
      <c r="A4421" s="106"/>
      <c r="B4421" s="85"/>
      <c r="AQ4421" s="73"/>
      <c r="AT4421" s="73"/>
    </row>
    <row r="4422">
      <c r="A4422" s="106"/>
      <c r="B4422" s="85"/>
      <c r="AQ4422" s="73"/>
      <c r="AT4422" s="73"/>
    </row>
    <row r="4423">
      <c r="A4423" s="106"/>
      <c r="B4423" s="85"/>
      <c r="AQ4423" s="73"/>
      <c r="AT4423" s="73"/>
    </row>
    <row r="4424">
      <c r="A4424" s="106"/>
      <c r="B4424" s="85"/>
      <c r="AQ4424" s="73"/>
      <c r="AT4424" s="73"/>
    </row>
    <row r="4425">
      <c r="A4425" s="106"/>
      <c r="B4425" s="85"/>
      <c r="AQ4425" s="73"/>
      <c r="AT4425" s="73"/>
    </row>
    <row r="4426">
      <c r="A4426" s="106"/>
      <c r="B4426" s="85"/>
      <c r="AQ4426" s="73"/>
      <c r="AT4426" s="73"/>
    </row>
    <row r="4427">
      <c r="A4427" s="106"/>
      <c r="B4427" s="85"/>
      <c r="AQ4427" s="73"/>
      <c r="AT4427" s="73"/>
    </row>
    <row r="4428">
      <c r="A4428" s="106"/>
      <c r="B4428" s="85"/>
      <c r="AQ4428" s="73"/>
      <c r="AT4428" s="73"/>
    </row>
    <row r="4429">
      <c r="A4429" s="106"/>
      <c r="B4429" s="85"/>
      <c r="AQ4429" s="73"/>
      <c r="AT4429" s="73"/>
    </row>
    <row r="4430">
      <c r="A4430" s="106"/>
      <c r="B4430" s="85"/>
      <c r="AQ4430" s="73"/>
      <c r="AT4430" s="73"/>
    </row>
    <row r="4431">
      <c r="A4431" s="106"/>
      <c r="B4431" s="85"/>
      <c r="AQ4431" s="73"/>
      <c r="AT4431" s="73"/>
    </row>
    <row r="4432">
      <c r="A4432" s="106"/>
      <c r="B4432" s="85"/>
      <c r="AQ4432" s="73"/>
      <c r="AT4432" s="73"/>
    </row>
    <row r="4433">
      <c r="A4433" s="106"/>
      <c r="B4433" s="85"/>
      <c r="AQ4433" s="73"/>
      <c r="AT4433" s="73"/>
    </row>
    <row r="4434">
      <c r="A4434" s="106"/>
      <c r="B4434" s="85"/>
      <c r="AQ4434" s="73"/>
      <c r="AT4434" s="73"/>
    </row>
    <row r="4435">
      <c r="A4435" s="106"/>
      <c r="B4435" s="85"/>
      <c r="AQ4435" s="73"/>
      <c r="AT4435" s="73"/>
    </row>
    <row r="4436">
      <c r="A4436" s="106"/>
      <c r="B4436" s="85"/>
      <c r="AQ4436" s="73"/>
      <c r="AT4436" s="73"/>
    </row>
    <row r="4437">
      <c r="A4437" s="106"/>
      <c r="B4437" s="85"/>
      <c r="AQ4437" s="73"/>
      <c r="AT4437" s="73"/>
    </row>
    <row r="4438">
      <c r="A4438" s="106"/>
      <c r="B4438" s="85"/>
      <c r="AQ4438" s="73"/>
      <c r="AT4438" s="73"/>
    </row>
    <row r="4439">
      <c r="A4439" s="106"/>
      <c r="B4439" s="85"/>
      <c r="AQ4439" s="73"/>
      <c r="AT4439" s="73"/>
    </row>
    <row r="4440">
      <c r="A4440" s="106"/>
      <c r="B4440" s="85"/>
      <c r="AQ4440" s="73"/>
      <c r="AT4440" s="73"/>
    </row>
    <row r="4441">
      <c r="A4441" s="106"/>
      <c r="B4441" s="85"/>
      <c r="AQ4441" s="73"/>
      <c r="AT4441" s="73"/>
    </row>
    <row r="4442">
      <c r="A4442" s="106"/>
      <c r="B4442" s="85"/>
      <c r="AQ4442" s="73"/>
      <c r="AT4442" s="73"/>
    </row>
    <row r="4443">
      <c r="A4443" s="106"/>
      <c r="B4443" s="85"/>
      <c r="AQ4443" s="73"/>
      <c r="AT4443" s="73"/>
    </row>
    <row r="4444">
      <c r="A4444" s="106"/>
      <c r="B4444" s="85"/>
      <c r="AQ4444" s="73"/>
      <c r="AT4444" s="73"/>
    </row>
    <row r="4445">
      <c r="A4445" s="106"/>
      <c r="B4445" s="85"/>
      <c r="AQ4445" s="73"/>
      <c r="AT4445" s="73"/>
    </row>
    <row r="4446">
      <c r="A4446" s="106"/>
      <c r="B4446" s="85"/>
      <c r="AQ4446" s="73"/>
      <c r="AT4446" s="73"/>
    </row>
    <row r="4447">
      <c r="A4447" s="106"/>
      <c r="B4447" s="85"/>
      <c r="AQ4447" s="73"/>
      <c r="AT4447" s="73"/>
    </row>
    <row r="4448">
      <c r="A4448" s="106"/>
      <c r="B4448" s="85"/>
      <c r="AQ4448" s="73"/>
      <c r="AT4448" s="73"/>
    </row>
    <row r="4449">
      <c r="A4449" s="106"/>
      <c r="B4449" s="85"/>
      <c r="AQ4449" s="73"/>
      <c r="AT4449" s="73"/>
    </row>
    <row r="4450">
      <c r="A4450" s="106"/>
      <c r="B4450" s="85"/>
      <c r="AQ4450" s="73"/>
      <c r="AT4450" s="73"/>
    </row>
    <row r="4451">
      <c r="A4451" s="106"/>
      <c r="B4451" s="85"/>
      <c r="AQ4451" s="73"/>
      <c r="AT4451" s="73"/>
    </row>
    <row r="4452">
      <c r="A4452" s="106"/>
      <c r="B4452" s="85"/>
      <c r="AQ4452" s="73"/>
      <c r="AT4452" s="73"/>
    </row>
    <row r="4453">
      <c r="A4453" s="106"/>
      <c r="B4453" s="85"/>
      <c r="AQ4453" s="73"/>
      <c r="AT4453" s="73"/>
    </row>
    <row r="4454">
      <c r="A4454" s="106"/>
      <c r="B4454" s="85"/>
      <c r="AQ4454" s="73"/>
      <c r="AT4454" s="73"/>
    </row>
    <row r="4455">
      <c r="A4455" s="106"/>
      <c r="B4455" s="85"/>
      <c r="AQ4455" s="73"/>
      <c r="AT4455" s="73"/>
    </row>
    <row r="4456">
      <c r="A4456" s="106"/>
      <c r="B4456" s="85"/>
      <c r="AQ4456" s="73"/>
      <c r="AT4456" s="73"/>
    </row>
    <row r="4457">
      <c r="A4457" s="106"/>
      <c r="B4457" s="85"/>
      <c r="AQ4457" s="73"/>
      <c r="AT4457" s="73"/>
    </row>
    <row r="4458">
      <c r="A4458" s="106"/>
      <c r="B4458" s="85"/>
      <c r="AQ4458" s="73"/>
      <c r="AT4458" s="73"/>
    </row>
    <row r="4459">
      <c r="A4459" s="106"/>
      <c r="B4459" s="85"/>
      <c r="AQ4459" s="73"/>
      <c r="AT4459" s="73"/>
    </row>
    <row r="4460">
      <c r="A4460" s="106"/>
      <c r="B4460" s="85"/>
      <c r="AQ4460" s="73"/>
      <c r="AT4460" s="73"/>
    </row>
    <row r="4461">
      <c r="A4461" s="106"/>
      <c r="B4461" s="85"/>
      <c r="AQ4461" s="73"/>
      <c r="AT4461" s="73"/>
    </row>
    <row r="4462">
      <c r="A4462" s="106"/>
      <c r="B4462" s="85"/>
      <c r="AQ4462" s="73"/>
      <c r="AT4462" s="73"/>
    </row>
    <row r="4463">
      <c r="A4463" s="106"/>
      <c r="B4463" s="85"/>
      <c r="AQ4463" s="73"/>
      <c r="AT4463" s="73"/>
    </row>
    <row r="4464">
      <c r="A4464" s="106"/>
      <c r="B4464" s="85"/>
      <c r="AQ4464" s="73"/>
      <c r="AT4464" s="73"/>
    </row>
    <row r="4465">
      <c r="A4465" s="106"/>
      <c r="B4465" s="85"/>
      <c r="AQ4465" s="73"/>
      <c r="AT4465" s="73"/>
    </row>
    <row r="4466">
      <c r="A4466" s="106"/>
      <c r="B4466" s="85"/>
      <c r="AQ4466" s="73"/>
      <c r="AT4466" s="73"/>
    </row>
    <row r="4467">
      <c r="A4467" s="106"/>
      <c r="B4467" s="85"/>
      <c r="AQ4467" s="73"/>
      <c r="AT4467" s="73"/>
    </row>
    <row r="4468">
      <c r="A4468" s="106"/>
      <c r="B4468" s="85"/>
      <c r="AQ4468" s="73"/>
      <c r="AT4468" s="73"/>
    </row>
    <row r="4469">
      <c r="A4469" s="106"/>
      <c r="B4469" s="85"/>
      <c r="AQ4469" s="73"/>
      <c r="AT4469" s="73"/>
    </row>
    <row r="4470">
      <c r="A4470" s="106"/>
      <c r="B4470" s="85"/>
      <c r="AQ4470" s="73"/>
      <c r="AT4470" s="73"/>
    </row>
    <row r="4471">
      <c r="A4471" s="106"/>
      <c r="B4471" s="85"/>
      <c r="AQ4471" s="73"/>
      <c r="AT4471" s="73"/>
    </row>
    <row r="4472">
      <c r="A4472" s="106"/>
      <c r="B4472" s="85"/>
      <c r="AQ4472" s="73"/>
      <c r="AT4472" s="73"/>
    </row>
    <row r="4473">
      <c r="A4473" s="106"/>
      <c r="B4473" s="85"/>
      <c r="AQ4473" s="73"/>
      <c r="AT4473" s="73"/>
    </row>
    <row r="4474">
      <c r="A4474" s="106"/>
      <c r="B4474" s="85"/>
      <c r="AQ4474" s="73"/>
      <c r="AT4474" s="73"/>
    </row>
    <row r="4475">
      <c r="A4475" s="106"/>
      <c r="B4475" s="85"/>
      <c r="AQ4475" s="73"/>
      <c r="AT4475" s="73"/>
    </row>
    <row r="4476">
      <c r="A4476" s="106"/>
      <c r="B4476" s="85"/>
      <c r="AQ4476" s="73"/>
      <c r="AT4476" s="73"/>
    </row>
    <row r="4477">
      <c r="A4477" s="106"/>
      <c r="B4477" s="85"/>
      <c r="AQ4477" s="73"/>
      <c r="AT4477" s="73"/>
    </row>
    <row r="4478">
      <c r="A4478" s="106"/>
      <c r="B4478" s="85"/>
      <c r="AQ4478" s="73"/>
      <c r="AT4478" s="73"/>
    </row>
    <row r="4479">
      <c r="A4479" s="106"/>
      <c r="B4479" s="85"/>
      <c r="AQ4479" s="73"/>
      <c r="AT4479" s="73"/>
    </row>
    <row r="4480">
      <c r="A4480" s="106"/>
      <c r="B4480" s="85"/>
      <c r="AQ4480" s="73"/>
      <c r="AT4480" s="73"/>
    </row>
    <row r="4481">
      <c r="A4481" s="106"/>
      <c r="B4481" s="85"/>
      <c r="AQ4481" s="73"/>
      <c r="AT4481" s="73"/>
    </row>
    <row r="4482">
      <c r="A4482" s="106"/>
      <c r="B4482" s="85"/>
      <c r="AQ4482" s="73"/>
      <c r="AT4482" s="73"/>
    </row>
    <row r="4483">
      <c r="A4483" s="106"/>
      <c r="B4483" s="85"/>
      <c r="AQ4483" s="73"/>
      <c r="AT4483" s="73"/>
    </row>
    <row r="4484">
      <c r="A4484" s="106"/>
      <c r="B4484" s="85"/>
      <c r="AQ4484" s="73"/>
      <c r="AT4484" s="73"/>
    </row>
    <row r="4485">
      <c r="A4485" s="106"/>
      <c r="B4485" s="85"/>
      <c r="AQ4485" s="73"/>
      <c r="AT4485" s="73"/>
    </row>
    <row r="4486">
      <c r="A4486" s="106"/>
      <c r="B4486" s="85"/>
      <c r="AQ4486" s="73"/>
      <c r="AT4486" s="73"/>
    </row>
    <row r="4487">
      <c r="A4487" s="106"/>
      <c r="B4487" s="85"/>
      <c r="AQ4487" s="73"/>
      <c r="AT4487" s="73"/>
    </row>
    <row r="4488">
      <c r="A4488" s="106"/>
      <c r="B4488" s="85"/>
      <c r="AQ4488" s="73"/>
      <c r="AT4488" s="73"/>
    </row>
    <row r="4489">
      <c r="A4489" s="106"/>
      <c r="B4489" s="85"/>
      <c r="AQ4489" s="73"/>
      <c r="AT4489" s="73"/>
    </row>
    <row r="4490">
      <c r="A4490" s="106"/>
      <c r="B4490" s="85"/>
      <c r="AQ4490" s="73"/>
      <c r="AT4490" s="73"/>
    </row>
    <row r="4491">
      <c r="A4491" s="106"/>
      <c r="B4491" s="85"/>
      <c r="AQ4491" s="73"/>
      <c r="AT4491" s="73"/>
    </row>
    <row r="4492">
      <c r="A4492" s="106"/>
      <c r="B4492" s="85"/>
      <c r="AQ4492" s="73"/>
      <c r="AT4492" s="73"/>
    </row>
    <row r="4493">
      <c r="A4493" s="106"/>
      <c r="B4493" s="85"/>
      <c r="AQ4493" s="73"/>
      <c r="AT4493" s="73"/>
    </row>
    <row r="4494">
      <c r="A4494" s="106"/>
      <c r="B4494" s="85"/>
      <c r="AQ4494" s="73"/>
      <c r="AT4494" s="73"/>
    </row>
    <row r="4495">
      <c r="A4495" s="106"/>
      <c r="B4495" s="85"/>
      <c r="AQ4495" s="73"/>
      <c r="AT4495" s="73"/>
    </row>
    <row r="4496">
      <c r="A4496" s="106"/>
      <c r="B4496" s="85"/>
      <c r="AQ4496" s="73"/>
      <c r="AT4496" s="73"/>
    </row>
    <row r="4497">
      <c r="A4497" s="106"/>
      <c r="B4497" s="85"/>
      <c r="AQ4497" s="73"/>
      <c r="AT4497" s="73"/>
    </row>
    <row r="4498">
      <c r="A4498" s="106"/>
      <c r="B4498" s="85"/>
      <c r="AQ4498" s="73"/>
      <c r="AT4498" s="73"/>
    </row>
    <row r="4499">
      <c r="A4499" s="106"/>
      <c r="B4499" s="85"/>
      <c r="AQ4499" s="73"/>
      <c r="AT4499" s="73"/>
    </row>
    <row r="4500">
      <c r="A4500" s="106"/>
      <c r="B4500" s="85"/>
      <c r="AQ4500" s="73"/>
      <c r="AT4500" s="73"/>
    </row>
    <row r="4501">
      <c r="A4501" s="106"/>
      <c r="B4501" s="85"/>
      <c r="AQ4501" s="73"/>
      <c r="AT4501" s="73"/>
    </row>
    <row r="4502">
      <c r="A4502" s="106"/>
      <c r="B4502" s="85"/>
      <c r="AQ4502" s="73"/>
      <c r="AT4502" s="73"/>
    </row>
    <row r="4503">
      <c r="A4503" s="106"/>
      <c r="B4503" s="85"/>
      <c r="AQ4503" s="73"/>
      <c r="AT4503" s="73"/>
    </row>
    <row r="4504">
      <c r="A4504" s="106"/>
      <c r="B4504" s="85"/>
      <c r="AQ4504" s="73"/>
      <c r="AT4504" s="73"/>
    </row>
    <row r="4505">
      <c r="A4505" s="106"/>
      <c r="B4505" s="85"/>
      <c r="AQ4505" s="73"/>
      <c r="AT4505" s="73"/>
    </row>
    <row r="4506">
      <c r="A4506" s="106"/>
      <c r="B4506" s="85"/>
      <c r="AQ4506" s="73"/>
      <c r="AT4506" s="73"/>
    </row>
    <row r="4507">
      <c r="A4507" s="106"/>
      <c r="B4507" s="85"/>
      <c r="AQ4507" s="73"/>
      <c r="AT4507" s="73"/>
    </row>
    <row r="4508">
      <c r="A4508" s="106"/>
      <c r="B4508" s="85"/>
      <c r="AQ4508" s="73"/>
      <c r="AT4508" s="73"/>
    </row>
    <row r="4509">
      <c r="A4509" s="106"/>
      <c r="B4509" s="85"/>
      <c r="AQ4509" s="73"/>
      <c r="AT4509" s="73"/>
    </row>
    <row r="4510">
      <c r="A4510" s="106"/>
      <c r="B4510" s="85"/>
      <c r="AQ4510" s="73"/>
      <c r="AT4510" s="73"/>
    </row>
    <row r="4511">
      <c r="A4511" s="106"/>
      <c r="B4511" s="85"/>
      <c r="AQ4511" s="73"/>
      <c r="AT4511" s="73"/>
    </row>
    <row r="4512">
      <c r="A4512" s="106"/>
      <c r="B4512" s="85"/>
      <c r="AQ4512" s="73"/>
      <c r="AT4512" s="73"/>
    </row>
    <row r="4513">
      <c r="A4513" s="106"/>
      <c r="B4513" s="85"/>
      <c r="AQ4513" s="73"/>
      <c r="AT4513" s="73"/>
    </row>
    <row r="4514">
      <c r="A4514" s="106"/>
      <c r="B4514" s="85"/>
      <c r="AQ4514" s="73"/>
      <c r="AT4514" s="73"/>
    </row>
    <row r="4515">
      <c r="A4515" s="106"/>
      <c r="B4515" s="85"/>
      <c r="AQ4515" s="73"/>
      <c r="AT4515" s="73"/>
    </row>
    <row r="4516">
      <c r="A4516" s="106"/>
      <c r="B4516" s="85"/>
      <c r="AQ4516" s="73"/>
      <c r="AT4516" s="73"/>
    </row>
    <row r="4517">
      <c r="A4517" s="106"/>
      <c r="B4517" s="85"/>
      <c r="AQ4517" s="73"/>
      <c r="AT4517" s="73"/>
    </row>
    <row r="4518">
      <c r="A4518" s="106"/>
      <c r="B4518" s="85"/>
      <c r="AQ4518" s="73"/>
      <c r="AT4518" s="73"/>
    </row>
    <row r="4519">
      <c r="A4519" s="106"/>
      <c r="B4519" s="85"/>
      <c r="AQ4519" s="73"/>
      <c r="AT4519" s="73"/>
    </row>
    <row r="4520">
      <c r="A4520" s="106"/>
      <c r="B4520" s="85"/>
      <c r="AQ4520" s="73"/>
      <c r="AT4520" s="73"/>
    </row>
    <row r="4521">
      <c r="A4521" s="106"/>
      <c r="B4521" s="85"/>
      <c r="AQ4521" s="73"/>
      <c r="AT4521" s="73"/>
    </row>
    <row r="4522">
      <c r="A4522" s="106"/>
      <c r="B4522" s="85"/>
      <c r="AQ4522" s="73"/>
      <c r="AT4522" s="73"/>
    </row>
    <row r="4523">
      <c r="A4523" s="106"/>
      <c r="B4523" s="85"/>
      <c r="AQ4523" s="73"/>
      <c r="AT4523" s="73"/>
    </row>
    <row r="4524">
      <c r="A4524" s="106"/>
      <c r="B4524" s="85"/>
      <c r="AQ4524" s="73"/>
      <c r="AT4524" s="73"/>
    </row>
    <row r="4525">
      <c r="A4525" s="106"/>
      <c r="B4525" s="85"/>
      <c r="AQ4525" s="73"/>
      <c r="AT4525" s="73"/>
    </row>
    <row r="4526">
      <c r="A4526" s="106"/>
      <c r="B4526" s="85"/>
      <c r="AQ4526" s="73"/>
      <c r="AT4526" s="73"/>
    </row>
    <row r="4527">
      <c r="A4527" s="106"/>
      <c r="B4527" s="85"/>
      <c r="AQ4527" s="73"/>
      <c r="AT4527" s="73"/>
    </row>
    <row r="4528">
      <c r="A4528" s="106"/>
      <c r="B4528" s="85"/>
      <c r="AQ4528" s="73"/>
      <c r="AT4528" s="73"/>
    </row>
    <row r="4529">
      <c r="A4529" s="106"/>
      <c r="B4529" s="85"/>
      <c r="AQ4529" s="73"/>
      <c r="AT4529" s="73"/>
    </row>
    <row r="4530">
      <c r="A4530" s="106"/>
      <c r="B4530" s="85"/>
      <c r="AQ4530" s="73"/>
      <c r="AT4530" s="73"/>
    </row>
    <row r="4531">
      <c r="A4531" s="106"/>
      <c r="B4531" s="85"/>
      <c r="AQ4531" s="73"/>
      <c r="AT4531" s="73"/>
    </row>
    <row r="4532">
      <c r="A4532" s="106"/>
      <c r="B4532" s="85"/>
      <c r="AQ4532" s="73"/>
      <c r="AT4532" s="73"/>
    </row>
    <row r="4533">
      <c r="A4533" s="106"/>
      <c r="B4533" s="85"/>
      <c r="AQ4533" s="73"/>
      <c r="AT4533" s="73"/>
    </row>
    <row r="4534">
      <c r="A4534" s="106"/>
      <c r="B4534" s="85"/>
      <c r="AQ4534" s="73"/>
      <c r="AT4534" s="73"/>
    </row>
    <row r="4535">
      <c r="A4535" s="106"/>
      <c r="B4535" s="85"/>
      <c r="AQ4535" s="73"/>
      <c r="AT4535" s="73"/>
    </row>
    <row r="4536">
      <c r="A4536" s="106"/>
      <c r="B4536" s="85"/>
      <c r="AQ4536" s="73"/>
      <c r="AT4536" s="73"/>
    </row>
    <row r="4537">
      <c r="A4537" s="106"/>
      <c r="B4537" s="85"/>
      <c r="AQ4537" s="73"/>
      <c r="AT4537" s="73"/>
    </row>
    <row r="4538">
      <c r="A4538" s="106"/>
      <c r="B4538" s="85"/>
      <c r="AQ4538" s="73"/>
      <c r="AT4538" s="73"/>
    </row>
    <row r="4539">
      <c r="A4539" s="106"/>
      <c r="B4539" s="85"/>
      <c r="AQ4539" s="73"/>
      <c r="AT4539" s="73"/>
    </row>
    <row r="4540">
      <c r="A4540" s="106"/>
      <c r="B4540" s="85"/>
      <c r="AQ4540" s="73"/>
      <c r="AT4540" s="73"/>
    </row>
    <row r="4541">
      <c r="A4541" s="106"/>
      <c r="B4541" s="85"/>
      <c r="AQ4541" s="73"/>
      <c r="AT4541" s="73"/>
    </row>
    <row r="4542">
      <c r="A4542" s="106"/>
      <c r="B4542" s="85"/>
      <c r="AQ4542" s="73"/>
      <c r="AT4542" s="73"/>
    </row>
    <row r="4543">
      <c r="A4543" s="106"/>
      <c r="B4543" s="85"/>
      <c r="AQ4543" s="73"/>
      <c r="AT4543" s="73"/>
    </row>
    <row r="4544">
      <c r="A4544" s="106"/>
      <c r="B4544" s="85"/>
      <c r="AQ4544" s="73"/>
      <c r="AT4544" s="73"/>
    </row>
    <row r="4545">
      <c r="A4545" s="106"/>
      <c r="B4545" s="85"/>
      <c r="AQ4545" s="73"/>
      <c r="AT4545" s="73"/>
    </row>
    <row r="4546">
      <c r="A4546" s="106"/>
      <c r="B4546" s="85"/>
      <c r="AQ4546" s="73"/>
      <c r="AT4546" s="73"/>
    </row>
    <row r="4547">
      <c r="A4547" s="106"/>
      <c r="B4547" s="85"/>
      <c r="AQ4547" s="73"/>
      <c r="AT4547" s="73"/>
    </row>
    <row r="4548">
      <c r="A4548" s="106"/>
      <c r="B4548" s="85"/>
      <c r="AQ4548" s="73"/>
      <c r="AT4548" s="73"/>
    </row>
    <row r="4549">
      <c r="A4549" s="106"/>
      <c r="B4549" s="85"/>
      <c r="AQ4549" s="73"/>
      <c r="AT4549" s="73"/>
    </row>
    <row r="4550">
      <c r="A4550" s="106"/>
      <c r="B4550" s="85"/>
      <c r="AQ4550" s="73"/>
      <c r="AT4550" s="73"/>
    </row>
    <row r="4551">
      <c r="A4551" s="106"/>
      <c r="B4551" s="85"/>
      <c r="AQ4551" s="73"/>
      <c r="AT4551" s="73"/>
    </row>
    <row r="4552">
      <c r="A4552" s="106"/>
      <c r="B4552" s="85"/>
      <c r="AQ4552" s="73"/>
      <c r="AT4552" s="73"/>
    </row>
    <row r="4553">
      <c r="A4553" s="106"/>
      <c r="B4553" s="85"/>
      <c r="AQ4553" s="73"/>
      <c r="AT4553" s="73"/>
    </row>
    <row r="4554">
      <c r="A4554" s="106"/>
      <c r="B4554" s="85"/>
      <c r="AQ4554" s="73"/>
      <c r="AT4554" s="73"/>
    </row>
    <row r="4555">
      <c r="A4555" s="106"/>
      <c r="B4555" s="85"/>
      <c r="AQ4555" s="73"/>
      <c r="AT4555" s="73"/>
    </row>
    <row r="4556">
      <c r="A4556" s="106"/>
      <c r="B4556" s="85"/>
      <c r="AQ4556" s="73"/>
      <c r="AT4556" s="73"/>
    </row>
    <row r="4557">
      <c r="A4557" s="106"/>
      <c r="B4557" s="85"/>
      <c r="AQ4557" s="73"/>
      <c r="AT4557" s="73"/>
    </row>
    <row r="4558">
      <c r="A4558" s="106"/>
      <c r="B4558" s="85"/>
      <c r="AQ4558" s="73"/>
      <c r="AT4558" s="73"/>
    </row>
    <row r="4559">
      <c r="A4559" s="106"/>
      <c r="B4559" s="85"/>
      <c r="AQ4559" s="73"/>
      <c r="AT4559" s="73"/>
    </row>
    <row r="4560">
      <c r="A4560" s="106"/>
      <c r="B4560" s="85"/>
      <c r="AQ4560" s="73"/>
      <c r="AT4560" s="73"/>
    </row>
    <row r="4561">
      <c r="A4561" s="106"/>
      <c r="B4561" s="85"/>
      <c r="AQ4561" s="73"/>
      <c r="AT4561" s="73"/>
    </row>
    <row r="4562">
      <c r="A4562" s="106"/>
      <c r="B4562" s="85"/>
      <c r="AQ4562" s="73"/>
      <c r="AT4562" s="73"/>
    </row>
    <row r="4563">
      <c r="A4563" s="106"/>
      <c r="B4563" s="85"/>
      <c r="AQ4563" s="73"/>
      <c r="AT4563" s="73"/>
    </row>
    <row r="4564">
      <c r="A4564" s="106"/>
      <c r="B4564" s="85"/>
      <c r="AQ4564" s="73"/>
      <c r="AT4564" s="73"/>
    </row>
    <row r="4565">
      <c r="A4565" s="106"/>
      <c r="B4565" s="85"/>
      <c r="AQ4565" s="73"/>
      <c r="AT4565" s="73"/>
    </row>
    <row r="4566">
      <c r="A4566" s="106"/>
      <c r="B4566" s="85"/>
      <c r="AQ4566" s="73"/>
      <c r="AT4566" s="73"/>
    </row>
    <row r="4567">
      <c r="A4567" s="106"/>
      <c r="B4567" s="85"/>
      <c r="AQ4567" s="73"/>
      <c r="AT4567" s="73"/>
    </row>
    <row r="4568">
      <c r="A4568" s="106"/>
      <c r="B4568" s="85"/>
      <c r="AQ4568" s="73"/>
      <c r="AT4568" s="73"/>
    </row>
    <row r="4569">
      <c r="A4569" s="106"/>
      <c r="B4569" s="85"/>
      <c r="AQ4569" s="73"/>
      <c r="AT4569" s="73"/>
    </row>
    <row r="4570">
      <c r="A4570" s="106"/>
      <c r="B4570" s="85"/>
      <c r="AQ4570" s="73"/>
      <c r="AT4570" s="73"/>
    </row>
    <row r="4571">
      <c r="A4571" s="106"/>
      <c r="B4571" s="85"/>
      <c r="AQ4571" s="73"/>
      <c r="AT4571" s="73"/>
    </row>
    <row r="4572">
      <c r="A4572" s="106"/>
      <c r="B4572" s="85"/>
      <c r="AQ4572" s="73"/>
      <c r="AT4572" s="73"/>
    </row>
    <row r="4573">
      <c r="A4573" s="106"/>
      <c r="B4573" s="85"/>
      <c r="AQ4573" s="73"/>
      <c r="AT4573" s="73"/>
    </row>
    <row r="4574">
      <c r="A4574" s="106"/>
      <c r="B4574" s="85"/>
      <c r="AQ4574" s="73"/>
      <c r="AT4574" s="73"/>
    </row>
    <row r="4575">
      <c r="A4575" s="106"/>
      <c r="B4575" s="85"/>
      <c r="AQ4575" s="73"/>
      <c r="AT4575" s="73"/>
    </row>
    <row r="4576">
      <c r="A4576" s="106"/>
      <c r="B4576" s="85"/>
      <c r="AQ4576" s="73"/>
      <c r="AT4576" s="73"/>
    </row>
    <row r="4577">
      <c r="A4577" s="106"/>
      <c r="B4577" s="85"/>
      <c r="AQ4577" s="73"/>
      <c r="AT4577" s="73"/>
    </row>
    <row r="4578">
      <c r="A4578" s="106"/>
      <c r="B4578" s="85"/>
      <c r="AQ4578" s="73"/>
      <c r="AT4578" s="73"/>
    </row>
    <row r="4579">
      <c r="A4579" s="106"/>
      <c r="B4579" s="85"/>
      <c r="AQ4579" s="73"/>
      <c r="AT4579" s="73"/>
    </row>
    <row r="4580">
      <c r="A4580" s="106"/>
      <c r="B4580" s="85"/>
      <c r="AQ4580" s="73"/>
      <c r="AT4580" s="73"/>
    </row>
    <row r="4581">
      <c r="A4581" s="106"/>
      <c r="B4581" s="85"/>
      <c r="AQ4581" s="73"/>
      <c r="AT4581" s="73"/>
    </row>
    <row r="4582">
      <c r="A4582" s="106"/>
      <c r="B4582" s="85"/>
      <c r="AQ4582" s="73"/>
      <c r="AT4582" s="73"/>
    </row>
    <row r="4583">
      <c r="A4583" s="106"/>
      <c r="B4583" s="85"/>
      <c r="AQ4583" s="73"/>
      <c r="AT4583" s="73"/>
    </row>
    <row r="4584">
      <c r="A4584" s="106"/>
      <c r="B4584" s="85"/>
      <c r="AQ4584" s="73"/>
      <c r="AT4584" s="73"/>
    </row>
    <row r="4585">
      <c r="A4585" s="106"/>
      <c r="B4585" s="85"/>
      <c r="AQ4585" s="73"/>
      <c r="AT4585" s="73"/>
    </row>
    <row r="4586">
      <c r="A4586" s="106"/>
      <c r="B4586" s="85"/>
      <c r="AQ4586" s="73"/>
      <c r="AT4586" s="73"/>
    </row>
    <row r="4587">
      <c r="A4587" s="106"/>
      <c r="B4587" s="85"/>
      <c r="AQ4587" s="73"/>
      <c r="AT4587" s="73"/>
    </row>
    <row r="4588">
      <c r="A4588" s="106"/>
      <c r="B4588" s="85"/>
      <c r="AQ4588" s="73"/>
      <c r="AT4588" s="73"/>
    </row>
    <row r="4589">
      <c r="A4589" s="106"/>
      <c r="B4589" s="85"/>
      <c r="AQ4589" s="73"/>
      <c r="AT4589" s="73"/>
    </row>
    <row r="4590">
      <c r="A4590" s="106"/>
      <c r="B4590" s="85"/>
      <c r="AQ4590" s="73"/>
      <c r="AT4590" s="73"/>
    </row>
    <row r="4591">
      <c r="A4591" s="106"/>
      <c r="B4591" s="85"/>
      <c r="AQ4591" s="73"/>
      <c r="AT4591" s="73"/>
    </row>
    <row r="4592">
      <c r="A4592" s="106"/>
      <c r="B4592" s="85"/>
      <c r="AQ4592" s="73"/>
      <c r="AT4592" s="73"/>
    </row>
    <row r="4593">
      <c r="A4593" s="106"/>
      <c r="B4593" s="85"/>
      <c r="AQ4593" s="73"/>
      <c r="AT4593" s="73"/>
    </row>
    <row r="4594">
      <c r="A4594" s="106"/>
      <c r="B4594" s="85"/>
      <c r="AQ4594" s="73"/>
      <c r="AT4594" s="73"/>
    </row>
    <row r="4595">
      <c r="A4595" s="106"/>
      <c r="B4595" s="85"/>
      <c r="AQ4595" s="73"/>
      <c r="AT4595" s="73"/>
    </row>
    <row r="4596">
      <c r="A4596" s="106"/>
      <c r="B4596" s="85"/>
      <c r="AQ4596" s="73"/>
      <c r="AT4596" s="73"/>
    </row>
    <row r="4597">
      <c r="A4597" s="106"/>
      <c r="B4597" s="85"/>
      <c r="AQ4597" s="73"/>
      <c r="AT4597" s="73"/>
    </row>
    <row r="4598">
      <c r="A4598" s="106"/>
      <c r="B4598" s="85"/>
      <c r="AQ4598" s="73"/>
      <c r="AT4598" s="73"/>
    </row>
    <row r="4599">
      <c r="A4599" s="106"/>
      <c r="B4599" s="85"/>
      <c r="AQ4599" s="73"/>
      <c r="AT4599" s="73"/>
    </row>
    <row r="4600">
      <c r="A4600" s="106"/>
      <c r="B4600" s="85"/>
      <c r="AQ4600" s="73"/>
      <c r="AT4600" s="73"/>
    </row>
    <row r="4601">
      <c r="A4601" s="106"/>
      <c r="B4601" s="85"/>
      <c r="AQ4601" s="73"/>
      <c r="AT4601" s="73"/>
    </row>
    <row r="4602">
      <c r="A4602" s="106"/>
      <c r="B4602" s="85"/>
      <c r="AQ4602" s="73"/>
      <c r="AT4602" s="73"/>
    </row>
    <row r="4603">
      <c r="A4603" s="106"/>
      <c r="B4603" s="85"/>
      <c r="AQ4603" s="73"/>
      <c r="AT4603" s="73"/>
    </row>
    <row r="4604">
      <c r="A4604" s="106"/>
      <c r="B4604" s="85"/>
      <c r="AQ4604" s="73"/>
      <c r="AT4604" s="73"/>
    </row>
    <row r="4605">
      <c r="A4605" s="106"/>
      <c r="B4605" s="85"/>
      <c r="AQ4605" s="73"/>
      <c r="AT4605" s="73"/>
    </row>
    <row r="4606">
      <c r="A4606" s="106"/>
      <c r="B4606" s="85"/>
      <c r="AQ4606" s="73"/>
      <c r="AT4606" s="73"/>
    </row>
    <row r="4607">
      <c r="A4607" s="106"/>
      <c r="B4607" s="85"/>
      <c r="AQ4607" s="73"/>
      <c r="AT4607" s="73"/>
    </row>
    <row r="4608">
      <c r="A4608" s="106"/>
      <c r="B4608" s="85"/>
      <c r="AQ4608" s="73"/>
      <c r="AT4608" s="73"/>
    </row>
    <row r="4609">
      <c r="A4609" s="106"/>
      <c r="B4609" s="85"/>
      <c r="AQ4609" s="73"/>
      <c r="AT4609" s="73"/>
    </row>
    <row r="4610">
      <c r="A4610" s="106"/>
      <c r="B4610" s="85"/>
      <c r="AQ4610" s="73"/>
      <c r="AT4610" s="73"/>
    </row>
    <row r="4611">
      <c r="A4611" s="106"/>
      <c r="B4611" s="85"/>
      <c r="AQ4611" s="73"/>
      <c r="AT4611" s="73"/>
    </row>
    <row r="4612">
      <c r="A4612" s="106"/>
      <c r="B4612" s="85"/>
      <c r="AQ4612" s="73"/>
      <c r="AT4612" s="73"/>
    </row>
    <row r="4613">
      <c r="A4613" s="106"/>
      <c r="B4613" s="85"/>
      <c r="AQ4613" s="73"/>
      <c r="AT4613" s="73"/>
    </row>
    <row r="4614">
      <c r="A4614" s="106"/>
      <c r="B4614" s="85"/>
      <c r="AQ4614" s="73"/>
      <c r="AT4614" s="73"/>
    </row>
    <row r="4615">
      <c r="A4615" s="106"/>
      <c r="B4615" s="85"/>
      <c r="AQ4615" s="73"/>
      <c r="AT4615" s="73"/>
    </row>
    <row r="4616">
      <c r="A4616" s="106"/>
      <c r="B4616" s="85"/>
      <c r="AQ4616" s="73"/>
      <c r="AT4616" s="73"/>
    </row>
    <row r="4617">
      <c r="A4617" s="106"/>
      <c r="B4617" s="85"/>
      <c r="AQ4617" s="73"/>
      <c r="AT4617" s="73"/>
    </row>
    <row r="4618">
      <c r="A4618" s="106"/>
      <c r="B4618" s="85"/>
      <c r="AQ4618" s="73"/>
      <c r="AT4618" s="73"/>
    </row>
    <row r="4619">
      <c r="A4619" s="106"/>
      <c r="B4619" s="85"/>
      <c r="AQ4619" s="73"/>
      <c r="AT4619" s="73"/>
    </row>
    <row r="4620">
      <c r="A4620" s="106"/>
      <c r="B4620" s="85"/>
      <c r="AQ4620" s="73"/>
      <c r="AT4620" s="73"/>
    </row>
    <row r="4621">
      <c r="A4621" s="106"/>
      <c r="B4621" s="85"/>
      <c r="AQ4621" s="73"/>
      <c r="AT4621" s="73"/>
    </row>
    <row r="4622">
      <c r="A4622" s="106"/>
      <c r="B4622" s="85"/>
      <c r="AQ4622" s="73"/>
      <c r="AT4622" s="73"/>
    </row>
    <row r="4623">
      <c r="A4623" s="106"/>
      <c r="B4623" s="85"/>
      <c r="AQ4623" s="73"/>
      <c r="AT4623" s="73"/>
    </row>
    <row r="4624">
      <c r="A4624" s="106"/>
      <c r="B4624" s="85"/>
      <c r="AQ4624" s="73"/>
      <c r="AT4624" s="73"/>
    </row>
    <row r="4625">
      <c r="A4625" s="106"/>
      <c r="B4625" s="85"/>
      <c r="AQ4625" s="73"/>
      <c r="AT4625" s="73"/>
    </row>
    <row r="4626">
      <c r="A4626" s="106"/>
      <c r="B4626" s="85"/>
      <c r="AQ4626" s="73"/>
      <c r="AT4626" s="73"/>
    </row>
    <row r="4627">
      <c r="A4627" s="106"/>
      <c r="B4627" s="85"/>
      <c r="AQ4627" s="73"/>
      <c r="AT4627" s="73"/>
    </row>
    <row r="4628">
      <c r="A4628" s="106"/>
      <c r="B4628" s="85"/>
      <c r="AQ4628" s="73"/>
      <c r="AT4628" s="73"/>
    </row>
    <row r="4629">
      <c r="A4629" s="106"/>
      <c r="B4629" s="85"/>
      <c r="AQ4629" s="73"/>
      <c r="AT4629" s="73"/>
    </row>
    <row r="4630">
      <c r="A4630" s="106"/>
      <c r="B4630" s="85"/>
      <c r="AQ4630" s="73"/>
      <c r="AT4630" s="73"/>
    </row>
    <row r="4631">
      <c r="A4631" s="106"/>
      <c r="B4631" s="85"/>
      <c r="AQ4631" s="73"/>
      <c r="AT4631" s="73"/>
    </row>
    <row r="4632">
      <c r="A4632" s="106"/>
      <c r="B4632" s="85"/>
      <c r="AQ4632" s="73"/>
      <c r="AT4632" s="73"/>
    </row>
    <row r="4633">
      <c r="A4633" s="106"/>
      <c r="B4633" s="85"/>
      <c r="AQ4633" s="73"/>
      <c r="AT4633" s="73"/>
    </row>
    <row r="4634">
      <c r="A4634" s="106"/>
      <c r="B4634" s="85"/>
      <c r="AQ4634" s="73"/>
      <c r="AT4634" s="73"/>
    </row>
    <row r="4635">
      <c r="A4635" s="106"/>
      <c r="B4635" s="85"/>
      <c r="AQ4635" s="73"/>
      <c r="AT4635" s="73"/>
    </row>
    <row r="4636">
      <c r="A4636" s="106"/>
      <c r="B4636" s="85"/>
      <c r="AQ4636" s="73"/>
      <c r="AT4636" s="73"/>
    </row>
    <row r="4637">
      <c r="A4637" s="106"/>
      <c r="B4637" s="85"/>
      <c r="AQ4637" s="73"/>
      <c r="AT4637" s="73"/>
    </row>
    <row r="4638">
      <c r="A4638" s="106"/>
      <c r="B4638" s="85"/>
      <c r="AQ4638" s="73"/>
      <c r="AT4638" s="73"/>
    </row>
    <row r="4639">
      <c r="A4639" s="106"/>
      <c r="B4639" s="85"/>
      <c r="AQ4639" s="73"/>
      <c r="AT4639" s="73"/>
    </row>
    <row r="4640">
      <c r="A4640" s="106"/>
      <c r="B4640" s="85"/>
      <c r="AQ4640" s="73"/>
      <c r="AT4640" s="73"/>
    </row>
    <row r="4641">
      <c r="A4641" s="106"/>
      <c r="B4641" s="85"/>
      <c r="AQ4641" s="73"/>
      <c r="AT4641" s="73"/>
    </row>
    <row r="4642">
      <c r="A4642" s="106"/>
      <c r="B4642" s="85"/>
      <c r="AQ4642" s="73"/>
      <c r="AT4642" s="73"/>
    </row>
    <row r="4643">
      <c r="A4643" s="106"/>
      <c r="B4643" s="85"/>
      <c r="AQ4643" s="73"/>
      <c r="AT4643" s="73"/>
    </row>
    <row r="4644">
      <c r="A4644" s="106"/>
      <c r="B4644" s="85"/>
      <c r="AQ4644" s="73"/>
      <c r="AT4644" s="73"/>
    </row>
    <row r="4645">
      <c r="A4645" s="106"/>
      <c r="B4645" s="85"/>
      <c r="AQ4645" s="73"/>
      <c r="AT4645" s="73"/>
    </row>
    <row r="4646">
      <c r="A4646" s="106"/>
      <c r="B4646" s="85"/>
      <c r="AQ4646" s="73"/>
      <c r="AT4646" s="73"/>
    </row>
    <row r="4647">
      <c r="A4647" s="106"/>
      <c r="B4647" s="85"/>
      <c r="AQ4647" s="73"/>
      <c r="AT4647" s="73"/>
    </row>
    <row r="4648">
      <c r="A4648" s="106"/>
      <c r="B4648" s="85"/>
      <c r="AQ4648" s="73"/>
      <c r="AT4648" s="73"/>
    </row>
    <row r="4649">
      <c r="A4649" s="106"/>
      <c r="B4649" s="85"/>
      <c r="AQ4649" s="73"/>
      <c r="AT4649" s="73"/>
    </row>
    <row r="4650">
      <c r="A4650" s="106"/>
      <c r="B4650" s="85"/>
      <c r="AQ4650" s="73"/>
      <c r="AT4650" s="73"/>
    </row>
    <row r="4651">
      <c r="A4651" s="106"/>
      <c r="B4651" s="85"/>
      <c r="AQ4651" s="73"/>
      <c r="AT4651" s="73"/>
    </row>
    <row r="4652">
      <c r="A4652" s="106"/>
      <c r="B4652" s="85"/>
      <c r="AQ4652" s="73"/>
      <c r="AT4652" s="73"/>
    </row>
    <row r="4653">
      <c r="A4653" s="106"/>
      <c r="B4653" s="85"/>
      <c r="AQ4653" s="73"/>
      <c r="AT4653" s="73"/>
    </row>
    <row r="4654">
      <c r="A4654" s="106"/>
      <c r="B4654" s="85"/>
      <c r="AQ4654" s="73"/>
      <c r="AT4654" s="73"/>
    </row>
    <row r="4655">
      <c r="A4655" s="106"/>
      <c r="B4655" s="85"/>
      <c r="AQ4655" s="73"/>
      <c r="AT4655" s="73"/>
    </row>
    <row r="4656">
      <c r="A4656" s="106"/>
      <c r="B4656" s="85"/>
      <c r="AQ4656" s="73"/>
      <c r="AT4656" s="73"/>
    </row>
    <row r="4657">
      <c r="A4657" s="106"/>
      <c r="B4657" s="85"/>
      <c r="AQ4657" s="73"/>
      <c r="AT4657" s="73"/>
    </row>
    <row r="4658">
      <c r="A4658" s="106"/>
      <c r="B4658" s="85"/>
      <c r="AQ4658" s="73"/>
      <c r="AT4658" s="73"/>
    </row>
    <row r="4659">
      <c r="A4659" s="106"/>
      <c r="B4659" s="85"/>
      <c r="AQ4659" s="73"/>
      <c r="AT4659" s="73"/>
    </row>
    <row r="4660">
      <c r="A4660" s="106"/>
      <c r="B4660" s="85"/>
      <c r="AQ4660" s="73"/>
      <c r="AT4660" s="73"/>
    </row>
    <row r="4661">
      <c r="A4661" s="106"/>
      <c r="B4661" s="85"/>
      <c r="AQ4661" s="73"/>
      <c r="AT4661" s="73"/>
    </row>
    <row r="4662">
      <c r="A4662" s="106"/>
      <c r="B4662" s="85"/>
      <c r="AQ4662" s="73"/>
      <c r="AT4662" s="73"/>
    </row>
    <row r="4663">
      <c r="A4663" s="106"/>
      <c r="B4663" s="85"/>
      <c r="AQ4663" s="73"/>
      <c r="AT4663" s="73"/>
    </row>
    <row r="4664">
      <c r="A4664" s="106"/>
      <c r="B4664" s="85"/>
      <c r="AQ4664" s="73"/>
      <c r="AT4664" s="73"/>
    </row>
    <row r="4665">
      <c r="A4665" s="106"/>
      <c r="B4665" s="85"/>
      <c r="AQ4665" s="73"/>
      <c r="AT4665" s="73"/>
    </row>
    <row r="4666">
      <c r="A4666" s="106"/>
      <c r="B4666" s="85"/>
      <c r="AQ4666" s="73"/>
      <c r="AT4666" s="73"/>
    </row>
    <row r="4667">
      <c r="A4667" s="106"/>
      <c r="B4667" s="85"/>
      <c r="AQ4667" s="73"/>
      <c r="AT4667" s="73"/>
    </row>
    <row r="4668">
      <c r="A4668" s="106"/>
      <c r="B4668" s="85"/>
      <c r="AQ4668" s="73"/>
      <c r="AT4668" s="73"/>
    </row>
    <row r="4669">
      <c r="A4669" s="106"/>
      <c r="B4669" s="85"/>
      <c r="AQ4669" s="73"/>
      <c r="AT4669" s="73"/>
    </row>
    <row r="4670">
      <c r="A4670" s="106"/>
      <c r="B4670" s="85"/>
      <c r="AQ4670" s="73"/>
      <c r="AT4670" s="73"/>
    </row>
    <row r="4671">
      <c r="A4671" s="106"/>
      <c r="B4671" s="85"/>
      <c r="AQ4671" s="73"/>
      <c r="AT4671" s="73"/>
    </row>
    <row r="4672">
      <c r="A4672" s="106"/>
      <c r="B4672" s="85"/>
      <c r="AQ4672" s="73"/>
      <c r="AT4672" s="73"/>
    </row>
    <row r="4673">
      <c r="A4673" s="106"/>
      <c r="B4673" s="85"/>
      <c r="AQ4673" s="73"/>
      <c r="AT4673" s="73"/>
    </row>
    <row r="4674">
      <c r="A4674" s="106"/>
      <c r="B4674" s="85"/>
      <c r="AQ4674" s="73"/>
      <c r="AT4674" s="73"/>
    </row>
    <row r="4675">
      <c r="A4675" s="106"/>
      <c r="B4675" s="85"/>
      <c r="AQ4675" s="73"/>
      <c r="AT4675" s="73"/>
    </row>
    <row r="4676">
      <c r="A4676" s="106"/>
      <c r="B4676" s="85"/>
      <c r="AQ4676" s="73"/>
      <c r="AT4676" s="73"/>
    </row>
    <row r="4677">
      <c r="A4677" s="106"/>
      <c r="B4677" s="85"/>
      <c r="AQ4677" s="73"/>
      <c r="AT4677" s="73"/>
    </row>
    <row r="4678">
      <c r="A4678" s="106"/>
      <c r="B4678" s="85"/>
      <c r="AQ4678" s="73"/>
      <c r="AT4678" s="73"/>
    </row>
    <row r="4679">
      <c r="A4679" s="106"/>
      <c r="B4679" s="85"/>
      <c r="AQ4679" s="73"/>
      <c r="AT4679" s="73"/>
    </row>
    <row r="4680">
      <c r="A4680" s="106"/>
      <c r="B4680" s="85"/>
      <c r="AQ4680" s="73"/>
      <c r="AT4680" s="73"/>
    </row>
    <row r="4681">
      <c r="A4681" s="106"/>
      <c r="B4681" s="85"/>
      <c r="AQ4681" s="73"/>
      <c r="AT4681" s="73"/>
    </row>
    <row r="4682">
      <c r="A4682" s="106"/>
      <c r="B4682" s="85"/>
      <c r="AQ4682" s="73"/>
      <c r="AT4682" s="73"/>
    </row>
    <row r="4683">
      <c r="A4683" s="106"/>
      <c r="B4683" s="85"/>
      <c r="AQ4683" s="73"/>
      <c r="AT4683" s="73"/>
    </row>
    <row r="4684">
      <c r="A4684" s="106"/>
      <c r="B4684" s="85"/>
      <c r="AQ4684" s="73"/>
      <c r="AT4684" s="73"/>
    </row>
    <row r="4685">
      <c r="A4685" s="106"/>
      <c r="B4685" s="85"/>
      <c r="AQ4685" s="73"/>
      <c r="AT4685" s="73"/>
    </row>
    <row r="4686">
      <c r="A4686" s="106"/>
      <c r="B4686" s="85"/>
      <c r="AQ4686" s="73"/>
      <c r="AT4686" s="73"/>
    </row>
    <row r="4687">
      <c r="A4687" s="106"/>
      <c r="B4687" s="85"/>
      <c r="AQ4687" s="73"/>
      <c r="AT4687" s="73"/>
    </row>
    <row r="4688">
      <c r="A4688" s="106"/>
      <c r="B4688" s="85"/>
      <c r="AQ4688" s="73"/>
      <c r="AT4688" s="73"/>
    </row>
    <row r="4689">
      <c r="A4689" s="106"/>
      <c r="B4689" s="85"/>
      <c r="AQ4689" s="73"/>
      <c r="AT4689" s="73"/>
    </row>
    <row r="4690">
      <c r="A4690" s="106"/>
      <c r="B4690" s="85"/>
      <c r="AQ4690" s="73"/>
      <c r="AT4690" s="73"/>
    </row>
    <row r="4691">
      <c r="A4691" s="106"/>
      <c r="B4691" s="85"/>
      <c r="AQ4691" s="73"/>
      <c r="AT4691" s="73"/>
    </row>
    <row r="4692">
      <c r="A4692" s="106"/>
      <c r="B4692" s="85"/>
      <c r="AQ4692" s="73"/>
      <c r="AT4692" s="73"/>
    </row>
    <row r="4693">
      <c r="A4693" s="106"/>
      <c r="B4693" s="85"/>
      <c r="AQ4693" s="73"/>
      <c r="AT4693" s="73"/>
    </row>
    <row r="4694">
      <c r="A4694" s="106"/>
      <c r="B4694" s="85"/>
      <c r="AQ4694" s="73"/>
      <c r="AT4694" s="73"/>
    </row>
    <row r="4695">
      <c r="A4695" s="106"/>
      <c r="B4695" s="85"/>
      <c r="AQ4695" s="73"/>
      <c r="AT4695" s="73"/>
    </row>
    <row r="4696">
      <c r="A4696" s="106"/>
      <c r="B4696" s="85"/>
      <c r="AQ4696" s="73"/>
      <c r="AT4696" s="73"/>
    </row>
    <row r="4697">
      <c r="A4697" s="106"/>
      <c r="B4697" s="85"/>
      <c r="AQ4697" s="73"/>
      <c r="AT4697" s="73"/>
    </row>
    <row r="4698">
      <c r="A4698" s="106"/>
      <c r="B4698" s="85"/>
      <c r="AQ4698" s="73"/>
      <c r="AT4698" s="73"/>
    </row>
    <row r="4699">
      <c r="A4699" s="106"/>
      <c r="B4699" s="85"/>
      <c r="AQ4699" s="73"/>
      <c r="AT4699" s="73"/>
    </row>
    <row r="4700">
      <c r="A4700" s="106"/>
      <c r="B4700" s="85"/>
      <c r="AQ4700" s="73"/>
      <c r="AT4700" s="73"/>
    </row>
    <row r="4701">
      <c r="A4701" s="106"/>
      <c r="B4701" s="85"/>
      <c r="AQ4701" s="73"/>
      <c r="AT4701" s="73"/>
    </row>
    <row r="4702">
      <c r="A4702" s="106"/>
      <c r="B4702" s="85"/>
      <c r="AQ4702" s="73"/>
      <c r="AT4702" s="73"/>
    </row>
    <row r="4703">
      <c r="A4703" s="106"/>
      <c r="B4703" s="85"/>
      <c r="AQ4703" s="73"/>
      <c r="AT4703" s="73"/>
    </row>
    <row r="4704">
      <c r="A4704" s="106"/>
      <c r="B4704" s="85"/>
      <c r="AQ4704" s="73"/>
      <c r="AT4704" s="73"/>
    </row>
    <row r="4705">
      <c r="A4705" s="106"/>
      <c r="B4705" s="85"/>
      <c r="AQ4705" s="73"/>
      <c r="AT4705" s="73"/>
    </row>
    <row r="4706">
      <c r="A4706" s="106"/>
      <c r="B4706" s="85"/>
      <c r="AQ4706" s="73"/>
      <c r="AT4706" s="73"/>
    </row>
    <row r="4707">
      <c r="A4707" s="106"/>
      <c r="B4707" s="85"/>
      <c r="AQ4707" s="73"/>
      <c r="AT4707" s="73"/>
    </row>
    <row r="4708">
      <c r="A4708" s="106"/>
      <c r="B4708" s="85"/>
      <c r="AQ4708" s="73"/>
      <c r="AT4708" s="73"/>
    </row>
    <row r="4709">
      <c r="A4709" s="106"/>
      <c r="B4709" s="85"/>
      <c r="AQ4709" s="73"/>
      <c r="AT4709" s="73"/>
    </row>
    <row r="4710">
      <c r="A4710" s="106"/>
      <c r="B4710" s="85"/>
      <c r="AQ4710" s="73"/>
      <c r="AT4710" s="73"/>
    </row>
    <row r="4711">
      <c r="A4711" s="106"/>
      <c r="B4711" s="85"/>
      <c r="AQ4711" s="73"/>
      <c r="AT4711" s="73"/>
    </row>
    <row r="4712">
      <c r="A4712" s="106"/>
      <c r="B4712" s="85"/>
      <c r="AQ4712" s="73"/>
      <c r="AT4712" s="73"/>
    </row>
    <row r="4713">
      <c r="A4713" s="106"/>
      <c r="B4713" s="85"/>
      <c r="AQ4713" s="73"/>
      <c r="AT4713" s="73"/>
    </row>
    <row r="4714">
      <c r="A4714" s="106"/>
      <c r="B4714" s="85"/>
      <c r="AQ4714" s="73"/>
      <c r="AT4714" s="73"/>
    </row>
    <row r="4715">
      <c r="A4715" s="106"/>
      <c r="B4715" s="85"/>
      <c r="AQ4715" s="73"/>
      <c r="AT4715" s="73"/>
    </row>
    <row r="4716">
      <c r="A4716" s="106"/>
      <c r="B4716" s="85"/>
      <c r="AQ4716" s="73"/>
      <c r="AT4716" s="73"/>
    </row>
    <row r="4717">
      <c r="A4717" s="106"/>
      <c r="B4717" s="85"/>
      <c r="AQ4717" s="73"/>
      <c r="AT4717" s="73"/>
    </row>
    <row r="4718">
      <c r="A4718" s="106"/>
      <c r="B4718" s="85"/>
      <c r="AQ4718" s="73"/>
      <c r="AT4718" s="73"/>
    </row>
    <row r="4719">
      <c r="A4719" s="106"/>
      <c r="B4719" s="85"/>
      <c r="AQ4719" s="73"/>
      <c r="AT4719" s="73"/>
    </row>
    <row r="4720">
      <c r="A4720" s="106"/>
      <c r="B4720" s="85"/>
      <c r="AQ4720" s="73"/>
      <c r="AT4720" s="73"/>
    </row>
    <row r="4721">
      <c r="A4721" s="106"/>
      <c r="B4721" s="85"/>
      <c r="AQ4721" s="73"/>
      <c r="AT4721" s="73"/>
    </row>
    <row r="4722">
      <c r="A4722" s="106"/>
      <c r="B4722" s="85"/>
      <c r="AQ4722" s="73"/>
      <c r="AT4722" s="73"/>
    </row>
    <row r="4723">
      <c r="A4723" s="106"/>
      <c r="B4723" s="85"/>
      <c r="AQ4723" s="73"/>
      <c r="AT4723" s="73"/>
    </row>
    <row r="4724">
      <c r="A4724" s="106"/>
      <c r="B4724" s="85"/>
      <c r="AQ4724" s="73"/>
      <c r="AT4724" s="73"/>
    </row>
    <row r="4725">
      <c r="A4725" s="106"/>
      <c r="B4725" s="85"/>
      <c r="AQ4725" s="73"/>
      <c r="AT4725" s="73"/>
    </row>
    <row r="4726">
      <c r="A4726" s="106"/>
      <c r="B4726" s="85"/>
      <c r="AQ4726" s="73"/>
      <c r="AT4726" s="73"/>
    </row>
    <row r="4727">
      <c r="A4727" s="106"/>
      <c r="B4727" s="85"/>
      <c r="AQ4727" s="73"/>
      <c r="AT4727" s="73"/>
    </row>
    <row r="4728">
      <c r="A4728" s="106"/>
      <c r="B4728" s="85"/>
      <c r="AQ4728" s="73"/>
      <c r="AT4728" s="73"/>
    </row>
    <row r="4729">
      <c r="A4729" s="106"/>
      <c r="B4729" s="85"/>
      <c r="AQ4729" s="73"/>
      <c r="AT4729" s="73"/>
    </row>
    <row r="4730">
      <c r="A4730" s="106"/>
      <c r="B4730" s="85"/>
      <c r="AQ4730" s="73"/>
      <c r="AT4730" s="73"/>
    </row>
    <row r="4731">
      <c r="A4731" s="106"/>
      <c r="B4731" s="85"/>
      <c r="AQ4731" s="73"/>
      <c r="AT4731" s="73"/>
    </row>
    <row r="4732">
      <c r="A4732" s="106"/>
      <c r="B4732" s="85"/>
      <c r="AQ4732" s="73"/>
      <c r="AT4732" s="73"/>
    </row>
    <row r="4733">
      <c r="A4733" s="106"/>
      <c r="B4733" s="85"/>
      <c r="AQ4733" s="73"/>
      <c r="AT4733" s="73"/>
    </row>
    <row r="4734">
      <c r="A4734" s="106"/>
      <c r="B4734" s="85"/>
      <c r="AQ4734" s="73"/>
      <c r="AT4734" s="73"/>
    </row>
    <row r="4735">
      <c r="A4735" s="106"/>
      <c r="B4735" s="85"/>
      <c r="AQ4735" s="73"/>
      <c r="AT4735" s="73"/>
    </row>
    <row r="4736">
      <c r="A4736" s="106"/>
      <c r="B4736" s="85"/>
      <c r="AQ4736" s="73"/>
      <c r="AT4736" s="73"/>
    </row>
    <row r="4737">
      <c r="A4737" s="106"/>
      <c r="B4737" s="85"/>
      <c r="AQ4737" s="73"/>
      <c r="AT4737" s="73"/>
    </row>
    <row r="4738">
      <c r="A4738" s="106"/>
      <c r="B4738" s="85"/>
      <c r="AQ4738" s="73"/>
      <c r="AT4738" s="73"/>
    </row>
    <row r="4739">
      <c r="A4739" s="106"/>
      <c r="B4739" s="85"/>
      <c r="AQ4739" s="73"/>
      <c r="AT4739" s="73"/>
    </row>
    <row r="4740">
      <c r="A4740" s="106"/>
      <c r="B4740" s="85"/>
      <c r="AQ4740" s="73"/>
      <c r="AT4740" s="73"/>
    </row>
    <row r="4741">
      <c r="A4741" s="106"/>
      <c r="B4741" s="85"/>
      <c r="AQ4741" s="73"/>
      <c r="AT4741" s="73"/>
    </row>
    <row r="4742">
      <c r="A4742" s="106"/>
      <c r="B4742" s="85"/>
      <c r="AQ4742" s="73"/>
      <c r="AT4742" s="73"/>
    </row>
    <row r="4743">
      <c r="A4743" s="106"/>
      <c r="B4743" s="85"/>
      <c r="AQ4743" s="73"/>
      <c r="AT4743" s="73"/>
    </row>
    <row r="4744">
      <c r="A4744" s="106"/>
      <c r="B4744" s="85"/>
      <c r="AQ4744" s="73"/>
      <c r="AT4744" s="73"/>
    </row>
    <row r="4745">
      <c r="A4745" s="106"/>
      <c r="B4745" s="85"/>
      <c r="AQ4745" s="73"/>
      <c r="AT4745" s="73"/>
    </row>
    <row r="4746">
      <c r="A4746" s="106"/>
      <c r="B4746" s="85"/>
      <c r="AQ4746" s="73"/>
      <c r="AT4746" s="73"/>
    </row>
    <row r="4747">
      <c r="A4747" s="106"/>
      <c r="B4747" s="85"/>
      <c r="AQ4747" s="73"/>
      <c r="AT4747" s="73"/>
    </row>
    <row r="4748">
      <c r="A4748" s="106"/>
      <c r="B4748" s="85"/>
      <c r="AQ4748" s="73"/>
      <c r="AT4748" s="73"/>
    </row>
    <row r="4749">
      <c r="A4749" s="106"/>
      <c r="B4749" s="85"/>
      <c r="AQ4749" s="73"/>
      <c r="AT4749" s="73"/>
    </row>
    <row r="4750">
      <c r="A4750" s="106"/>
      <c r="B4750" s="85"/>
      <c r="AQ4750" s="73"/>
      <c r="AT4750" s="73"/>
    </row>
    <row r="4751">
      <c r="A4751" s="106"/>
      <c r="B4751" s="85"/>
      <c r="AQ4751" s="73"/>
      <c r="AT4751" s="73"/>
    </row>
    <row r="4752">
      <c r="A4752" s="106"/>
      <c r="B4752" s="85"/>
      <c r="AQ4752" s="73"/>
      <c r="AT4752" s="73"/>
    </row>
    <row r="4753">
      <c r="A4753" s="106"/>
      <c r="B4753" s="85"/>
      <c r="AQ4753" s="73"/>
      <c r="AT4753" s="73"/>
    </row>
    <row r="4754">
      <c r="A4754" s="106"/>
      <c r="B4754" s="85"/>
      <c r="AQ4754" s="73"/>
      <c r="AT4754" s="73"/>
    </row>
    <row r="4755">
      <c r="A4755" s="106"/>
      <c r="B4755" s="85"/>
      <c r="AQ4755" s="73"/>
      <c r="AT4755" s="73"/>
    </row>
    <row r="4756">
      <c r="A4756" s="106"/>
      <c r="B4756" s="85"/>
      <c r="AQ4756" s="73"/>
      <c r="AT4756" s="73"/>
    </row>
    <row r="4757">
      <c r="A4757" s="106"/>
      <c r="B4757" s="85"/>
      <c r="AQ4757" s="73"/>
      <c r="AT4757" s="73"/>
    </row>
    <row r="4758">
      <c r="A4758" s="106"/>
      <c r="B4758" s="85"/>
      <c r="AQ4758" s="73"/>
      <c r="AT4758" s="73"/>
    </row>
    <row r="4759">
      <c r="A4759" s="106"/>
      <c r="B4759" s="85"/>
      <c r="AQ4759" s="73"/>
      <c r="AT4759" s="73"/>
    </row>
    <row r="4760">
      <c r="A4760" s="106"/>
      <c r="B4760" s="85"/>
      <c r="AQ4760" s="73"/>
      <c r="AT4760" s="73"/>
    </row>
    <row r="4761">
      <c r="A4761" s="106"/>
      <c r="B4761" s="85"/>
      <c r="AQ4761" s="73"/>
      <c r="AT4761" s="73"/>
    </row>
    <row r="4762">
      <c r="A4762" s="106"/>
      <c r="B4762" s="85"/>
      <c r="AQ4762" s="73"/>
      <c r="AT4762" s="73"/>
    </row>
    <row r="4763">
      <c r="A4763" s="106"/>
      <c r="B4763" s="85"/>
      <c r="AQ4763" s="73"/>
      <c r="AT4763" s="73"/>
    </row>
    <row r="4764">
      <c r="A4764" s="106"/>
      <c r="B4764" s="85"/>
      <c r="AQ4764" s="73"/>
      <c r="AT4764" s="73"/>
    </row>
    <row r="4765">
      <c r="A4765" s="106"/>
      <c r="B4765" s="85"/>
      <c r="AQ4765" s="73"/>
      <c r="AT4765" s="73"/>
    </row>
    <row r="4766">
      <c r="A4766" s="106"/>
      <c r="B4766" s="85"/>
      <c r="AQ4766" s="73"/>
      <c r="AT4766" s="73"/>
    </row>
    <row r="4767">
      <c r="A4767" s="106"/>
      <c r="B4767" s="85"/>
      <c r="AQ4767" s="73"/>
      <c r="AT4767" s="73"/>
    </row>
    <row r="4768">
      <c r="A4768" s="106"/>
      <c r="B4768" s="85"/>
      <c r="AQ4768" s="73"/>
      <c r="AT4768" s="73"/>
    </row>
    <row r="4769">
      <c r="A4769" s="106"/>
      <c r="B4769" s="85"/>
      <c r="AQ4769" s="73"/>
      <c r="AT4769" s="73"/>
    </row>
    <row r="4770">
      <c r="A4770" s="106"/>
      <c r="B4770" s="85"/>
      <c r="AQ4770" s="73"/>
      <c r="AT4770" s="73"/>
    </row>
    <row r="4771">
      <c r="A4771" s="106"/>
      <c r="B4771" s="85"/>
      <c r="AQ4771" s="73"/>
      <c r="AT4771" s="73"/>
    </row>
    <row r="4772">
      <c r="A4772" s="106"/>
      <c r="B4772" s="85"/>
      <c r="AQ4772" s="73"/>
      <c r="AT4772" s="73"/>
    </row>
    <row r="4773">
      <c r="A4773" s="106"/>
      <c r="B4773" s="85"/>
      <c r="AQ4773" s="73"/>
      <c r="AT4773" s="73"/>
    </row>
    <row r="4774">
      <c r="A4774" s="106"/>
      <c r="B4774" s="85"/>
      <c r="AQ4774" s="73"/>
      <c r="AT4774" s="73"/>
    </row>
    <row r="4775">
      <c r="A4775" s="106"/>
      <c r="B4775" s="85"/>
      <c r="AQ4775" s="73"/>
      <c r="AT4775" s="73"/>
    </row>
    <row r="4776">
      <c r="A4776" s="106"/>
      <c r="B4776" s="85"/>
      <c r="AQ4776" s="73"/>
      <c r="AT4776" s="73"/>
    </row>
    <row r="4777">
      <c r="A4777" s="106"/>
      <c r="B4777" s="85"/>
      <c r="AQ4777" s="73"/>
      <c r="AT4777" s="73"/>
    </row>
    <row r="4778">
      <c r="A4778" s="106"/>
      <c r="B4778" s="85"/>
      <c r="AQ4778" s="73"/>
      <c r="AT4778" s="73"/>
    </row>
    <row r="4779">
      <c r="A4779" s="106"/>
      <c r="B4779" s="85"/>
      <c r="AQ4779" s="73"/>
      <c r="AT4779" s="73"/>
    </row>
    <row r="4780">
      <c r="A4780" s="106"/>
      <c r="B4780" s="85"/>
      <c r="AQ4780" s="73"/>
      <c r="AT4780" s="73"/>
    </row>
    <row r="4781">
      <c r="A4781" s="106"/>
      <c r="B4781" s="85"/>
      <c r="AQ4781" s="73"/>
      <c r="AT4781" s="73"/>
    </row>
    <row r="4782">
      <c r="A4782" s="106"/>
      <c r="B4782" s="85"/>
      <c r="AQ4782" s="73"/>
      <c r="AT4782" s="73"/>
    </row>
    <row r="4783">
      <c r="A4783" s="106"/>
      <c r="B4783" s="85"/>
      <c r="AQ4783" s="73"/>
      <c r="AT4783" s="73"/>
    </row>
    <row r="4784">
      <c r="A4784" s="106"/>
      <c r="B4784" s="85"/>
      <c r="AQ4784" s="73"/>
      <c r="AT4784" s="73"/>
    </row>
    <row r="4785">
      <c r="A4785" s="106"/>
      <c r="B4785" s="85"/>
      <c r="AQ4785" s="73"/>
      <c r="AT4785" s="73"/>
    </row>
    <row r="4786">
      <c r="A4786" s="106"/>
      <c r="B4786" s="85"/>
      <c r="AQ4786" s="73"/>
      <c r="AT4786" s="73"/>
    </row>
    <row r="4787">
      <c r="A4787" s="106"/>
      <c r="B4787" s="85"/>
      <c r="AQ4787" s="73"/>
      <c r="AT4787" s="73"/>
    </row>
    <row r="4788">
      <c r="A4788" s="106"/>
      <c r="B4788" s="85"/>
      <c r="AQ4788" s="73"/>
      <c r="AT4788" s="73"/>
    </row>
    <row r="4789">
      <c r="A4789" s="106"/>
      <c r="B4789" s="85"/>
      <c r="AQ4789" s="73"/>
      <c r="AT4789" s="73"/>
    </row>
    <row r="4790">
      <c r="A4790" s="106"/>
      <c r="B4790" s="85"/>
      <c r="AQ4790" s="73"/>
      <c r="AT4790" s="73"/>
    </row>
    <row r="4791">
      <c r="A4791" s="106"/>
      <c r="B4791" s="85"/>
      <c r="AQ4791" s="73"/>
      <c r="AT4791" s="73"/>
    </row>
    <row r="4792">
      <c r="A4792" s="106"/>
      <c r="B4792" s="85"/>
      <c r="AQ4792" s="73"/>
      <c r="AT4792" s="73"/>
    </row>
    <row r="4793">
      <c r="A4793" s="106"/>
      <c r="B4793" s="85"/>
      <c r="AQ4793" s="73"/>
      <c r="AT4793" s="73"/>
    </row>
    <row r="4794">
      <c r="A4794" s="106"/>
      <c r="B4794" s="85"/>
      <c r="AQ4794" s="73"/>
      <c r="AT4794" s="73"/>
    </row>
    <row r="4795">
      <c r="A4795" s="106"/>
      <c r="B4795" s="85"/>
      <c r="AQ4795" s="73"/>
      <c r="AT4795" s="73"/>
    </row>
    <row r="4796">
      <c r="A4796" s="106"/>
      <c r="B4796" s="85"/>
      <c r="AQ4796" s="73"/>
      <c r="AT4796" s="73"/>
    </row>
    <row r="4797">
      <c r="A4797" s="106"/>
      <c r="B4797" s="85"/>
      <c r="AQ4797" s="73"/>
      <c r="AT4797" s="73"/>
    </row>
    <row r="4798">
      <c r="A4798" s="106"/>
      <c r="B4798" s="85"/>
      <c r="AQ4798" s="73"/>
      <c r="AT4798" s="73"/>
    </row>
    <row r="4799">
      <c r="A4799" s="106"/>
      <c r="B4799" s="85"/>
      <c r="AQ4799" s="73"/>
      <c r="AT4799" s="73"/>
    </row>
    <row r="4800">
      <c r="A4800" s="106"/>
      <c r="B4800" s="85"/>
      <c r="AQ4800" s="73"/>
      <c r="AT4800" s="73"/>
    </row>
    <row r="4801">
      <c r="A4801" s="106"/>
      <c r="B4801" s="85"/>
      <c r="AQ4801" s="73"/>
      <c r="AT4801" s="73"/>
    </row>
    <row r="4802">
      <c r="A4802" s="106"/>
      <c r="B4802" s="85"/>
      <c r="AQ4802" s="73"/>
      <c r="AT4802" s="73"/>
    </row>
    <row r="4803">
      <c r="A4803" s="106"/>
      <c r="B4803" s="85"/>
      <c r="AQ4803" s="73"/>
      <c r="AT4803" s="73"/>
    </row>
    <row r="4804">
      <c r="A4804" s="106"/>
      <c r="B4804" s="85"/>
      <c r="AQ4804" s="73"/>
      <c r="AT4804" s="73"/>
    </row>
    <row r="4805">
      <c r="A4805" s="106"/>
      <c r="B4805" s="85"/>
      <c r="AQ4805" s="73"/>
      <c r="AT4805" s="73"/>
    </row>
    <row r="4806">
      <c r="A4806" s="106"/>
      <c r="B4806" s="85"/>
      <c r="AQ4806" s="73"/>
      <c r="AT4806" s="73"/>
    </row>
    <row r="4807">
      <c r="A4807" s="106"/>
      <c r="B4807" s="85"/>
      <c r="AQ4807" s="73"/>
      <c r="AT4807" s="73"/>
    </row>
    <row r="4808">
      <c r="A4808" s="106"/>
      <c r="B4808" s="85"/>
      <c r="AQ4808" s="73"/>
      <c r="AT4808" s="73"/>
    </row>
    <row r="4809">
      <c r="A4809" s="106"/>
      <c r="B4809" s="85"/>
      <c r="AQ4809" s="73"/>
      <c r="AT4809" s="73"/>
    </row>
    <row r="4810">
      <c r="A4810" s="106"/>
      <c r="B4810" s="85"/>
      <c r="AQ4810" s="73"/>
      <c r="AT4810" s="73"/>
    </row>
    <row r="4811">
      <c r="A4811" s="106"/>
      <c r="B4811" s="85"/>
      <c r="AQ4811" s="73"/>
      <c r="AT4811" s="73"/>
    </row>
    <row r="4812">
      <c r="A4812" s="106"/>
      <c r="B4812" s="85"/>
      <c r="AQ4812" s="73"/>
      <c r="AT4812" s="73"/>
    </row>
    <row r="4813">
      <c r="A4813" s="106"/>
      <c r="B4813" s="85"/>
      <c r="AQ4813" s="73"/>
      <c r="AT4813" s="73"/>
    </row>
    <row r="4814">
      <c r="A4814" s="106"/>
      <c r="B4814" s="85"/>
      <c r="AQ4814" s="73"/>
      <c r="AT4814" s="73"/>
    </row>
    <row r="4815">
      <c r="A4815" s="106"/>
      <c r="B4815" s="85"/>
      <c r="AQ4815" s="73"/>
      <c r="AT4815" s="73"/>
    </row>
    <row r="4816">
      <c r="A4816" s="106"/>
      <c r="B4816" s="85"/>
      <c r="AQ4816" s="73"/>
      <c r="AT4816" s="73"/>
    </row>
    <row r="4817">
      <c r="A4817" s="106"/>
      <c r="B4817" s="85"/>
      <c r="AQ4817" s="73"/>
      <c r="AT4817" s="73"/>
    </row>
    <row r="4818">
      <c r="A4818" s="106"/>
      <c r="B4818" s="85"/>
      <c r="AQ4818" s="73"/>
      <c r="AT4818" s="73"/>
    </row>
    <row r="4819">
      <c r="A4819" s="106"/>
      <c r="B4819" s="85"/>
      <c r="AQ4819" s="73"/>
      <c r="AT4819" s="73"/>
    </row>
    <row r="4820">
      <c r="A4820" s="106"/>
      <c r="B4820" s="85"/>
      <c r="AQ4820" s="73"/>
      <c r="AT4820" s="73"/>
    </row>
    <row r="4821">
      <c r="A4821" s="106"/>
      <c r="B4821" s="85"/>
      <c r="AQ4821" s="73"/>
      <c r="AT4821" s="73"/>
    </row>
    <row r="4822">
      <c r="A4822" s="106"/>
      <c r="B4822" s="85"/>
      <c r="AQ4822" s="73"/>
      <c r="AT4822" s="73"/>
    </row>
    <row r="4823">
      <c r="A4823" s="106"/>
      <c r="B4823" s="85"/>
      <c r="AQ4823" s="73"/>
      <c r="AT4823" s="73"/>
    </row>
    <row r="4824">
      <c r="A4824" s="106"/>
      <c r="B4824" s="85"/>
      <c r="AQ4824" s="73"/>
      <c r="AT4824" s="73"/>
    </row>
    <row r="4825">
      <c r="A4825" s="106"/>
      <c r="B4825" s="85"/>
      <c r="AQ4825" s="73"/>
      <c r="AT4825" s="73"/>
    </row>
    <row r="4826">
      <c r="A4826" s="106"/>
      <c r="B4826" s="85"/>
      <c r="AQ4826" s="73"/>
      <c r="AT4826" s="73"/>
    </row>
    <row r="4827">
      <c r="A4827" s="106"/>
      <c r="B4827" s="85"/>
      <c r="AQ4827" s="73"/>
      <c r="AT4827" s="73"/>
    </row>
    <row r="4828">
      <c r="A4828" s="106"/>
      <c r="B4828" s="85"/>
      <c r="AQ4828" s="73"/>
      <c r="AT4828" s="73"/>
    </row>
    <row r="4829">
      <c r="A4829" s="106"/>
      <c r="B4829" s="85"/>
      <c r="AQ4829" s="73"/>
      <c r="AT4829" s="73"/>
    </row>
    <row r="4830">
      <c r="A4830" s="106"/>
      <c r="B4830" s="85"/>
      <c r="AQ4830" s="73"/>
      <c r="AT4830" s="73"/>
    </row>
    <row r="4831">
      <c r="A4831" s="106"/>
      <c r="B4831" s="85"/>
      <c r="AQ4831" s="73"/>
      <c r="AT4831" s="73"/>
    </row>
    <row r="4832">
      <c r="A4832" s="106"/>
      <c r="B4832" s="85"/>
      <c r="AQ4832" s="73"/>
      <c r="AT4832" s="73"/>
    </row>
    <row r="4833">
      <c r="A4833" s="106"/>
      <c r="B4833" s="85"/>
      <c r="AQ4833" s="73"/>
      <c r="AT4833" s="73"/>
    </row>
    <row r="4834">
      <c r="A4834" s="106"/>
      <c r="B4834" s="85"/>
      <c r="AQ4834" s="73"/>
      <c r="AT4834" s="73"/>
    </row>
    <row r="4835">
      <c r="A4835" s="106"/>
      <c r="B4835" s="85"/>
      <c r="AQ4835" s="73"/>
      <c r="AT4835" s="73"/>
    </row>
    <row r="4836">
      <c r="A4836" s="106"/>
      <c r="B4836" s="85"/>
      <c r="AQ4836" s="73"/>
      <c r="AT4836" s="73"/>
    </row>
    <row r="4837">
      <c r="A4837" s="106"/>
      <c r="B4837" s="85"/>
      <c r="AQ4837" s="73"/>
      <c r="AT4837" s="73"/>
    </row>
    <row r="4838">
      <c r="A4838" s="106"/>
      <c r="B4838" s="85"/>
      <c r="AQ4838" s="73"/>
      <c r="AT4838" s="73"/>
    </row>
    <row r="4839">
      <c r="A4839" s="106"/>
      <c r="B4839" s="85"/>
      <c r="AQ4839" s="73"/>
      <c r="AT4839" s="73"/>
    </row>
    <row r="4840">
      <c r="A4840" s="106"/>
      <c r="B4840" s="85"/>
      <c r="AQ4840" s="73"/>
      <c r="AT4840" s="73"/>
    </row>
    <row r="4841">
      <c r="A4841" s="106"/>
      <c r="B4841" s="85"/>
      <c r="AQ4841" s="73"/>
      <c r="AT4841" s="73"/>
    </row>
    <row r="4842">
      <c r="A4842" s="106"/>
      <c r="B4842" s="85"/>
      <c r="AQ4842" s="73"/>
      <c r="AT4842" s="73"/>
    </row>
    <row r="4843">
      <c r="A4843" s="106"/>
      <c r="B4843" s="85"/>
      <c r="AQ4843" s="73"/>
      <c r="AT4843" s="73"/>
    </row>
    <row r="4844">
      <c r="A4844" s="106"/>
      <c r="B4844" s="85"/>
      <c r="AQ4844" s="73"/>
      <c r="AT4844" s="73"/>
    </row>
    <row r="4845">
      <c r="A4845" s="106"/>
      <c r="B4845" s="85"/>
      <c r="AQ4845" s="73"/>
      <c r="AT4845" s="73"/>
    </row>
    <row r="4846">
      <c r="A4846" s="106"/>
      <c r="B4846" s="85"/>
      <c r="AQ4846" s="73"/>
      <c r="AT4846" s="73"/>
    </row>
    <row r="4847">
      <c r="A4847" s="106"/>
      <c r="B4847" s="85"/>
      <c r="AQ4847" s="73"/>
      <c r="AT4847" s="73"/>
    </row>
    <row r="4848">
      <c r="A4848" s="106"/>
      <c r="B4848" s="85"/>
      <c r="AQ4848" s="73"/>
      <c r="AT4848" s="73"/>
    </row>
    <row r="4849">
      <c r="A4849" s="106"/>
      <c r="B4849" s="85"/>
      <c r="AQ4849" s="73"/>
      <c r="AT4849" s="73"/>
    </row>
    <row r="4850">
      <c r="A4850" s="106"/>
      <c r="B4850" s="85"/>
      <c r="AQ4850" s="73"/>
      <c r="AT4850" s="73"/>
    </row>
    <row r="4851">
      <c r="A4851" s="106"/>
      <c r="B4851" s="85"/>
      <c r="AQ4851" s="73"/>
      <c r="AT4851" s="73"/>
    </row>
    <row r="4852">
      <c r="A4852" s="106"/>
      <c r="B4852" s="85"/>
      <c r="AQ4852" s="73"/>
      <c r="AT4852" s="73"/>
    </row>
    <row r="4853">
      <c r="A4853" s="106"/>
      <c r="B4853" s="85"/>
      <c r="AQ4853" s="73"/>
      <c r="AT4853" s="73"/>
    </row>
    <row r="4854">
      <c r="A4854" s="106"/>
      <c r="B4854" s="85"/>
      <c r="AQ4854" s="73"/>
      <c r="AT4854" s="73"/>
    </row>
    <row r="4855">
      <c r="A4855" s="106"/>
      <c r="B4855" s="85"/>
      <c r="AQ4855" s="73"/>
      <c r="AT4855" s="73"/>
    </row>
    <row r="4856">
      <c r="A4856" s="106"/>
      <c r="B4856" s="85"/>
      <c r="AQ4856" s="73"/>
      <c r="AT4856" s="73"/>
    </row>
    <row r="4857">
      <c r="A4857" s="106"/>
      <c r="B4857" s="85"/>
      <c r="AQ4857" s="73"/>
      <c r="AT4857" s="73"/>
    </row>
    <row r="4858">
      <c r="A4858" s="106"/>
      <c r="B4858" s="85"/>
      <c r="AQ4858" s="73"/>
      <c r="AT4858" s="73"/>
    </row>
    <row r="4859">
      <c r="A4859" s="106"/>
      <c r="B4859" s="85"/>
      <c r="AQ4859" s="73"/>
      <c r="AT4859" s="73"/>
    </row>
    <row r="4860">
      <c r="A4860" s="106"/>
      <c r="B4860" s="85"/>
      <c r="AQ4860" s="73"/>
      <c r="AT4860" s="73"/>
    </row>
    <row r="4861">
      <c r="A4861" s="106"/>
      <c r="B4861" s="85"/>
      <c r="AQ4861" s="73"/>
      <c r="AT4861" s="73"/>
    </row>
    <row r="4862">
      <c r="A4862" s="106"/>
      <c r="B4862" s="85"/>
      <c r="AQ4862" s="73"/>
      <c r="AT4862" s="73"/>
    </row>
    <row r="4863">
      <c r="A4863" s="106"/>
      <c r="B4863" s="85"/>
      <c r="AQ4863" s="73"/>
      <c r="AT4863" s="73"/>
    </row>
    <row r="4864">
      <c r="A4864" s="106"/>
      <c r="B4864" s="85"/>
      <c r="AQ4864" s="73"/>
      <c r="AT4864" s="73"/>
    </row>
    <row r="4865">
      <c r="A4865" s="106"/>
      <c r="B4865" s="85"/>
      <c r="AQ4865" s="73"/>
      <c r="AT4865" s="73"/>
    </row>
    <row r="4866">
      <c r="A4866" s="106"/>
      <c r="B4866" s="85"/>
      <c r="AQ4866" s="73"/>
      <c r="AT4866" s="73"/>
    </row>
    <row r="4867">
      <c r="A4867" s="106"/>
      <c r="B4867" s="85"/>
      <c r="AQ4867" s="73"/>
      <c r="AT4867" s="73"/>
    </row>
    <row r="4868">
      <c r="A4868" s="106"/>
      <c r="B4868" s="85"/>
      <c r="AQ4868" s="73"/>
      <c r="AT4868" s="73"/>
    </row>
    <row r="4869">
      <c r="A4869" s="106"/>
      <c r="B4869" s="85"/>
      <c r="AQ4869" s="73"/>
      <c r="AT4869" s="73"/>
    </row>
    <row r="4870">
      <c r="A4870" s="106"/>
      <c r="B4870" s="85"/>
      <c r="AQ4870" s="73"/>
      <c r="AT4870" s="73"/>
    </row>
    <row r="4871">
      <c r="A4871" s="106"/>
      <c r="B4871" s="85"/>
      <c r="AQ4871" s="73"/>
      <c r="AT4871" s="73"/>
    </row>
    <row r="4872">
      <c r="A4872" s="106"/>
      <c r="B4872" s="85"/>
      <c r="AQ4872" s="73"/>
      <c r="AT4872" s="73"/>
    </row>
    <row r="4873">
      <c r="A4873" s="106"/>
      <c r="B4873" s="85"/>
      <c r="AQ4873" s="73"/>
      <c r="AT4873" s="73"/>
    </row>
    <row r="4874">
      <c r="A4874" s="106"/>
      <c r="B4874" s="85"/>
      <c r="AQ4874" s="73"/>
      <c r="AT4874" s="73"/>
    </row>
    <row r="4875">
      <c r="A4875" s="106"/>
      <c r="B4875" s="85"/>
      <c r="AQ4875" s="73"/>
      <c r="AT4875" s="73"/>
    </row>
    <row r="4876">
      <c r="A4876" s="106"/>
      <c r="B4876" s="85"/>
      <c r="AQ4876" s="73"/>
      <c r="AT4876" s="73"/>
    </row>
    <row r="4877">
      <c r="A4877" s="106"/>
      <c r="B4877" s="85"/>
      <c r="AQ4877" s="73"/>
      <c r="AT4877" s="73"/>
    </row>
    <row r="4878">
      <c r="A4878" s="106"/>
      <c r="B4878" s="85"/>
      <c r="AQ4878" s="73"/>
      <c r="AT4878" s="73"/>
    </row>
    <row r="4879">
      <c r="A4879" s="106"/>
      <c r="B4879" s="85"/>
      <c r="AQ4879" s="73"/>
      <c r="AT4879" s="73"/>
    </row>
    <row r="4880">
      <c r="A4880" s="106"/>
      <c r="B4880" s="85"/>
      <c r="AQ4880" s="73"/>
      <c r="AT4880" s="73"/>
    </row>
    <row r="4881">
      <c r="A4881" s="106"/>
      <c r="B4881" s="85"/>
      <c r="AQ4881" s="73"/>
      <c r="AT4881" s="73"/>
    </row>
    <row r="4882">
      <c r="A4882" s="106"/>
      <c r="B4882" s="85"/>
      <c r="AQ4882" s="73"/>
      <c r="AT4882" s="73"/>
    </row>
    <row r="4883">
      <c r="A4883" s="106"/>
      <c r="B4883" s="85"/>
      <c r="AQ4883" s="73"/>
      <c r="AT4883" s="73"/>
    </row>
    <row r="4884">
      <c r="A4884" s="106"/>
      <c r="B4884" s="85"/>
      <c r="AQ4884" s="73"/>
      <c r="AT4884" s="73"/>
    </row>
    <row r="4885">
      <c r="A4885" s="106"/>
      <c r="B4885" s="85"/>
      <c r="AQ4885" s="73"/>
      <c r="AT4885" s="73"/>
    </row>
    <row r="4886">
      <c r="A4886" s="106"/>
      <c r="B4886" s="85"/>
      <c r="AQ4886" s="73"/>
      <c r="AT4886" s="73"/>
    </row>
    <row r="4887">
      <c r="A4887" s="106"/>
      <c r="B4887" s="85"/>
      <c r="AQ4887" s="73"/>
      <c r="AT4887" s="73"/>
    </row>
    <row r="4888">
      <c r="A4888" s="106"/>
      <c r="B4888" s="85"/>
      <c r="AQ4888" s="73"/>
      <c r="AT4888" s="73"/>
    </row>
    <row r="4889">
      <c r="A4889" s="106"/>
      <c r="B4889" s="85"/>
      <c r="AQ4889" s="73"/>
      <c r="AT4889" s="73"/>
    </row>
    <row r="4890">
      <c r="A4890" s="106"/>
      <c r="B4890" s="85"/>
      <c r="AQ4890" s="73"/>
      <c r="AT4890" s="73"/>
    </row>
    <row r="4891">
      <c r="A4891" s="106"/>
      <c r="B4891" s="85"/>
      <c r="AQ4891" s="73"/>
      <c r="AT4891" s="73"/>
    </row>
    <row r="4892">
      <c r="A4892" s="106"/>
      <c r="B4892" s="85"/>
      <c r="AQ4892" s="73"/>
      <c r="AT4892" s="73"/>
    </row>
    <row r="4893">
      <c r="A4893" s="106"/>
      <c r="B4893" s="85"/>
      <c r="AQ4893" s="73"/>
      <c r="AT4893" s="73"/>
    </row>
    <row r="4894">
      <c r="A4894" s="106"/>
      <c r="B4894" s="85"/>
      <c r="AQ4894" s="73"/>
      <c r="AT4894" s="73"/>
    </row>
    <row r="4895">
      <c r="A4895" s="106"/>
      <c r="B4895" s="85"/>
      <c r="AQ4895" s="73"/>
      <c r="AT4895" s="73"/>
    </row>
    <row r="4896">
      <c r="A4896" s="106"/>
      <c r="B4896" s="85"/>
      <c r="AQ4896" s="73"/>
      <c r="AT4896" s="73"/>
    </row>
    <row r="4897">
      <c r="A4897" s="106"/>
      <c r="B4897" s="85"/>
      <c r="AQ4897" s="73"/>
      <c r="AT4897" s="73"/>
    </row>
    <row r="4898">
      <c r="A4898" s="106"/>
      <c r="B4898" s="85"/>
      <c r="AQ4898" s="73"/>
      <c r="AT4898" s="73"/>
    </row>
    <row r="4899">
      <c r="A4899" s="106"/>
      <c r="B4899" s="85"/>
      <c r="AQ4899" s="73"/>
      <c r="AT4899" s="73"/>
    </row>
    <row r="4900">
      <c r="A4900" s="106"/>
      <c r="B4900" s="85"/>
      <c r="AQ4900" s="73"/>
      <c r="AT4900" s="73"/>
    </row>
    <row r="4901">
      <c r="A4901" s="106"/>
      <c r="B4901" s="85"/>
      <c r="AQ4901" s="73"/>
      <c r="AT4901" s="73"/>
    </row>
    <row r="4902">
      <c r="A4902" s="106"/>
      <c r="B4902" s="85"/>
      <c r="AQ4902" s="73"/>
      <c r="AT4902" s="73"/>
    </row>
    <row r="4903">
      <c r="A4903" s="106"/>
      <c r="B4903" s="85"/>
      <c r="AQ4903" s="73"/>
      <c r="AT4903" s="73"/>
    </row>
    <row r="4904">
      <c r="A4904" s="106"/>
      <c r="B4904" s="85"/>
      <c r="AQ4904" s="73"/>
      <c r="AT4904" s="73"/>
    </row>
    <row r="4905">
      <c r="A4905" s="106"/>
      <c r="B4905" s="85"/>
      <c r="AQ4905" s="73"/>
      <c r="AT4905" s="73"/>
    </row>
    <row r="4906">
      <c r="A4906" s="106"/>
      <c r="B4906" s="85"/>
      <c r="AQ4906" s="73"/>
      <c r="AT4906" s="73"/>
    </row>
    <row r="4907">
      <c r="A4907" s="106"/>
      <c r="B4907" s="85"/>
      <c r="AQ4907" s="73"/>
      <c r="AT4907" s="73"/>
    </row>
    <row r="4908">
      <c r="A4908" s="106"/>
      <c r="B4908" s="85"/>
      <c r="AQ4908" s="73"/>
      <c r="AT4908" s="73"/>
    </row>
    <row r="4909">
      <c r="A4909" s="106"/>
      <c r="B4909" s="85"/>
      <c r="AQ4909" s="73"/>
      <c r="AT4909" s="73"/>
    </row>
    <row r="4910">
      <c r="A4910" s="106"/>
      <c r="B4910" s="85"/>
      <c r="AQ4910" s="73"/>
      <c r="AT4910" s="73"/>
    </row>
    <row r="4911">
      <c r="A4911" s="106"/>
      <c r="B4911" s="85"/>
      <c r="AQ4911" s="73"/>
      <c r="AT4911" s="73"/>
    </row>
    <row r="4912">
      <c r="A4912" s="106"/>
      <c r="B4912" s="85"/>
      <c r="AQ4912" s="73"/>
      <c r="AT4912" s="73"/>
    </row>
    <row r="4913">
      <c r="A4913" s="106"/>
      <c r="B4913" s="85"/>
      <c r="AQ4913" s="73"/>
      <c r="AT4913" s="73"/>
    </row>
    <row r="4914">
      <c r="A4914" s="106"/>
      <c r="B4914" s="85"/>
      <c r="AQ4914" s="73"/>
      <c r="AT4914" s="73"/>
    </row>
    <row r="4915">
      <c r="A4915" s="106"/>
      <c r="B4915" s="85"/>
      <c r="AQ4915" s="73"/>
      <c r="AT4915" s="73"/>
    </row>
    <row r="4916">
      <c r="A4916" s="106"/>
      <c r="B4916" s="85"/>
      <c r="AQ4916" s="73"/>
      <c r="AT4916" s="73"/>
    </row>
    <row r="4917">
      <c r="A4917" s="106"/>
      <c r="B4917" s="85"/>
      <c r="AQ4917" s="73"/>
      <c r="AT4917" s="73"/>
    </row>
    <row r="4918">
      <c r="A4918" s="106"/>
      <c r="B4918" s="85"/>
      <c r="AQ4918" s="73"/>
      <c r="AT4918" s="73"/>
    </row>
    <row r="4919">
      <c r="A4919" s="106"/>
      <c r="B4919" s="85"/>
      <c r="AQ4919" s="73"/>
      <c r="AT4919" s="73"/>
    </row>
    <row r="4920">
      <c r="A4920" s="106"/>
      <c r="B4920" s="85"/>
      <c r="AQ4920" s="73"/>
      <c r="AT4920" s="73"/>
    </row>
    <row r="4921">
      <c r="A4921" s="106"/>
      <c r="B4921" s="85"/>
      <c r="AQ4921" s="73"/>
      <c r="AT4921" s="73"/>
    </row>
    <row r="4922">
      <c r="A4922" s="106"/>
      <c r="B4922" s="85"/>
      <c r="AQ4922" s="73"/>
      <c r="AT4922" s="73"/>
    </row>
    <row r="4923">
      <c r="A4923" s="106"/>
      <c r="B4923" s="85"/>
      <c r="AQ4923" s="73"/>
      <c r="AT4923" s="73"/>
    </row>
    <row r="4924">
      <c r="A4924" s="106"/>
      <c r="B4924" s="85"/>
      <c r="AQ4924" s="73"/>
      <c r="AT4924" s="73"/>
    </row>
    <row r="4925">
      <c r="A4925" s="106"/>
      <c r="B4925" s="85"/>
      <c r="AQ4925" s="73"/>
      <c r="AT4925" s="73"/>
    </row>
    <row r="4926">
      <c r="A4926" s="106"/>
      <c r="B4926" s="85"/>
      <c r="AQ4926" s="73"/>
      <c r="AT4926" s="73"/>
    </row>
    <row r="4927">
      <c r="A4927" s="106"/>
      <c r="B4927" s="85"/>
      <c r="AQ4927" s="73"/>
      <c r="AT4927" s="73"/>
    </row>
    <row r="4928">
      <c r="A4928" s="106"/>
      <c r="B4928" s="85"/>
      <c r="AQ4928" s="73"/>
      <c r="AT4928" s="73"/>
    </row>
    <row r="4929">
      <c r="A4929" s="106"/>
      <c r="B4929" s="85"/>
      <c r="AQ4929" s="73"/>
      <c r="AT4929" s="73"/>
    </row>
    <row r="4930">
      <c r="A4930" s="106"/>
      <c r="B4930" s="85"/>
      <c r="AQ4930" s="73"/>
      <c r="AT4930" s="73"/>
    </row>
    <row r="4931">
      <c r="A4931" s="106"/>
      <c r="B4931" s="85"/>
      <c r="AQ4931" s="73"/>
      <c r="AT4931" s="73"/>
    </row>
    <row r="4932">
      <c r="A4932" s="106"/>
      <c r="B4932" s="85"/>
      <c r="AQ4932" s="73"/>
      <c r="AT4932" s="73"/>
    </row>
    <row r="4933">
      <c r="A4933" s="106"/>
      <c r="B4933" s="85"/>
      <c r="AQ4933" s="73"/>
      <c r="AT4933" s="73"/>
    </row>
    <row r="4934">
      <c r="A4934" s="106"/>
      <c r="B4934" s="85"/>
      <c r="AQ4934" s="73"/>
      <c r="AT4934" s="73"/>
    </row>
    <row r="4935">
      <c r="A4935" s="106"/>
      <c r="B4935" s="85"/>
      <c r="AQ4935" s="73"/>
      <c r="AT4935" s="73"/>
    </row>
    <row r="4936">
      <c r="A4936" s="106"/>
      <c r="B4936" s="85"/>
      <c r="AQ4936" s="73"/>
      <c r="AT4936" s="73"/>
    </row>
    <row r="4937">
      <c r="A4937" s="106"/>
      <c r="B4937" s="85"/>
      <c r="AQ4937" s="73"/>
      <c r="AT4937" s="73"/>
    </row>
    <row r="4938">
      <c r="A4938" s="106"/>
      <c r="B4938" s="85"/>
      <c r="AQ4938" s="73"/>
      <c r="AT4938" s="73"/>
    </row>
    <row r="4939">
      <c r="A4939" s="106"/>
      <c r="B4939" s="85"/>
      <c r="AQ4939" s="73"/>
      <c r="AT4939" s="73"/>
    </row>
    <row r="4940">
      <c r="A4940" s="106"/>
      <c r="B4940" s="85"/>
      <c r="AQ4940" s="73"/>
      <c r="AT4940" s="73"/>
    </row>
    <row r="4941">
      <c r="A4941" s="106"/>
      <c r="B4941" s="85"/>
      <c r="AQ4941" s="73"/>
      <c r="AT4941" s="73"/>
    </row>
    <row r="4942">
      <c r="A4942" s="106"/>
      <c r="B4942" s="85"/>
      <c r="AQ4942" s="73"/>
      <c r="AT4942" s="73"/>
    </row>
    <row r="4943">
      <c r="A4943" s="106"/>
      <c r="B4943" s="85"/>
      <c r="AQ4943" s="73"/>
      <c r="AT4943" s="73"/>
    </row>
    <row r="4944">
      <c r="A4944" s="106"/>
      <c r="B4944" s="85"/>
      <c r="AQ4944" s="73"/>
      <c r="AT4944" s="73"/>
    </row>
    <row r="4945">
      <c r="A4945" s="106"/>
      <c r="B4945" s="85"/>
      <c r="AQ4945" s="73"/>
      <c r="AT4945" s="73"/>
    </row>
    <row r="4946">
      <c r="A4946" s="106"/>
      <c r="B4946" s="85"/>
      <c r="AQ4946" s="73"/>
      <c r="AT4946" s="73"/>
    </row>
    <row r="4947">
      <c r="A4947" s="106"/>
      <c r="B4947" s="85"/>
      <c r="AQ4947" s="73"/>
      <c r="AT4947" s="73"/>
    </row>
    <row r="4948">
      <c r="A4948" s="106"/>
      <c r="B4948" s="85"/>
      <c r="AQ4948" s="73"/>
      <c r="AT4948" s="73"/>
    </row>
    <row r="4949">
      <c r="A4949" s="106"/>
      <c r="B4949" s="85"/>
      <c r="AQ4949" s="73"/>
      <c r="AT4949" s="73"/>
    </row>
    <row r="4950">
      <c r="A4950" s="106"/>
      <c r="B4950" s="85"/>
      <c r="AQ4950" s="73"/>
      <c r="AT4950" s="73"/>
    </row>
    <row r="4951">
      <c r="A4951" s="106"/>
      <c r="B4951" s="85"/>
      <c r="AQ4951" s="73"/>
      <c r="AT4951" s="73"/>
    </row>
    <row r="4952">
      <c r="A4952" s="106"/>
      <c r="B4952" s="85"/>
      <c r="AQ4952" s="73"/>
      <c r="AT4952" s="73"/>
    </row>
    <row r="4953">
      <c r="A4953" s="106"/>
      <c r="B4953" s="85"/>
      <c r="AQ4953" s="73"/>
      <c r="AT4953" s="73"/>
    </row>
    <row r="4954">
      <c r="A4954" s="106"/>
      <c r="B4954" s="85"/>
      <c r="AQ4954" s="73"/>
      <c r="AT4954" s="73"/>
    </row>
    <row r="4955">
      <c r="A4955" s="106"/>
      <c r="B4955" s="85"/>
      <c r="AQ4955" s="73"/>
      <c r="AT4955" s="73"/>
    </row>
    <row r="4956">
      <c r="A4956" s="106"/>
      <c r="B4956" s="85"/>
      <c r="AQ4956" s="73"/>
      <c r="AT4956" s="73"/>
    </row>
    <row r="4957">
      <c r="A4957" s="106"/>
      <c r="B4957" s="85"/>
      <c r="AQ4957" s="73"/>
      <c r="AT4957" s="73"/>
    </row>
    <row r="4958">
      <c r="A4958" s="106"/>
      <c r="B4958" s="85"/>
      <c r="AQ4958" s="73"/>
      <c r="AT4958" s="73"/>
    </row>
    <row r="4959">
      <c r="A4959" s="106"/>
      <c r="B4959" s="85"/>
      <c r="AQ4959" s="73"/>
      <c r="AT4959" s="73"/>
    </row>
    <row r="4960">
      <c r="A4960" s="106"/>
      <c r="B4960" s="85"/>
      <c r="AQ4960" s="73"/>
      <c r="AT4960" s="73"/>
    </row>
    <row r="4961">
      <c r="A4961" s="106"/>
      <c r="B4961" s="85"/>
      <c r="AQ4961" s="73"/>
      <c r="AT4961" s="73"/>
    </row>
    <row r="4962">
      <c r="A4962" s="106"/>
      <c r="B4962" s="85"/>
      <c r="AQ4962" s="73"/>
      <c r="AT4962" s="73"/>
    </row>
    <row r="4963">
      <c r="A4963" s="106"/>
      <c r="B4963" s="85"/>
      <c r="AQ4963" s="73"/>
      <c r="AT4963" s="73"/>
    </row>
    <row r="4964">
      <c r="A4964" s="106"/>
      <c r="B4964" s="85"/>
      <c r="AQ4964" s="73"/>
      <c r="AT4964" s="73"/>
    </row>
    <row r="4965">
      <c r="A4965" s="106"/>
      <c r="B4965" s="85"/>
      <c r="AQ4965" s="73"/>
      <c r="AT4965" s="73"/>
    </row>
    <row r="4966">
      <c r="A4966" s="106"/>
      <c r="B4966" s="85"/>
      <c r="AQ4966" s="73"/>
      <c r="AT4966" s="73"/>
    </row>
    <row r="4967">
      <c r="A4967" s="106"/>
      <c r="B4967" s="85"/>
      <c r="AQ4967" s="73"/>
      <c r="AT4967" s="73"/>
    </row>
    <row r="4968">
      <c r="A4968" s="106"/>
      <c r="B4968" s="85"/>
      <c r="AQ4968" s="73"/>
      <c r="AT4968" s="73"/>
    </row>
    <row r="4969">
      <c r="A4969" s="106"/>
      <c r="B4969" s="85"/>
      <c r="AQ4969" s="73"/>
      <c r="AT4969" s="73"/>
    </row>
    <row r="4970">
      <c r="A4970" s="106"/>
      <c r="B4970" s="85"/>
      <c r="AQ4970" s="73"/>
      <c r="AT4970" s="73"/>
    </row>
    <row r="4971">
      <c r="A4971" s="106"/>
      <c r="B4971" s="85"/>
      <c r="AQ4971" s="73"/>
      <c r="AT4971" s="73"/>
    </row>
    <row r="4972">
      <c r="A4972" s="106"/>
      <c r="B4972" s="85"/>
      <c r="AQ4972" s="73"/>
      <c r="AT4972" s="73"/>
    </row>
    <row r="4973">
      <c r="A4973" s="106"/>
      <c r="B4973" s="85"/>
      <c r="AQ4973" s="73"/>
      <c r="AT4973" s="73"/>
    </row>
    <row r="4974">
      <c r="A4974" s="106"/>
      <c r="B4974" s="85"/>
      <c r="AQ4974" s="73"/>
      <c r="AT4974" s="73"/>
    </row>
    <row r="4975">
      <c r="A4975" s="106"/>
      <c r="B4975" s="85"/>
      <c r="AQ4975" s="73"/>
      <c r="AT4975" s="73"/>
    </row>
    <row r="4976">
      <c r="A4976" s="106"/>
      <c r="B4976" s="85"/>
      <c r="AQ4976" s="73"/>
      <c r="AT4976" s="73"/>
    </row>
    <row r="4977">
      <c r="A4977" s="106"/>
      <c r="B4977" s="85"/>
      <c r="AQ4977" s="73"/>
      <c r="AT4977" s="73"/>
    </row>
    <row r="4978">
      <c r="A4978" s="106"/>
      <c r="B4978" s="85"/>
      <c r="AQ4978" s="73"/>
      <c r="AT4978" s="73"/>
    </row>
    <row r="4979">
      <c r="A4979" s="106"/>
      <c r="B4979" s="85"/>
      <c r="AQ4979" s="73"/>
      <c r="AT4979" s="73"/>
    </row>
    <row r="4980">
      <c r="A4980" s="106"/>
      <c r="B4980" s="85"/>
      <c r="AQ4980" s="73"/>
      <c r="AT4980" s="73"/>
    </row>
    <row r="4981">
      <c r="A4981" s="106"/>
      <c r="B4981" s="85"/>
      <c r="AQ4981" s="73"/>
      <c r="AT4981" s="73"/>
    </row>
    <row r="4982">
      <c r="A4982" s="106"/>
      <c r="B4982" s="85"/>
      <c r="AQ4982" s="73"/>
      <c r="AT4982" s="73"/>
    </row>
    <row r="4983">
      <c r="A4983" s="106"/>
      <c r="B4983" s="85"/>
      <c r="AQ4983" s="73"/>
      <c r="AT4983" s="73"/>
    </row>
    <row r="4984">
      <c r="A4984" s="106"/>
      <c r="B4984" s="85"/>
      <c r="AQ4984" s="73"/>
      <c r="AT4984" s="73"/>
    </row>
    <row r="4985">
      <c r="A4985" s="106"/>
      <c r="B4985" s="85"/>
      <c r="AQ4985" s="73"/>
      <c r="AT4985" s="73"/>
    </row>
    <row r="4986">
      <c r="A4986" s="106"/>
      <c r="B4986" s="85"/>
      <c r="AQ4986" s="73"/>
      <c r="AT4986" s="73"/>
    </row>
    <row r="4987">
      <c r="A4987" s="106"/>
      <c r="B4987" s="85"/>
      <c r="AQ4987" s="73"/>
      <c r="AT4987" s="73"/>
    </row>
    <row r="4988">
      <c r="A4988" s="106"/>
      <c r="B4988" s="85"/>
      <c r="AQ4988" s="73"/>
      <c r="AT4988" s="73"/>
    </row>
    <row r="4989">
      <c r="A4989" s="106"/>
      <c r="B4989" s="85"/>
      <c r="AQ4989" s="73"/>
      <c r="AT4989" s="73"/>
    </row>
    <row r="4990">
      <c r="A4990" s="106"/>
      <c r="B4990" s="85"/>
      <c r="AQ4990" s="73"/>
      <c r="AT4990" s="73"/>
    </row>
    <row r="4991">
      <c r="A4991" s="106"/>
      <c r="B4991" s="85"/>
      <c r="AQ4991" s="73"/>
      <c r="AT4991" s="73"/>
    </row>
    <row r="4992">
      <c r="A4992" s="106"/>
      <c r="B4992" s="85"/>
      <c r="AQ4992" s="73"/>
      <c r="AT4992" s="73"/>
    </row>
    <row r="4993">
      <c r="A4993" s="106"/>
      <c r="B4993" s="85"/>
      <c r="AQ4993" s="73"/>
      <c r="AT4993" s="73"/>
    </row>
    <row r="4994">
      <c r="A4994" s="106"/>
      <c r="B4994" s="85"/>
      <c r="AQ4994" s="73"/>
      <c r="AT4994" s="73"/>
    </row>
    <row r="4995">
      <c r="A4995" s="106"/>
      <c r="B4995" s="85"/>
      <c r="AQ4995" s="73"/>
      <c r="AT4995" s="73"/>
    </row>
    <row r="4996">
      <c r="A4996" s="106"/>
      <c r="B4996" s="85"/>
      <c r="AQ4996" s="73"/>
      <c r="AT4996" s="73"/>
    </row>
    <row r="4997">
      <c r="A4997" s="106"/>
      <c r="B4997" s="85"/>
      <c r="AQ4997" s="73"/>
      <c r="AT4997" s="73"/>
    </row>
    <row r="4998">
      <c r="A4998" s="106"/>
      <c r="B4998" s="85"/>
      <c r="AQ4998" s="73"/>
      <c r="AT4998" s="73"/>
    </row>
    <row r="4999">
      <c r="A4999" s="106"/>
      <c r="B4999" s="85"/>
      <c r="AQ4999" s="73"/>
      <c r="AT4999" s="73"/>
    </row>
    <row r="5000">
      <c r="A5000" s="106"/>
      <c r="B5000" s="85"/>
      <c r="AQ5000" s="73"/>
      <c r="AT5000" s="73"/>
    </row>
    <row r="5001">
      <c r="A5001" s="106"/>
      <c r="B5001" s="85"/>
      <c r="AQ5001" s="73"/>
      <c r="AT5001" s="73"/>
    </row>
    <row r="5002">
      <c r="A5002" s="106"/>
      <c r="B5002" s="85"/>
      <c r="AQ5002" s="73"/>
      <c r="AT5002" s="73"/>
    </row>
    <row r="5003">
      <c r="A5003" s="106"/>
      <c r="B5003" s="85"/>
      <c r="AQ5003" s="73"/>
      <c r="AT5003" s="73"/>
    </row>
    <row r="5004">
      <c r="A5004" s="106"/>
      <c r="B5004" s="85"/>
      <c r="AQ5004" s="73"/>
      <c r="AT5004" s="73"/>
    </row>
    <row r="5005">
      <c r="A5005" s="106"/>
      <c r="B5005" s="85"/>
      <c r="AQ5005" s="73"/>
      <c r="AT5005" s="73"/>
    </row>
    <row r="5006">
      <c r="A5006" s="106"/>
      <c r="B5006" s="85"/>
      <c r="AQ5006" s="73"/>
      <c r="AT5006" s="73"/>
    </row>
    <row r="5007">
      <c r="A5007" s="106"/>
      <c r="B5007" s="85"/>
      <c r="AQ5007" s="73"/>
      <c r="AT5007" s="73"/>
    </row>
    <row r="5008">
      <c r="A5008" s="106"/>
      <c r="B5008" s="85"/>
      <c r="AQ5008" s="73"/>
      <c r="AT5008" s="73"/>
    </row>
    <row r="5009">
      <c r="A5009" s="106"/>
      <c r="B5009" s="85"/>
      <c r="AQ5009" s="73"/>
      <c r="AT5009" s="73"/>
    </row>
    <row r="5010">
      <c r="A5010" s="106"/>
      <c r="B5010" s="85"/>
      <c r="AQ5010" s="73"/>
      <c r="AT5010" s="73"/>
    </row>
    <row r="5011">
      <c r="A5011" s="106"/>
      <c r="B5011" s="85"/>
      <c r="AQ5011" s="73"/>
      <c r="AT5011" s="73"/>
    </row>
    <row r="5012">
      <c r="A5012" s="106"/>
      <c r="B5012" s="85"/>
      <c r="AQ5012" s="73"/>
      <c r="AT5012" s="73"/>
    </row>
    <row r="5013">
      <c r="A5013" s="106"/>
      <c r="B5013" s="85"/>
      <c r="AQ5013" s="73"/>
      <c r="AT5013" s="73"/>
    </row>
    <row r="5014">
      <c r="A5014" s="106"/>
      <c r="B5014" s="85"/>
      <c r="AQ5014" s="73"/>
      <c r="AT5014" s="73"/>
    </row>
    <row r="5015">
      <c r="A5015" s="106"/>
      <c r="B5015" s="85"/>
      <c r="AQ5015" s="73"/>
      <c r="AT5015" s="73"/>
    </row>
    <row r="5016">
      <c r="A5016" s="106"/>
      <c r="B5016" s="85"/>
      <c r="AQ5016" s="73"/>
      <c r="AT5016" s="73"/>
    </row>
    <row r="5017">
      <c r="A5017" s="106"/>
      <c r="B5017" s="85"/>
      <c r="AQ5017" s="73"/>
      <c r="AT5017" s="73"/>
    </row>
    <row r="5018">
      <c r="A5018" s="106"/>
      <c r="B5018" s="85"/>
      <c r="AQ5018" s="73"/>
      <c r="AT5018" s="73"/>
    </row>
    <row r="5019">
      <c r="A5019" s="106"/>
      <c r="B5019" s="85"/>
      <c r="AQ5019" s="73"/>
      <c r="AT5019" s="73"/>
    </row>
    <row r="5020">
      <c r="A5020" s="106"/>
      <c r="B5020" s="85"/>
      <c r="AQ5020" s="73"/>
      <c r="AT5020" s="73"/>
    </row>
    <row r="5021">
      <c r="A5021" s="106"/>
      <c r="B5021" s="85"/>
      <c r="AQ5021" s="73"/>
      <c r="AT5021" s="73"/>
    </row>
    <row r="5022">
      <c r="A5022" s="106"/>
      <c r="B5022" s="85"/>
      <c r="AQ5022" s="73"/>
      <c r="AT5022" s="73"/>
    </row>
    <row r="5023">
      <c r="A5023" s="106"/>
      <c r="B5023" s="85"/>
      <c r="AQ5023" s="73"/>
      <c r="AT5023" s="73"/>
    </row>
    <row r="5024">
      <c r="A5024" s="106"/>
      <c r="B5024" s="85"/>
      <c r="AQ5024" s="73"/>
      <c r="AT5024" s="73"/>
    </row>
    <row r="5025">
      <c r="A5025" s="106"/>
      <c r="B5025" s="85"/>
      <c r="AQ5025" s="73"/>
      <c r="AT5025" s="73"/>
    </row>
    <row r="5026">
      <c r="A5026" s="106"/>
      <c r="B5026" s="85"/>
      <c r="AQ5026" s="73"/>
      <c r="AT5026" s="73"/>
    </row>
    <row r="5027">
      <c r="A5027" s="106"/>
      <c r="B5027" s="85"/>
      <c r="AQ5027" s="73"/>
      <c r="AT5027" s="73"/>
    </row>
    <row r="5028">
      <c r="A5028" s="106"/>
      <c r="B5028" s="85"/>
      <c r="AQ5028" s="73"/>
      <c r="AT5028" s="73"/>
    </row>
    <row r="5029">
      <c r="A5029" s="106"/>
      <c r="B5029" s="85"/>
      <c r="AQ5029" s="73"/>
      <c r="AT5029" s="73"/>
    </row>
    <row r="5030">
      <c r="A5030" s="106"/>
      <c r="B5030" s="85"/>
      <c r="AQ5030" s="73"/>
      <c r="AT5030" s="73"/>
    </row>
    <row r="5031">
      <c r="A5031" s="106"/>
      <c r="B5031" s="85"/>
      <c r="AQ5031" s="73"/>
      <c r="AT5031" s="73"/>
    </row>
    <row r="5032">
      <c r="A5032" s="106"/>
      <c r="B5032" s="85"/>
      <c r="AQ5032" s="73"/>
      <c r="AT5032" s="73"/>
    </row>
    <row r="5033">
      <c r="A5033" s="106"/>
      <c r="B5033" s="85"/>
      <c r="AQ5033" s="73"/>
      <c r="AT5033" s="73"/>
    </row>
    <row r="5034">
      <c r="A5034" s="106"/>
      <c r="B5034" s="85"/>
      <c r="AQ5034" s="73"/>
      <c r="AT5034" s="73"/>
    </row>
    <row r="5035">
      <c r="A5035" s="106"/>
      <c r="B5035" s="85"/>
      <c r="AQ5035" s="73"/>
      <c r="AT5035" s="73"/>
    </row>
    <row r="5036">
      <c r="A5036" s="106"/>
      <c r="B5036" s="85"/>
      <c r="AQ5036" s="73"/>
      <c r="AT5036" s="73"/>
    </row>
    <row r="5037">
      <c r="A5037" s="106"/>
      <c r="B5037" s="85"/>
      <c r="AQ5037" s="73"/>
      <c r="AT5037" s="73"/>
    </row>
    <row r="5038">
      <c r="A5038" s="106"/>
      <c r="B5038" s="85"/>
      <c r="AQ5038" s="73"/>
      <c r="AT5038" s="73"/>
    </row>
    <row r="5039">
      <c r="A5039" s="106"/>
      <c r="B5039" s="85"/>
      <c r="AQ5039" s="73"/>
      <c r="AT5039" s="73"/>
    </row>
    <row r="5040">
      <c r="A5040" s="106"/>
      <c r="B5040" s="85"/>
      <c r="AQ5040" s="73"/>
      <c r="AT5040" s="73"/>
    </row>
    <row r="5041">
      <c r="A5041" s="106"/>
      <c r="B5041" s="85"/>
      <c r="AQ5041" s="73"/>
      <c r="AT5041" s="73"/>
    </row>
    <row r="5042">
      <c r="A5042" s="106"/>
      <c r="B5042" s="85"/>
      <c r="AQ5042" s="73"/>
      <c r="AT5042" s="73"/>
    </row>
    <row r="5043">
      <c r="A5043" s="106"/>
      <c r="B5043" s="85"/>
      <c r="AQ5043" s="73"/>
      <c r="AT5043" s="73"/>
    </row>
    <row r="5044">
      <c r="A5044" s="106"/>
      <c r="B5044" s="85"/>
      <c r="AQ5044" s="73"/>
      <c r="AT5044" s="73"/>
    </row>
    <row r="5045">
      <c r="A5045" s="106"/>
      <c r="B5045" s="85"/>
      <c r="AQ5045" s="73"/>
      <c r="AT5045" s="73"/>
    </row>
    <row r="5046">
      <c r="A5046" s="106"/>
      <c r="B5046" s="85"/>
      <c r="AQ5046" s="73"/>
      <c r="AT5046" s="73"/>
    </row>
    <row r="5047">
      <c r="A5047" s="106"/>
      <c r="B5047" s="85"/>
      <c r="AQ5047" s="73"/>
      <c r="AT5047" s="73"/>
    </row>
    <row r="5048">
      <c r="A5048" s="106"/>
      <c r="B5048" s="85"/>
      <c r="AQ5048" s="73"/>
      <c r="AT5048" s="73"/>
    </row>
    <row r="5049">
      <c r="A5049" s="106"/>
      <c r="B5049" s="85"/>
      <c r="AQ5049" s="73"/>
      <c r="AT5049" s="73"/>
    </row>
    <row r="5050">
      <c r="A5050" s="106"/>
      <c r="B5050" s="85"/>
      <c r="AQ5050" s="73"/>
      <c r="AT5050" s="73"/>
    </row>
    <row r="5051">
      <c r="A5051" s="106"/>
      <c r="B5051" s="85"/>
      <c r="AQ5051" s="73"/>
      <c r="AT5051" s="73"/>
    </row>
    <row r="5052">
      <c r="A5052" s="106"/>
      <c r="B5052" s="85"/>
      <c r="AQ5052" s="73"/>
      <c r="AT5052" s="73"/>
    </row>
    <row r="5053">
      <c r="A5053" s="106"/>
      <c r="B5053" s="85"/>
      <c r="AQ5053" s="73"/>
      <c r="AT5053" s="73"/>
    </row>
    <row r="5054">
      <c r="A5054" s="106"/>
      <c r="B5054" s="85"/>
      <c r="AQ5054" s="73"/>
      <c r="AT5054" s="73"/>
    </row>
    <row r="5055">
      <c r="A5055" s="106"/>
      <c r="B5055" s="85"/>
      <c r="AQ5055" s="73"/>
      <c r="AT5055" s="73"/>
    </row>
    <row r="5056">
      <c r="A5056" s="106"/>
      <c r="B5056" s="85"/>
      <c r="AQ5056" s="73"/>
      <c r="AT5056" s="73"/>
    </row>
    <row r="5057">
      <c r="A5057" s="106"/>
      <c r="B5057" s="85"/>
      <c r="AQ5057" s="73"/>
      <c r="AT5057" s="73"/>
    </row>
    <row r="5058">
      <c r="A5058" s="106"/>
      <c r="B5058" s="85"/>
      <c r="AQ5058" s="73"/>
      <c r="AT5058" s="73"/>
    </row>
    <row r="5059">
      <c r="A5059" s="106"/>
      <c r="B5059" s="85"/>
      <c r="AQ5059" s="73"/>
      <c r="AT5059" s="73"/>
    </row>
    <row r="5060">
      <c r="A5060" s="106"/>
      <c r="B5060" s="85"/>
      <c r="AQ5060" s="73"/>
      <c r="AT5060" s="73"/>
    </row>
    <row r="5061">
      <c r="A5061" s="106"/>
      <c r="B5061" s="85"/>
      <c r="AQ5061" s="73"/>
      <c r="AT5061" s="73"/>
    </row>
    <row r="5062">
      <c r="A5062" s="106"/>
      <c r="B5062" s="85"/>
      <c r="AQ5062" s="73"/>
      <c r="AT5062" s="73"/>
    </row>
    <row r="5063">
      <c r="A5063" s="106"/>
      <c r="B5063" s="85"/>
      <c r="AQ5063" s="73"/>
      <c r="AT5063" s="73"/>
    </row>
    <row r="5064">
      <c r="A5064" s="106"/>
      <c r="B5064" s="85"/>
      <c r="AQ5064" s="73"/>
      <c r="AT5064" s="73"/>
    </row>
    <row r="5065">
      <c r="A5065" s="106"/>
      <c r="B5065" s="85"/>
      <c r="AQ5065" s="73"/>
      <c r="AT5065" s="73"/>
    </row>
    <row r="5066">
      <c r="A5066" s="106"/>
      <c r="B5066" s="85"/>
      <c r="AQ5066" s="73"/>
      <c r="AT5066" s="73"/>
    </row>
    <row r="5067">
      <c r="A5067" s="106"/>
      <c r="B5067" s="85"/>
      <c r="AQ5067" s="73"/>
      <c r="AT5067" s="73"/>
    </row>
    <row r="5068">
      <c r="A5068" s="106"/>
      <c r="B5068" s="85"/>
      <c r="AQ5068" s="73"/>
      <c r="AT5068" s="73"/>
    </row>
    <row r="5069">
      <c r="A5069" s="106"/>
      <c r="B5069" s="85"/>
      <c r="AQ5069" s="73"/>
      <c r="AT5069" s="73"/>
    </row>
    <row r="5070">
      <c r="A5070" s="106"/>
      <c r="B5070" s="85"/>
      <c r="AQ5070" s="73"/>
      <c r="AT5070" s="73"/>
    </row>
    <row r="5071">
      <c r="A5071" s="106"/>
      <c r="B5071" s="85"/>
      <c r="AQ5071" s="73"/>
      <c r="AT5071" s="73"/>
    </row>
    <row r="5072">
      <c r="A5072" s="106"/>
      <c r="B5072" s="85"/>
      <c r="AQ5072" s="73"/>
      <c r="AT5072" s="73"/>
    </row>
    <row r="5073">
      <c r="A5073" s="106"/>
      <c r="B5073" s="85"/>
      <c r="AQ5073" s="73"/>
      <c r="AT5073" s="73"/>
    </row>
    <row r="5074">
      <c r="A5074" s="106"/>
      <c r="B5074" s="85"/>
      <c r="AQ5074" s="73"/>
      <c r="AT5074" s="73"/>
    </row>
    <row r="5075">
      <c r="A5075" s="106"/>
      <c r="B5075" s="85"/>
      <c r="AQ5075" s="73"/>
      <c r="AT5075" s="73"/>
    </row>
    <row r="5076">
      <c r="A5076" s="106"/>
      <c r="B5076" s="85"/>
      <c r="AQ5076" s="73"/>
      <c r="AT5076" s="73"/>
    </row>
    <row r="5077">
      <c r="A5077" s="106"/>
      <c r="B5077" s="85"/>
      <c r="AQ5077" s="73"/>
      <c r="AT5077" s="73"/>
    </row>
    <row r="5078">
      <c r="A5078" s="106"/>
      <c r="B5078" s="85"/>
      <c r="AQ5078" s="73"/>
      <c r="AT5078" s="73"/>
    </row>
    <row r="5079">
      <c r="A5079" s="106"/>
      <c r="B5079" s="85"/>
      <c r="AQ5079" s="73"/>
      <c r="AT5079" s="73"/>
    </row>
    <row r="5080">
      <c r="A5080" s="106"/>
      <c r="B5080" s="85"/>
      <c r="AQ5080" s="73"/>
      <c r="AT5080" s="73"/>
    </row>
    <row r="5081">
      <c r="A5081" s="106"/>
      <c r="B5081" s="85"/>
      <c r="AQ5081" s="73"/>
      <c r="AT5081" s="73"/>
    </row>
    <row r="5082">
      <c r="A5082" s="106"/>
      <c r="B5082" s="85"/>
      <c r="AQ5082" s="73"/>
      <c r="AT5082" s="73"/>
    </row>
    <row r="5083">
      <c r="A5083" s="106"/>
      <c r="B5083" s="85"/>
      <c r="AQ5083" s="73"/>
      <c r="AT5083" s="73"/>
    </row>
    <row r="5084">
      <c r="A5084" s="106"/>
      <c r="B5084" s="85"/>
      <c r="AQ5084" s="73"/>
      <c r="AT5084" s="73"/>
    </row>
    <row r="5085">
      <c r="A5085" s="106"/>
      <c r="B5085" s="85"/>
      <c r="AQ5085" s="73"/>
      <c r="AT5085" s="73"/>
    </row>
    <row r="5086">
      <c r="A5086" s="106"/>
      <c r="B5086" s="85"/>
      <c r="AQ5086" s="73"/>
      <c r="AT5086" s="73"/>
    </row>
    <row r="5087">
      <c r="A5087" s="106"/>
      <c r="B5087" s="85"/>
      <c r="AQ5087" s="73"/>
      <c r="AT5087" s="73"/>
    </row>
    <row r="5088">
      <c r="A5088" s="106"/>
      <c r="B5088" s="85"/>
      <c r="AQ5088" s="73"/>
      <c r="AT5088" s="73"/>
    </row>
    <row r="5089">
      <c r="A5089" s="106"/>
      <c r="B5089" s="85"/>
      <c r="AQ5089" s="73"/>
      <c r="AT5089" s="73"/>
    </row>
    <row r="5090">
      <c r="A5090" s="106"/>
      <c r="B5090" s="85"/>
      <c r="AQ5090" s="73"/>
      <c r="AT5090" s="73"/>
    </row>
    <row r="5091">
      <c r="A5091" s="106"/>
      <c r="B5091" s="85"/>
      <c r="AQ5091" s="73"/>
      <c r="AT5091" s="73"/>
    </row>
    <row r="5092">
      <c r="A5092" s="106"/>
      <c r="B5092" s="85"/>
      <c r="AQ5092" s="73"/>
      <c r="AT5092" s="73"/>
    </row>
    <row r="5093">
      <c r="A5093" s="106"/>
      <c r="B5093" s="85"/>
      <c r="AQ5093" s="73"/>
      <c r="AT5093" s="73"/>
    </row>
    <row r="5094">
      <c r="A5094" s="106"/>
      <c r="B5094" s="85"/>
      <c r="AQ5094" s="73"/>
      <c r="AT5094" s="73"/>
    </row>
    <row r="5095">
      <c r="A5095" s="106"/>
      <c r="B5095" s="85"/>
      <c r="AQ5095" s="73"/>
      <c r="AT5095" s="73"/>
    </row>
    <row r="5096">
      <c r="A5096" s="106"/>
      <c r="B5096" s="85"/>
      <c r="AQ5096" s="73"/>
      <c r="AT5096" s="73"/>
    </row>
    <row r="5097">
      <c r="A5097" s="106"/>
      <c r="B5097" s="85"/>
      <c r="AQ5097" s="73"/>
      <c r="AT5097" s="73"/>
    </row>
    <row r="5098">
      <c r="A5098" s="106"/>
      <c r="B5098" s="85"/>
      <c r="AQ5098" s="73"/>
      <c r="AT5098" s="73"/>
    </row>
    <row r="5099">
      <c r="A5099" s="106"/>
      <c r="B5099" s="85"/>
      <c r="AQ5099" s="73"/>
      <c r="AT5099" s="73"/>
    </row>
    <row r="5100">
      <c r="A5100" s="106"/>
      <c r="B5100" s="85"/>
      <c r="AQ5100" s="73"/>
      <c r="AT5100" s="73"/>
    </row>
    <row r="5101">
      <c r="A5101" s="106"/>
      <c r="B5101" s="85"/>
      <c r="AQ5101" s="73"/>
      <c r="AT5101" s="73"/>
    </row>
    <row r="5102">
      <c r="A5102" s="106"/>
      <c r="B5102" s="85"/>
      <c r="AQ5102" s="73"/>
      <c r="AT5102" s="73"/>
    </row>
    <row r="5103">
      <c r="A5103" s="106"/>
      <c r="B5103" s="85"/>
      <c r="AQ5103" s="73"/>
      <c r="AT5103" s="73"/>
    </row>
    <row r="5104">
      <c r="A5104" s="106"/>
      <c r="B5104" s="85"/>
      <c r="AQ5104" s="73"/>
      <c r="AT5104" s="73"/>
    </row>
    <row r="5105">
      <c r="A5105" s="106"/>
      <c r="B5105" s="85"/>
      <c r="AQ5105" s="73"/>
      <c r="AT5105" s="73"/>
    </row>
    <row r="5106">
      <c r="A5106" s="106"/>
      <c r="B5106" s="85"/>
      <c r="AQ5106" s="73"/>
      <c r="AT5106" s="73"/>
    </row>
    <row r="5107">
      <c r="A5107" s="106"/>
      <c r="B5107" s="85"/>
      <c r="AQ5107" s="73"/>
      <c r="AT5107" s="73"/>
    </row>
    <row r="5108">
      <c r="A5108" s="106"/>
      <c r="B5108" s="85"/>
      <c r="AQ5108" s="73"/>
      <c r="AT5108" s="73"/>
    </row>
    <row r="5109">
      <c r="A5109" s="106"/>
      <c r="B5109" s="85"/>
      <c r="AQ5109" s="73"/>
      <c r="AT5109" s="73"/>
    </row>
    <row r="5110">
      <c r="A5110" s="106"/>
      <c r="B5110" s="85"/>
      <c r="AQ5110" s="73"/>
      <c r="AT5110" s="73"/>
    </row>
    <row r="5111">
      <c r="A5111" s="106"/>
      <c r="B5111" s="85"/>
      <c r="AQ5111" s="73"/>
      <c r="AT5111" s="73"/>
    </row>
    <row r="5112">
      <c r="A5112" s="106"/>
      <c r="B5112" s="85"/>
      <c r="AQ5112" s="73"/>
      <c r="AT5112" s="73"/>
    </row>
    <row r="5113">
      <c r="A5113" s="106"/>
      <c r="B5113" s="85"/>
      <c r="AQ5113" s="73"/>
      <c r="AT5113" s="73"/>
    </row>
    <row r="5114">
      <c r="A5114" s="106"/>
      <c r="B5114" s="85"/>
      <c r="AQ5114" s="73"/>
      <c r="AT5114" s="73"/>
    </row>
    <row r="5115">
      <c r="A5115" s="106"/>
      <c r="B5115" s="85"/>
      <c r="AQ5115" s="73"/>
      <c r="AT5115" s="73"/>
    </row>
    <row r="5116">
      <c r="A5116" s="106"/>
      <c r="B5116" s="85"/>
      <c r="AQ5116" s="73"/>
      <c r="AT5116" s="73"/>
    </row>
    <row r="5117">
      <c r="A5117" s="106"/>
      <c r="B5117" s="85"/>
      <c r="AQ5117" s="73"/>
      <c r="AT5117" s="73"/>
    </row>
    <row r="5118">
      <c r="A5118" s="106"/>
      <c r="B5118" s="85"/>
      <c r="AQ5118" s="73"/>
      <c r="AT5118" s="73"/>
    </row>
    <row r="5119">
      <c r="A5119" s="106"/>
      <c r="B5119" s="85"/>
      <c r="AQ5119" s="73"/>
      <c r="AT5119" s="73"/>
    </row>
    <row r="5120">
      <c r="A5120" s="106"/>
      <c r="B5120" s="85"/>
      <c r="AQ5120" s="73"/>
      <c r="AT5120" s="73"/>
    </row>
    <row r="5121">
      <c r="A5121" s="106"/>
      <c r="B5121" s="85"/>
      <c r="AQ5121" s="73"/>
      <c r="AT5121" s="73"/>
    </row>
    <row r="5122">
      <c r="A5122" s="106"/>
      <c r="B5122" s="85"/>
      <c r="AQ5122" s="73"/>
      <c r="AT5122" s="73"/>
    </row>
    <row r="5123">
      <c r="A5123" s="106"/>
      <c r="B5123" s="85"/>
      <c r="AQ5123" s="73"/>
      <c r="AT5123" s="73"/>
    </row>
    <row r="5124">
      <c r="A5124" s="106"/>
      <c r="B5124" s="85"/>
      <c r="AQ5124" s="73"/>
      <c r="AT5124" s="73"/>
    </row>
    <row r="5125">
      <c r="A5125" s="106"/>
      <c r="B5125" s="85"/>
      <c r="AQ5125" s="73"/>
      <c r="AT5125" s="73"/>
    </row>
    <row r="5126">
      <c r="A5126" s="106"/>
      <c r="B5126" s="85"/>
      <c r="AQ5126" s="73"/>
      <c r="AT5126" s="73"/>
    </row>
    <row r="5127">
      <c r="A5127" s="106"/>
      <c r="B5127" s="85"/>
      <c r="AQ5127" s="73"/>
      <c r="AT5127" s="73"/>
    </row>
    <row r="5128">
      <c r="A5128" s="106"/>
      <c r="B5128" s="85"/>
      <c r="AQ5128" s="73"/>
      <c r="AT5128" s="73"/>
    </row>
    <row r="5129">
      <c r="A5129" s="106"/>
      <c r="B5129" s="85"/>
      <c r="AQ5129" s="73"/>
      <c r="AT5129" s="73"/>
    </row>
    <row r="5130">
      <c r="A5130" s="106"/>
      <c r="B5130" s="85"/>
      <c r="AQ5130" s="73"/>
      <c r="AT5130" s="73"/>
    </row>
    <row r="5131">
      <c r="A5131" s="106"/>
      <c r="B5131" s="85"/>
      <c r="AQ5131" s="73"/>
      <c r="AT5131" s="73"/>
    </row>
    <row r="5132">
      <c r="A5132" s="106"/>
      <c r="B5132" s="85"/>
      <c r="AQ5132" s="73"/>
      <c r="AT5132" s="73"/>
    </row>
    <row r="5133">
      <c r="A5133" s="106"/>
      <c r="B5133" s="85"/>
      <c r="AQ5133" s="73"/>
      <c r="AT5133" s="73"/>
    </row>
    <row r="5134">
      <c r="A5134" s="106"/>
      <c r="B5134" s="85"/>
      <c r="AQ5134" s="73"/>
      <c r="AT5134" s="73"/>
    </row>
    <row r="5135">
      <c r="A5135" s="106"/>
      <c r="B5135" s="85"/>
      <c r="AQ5135" s="73"/>
      <c r="AT5135" s="73"/>
    </row>
    <row r="5136">
      <c r="A5136" s="106"/>
      <c r="B5136" s="85"/>
      <c r="AQ5136" s="73"/>
      <c r="AT5136" s="73"/>
    </row>
    <row r="5137">
      <c r="A5137" s="106"/>
      <c r="B5137" s="85"/>
      <c r="AQ5137" s="73"/>
      <c r="AT5137" s="73"/>
    </row>
    <row r="5138">
      <c r="A5138" s="106"/>
      <c r="B5138" s="85"/>
      <c r="AQ5138" s="73"/>
      <c r="AT5138" s="73"/>
    </row>
    <row r="5139">
      <c r="A5139" s="106"/>
      <c r="B5139" s="85"/>
      <c r="AQ5139" s="73"/>
      <c r="AT5139" s="73"/>
    </row>
    <row r="5140">
      <c r="A5140" s="106"/>
      <c r="B5140" s="85"/>
      <c r="AQ5140" s="73"/>
      <c r="AT5140" s="73"/>
    </row>
    <row r="5141">
      <c r="A5141" s="106"/>
      <c r="B5141" s="85"/>
      <c r="AQ5141" s="73"/>
      <c r="AT5141" s="73"/>
    </row>
    <row r="5142">
      <c r="A5142" s="106"/>
      <c r="B5142" s="85"/>
      <c r="AQ5142" s="73"/>
      <c r="AT5142" s="73"/>
    </row>
    <row r="5143">
      <c r="A5143" s="106"/>
      <c r="B5143" s="85"/>
      <c r="AQ5143" s="73"/>
      <c r="AT5143" s="73"/>
    </row>
    <row r="5144">
      <c r="A5144" s="106"/>
      <c r="B5144" s="85"/>
      <c r="AQ5144" s="73"/>
      <c r="AT5144" s="73"/>
    </row>
    <row r="5145">
      <c r="A5145" s="106"/>
      <c r="B5145" s="85"/>
      <c r="AQ5145" s="73"/>
      <c r="AT5145" s="73"/>
    </row>
    <row r="5146">
      <c r="A5146" s="106"/>
      <c r="B5146" s="85"/>
      <c r="AQ5146" s="73"/>
      <c r="AT5146" s="73"/>
    </row>
    <row r="5147">
      <c r="A5147" s="106"/>
      <c r="B5147" s="85"/>
      <c r="AQ5147" s="73"/>
      <c r="AT5147" s="73"/>
    </row>
    <row r="5148">
      <c r="A5148" s="106"/>
      <c r="B5148" s="85"/>
      <c r="AQ5148" s="73"/>
      <c r="AT5148" s="73"/>
    </row>
    <row r="5149">
      <c r="A5149" s="106"/>
      <c r="B5149" s="85"/>
      <c r="AQ5149" s="73"/>
      <c r="AT5149" s="73"/>
    </row>
    <row r="5150">
      <c r="A5150" s="106"/>
      <c r="B5150" s="85"/>
      <c r="AQ5150" s="73"/>
      <c r="AT5150" s="73"/>
    </row>
    <row r="5151">
      <c r="A5151" s="106"/>
      <c r="B5151" s="85"/>
      <c r="AQ5151" s="73"/>
      <c r="AT5151" s="73"/>
    </row>
    <row r="5152">
      <c r="A5152" s="106"/>
      <c r="B5152" s="85"/>
      <c r="AQ5152" s="73"/>
      <c r="AT5152" s="73"/>
    </row>
    <row r="5153">
      <c r="A5153" s="106"/>
      <c r="B5153" s="85"/>
      <c r="AQ5153" s="73"/>
      <c r="AT5153" s="73"/>
    </row>
    <row r="5154">
      <c r="A5154" s="106"/>
      <c r="B5154" s="85"/>
      <c r="AQ5154" s="73"/>
      <c r="AT5154" s="73"/>
    </row>
    <row r="5155">
      <c r="A5155" s="106"/>
      <c r="B5155" s="85"/>
      <c r="AQ5155" s="73"/>
      <c r="AT5155" s="73"/>
    </row>
    <row r="5156">
      <c r="A5156" s="106"/>
      <c r="B5156" s="85"/>
      <c r="AQ5156" s="73"/>
      <c r="AT5156" s="73"/>
    </row>
    <row r="5157">
      <c r="A5157" s="106"/>
      <c r="B5157" s="85"/>
      <c r="AQ5157" s="73"/>
      <c r="AT5157" s="73"/>
    </row>
    <row r="5158">
      <c r="A5158" s="106"/>
      <c r="B5158" s="85"/>
      <c r="AQ5158" s="73"/>
      <c r="AT5158" s="73"/>
    </row>
    <row r="5159">
      <c r="A5159" s="106"/>
      <c r="B5159" s="85"/>
      <c r="AQ5159" s="73"/>
      <c r="AT5159" s="73"/>
    </row>
    <row r="5160">
      <c r="A5160" s="106"/>
      <c r="B5160" s="85"/>
      <c r="AQ5160" s="73"/>
      <c r="AT5160" s="73"/>
    </row>
    <row r="5161">
      <c r="A5161" s="106"/>
      <c r="B5161" s="85"/>
      <c r="AQ5161" s="73"/>
      <c r="AT5161" s="73"/>
    </row>
    <row r="5162">
      <c r="A5162" s="106"/>
      <c r="B5162" s="85"/>
      <c r="AQ5162" s="73"/>
      <c r="AT5162" s="73"/>
    </row>
    <row r="5163">
      <c r="A5163" s="106"/>
      <c r="B5163" s="85"/>
      <c r="AQ5163" s="73"/>
      <c r="AT5163" s="73"/>
    </row>
    <row r="5164">
      <c r="A5164" s="106"/>
      <c r="B5164" s="85"/>
      <c r="AQ5164" s="73"/>
      <c r="AT5164" s="73"/>
    </row>
    <row r="5165">
      <c r="A5165" s="106"/>
      <c r="B5165" s="85"/>
      <c r="AQ5165" s="73"/>
      <c r="AT5165" s="73"/>
    </row>
    <row r="5166">
      <c r="A5166" s="106"/>
      <c r="B5166" s="85"/>
      <c r="AQ5166" s="73"/>
      <c r="AT5166" s="73"/>
    </row>
    <row r="5167">
      <c r="A5167" s="106"/>
      <c r="B5167" s="85"/>
      <c r="AQ5167" s="73"/>
      <c r="AT5167" s="73"/>
    </row>
    <row r="5168">
      <c r="A5168" s="106"/>
      <c r="B5168" s="85"/>
      <c r="AQ5168" s="73"/>
      <c r="AT5168" s="73"/>
    </row>
    <row r="5169">
      <c r="A5169" s="106"/>
      <c r="B5169" s="85"/>
      <c r="AQ5169" s="73"/>
      <c r="AT5169" s="73"/>
    </row>
    <row r="5170">
      <c r="A5170" s="106"/>
      <c r="B5170" s="85"/>
      <c r="AQ5170" s="73"/>
      <c r="AT5170" s="73"/>
    </row>
    <row r="5171">
      <c r="A5171" s="106"/>
      <c r="B5171" s="85"/>
      <c r="AQ5171" s="73"/>
      <c r="AT5171" s="73"/>
    </row>
    <row r="5172">
      <c r="A5172" s="106"/>
      <c r="B5172" s="85"/>
      <c r="AQ5172" s="73"/>
      <c r="AT5172" s="73"/>
    </row>
    <row r="5173">
      <c r="A5173" s="106"/>
      <c r="B5173" s="85"/>
      <c r="AQ5173" s="73"/>
      <c r="AT5173" s="73"/>
    </row>
    <row r="5174">
      <c r="A5174" s="106"/>
      <c r="B5174" s="85"/>
      <c r="AQ5174" s="73"/>
      <c r="AT5174" s="73"/>
    </row>
    <row r="5175">
      <c r="A5175" s="106"/>
      <c r="B5175" s="85"/>
      <c r="AQ5175" s="73"/>
      <c r="AT5175" s="73"/>
    </row>
    <row r="5176">
      <c r="A5176" s="106"/>
      <c r="B5176" s="85"/>
      <c r="AQ5176" s="73"/>
      <c r="AT5176" s="73"/>
    </row>
    <row r="5177">
      <c r="A5177" s="106"/>
      <c r="B5177" s="85"/>
      <c r="AQ5177" s="73"/>
      <c r="AT5177" s="73"/>
    </row>
    <row r="5178">
      <c r="A5178" s="106"/>
      <c r="B5178" s="85"/>
      <c r="AQ5178" s="73"/>
      <c r="AT5178" s="73"/>
    </row>
    <row r="5179">
      <c r="A5179" s="106"/>
      <c r="B5179" s="85"/>
      <c r="AQ5179" s="73"/>
      <c r="AT5179" s="73"/>
    </row>
    <row r="5180">
      <c r="A5180" s="106"/>
      <c r="B5180" s="85"/>
      <c r="AQ5180" s="73"/>
      <c r="AT5180" s="73"/>
    </row>
    <row r="5181">
      <c r="A5181" s="106"/>
      <c r="B5181" s="85"/>
      <c r="AQ5181" s="73"/>
      <c r="AT5181" s="73"/>
    </row>
    <row r="5182">
      <c r="A5182" s="106"/>
      <c r="B5182" s="85"/>
      <c r="AQ5182" s="73"/>
      <c r="AT5182" s="73"/>
    </row>
    <row r="5183">
      <c r="A5183" s="106"/>
      <c r="B5183" s="85"/>
      <c r="AQ5183" s="73"/>
      <c r="AT5183" s="73"/>
    </row>
    <row r="5184">
      <c r="A5184" s="106"/>
      <c r="B5184" s="85"/>
      <c r="AQ5184" s="73"/>
      <c r="AT5184" s="73"/>
    </row>
    <row r="5185">
      <c r="A5185" s="106"/>
      <c r="B5185" s="85"/>
      <c r="AQ5185" s="73"/>
      <c r="AT5185" s="73"/>
    </row>
    <row r="5186">
      <c r="A5186" s="106"/>
      <c r="B5186" s="85"/>
      <c r="AQ5186" s="73"/>
      <c r="AT5186" s="73"/>
    </row>
    <row r="5187">
      <c r="A5187" s="106"/>
      <c r="B5187" s="85"/>
      <c r="AQ5187" s="73"/>
      <c r="AT5187" s="73"/>
    </row>
    <row r="5188">
      <c r="A5188" s="106"/>
      <c r="B5188" s="85"/>
      <c r="AQ5188" s="73"/>
      <c r="AT5188" s="73"/>
    </row>
    <row r="5189">
      <c r="A5189" s="106"/>
      <c r="B5189" s="85"/>
      <c r="AQ5189" s="73"/>
      <c r="AT5189" s="73"/>
    </row>
    <row r="5190">
      <c r="A5190" s="106"/>
      <c r="B5190" s="85"/>
      <c r="AQ5190" s="73"/>
      <c r="AT5190" s="73"/>
    </row>
    <row r="5191">
      <c r="A5191" s="106"/>
      <c r="B5191" s="85"/>
      <c r="AQ5191" s="73"/>
      <c r="AT5191" s="73"/>
    </row>
    <row r="5192">
      <c r="A5192" s="106"/>
      <c r="B5192" s="85"/>
      <c r="AQ5192" s="73"/>
      <c r="AT5192" s="73"/>
    </row>
    <row r="5193">
      <c r="A5193" s="106"/>
      <c r="B5193" s="85"/>
      <c r="AQ5193" s="73"/>
      <c r="AT5193" s="73"/>
    </row>
    <row r="5194">
      <c r="A5194" s="106"/>
      <c r="B5194" s="85"/>
      <c r="AQ5194" s="73"/>
      <c r="AT5194" s="73"/>
    </row>
    <row r="5195">
      <c r="A5195" s="106"/>
      <c r="B5195" s="85"/>
      <c r="AQ5195" s="73"/>
      <c r="AT5195" s="73"/>
    </row>
    <row r="5196">
      <c r="A5196" s="106"/>
      <c r="B5196" s="85"/>
      <c r="AQ5196" s="73"/>
      <c r="AT5196" s="73"/>
    </row>
    <row r="5197">
      <c r="A5197" s="106"/>
      <c r="B5197" s="85"/>
      <c r="AQ5197" s="73"/>
      <c r="AT5197" s="73"/>
    </row>
    <row r="5198">
      <c r="A5198" s="106"/>
      <c r="B5198" s="85"/>
      <c r="AQ5198" s="73"/>
      <c r="AT5198" s="73"/>
    </row>
    <row r="5199">
      <c r="A5199" s="106"/>
      <c r="B5199" s="85"/>
      <c r="AQ5199" s="73"/>
      <c r="AT5199" s="73"/>
    </row>
    <row r="5200">
      <c r="A5200" s="106"/>
      <c r="B5200" s="85"/>
      <c r="AQ5200" s="73"/>
      <c r="AT5200" s="73"/>
    </row>
    <row r="5201">
      <c r="A5201" s="106"/>
      <c r="B5201" s="85"/>
      <c r="AQ5201" s="73"/>
      <c r="AT5201" s="73"/>
    </row>
    <row r="5202">
      <c r="A5202" s="106"/>
      <c r="B5202" s="85"/>
      <c r="AQ5202" s="73"/>
      <c r="AT5202" s="73"/>
    </row>
    <row r="5203">
      <c r="A5203" s="106"/>
      <c r="B5203" s="85"/>
      <c r="AQ5203" s="73"/>
      <c r="AT5203" s="73"/>
    </row>
    <row r="5204">
      <c r="A5204" s="106"/>
      <c r="B5204" s="85"/>
      <c r="AQ5204" s="73"/>
      <c r="AT5204" s="73"/>
    </row>
    <row r="5205">
      <c r="A5205" s="106"/>
      <c r="B5205" s="85"/>
      <c r="AQ5205" s="73"/>
      <c r="AT5205" s="73"/>
    </row>
    <row r="5206">
      <c r="A5206" s="106"/>
      <c r="B5206" s="85"/>
      <c r="AQ5206" s="73"/>
      <c r="AT5206" s="73"/>
    </row>
    <row r="5207">
      <c r="A5207" s="106"/>
      <c r="B5207" s="85"/>
      <c r="AQ5207" s="73"/>
      <c r="AT5207" s="73"/>
    </row>
    <row r="5208">
      <c r="A5208" s="106"/>
      <c r="B5208" s="85"/>
      <c r="AQ5208" s="73"/>
      <c r="AT5208" s="73"/>
    </row>
    <row r="5209">
      <c r="A5209" s="106"/>
      <c r="B5209" s="85"/>
      <c r="AQ5209" s="73"/>
      <c r="AT5209" s="73"/>
    </row>
    <row r="5210">
      <c r="A5210" s="106"/>
      <c r="B5210" s="85"/>
      <c r="AQ5210" s="73"/>
      <c r="AT5210" s="73"/>
    </row>
    <row r="5211">
      <c r="A5211" s="106"/>
      <c r="B5211" s="85"/>
      <c r="AQ5211" s="73"/>
      <c r="AT5211" s="73"/>
    </row>
    <row r="5212">
      <c r="A5212" s="106"/>
      <c r="B5212" s="85"/>
      <c r="AQ5212" s="73"/>
      <c r="AT5212" s="73"/>
    </row>
    <row r="5213">
      <c r="A5213" s="106"/>
      <c r="B5213" s="85"/>
      <c r="AQ5213" s="73"/>
      <c r="AT5213" s="73"/>
    </row>
    <row r="5214">
      <c r="A5214" s="106"/>
      <c r="B5214" s="85"/>
      <c r="AQ5214" s="73"/>
      <c r="AT5214" s="73"/>
    </row>
    <row r="5215">
      <c r="A5215" s="106"/>
      <c r="B5215" s="85"/>
      <c r="AQ5215" s="73"/>
      <c r="AT5215" s="73"/>
    </row>
    <row r="5216">
      <c r="A5216" s="106"/>
      <c r="B5216" s="85"/>
      <c r="AQ5216" s="73"/>
      <c r="AT5216" s="73"/>
    </row>
    <row r="5217">
      <c r="A5217" s="106"/>
      <c r="B5217" s="85"/>
      <c r="AQ5217" s="73"/>
      <c r="AT5217" s="73"/>
    </row>
    <row r="5218">
      <c r="A5218" s="106"/>
      <c r="B5218" s="85"/>
      <c r="AQ5218" s="73"/>
      <c r="AT5218" s="73"/>
    </row>
    <row r="5219">
      <c r="A5219" s="106"/>
      <c r="B5219" s="85"/>
      <c r="AQ5219" s="73"/>
      <c r="AT5219" s="73"/>
    </row>
    <row r="5220">
      <c r="A5220" s="106"/>
      <c r="B5220" s="85"/>
      <c r="AQ5220" s="73"/>
      <c r="AT5220" s="73"/>
    </row>
    <row r="5221">
      <c r="A5221" s="106"/>
      <c r="B5221" s="85"/>
      <c r="AQ5221" s="73"/>
      <c r="AT5221" s="73"/>
    </row>
    <row r="5222">
      <c r="A5222" s="106"/>
      <c r="B5222" s="85"/>
      <c r="AQ5222" s="73"/>
      <c r="AT5222" s="73"/>
    </row>
    <row r="5223">
      <c r="A5223" s="106"/>
      <c r="B5223" s="85"/>
      <c r="AQ5223" s="73"/>
      <c r="AT5223" s="73"/>
    </row>
    <row r="5224">
      <c r="A5224" s="106"/>
      <c r="B5224" s="85"/>
      <c r="AQ5224" s="73"/>
      <c r="AT5224" s="73"/>
    </row>
    <row r="5225">
      <c r="A5225" s="106"/>
      <c r="B5225" s="85"/>
      <c r="AQ5225" s="73"/>
      <c r="AT5225" s="73"/>
    </row>
    <row r="5226">
      <c r="A5226" s="106"/>
      <c r="B5226" s="85"/>
      <c r="AQ5226" s="73"/>
      <c r="AT5226" s="73"/>
    </row>
    <row r="5227">
      <c r="A5227" s="106"/>
      <c r="B5227" s="85"/>
      <c r="AQ5227" s="73"/>
      <c r="AT5227" s="73"/>
    </row>
    <row r="5228">
      <c r="A5228" s="106"/>
      <c r="B5228" s="85"/>
      <c r="AQ5228" s="73"/>
      <c r="AT5228" s="73"/>
    </row>
    <row r="5229">
      <c r="A5229" s="106"/>
      <c r="B5229" s="85"/>
      <c r="AQ5229" s="73"/>
      <c r="AT5229" s="73"/>
    </row>
    <row r="5230">
      <c r="A5230" s="106"/>
      <c r="B5230" s="85"/>
      <c r="AQ5230" s="73"/>
      <c r="AT5230" s="73"/>
    </row>
    <row r="5231">
      <c r="A5231" s="106"/>
      <c r="B5231" s="85"/>
      <c r="AQ5231" s="73"/>
      <c r="AT5231" s="73"/>
    </row>
    <row r="5232">
      <c r="A5232" s="106"/>
      <c r="B5232" s="85"/>
      <c r="AQ5232" s="73"/>
      <c r="AT5232" s="73"/>
    </row>
    <row r="5233">
      <c r="A5233" s="106"/>
      <c r="B5233" s="85"/>
      <c r="AQ5233" s="73"/>
      <c r="AT5233" s="73"/>
    </row>
    <row r="5234">
      <c r="A5234" s="106"/>
      <c r="B5234" s="85"/>
      <c r="AQ5234" s="73"/>
      <c r="AT5234" s="73"/>
    </row>
    <row r="5235">
      <c r="A5235" s="106"/>
      <c r="B5235" s="85"/>
      <c r="AQ5235" s="73"/>
      <c r="AT5235" s="73"/>
    </row>
    <row r="5236">
      <c r="A5236" s="106"/>
      <c r="B5236" s="85"/>
      <c r="AQ5236" s="73"/>
      <c r="AT5236" s="73"/>
    </row>
    <row r="5237">
      <c r="A5237" s="106"/>
      <c r="B5237" s="85"/>
      <c r="AQ5237" s="73"/>
      <c r="AT5237" s="73"/>
    </row>
    <row r="5238">
      <c r="A5238" s="106"/>
      <c r="B5238" s="85"/>
      <c r="AQ5238" s="73"/>
      <c r="AT5238" s="73"/>
    </row>
    <row r="5239">
      <c r="A5239" s="106"/>
      <c r="B5239" s="85"/>
      <c r="AQ5239" s="73"/>
      <c r="AT5239" s="73"/>
    </row>
    <row r="5240">
      <c r="A5240" s="106"/>
      <c r="B5240" s="85"/>
      <c r="AQ5240" s="73"/>
      <c r="AT5240" s="73"/>
    </row>
    <row r="5241">
      <c r="A5241" s="106"/>
      <c r="B5241" s="85"/>
      <c r="AQ5241" s="73"/>
      <c r="AT5241" s="73"/>
    </row>
    <row r="5242">
      <c r="A5242" s="106"/>
      <c r="B5242" s="85"/>
      <c r="AQ5242" s="73"/>
      <c r="AT5242" s="73"/>
    </row>
    <row r="5243">
      <c r="A5243" s="106"/>
      <c r="B5243" s="85"/>
      <c r="AQ5243" s="73"/>
      <c r="AT5243" s="73"/>
    </row>
    <row r="5244">
      <c r="A5244" s="106"/>
      <c r="B5244" s="85"/>
      <c r="AQ5244" s="73"/>
      <c r="AT5244" s="73"/>
    </row>
    <row r="5245">
      <c r="A5245" s="106"/>
      <c r="B5245" s="85"/>
      <c r="AQ5245" s="73"/>
      <c r="AT5245" s="73"/>
    </row>
    <row r="5246">
      <c r="A5246" s="106"/>
      <c r="B5246" s="85"/>
      <c r="AQ5246" s="73"/>
      <c r="AT5246" s="73"/>
    </row>
    <row r="5247">
      <c r="A5247" s="106"/>
      <c r="B5247" s="85"/>
      <c r="AQ5247" s="73"/>
      <c r="AT5247" s="73"/>
    </row>
    <row r="5248">
      <c r="A5248" s="106"/>
      <c r="B5248" s="85"/>
      <c r="AQ5248" s="73"/>
      <c r="AT5248" s="73"/>
    </row>
    <row r="5249">
      <c r="A5249" s="106"/>
      <c r="B5249" s="85"/>
      <c r="AQ5249" s="73"/>
      <c r="AT5249" s="73"/>
    </row>
    <row r="5250">
      <c r="A5250" s="106"/>
      <c r="B5250" s="85"/>
      <c r="AQ5250" s="73"/>
      <c r="AT5250" s="73"/>
    </row>
    <row r="5251">
      <c r="A5251" s="106"/>
      <c r="B5251" s="85"/>
      <c r="AQ5251" s="73"/>
      <c r="AT5251" s="73"/>
    </row>
    <row r="5252">
      <c r="A5252" s="106"/>
      <c r="B5252" s="85"/>
      <c r="AQ5252" s="73"/>
      <c r="AT5252" s="73"/>
    </row>
    <row r="5253">
      <c r="A5253" s="106"/>
      <c r="B5253" s="85"/>
      <c r="AQ5253" s="73"/>
      <c r="AT5253" s="73"/>
    </row>
    <row r="5254">
      <c r="A5254" s="106"/>
      <c r="B5254" s="85"/>
      <c r="AQ5254" s="73"/>
      <c r="AT5254" s="73"/>
    </row>
    <row r="5255">
      <c r="A5255" s="106"/>
      <c r="B5255" s="85"/>
      <c r="AQ5255" s="73"/>
      <c r="AT5255" s="73"/>
    </row>
    <row r="5256">
      <c r="A5256" s="106"/>
      <c r="B5256" s="85"/>
      <c r="AQ5256" s="73"/>
      <c r="AT5256" s="73"/>
    </row>
    <row r="5257">
      <c r="A5257" s="106"/>
      <c r="B5257" s="85"/>
      <c r="AQ5257" s="73"/>
      <c r="AT5257" s="73"/>
    </row>
    <row r="5258">
      <c r="A5258" s="106"/>
      <c r="B5258" s="85"/>
      <c r="AQ5258" s="73"/>
      <c r="AT5258" s="73"/>
    </row>
    <row r="5259">
      <c r="A5259" s="106"/>
      <c r="B5259" s="85"/>
      <c r="AQ5259" s="73"/>
      <c r="AT5259" s="73"/>
    </row>
    <row r="5260">
      <c r="A5260" s="106"/>
      <c r="B5260" s="85"/>
      <c r="AQ5260" s="73"/>
      <c r="AT5260" s="73"/>
    </row>
    <row r="5261">
      <c r="A5261" s="106"/>
      <c r="B5261" s="85"/>
      <c r="AQ5261" s="73"/>
      <c r="AT5261" s="73"/>
    </row>
    <row r="5262">
      <c r="A5262" s="106"/>
      <c r="B5262" s="85"/>
      <c r="AQ5262" s="73"/>
      <c r="AT5262" s="73"/>
    </row>
    <row r="5263">
      <c r="A5263" s="106"/>
      <c r="B5263" s="85"/>
      <c r="AQ5263" s="73"/>
      <c r="AT5263" s="73"/>
    </row>
    <row r="5264">
      <c r="A5264" s="106"/>
      <c r="B5264" s="85"/>
      <c r="AQ5264" s="73"/>
      <c r="AT5264" s="73"/>
    </row>
    <row r="5265">
      <c r="A5265" s="106"/>
      <c r="B5265" s="85"/>
      <c r="AQ5265" s="73"/>
      <c r="AT5265" s="73"/>
    </row>
    <row r="5266">
      <c r="A5266" s="106"/>
      <c r="B5266" s="85"/>
      <c r="AQ5266" s="73"/>
      <c r="AT5266" s="73"/>
    </row>
    <row r="5267">
      <c r="A5267" s="106"/>
      <c r="B5267" s="85"/>
      <c r="AQ5267" s="73"/>
      <c r="AT5267" s="73"/>
    </row>
    <row r="5268">
      <c r="A5268" s="106"/>
      <c r="B5268" s="85"/>
      <c r="AQ5268" s="73"/>
      <c r="AT5268" s="73"/>
    </row>
    <row r="5269">
      <c r="A5269" s="106"/>
      <c r="B5269" s="85"/>
      <c r="AQ5269" s="73"/>
      <c r="AT5269" s="73"/>
    </row>
    <row r="5270">
      <c r="A5270" s="106"/>
      <c r="B5270" s="85"/>
      <c r="AQ5270" s="73"/>
      <c r="AT5270" s="73"/>
    </row>
    <row r="5271">
      <c r="A5271" s="106"/>
      <c r="B5271" s="85"/>
      <c r="AQ5271" s="73"/>
      <c r="AT5271" s="73"/>
    </row>
    <row r="5272">
      <c r="A5272" s="106"/>
      <c r="B5272" s="85"/>
      <c r="AQ5272" s="73"/>
      <c r="AT5272" s="73"/>
    </row>
    <row r="5273">
      <c r="A5273" s="106"/>
      <c r="B5273" s="85"/>
      <c r="AQ5273" s="73"/>
      <c r="AT5273" s="73"/>
    </row>
    <row r="5274">
      <c r="A5274" s="106"/>
      <c r="B5274" s="85"/>
      <c r="AQ5274" s="73"/>
      <c r="AT5274" s="73"/>
    </row>
    <row r="5275">
      <c r="A5275" s="106"/>
      <c r="B5275" s="85"/>
      <c r="AQ5275" s="73"/>
      <c r="AT5275" s="73"/>
    </row>
    <row r="5276">
      <c r="A5276" s="106"/>
      <c r="B5276" s="85"/>
      <c r="AQ5276" s="73"/>
      <c r="AT5276" s="73"/>
    </row>
    <row r="5277">
      <c r="A5277" s="106"/>
      <c r="B5277" s="85"/>
      <c r="AQ5277" s="73"/>
      <c r="AT5277" s="73"/>
    </row>
    <row r="5278">
      <c r="A5278" s="106"/>
      <c r="B5278" s="85"/>
      <c r="AQ5278" s="73"/>
      <c r="AT5278" s="73"/>
    </row>
    <row r="5279">
      <c r="A5279" s="106"/>
      <c r="B5279" s="85"/>
      <c r="AQ5279" s="73"/>
      <c r="AT5279" s="73"/>
    </row>
    <row r="5280">
      <c r="A5280" s="106"/>
      <c r="B5280" s="85"/>
      <c r="AQ5280" s="73"/>
      <c r="AT5280" s="73"/>
    </row>
    <row r="5281">
      <c r="A5281" s="106"/>
      <c r="B5281" s="85"/>
      <c r="AQ5281" s="73"/>
      <c r="AT5281" s="73"/>
    </row>
    <row r="5282">
      <c r="A5282" s="106"/>
      <c r="B5282" s="85"/>
      <c r="AQ5282" s="73"/>
      <c r="AT5282" s="73"/>
    </row>
    <row r="5283">
      <c r="A5283" s="106"/>
      <c r="B5283" s="85"/>
      <c r="AQ5283" s="73"/>
      <c r="AT5283" s="73"/>
    </row>
    <row r="5284">
      <c r="A5284" s="106"/>
      <c r="B5284" s="85"/>
      <c r="AQ5284" s="73"/>
      <c r="AT5284" s="73"/>
    </row>
    <row r="5285">
      <c r="A5285" s="106"/>
      <c r="B5285" s="85"/>
      <c r="AQ5285" s="73"/>
      <c r="AT5285" s="73"/>
    </row>
    <row r="5286">
      <c r="A5286" s="106"/>
      <c r="B5286" s="85"/>
      <c r="AQ5286" s="73"/>
      <c r="AT5286" s="73"/>
    </row>
    <row r="5287">
      <c r="A5287" s="106"/>
      <c r="B5287" s="85"/>
      <c r="AQ5287" s="73"/>
      <c r="AT5287" s="73"/>
    </row>
    <row r="5288">
      <c r="A5288" s="106"/>
      <c r="B5288" s="85"/>
      <c r="AQ5288" s="73"/>
      <c r="AT5288" s="73"/>
    </row>
    <row r="5289">
      <c r="A5289" s="106"/>
      <c r="B5289" s="85"/>
      <c r="AQ5289" s="73"/>
      <c r="AT5289" s="73"/>
    </row>
    <row r="5290">
      <c r="A5290" s="106"/>
      <c r="B5290" s="85"/>
      <c r="AQ5290" s="73"/>
      <c r="AT5290" s="73"/>
    </row>
    <row r="5291">
      <c r="A5291" s="106"/>
      <c r="B5291" s="85"/>
      <c r="AQ5291" s="73"/>
      <c r="AT5291" s="73"/>
    </row>
    <row r="5292">
      <c r="A5292" s="106"/>
      <c r="B5292" s="85"/>
      <c r="AQ5292" s="73"/>
      <c r="AT5292" s="73"/>
    </row>
    <row r="5293">
      <c r="A5293" s="106"/>
      <c r="B5293" s="85"/>
      <c r="AQ5293" s="73"/>
      <c r="AT5293" s="73"/>
    </row>
    <row r="5294">
      <c r="A5294" s="106"/>
      <c r="B5294" s="85"/>
      <c r="AQ5294" s="73"/>
      <c r="AT5294" s="73"/>
    </row>
    <row r="5295">
      <c r="A5295" s="106"/>
      <c r="B5295" s="85"/>
      <c r="AQ5295" s="73"/>
      <c r="AT5295" s="73"/>
    </row>
    <row r="5296">
      <c r="A5296" s="106"/>
      <c r="B5296" s="85"/>
      <c r="AQ5296" s="73"/>
      <c r="AT5296" s="73"/>
    </row>
    <row r="5297">
      <c r="A5297" s="106"/>
      <c r="B5297" s="85"/>
      <c r="AQ5297" s="73"/>
      <c r="AT5297" s="73"/>
    </row>
    <row r="5298">
      <c r="A5298" s="106"/>
      <c r="B5298" s="85"/>
      <c r="AQ5298" s="73"/>
      <c r="AT5298" s="73"/>
    </row>
    <row r="5299">
      <c r="A5299" s="106"/>
      <c r="B5299" s="85"/>
      <c r="AQ5299" s="73"/>
      <c r="AT5299" s="73"/>
    </row>
    <row r="5300">
      <c r="A5300" s="106"/>
      <c r="B5300" s="85"/>
      <c r="AQ5300" s="73"/>
      <c r="AT5300" s="73"/>
    </row>
    <row r="5301">
      <c r="A5301" s="106"/>
      <c r="B5301" s="85"/>
      <c r="AQ5301" s="73"/>
      <c r="AT5301" s="73"/>
    </row>
    <row r="5302">
      <c r="A5302" s="106"/>
      <c r="B5302" s="85"/>
      <c r="AQ5302" s="73"/>
      <c r="AT5302" s="73"/>
    </row>
    <row r="5303">
      <c r="A5303" s="106"/>
      <c r="B5303" s="85"/>
      <c r="AQ5303" s="73"/>
      <c r="AT5303" s="73"/>
    </row>
    <row r="5304">
      <c r="A5304" s="106"/>
      <c r="B5304" s="85"/>
      <c r="AQ5304" s="73"/>
      <c r="AT5304" s="73"/>
    </row>
    <row r="5305">
      <c r="A5305" s="106"/>
      <c r="B5305" s="85"/>
      <c r="AQ5305" s="73"/>
      <c r="AT5305" s="73"/>
    </row>
    <row r="5306">
      <c r="A5306" s="106"/>
      <c r="B5306" s="85"/>
      <c r="AQ5306" s="73"/>
      <c r="AT5306" s="73"/>
    </row>
    <row r="5307">
      <c r="A5307" s="106"/>
      <c r="B5307" s="85"/>
      <c r="AQ5307" s="73"/>
      <c r="AT5307" s="73"/>
    </row>
    <row r="5308">
      <c r="A5308" s="106"/>
      <c r="B5308" s="85"/>
      <c r="AQ5308" s="73"/>
      <c r="AT5308" s="73"/>
    </row>
    <row r="5309">
      <c r="A5309" s="106"/>
      <c r="B5309" s="85"/>
      <c r="AQ5309" s="73"/>
      <c r="AT5309" s="73"/>
    </row>
    <row r="5310">
      <c r="A5310" s="106"/>
      <c r="B5310" s="85"/>
      <c r="AQ5310" s="73"/>
      <c r="AT5310" s="73"/>
    </row>
    <row r="5311">
      <c r="A5311" s="106"/>
      <c r="B5311" s="85"/>
      <c r="AQ5311" s="73"/>
      <c r="AT5311" s="73"/>
    </row>
    <row r="5312">
      <c r="A5312" s="106"/>
      <c r="B5312" s="85"/>
      <c r="AQ5312" s="73"/>
      <c r="AT5312" s="73"/>
    </row>
    <row r="5313">
      <c r="A5313" s="106"/>
      <c r="B5313" s="85"/>
      <c r="AQ5313" s="73"/>
      <c r="AT5313" s="73"/>
    </row>
    <row r="5314">
      <c r="A5314" s="106"/>
      <c r="B5314" s="85"/>
      <c r="AQ5314" s="73"/>
      <c r="AT5314" s="73"/>
    </row>
    <row r="5315">
      <c r="A5315" s="106"/>
      <c r="B5315" s="85"/>
      <c r="AQ5315" s="73"/>
      <c r="AT5315" s="73"/>
    </row>
    <row r="5316">
      <c r="A5316" s="106"/>
      <c r="B5316" s="85"/>
      <c r="AQ5316" s="73"/>
      <c r="AT5316" s="73"/>
    </row>
    <row r="5317">
      <c r="A5317" s="106"/>
      <c r="B5317" s="85"/>
      <c r="AQ5317" s="73"/>
      <c r="AT5317" s="73"/>
    </row>
    <row r="5318">
      <c r="A5318" s="106"/>
      <c r="B5318" s="85"/>
      <c r="AQ5318" s="73"/>
      <c r="AT5318" s="73"/>
    </row>
    <row r="5319">
      <c r="A5319" s="106"/>
      <c r="B5319" s="85"/>
      <c r="AQ5319" s="73"/>
      <c r="AT5319" s="73"/>
    </row>
    <row r="5320">
      <c r="A5320" s="106"/>
      <c r="B5320" s="85"/>
      <c r="AQ5320" s="73"/>
      <c r="AT5320" s="73"/>
    </row>
    <row r="5321">
      <c r="A5321" s="106"/>
      <c r="B5321" s="85"/>
      <c r="AQ5321" s="73"/>
      <c r="AT5321" s="73"/>
    </row>
    <row r="5322">
      <c r="A5322" s="106"/>
      <c r="B5322" s="85"/>
      <c r="AQ5322" s="73"/>
      <c r="AT5322" s="73"/>
    </row>
    <row r="5323">
      <c r="A5323" s="106"/>
      <c r="B5323" s="85"/>
      <c r="AQ5323" s="73"/>
      <c r="AT5323" s="73"/>
    </row>
    <row r="5324">
      <c r="A5324" s="106"/>
      <c r="B5324" s="85"/>
      <c r="AQ5324" s="73"/>
      <c r="AT5324" s="73"/>
    </row>
    <row r="5325">
      <c r="A5325" s="106"/>
      <c r="B5325" s="85"/>
      <c r="AQ5325" s="73"/>
      <c r="AT5325" s="73"/>
    </row>
    <row r="5326">
      <c r="A5326" s="106"/>
      <c r="B5326" s="85"/>
      <c r="AQ5326" s="73"/>
      <c r="AT5326" s="73"/>
    </row>
    <row r="5327">
      <c r="A5327" s="106"/>
      <c r="B5327" s="85"/>
      <c r="AQ5327" s="73"/>
      <c r="AT5327" s="73"/>
    </row>
    <row r="5328">
      <c r="A5328" s="106"/>
      <c r="B5328" s="85"/>
      <c r="AQ5328" s="73"/>
      <c r="AT5328" s="73"/>
    </row>
    <row r="5329">
      <c r="A5329" s="106"/>
      <c r="B5329" s="85"/>
      <c r="AQ5329" s="73"/>
      <c r="AT5329" s="73"/>
    </row>
    <row r="5330">
      <c r="A5330" s="106"/>
      <c r="B5330" s="85"/>
      <c r="AQ5330" s="73"/>
      <c r="AT5330" s="73"/>
    </row>
    <row r="5331">
      <c r="A5331" s="106"/>
      <c r="B5331" s="85"/>
      <c r="AQ5331" s="73"/>
      <c r="AT5331" s="73"/>
    </row>
    <row r="5332">
      <c r="A5332" s="106"/>
      <c r="B5332" s="85"/>
      <c r="AQ5332" s="73"/>
      <c r="AT5332" s="73"/>
    </row>
    <row r="5333">
      <c r="A5333" s="106"/>
      <c r="B5333" s="85"/>
      <c r="AQ5333" s="73"/>
      <c r="AT5333" s="73"/>
    </row>
    <row r="5334">
      <c r="A5334" s="106"/>
      <c r="B5334" s="85"/>
      <c r="AQ5334" s="73"/>
      <c r="AT5334" s="73"/>
    </row>
    <row r="5335">
      <c r="A5335" s="106"/>
      <c r="B5335" s="85"/>
      <c r="AQ5335" s="73"/>
      <c r="AT5335" s="73"/>
    </row>
    <row r="5336">
      <c r="A5336" s="106"/>
      <c r="B5336" s="85"/>
      <c r="AQ5336" s="73"/>
      <c r="AT5336" s="73"/>
    </row>
    <row r="5337">
      <c r="A5337" s="106"/>
      <c r="B5337" s="85"/>
      <c r="AQ5337" s="73"/>
      <c r="AT5337" s="73"/>
    </row>
    <row r="5338">
      <c r="A5338" s="106"/>
      <c r="B5338" s="85"/>
      <c r="AQ5338" s="73"/>
      <c r="AT5338" s="73"/>
    </row>
    <row r="5339">
      <c r="A5339" s="106"/>
      <c r="B5339" s="85"/>
      <c r="AQ5339" s="73"/>
      <c r="AT5339" s="73"/>
    </row>
    <row r="5340">
      <c r="A5340" s="106"/>
      <c r="B5340" s="85"/>
      <c r="AQ5340" s="73"/>
      <c r="AT5340" s="73"/>
    </row>
    <row r="5341">
      <c r="A5341" s="106"/>
      <c r="B5341" s="85"/>
      <c r="AQ5341" s="73"/>
      <c r="AT5341" s="73"/>
    </row>
    <row r="5342">
      <c r="A5342" s="106"/>
      <c r="B5342" s="85"/>
      <c r="AQ5342" s="73"/>
      <c r="AT5342" s="73"/>
    </row>
    <row r="5343">
      <c r="A5343" s="106"/>
      <c r="B5343" s="85"/>
      <c r="AQ5343" s="73"/>
      <c r="AT5343" s="73"/>
    </row>
    <row r="5344">
      <c r="A5344" s="106"/>
      <c r="B5344" s="85"/>
      <c r="AQ5344" s="73"/>
      <c r="AT5344" s="73"/>
    </row>
    <row r="5345">
      <c r="A5345" s="106"/>
      <c r="B5345" s="85"/>
      <c r="AQ5345" s="73"/>
      <c r="AT5345" s="73"/>
    </row>
    <row r="5346">
      <c r="A5346" s="106"/>
      <c r="B5346" s="85"/>
      <c r="AQ5346" s="73"/>
      <c r="AT5346" s="73"/>
    </row>
    <row r="5347">
      <c r="A5347" s="106"/>
      <c r="B5347" s="85"/>
      <c r="AQ5347" s="73"/>
      <c r="AT5347" s="73"/>
    </row>
    <row r="5348">
      <c r="A5348" s="106"/>
      <c r="B5348" s="85"/>
      <c r="AQ5348" s="73"/>
      <c r="AT5348" s="73"/>
    </row>
    <row r="5349">
      <c r="A5349" s="106"/>
      <c r="B5349" s="85"/>
      <c r="AQ5349" s="73"/>
      <c r="AT5349" s="73"/>
    </row>
    <row r="5350">
      <c r="A5350" s="106"/>
      <c r="B5350" s="85"/>
      <c r="AQ5350" s="73"/>
      <c r="AT5350" s="73"/>
    </row>
    <row r="5351">
      <c r="A5351" s="106"/>
      <c r="B5351" s="85"/>
      <c r="AQ5351" s="73"/>
      <c r="AT5351" s="73"/>
    </row>
    <row r="5352">
      <c r="A5352" s="106"/>
      <c r="B5352" s="85"/>
      <c r="AQ5352" s="73"/>
      <c r="AT5352" s="73"/>
    </row>
    <row r="5353">
      <c r="A5353" s="106"/>
      <c r="B5353" s="85"/>
      <c r="AQ5353" s="73"/>
      <c r="AT5353" s="73"/>
    </row>
    <row r="5354">
      <c r="A5354" s="106"/>
      <c r="B5354" s="85"/>
      <c r="AQ5354" s="73"/>
      <c r="AT5354" s="73"/>
    </row>
    <row r="5355">
      <c r="A5355" s="106"/>
      <c r="B5355" s="85"/>
      <c r="AQ5355" s="73"/>
      <c r="AT5355" s="73"/>
    </row>
    <row r="5356">
      <c r="A5356" s="106"/>
      <c r="B5356" s="85"/>
      <c r="AQ5356" s="73"/>
      <c r="AT5356" s="73"/>
    </row>
    <row r="5357">
      <c r="A5357" s="106"/>
      <c r="B5357" s="85"/>
      <c r="AQ5357" s="73"/>
      <c r="AT5357" s="73"/>
    </row>
    <row r="5358">
      <c r="A5358" s="106"/>
      <c r="B5358" s="85"/>
      <c r="AQ5358" s="73"/>
      <c r="AT5358" s="73"/>
    </row>
    <row r="5359">
      <c r="A5359" s="106"/>
      <c r="B5359" s="85"/>
      <c r="AQ5359" s="73"/>
      <c r="AT5359" s="73"/>
    </row>
    <row r="5360">
      <c r="A5360" s="106"/>
      <c r="B5360" s="85"/>
      <c r="AQ5360" s="73"/>
      <c r="AT5360" s="73"/>
    </row>
    <row r="5361">
      <c r="A5361" s="106"/>
      <c r="B5361" s="85"/>
      <c r="AQ5361" s="73"/>
      <c r="AT5361" s="73"/>
    </row>
    <row r="5362">
      <c r="A5362" s="106"/>
      <c r="B5362" s="85"/>
      <c r="AQ5362" s="73"/>
      <c r="AT5362" s="73"/>
    </row>
    <row r="5363">
      <c r="A5363" s="106"/>
      <c r="B5363" s="85"/>
      <c r="AQ5363" s="73"/>
      <c r="AT5363" s="73"/>
    </row>
    <row r="5364">
      <c r="A5364" s="106"/>
      <c r="B5364" s="85"/>
      <c r="AQ5364" s="73"/>
      <c r="AT5364" s="73"/>
    </row>
    <row r="5365">
      <c r="A5365" s="106"/>
      <c r="B5365" s="85"/>
      <c r="AQ5365" s="73"/>
      <c r="AT5365" s="73"/>
    </row>
    <row r="5366">
      <c r="A5366" s="106"/>
      <c r="B5366" s="85"/>
      <c r="AQ5366" s="73"/>
      <c r="AT5366" s="73"/>
    </row>
    <row r="5367">
      <c r="A5367" s="106"/>
      <c r="B5367" s="85"/>
      <c r="AQ5367" s="73"/>
      <c r="AT5367" s="73"/>
    </row>
    <row r="5368">
      <c r="A5368" s="106"/>
      <c r="B5368" s="85"/>
      <c r="AQ5368" s="73"/>
      <c r="AT5368" s="73"/>
    </row>
    <row r="5369">
      <c r="A5369" s="106"/>
      <c r="B5369" s="85"/>
      <c r="AQ5369" s="73"/>
      <c r="AT5369" s="73"/>
    </row>
    <row r="5370">
      <c r="A5370" s="106"/>
      <c r="B5370" s="85"/>
      <c r="AQ5370" s="73"/>
      <c r="AT5370" s="73"/>
    </row>
    <row r="5371">
      <c r="A5371" s="106"/>
      <c r="B5371" s="85"/>
      <c r="AQ5371" s="73"/>
      <c r="AT5371" s="73"/>
    </row>
    <row r="5372">
      <c r="A5372" s="106"/>
      <c r="B5372" s="85"/>
      <c r="AQ5372" s="73"/>
      <c r="AT5372" s="73"/>
    </row>
    <row r="5373">
      <c r="A5373" s="106"/>
      <c r="B5373" s="85"/>
      <c r="AQ5373" s="73"/>
      <c r="AT5373" s="73"/>
    </row>
    <row r="5374">
      <c r="A5374" s="106"/>
      <c r="B5374" s="85"/>
      <c r="AQ5374" s="73"/>
      <c r="AT5374" s="73"/>
    </row>
    <row r="5375">
      <c r="A5375" s="106"/>
      <c r="B5375" s="85"/>
      <c r="AQ5375" s="73"/>
      <c r="AT5375" s="73"/>
    </row>
    <row r="5376">
      <c r="A5376" s="106"/>
      <c r="B5376" s="85"/>
      <c r="AQ5376" s="73"/>
      <c r="AT5376" s="73"/>
    </row>
    <row r="5377">
      <c r="A5377" s="106"/>
      <c r="B5377" s="85"/>
      <c r="AQ5377" s="73"/>
      <c r="AT5377" s="73"/>
    </row>
    <row r="5378">
      <c r="A5378" s="106"/>
      <c r="B5378" s="85"/>
      <c r="AQ5378" s="73"/>
      <c r="AT5378" s="73"/>
    </row>
    <row r="5379">
      <c r="A5379" s="106"/>
      <c r="B5379" s="85"/>
      <c r="AQ5379" s="73"/>
      <c r="AT5379" s="73"/>
    </row>
    <row r="5380">
      <c r="A5380" s="106"/>
      <c r="B5380" s="85"/>
      <c r="AQ5380" s="73"/>
      <c r="AT5380" s="73"/>
    </row>
    <row r="5381">
      <c r="A5381" s="106"/>
      <c r="B5381" s="85"/>
      <c r="AQ5381" s="73"/>
      <c r="AT5381" s="73"/>
    </row>
    <row r="5382">
      <c r="A5382" s="106"/>
      <c r="B5382" s="85"/>
      <c r="AQ5382" s="73"/>
      <c r="AT5382" s="73"/>
    </row>
    <row r="5383">
      <c r="A5383" s="106"/>
      <c r="B5383" s="85"/>
      <c r="AQ5383" s="73"/>
      <c r="AT5383" s="73"/>
    </row>
    <row r="5384">
      <c r="A5384" s="106"/>
      <c r="B5384" s="85"/>
      <c r="AQ5384" s="73"/>
      <c r="AT5384" s="73"/>
    </row>
    <row r="5385">
      <c r="A5385" s="106"/>
      <c r="B5385" s="85"/>
      <c r="AQ5385" s="73"/>
      <c r="AT5385" s="73"/>
    </row>
    <row r="5386">
      <c r="A5386" s="106"/>
      <c r="B5386" s="85"/>
      <c r="AQ5386" s="73"/>
      <c r="AT5386" s="73"/>
    </row>
    <row r="5387">
      <c r="A5387" s="106"/>
      <c r="B5387" s="85"/>
      <c r="AQ5387" s="73"/>
      <c r="AT5387" s="73"/>
    </row>
    <row r="5388">
      <c r="A5388" s="106"/>
      <c r="B5388" s="85"/>
      <c r="AQ5388" s="73"/>
      <c r="AT5388" s="73"/>
    </row>
    <row r="5389">
      <c r="A5389" s="106"/>
      <c r="B5389" s="85"/>
      <c r="AQ5389" s="73"/>
      <c r="AT5389" s="73"/>
    </row>
    <row r="5390">
      <c r="A5390" s="106"/>
      <c r="B5390" s="85"/>
      <c r="AQ5390" s="73"/>
      <c r="AT5390" s="73"/>
    </row>
    <row r="5391">
      <c r="A5391" s="106"/>
      <c r="B5391" s="85"/>
      <c r="AQ5391" s="73"/>
      <c r="AT5391" s="73"/>
    </row>
    <row r="5392">
      <c r="A5392" s="106"/>
      <c r="B5392" s="85"/>
      <c r="AQ5392" s="73"/>
      <c r="AT5392" s="73"/>
    </row>
    <row r="5393">
      <c r="A5393" s="106"/>
      <c r="B5393" s="85"/>
      <c r="AQ5393" s="73"/>
      <c r="AT5393" s="73"/>
    </row>
    <row r="5394">
      <c r="A5394" s="106"/>
      <c r="B5394" s="85"/>
      <c r="AQ5394" s="73"/>
      <c r="AT5394" s="73"/>
    </row>
    <row r="5395">
      <c r="A5395" s="106"/>
      <c r="B5395" s="85"/>
      <c r="AQ5395" s="73"/>
      <c r="AT5395" s="73"/>
    </row>
    <row r="5396">
      <c r="A5396" s="106"/>
      <c r="B5396" s="85"/>
      <c r="AQ5396" s="73"/>
      <c r="AT5396" s="73"/>
    </row>
    <row r="5397">
      <c r="A5397" s="106"/>
      <c r="B5397" s="85"/>
      <c r="AQ5397" s="73"/>
      <c r="AT5397" s="73"/>
    </row>
    <row r="5398">
      <c r="A5398" s="106"/>
      <c r="B5398" s="85"/>
      <c r="AQ5398" s="73"/>
      <c r="AT5398" s="73"/>
    </row>
    <row r="5399">
      <c r="A5399" s="106"/>
      <c r="B5399" s="85"/>
      <c r="AQ5399" s="73"/>
      <c r="AT5399" s="73"/>
    </row>
    <row r="5400">
      <c r="A5400" s="106"/>
      <c r="B5400" s="85"/>
      <c r="AQ5400" s="73"/>
      <c r="AT5400" s="73"/>
    </row>
    <row r="5401">
      <c r="A5401" s="106"/>
      <c r="B5401" s="85"/>
      <c r="AQ5401" s="73"/>
      <c r="AT5401" s="73"/>
    </row>
    <row r="5402">
      <c r="A5402" s="106"/>
      <c r="B5402" s="85"/>
      <c r="AQ5402" s="73"/>
      <c r="AT5402" s="73"/>
    </row>
    <row r="5403">
      <c r="A5403" s="106"/>
      <c r="B5403" s="85"/>
      <c r="AQ5403" s="73"/>
      <c r="AT5403" s="73"/>
    </row>
    <row r="5404">
      <c r="A5404" s="106"/>
      <c r="B5404" s="85"/>
      <c r="AQ5404" s="73"/>
      <c r="AT5404" s="73"/>
    </row>
    <row r="5405">
      <c r="A5405" s="106"/>
      <c r="B5405" s="85"/>
      <c r="AQ5405" s="73"/>
      <c r="AT5405" s="73"/>
    </row>
    <row r="5406">
      <c r="A5406" s="106"/>
      <c r="B5406" s="85"/>
      <c r="AQ5406" s="73"/>
      <c r="AT5406" s="73"/>
    </row>
    <row r="5407">
      <c r="A5407" s="106"/>
      <c r="B5407" s="85"/>
      <c r="AQ5407" s="73"/>
      <c r="AT5407" s="73"/>
    </row>
    <row r="5408">
      <c r="A5408" s="106"/>
      <c r="B5408" s="85"/>
      <c r="AQ5408" s="73"/>
      <c r="AT5408" s="73"/>
    </row>
    <row r="5409">
      <c r="A5409" s="106"/>
      <c r="B5409" s="85"/>
      <c r="AQ5409" s="73"/>
      <c r="AT5409" s="73"/>
    </row>
    <row r="5410">
      <c r="A5410" s="106"/>
      <c r="B5410" s="85"/>
      <c r="AQ5410" s="73"/>
      <c r="AT5410" s="73"/>
    </row>
    <row r="5411">
      <c r="A5411" s="106"/>
      <c r="B5411" s="85"/>
      <c r="AQ5411" s="73"/>
      <c r="AT5411" s="73"/>
    </row>
    <row r="5412">
      <c r="A5412" s="106"/>
      <c r="B5412" s="85"/>
      <c r="AQ5412" s="73"/>
      <c r="AT5412" s="73"/>
    </row>
    <row r="5413">
      <c r="A5413" s="106"/>
      <c r="B5413" s="85"/>
      <c r="AQ5413" s="73"/>
      <c r="AT5413" s="73"/>
    </row>
    <row r="5414">
      <c r="A5414" s="106"/>
      <c r="B5414" s="85"/>
      <c r="AQ5414" s="73"/>
      <c r="AT5414" s="73"/>
    </row>
    <row r="5415">
      <c r="A5415" s="106"/>
      <c r="B5415" s="85"/>
      <c r="AQ5415" s="73"/>
      <c r="AT5415" s="73"/>
    </row>
    <row r="5416">
      <c r="A5416" s="106"/>
      <c r="B5416" s="85"/>
      <c r="AQ5416" s="73"/>
      <c r="AT5416" s="73"/>
    </row>
    <row r="5417">
      <c r="A5417" s="106"/>
      <c r="B5417" s="85"/>
      <c r="AQ5417" s="73"/>
      <c r="AT5417" s="73"/>
    </row>
    <row r="5418">
      <c r="A5418" s="106"/>
      <c r="B5418" s="85"/>
      <c r="AQ5418" s="73"/>
      <c r="AT5418" s="73"/>
    </row>
    <row r="5419">
      <c r="A5419" s="106"/>
      <c r="B5419" s="85"/>
      <c r="AQ5419" s="73"/>
      <c r="AT5419" s="73"/>
    </row>
    <row r="5420">
      <c r="A5420" s="106"/>
      <c r="B5420" s="85"/>
      <c r="AQ5420" s="73"/>
      <c r="AT5420" s="73"/>
    </row>
    <row r="5421">
      <c r="A5421" s="106"/>
      <c r="B5421" s="85"/>
      <c r="AQ5421" s="73"/>
      <c r="AT5421" s="73"/>
    </row>
    <row r="5422">
      <c r="A5422" s="106"/>
      <c r="B5422" s="85"/>
      <c r="AQ5422" s="73"/>
      <c r="AT5422" s="73"/>
    </row>
    <row r="5423">
      <c r="A5423" s="106"/>
      <c r="B5423" s="85"/>
      <c r="AQ5423" s="73"/>
      <c r="AT5423" s="73"/>
    </row>
    <row r="5424">
      <c r="A5424" s="106"/>
      <c r="B5424" s="85"/>
      <c r="AQ5424" s="73"/>
      <c r="AT5424" s="73"/>
    </row>
    <row r="5425">
      <c r="A5425" s="106"/>
      <c r="B5425" s="85"/>
      <c r="AQ5425" s="73"/>
      <c r="AT5425" s="73"/>
    </row>
    <row r="5426">
      <c r="A5426" s="106"/>
      <c r="B5426" s="85"/>
      <c r="AQ5426" s="73"/>
      <c r="AT5426" s="73"/>
    </row>
    <row r="5427">
      <c r="A5427" s="106"/>
      <c r="B5427" s="85"/>
      <c r="AQ5427" s="73"/>
      <c r="AT5427" s="73"/>
    </row>
    <row r="5428">
      <c r="A5428" s="106"/>
      <c r="B5428" s="85"/>
      <c r="AQ5428" s="73"/>
      <c r="AT5428" s="73"/>
    </row>
    <row r="5429">
      <c r="A5429" s="106"/>
      <c r="B5429" s="85"/>
      <c r="AQ5429" s="73"/>
      <c r="AT5429" s="73"/>
    </row>
    <row r="5430">
      <c r="A5430" s="106"/>
      <c r="B5430" s="85"/>
      <c r="AQ5430" s="73"/>
      <c r="AT5430" s="73"/>
    </row>
    <row r="5431">
      <c r="A5431" s="106"/>
      <c r="B5431" s="85"/>
      <c r="AQ5431" s="73"/>
      <c r="AT5431" s="73"/>
    </row>
    <row r="5432">
      <c r="A5432" s="106"/>
      <c r="B5432" s="85"/>
      <c r="AQ5432" s="73"/>
      <c r="AT5432" s="73"/>
    </row>
    <row r="5433">
      <c r="A5433" s="106"/>
      <c r="B5433" s="85"/>
      <c r="AQ5433" s="73"/>
      <c r="AT5433" s="73"/>
    </row>
    <row r="5434">
      <c r="A5434" s="106"/>
      <c r="B5434" s="85"/>
      <c r="AQ5434" s="73"/>
      <c r="AT5434" s="73"/>
    </row>
    <row r="5435">
      <c r="A5435" s="106"/>
      <c r="B5435" s="85"/>
      <c r="AQ5435" s="73"/>
      <c r="AT5435" s="73"/>
    </row>
    <row r="5436">
      <c r="A5436" s="106"/>
      <c r="B5436" s="85"/>
      <c r="AQ5436" s="73"/>
      <c r="AT5436" s="73"/>
    </row>
    <row r="5437">
      <c r="A5437" s="106"/>
      <c r="B5437" s="85"/>
      <c r="AQ5437" s="73"/>
      <c r="AT5437" s="73"/>
    </row>
    <row r="5438">
      <c r="A5438" s="106"/>
      <c r="B5438" s="85"/>
      <c r="AQ5438" s="73"/>
      <c r="AT5438" s="73"/>
    </row>
    <row r="5439">
      <c r="A5439" s="106"/>
      <c r="B5439" s="85"/>
      <c r="AQ5439" s="73"/>
      <c r="AT5439" s="73"/>
    </row>
    <row r="5440">
      <c r="A5440" s="106"/>
      <c r="B5440" s="85"/>
      <c r="AQ5440" s="73"/>
      <c r="AT5440" s="73"/>
    </row>
    <row r="5441">
      <c r="A5441" s="106"/>
      <c r="B5441" s="85"/>
      <c r="AQ5441" s="73"/>
      <c r="AT5441" s="73"/>
    </row>
    <row r="5442">
      <c r="A5442" s="106"/>
      <c r="B5442" s="85"/>
      <c r="AQ5442" s="73"/>
      <c r="AT5442" s="73"/>
    </row>
    <row r="5443">
      <c r="A5443" s="106"/>
      <c r="B5443" s="85"/>
      <c r="AQ5443" s="73"/>
      <c r="AT5443" s="73"/>
    </row>
    <row r="5444">
      <c r="A5444" s="106"/>
      <c r="B5444" s="85"/>
      <c r="AQ5444" s="73"/>
      <c r="AT5444" s="73"/>
    </row>
    <row r="5445">
      <c r="A5445" s="106"/>
      <c r="B5445" s="85"/>
      <c r="AQ5445" s="73"/>
      <c r="AT5445" s="73"/>
    </row>
    <row r="5446">
      <c r="A5446" s="106"/>
      <c r="B5446" s="85"/>
      <c r="AQ5446" s="73"/>
      <c r="AT5446" s="73"/>
    </row>
    <row r="5447">
      <c r="A5447" s="106"/>
      <c r="B5447" s="85"/>
      <c r="AQ5447" s="73"/>
      <c r="AT5447" s="73"/>
    </row>
    <row r="5448">
      <c r="A5448" s="106"/>
      <c r="B5448" s="85"/>
      <c r="AQ5448" s="73"/>
      <c r="AT5448" s="73"/>
    </row>
    <row r="5449">
      <c r="A5449" s="106"/>
      <c r="B5449" s="85"/>
      <c r="AQ5449" s="73"/>
      <c r="AT5449" s="73"/>
    </row>
    <row r="5450">
      <c r="A5450" s="106"/>
      <c r="B5450" s="85"/>
      <c r="AQ5450" s="73"/>
      <c r="AT5450" s="73"/>
    </row>
    <row r="5451">
      <c r="A5451" s="106"/>
      <c r="B5451" s="85"/>
      <c r="AQ5451" s="73"/>
      <c r="AT5451" s="73"/>
    </row>
    <row r="5452">
      <c r="A5452" s="106"/>
      <c r="B5452" s="85"/>
      <c r="AQ5452" s="73"/>
      <c r="AT5452" s="73"/>
    </row>
    <row r="5453">
      <c r="A5453" s="106"/>
      <c r="B5453" s="85"/>
      <c r="AQ5453" s="73"/>
      <c r="AT5453" s="73"/>
    </row>
    <row r="5454">
      <c r="A5454" s="106"/>
      <c r="B5454" s="85"/>
      <c r="AQ5454" s="73"/>
      <c r="AT5454" s="73"/>
    </row>
    <row r="5455">
      <c r="A5455" s="106"/>
      <c r="B5455" s="85"/>
      <c r="AQ5455" s="73"/>
      <c r="AT5455" s="73"/>
    </row>
    <row r="5456">
      <c r="A5456" s="106"/>
      <c r="B5456" s="85"/>
      <c r="AQ5456" s="73"/>
      <c r="AT5456" s="73"/>
    </row>
    <row r="5457">
      <c r="A5457" s="106"/>
      <c r="B5457" s="85"/>
      <c r="AQ5457" s="73"/>
      <c r="AT5457" s="73"/>
    </row>
    <row r="5458">
      <c r="A5458" s="106"/>
      <c r="B5458" s="85"/>
      <c r="AQ5458" s="73"/>
      <c r="AT5458" s="73"/>
    </row>
    <row r="5459">
      <c r="A5459" s="106"/>
      <c r="B5459" s="85"/>
      <c r="AQ5459" s="73"/>
      <c r="AT5459" s="73"/>
    </row>
    <row r="5460">
      <c r="A5460" s="106"/>
      <c r="B5460" s="85"/>
      <c r="AQ5460" s="73"/>
      <c r="AT5460" s="73"/>
    </row>
    <row r="5461">
      <c r="A5461" s="106"/>
      <c r="B5461" s="85"/>
      <c r="AQ5461" s="73"/>
      <c r="AT5461" s="73"/>
    </row>
    <row r="5462">
      <c r="A5462" s="106"/>
      <c r="B5462" s="85"/>
      <c r="AQ5462" s="73"/>
      <c r="AT5462" s="73"/>
    </row>
    <row r="5463">
      <c r="A5463" s="106"/>
      <c r="B5463" s="85"/>
      <c r="AQ5463" s="73"/>
      <c r="AT5463" s="73"/>
    </row>
    <row r="5464">
      <c r="A5464" s="106"/>
      <c r="B5464" s="85"/>
      <c r="AQ5464" s="73"/>
      <c r="AT5464" s="73"/>
    </row>
    <row r="5465">
      <c r="A5465" s="106"/>
      <c r="B5465" s="85"/>
      <c r="AQ5465" s="73"/>
      <c r="AT5465" s="73"/>
    </row>
    <row r="5466">
      <c r="A5466" s="106"/>
      <c r="B5466" s="85"/>
      <c r="AQ5466" s="73"/>
      <c r="AT5466" s="73"/>
    </row>
    <row r="5467">
      <c r="A5467" s="106"/>
      <c r="B5467" s="85"/>
      <c r="AQ5467" s="73"/>
      <c r="AT5467" s="73"/>
    </row>
    <row r="5468">
      <c r="A5468" s="106"/>
      <c r="B5468" s="85"/>
      <c r="AQ5468" s="73"/>
      <c r="AT5468" s="73"/>
    </row>
    <row r="5469">
      <c r="A5469" s="106"/>
      <c r="B5469" s="85"/>
      <c r="AQ5469" s="73"/>
      <c r="AT5469" s="73"/>
    </row>
    <row r="5470">
      <c r="A5470" s="106"/>
      <c r="B5470" s="85"/>
      <c r="AQ5470" s="73"/>
      <c r="AT5470" s="73"/>
    </row>
    <row r="5471">
      <c r="A5471" s="106"/>
      <c r="B5471" s="85"/>
      <c r="AQ5471" s="73"/>
      <c r="AT5471" s="73"/>
    </row>
    <row r="5472">
      <c r="A5472" s="106"/>
      <c r="B5472" s="85"/>
      <c r="AQ5472" s="73"/>
      <c r="AT5472" s="73"/>
    </row>
    <row r="5473">
      <c r="A5473" s="106"/>
      <c r="B5473" s="85"/>
      <c r="AQ5473" s="73"/>
      <c r="AT5473" s="73"/>
    </row>
    <row r="5474">
      <c r="A5474" s="106"/>
      <c r="B5474" s="85"/>
      <c r="AQ5474" s="73"/>
      <c r="AT5474" s="73"/>
    </row>
    <row r="5475">
      <c r="A5475" s="106"/>
      <c r="B5475" s="85"/>
      <c r="AQ5475" s="73"/>
      <c r="AT5475" s="73"/>
    </row>
    <row r="5476">
      <c r="A5476" s="106"/>
      <c r="B5476" s="85"/>
      <c r="AQ5476" s="73"/>
      <c r="AT5476" s="73"/>
    </row>
    <row r="5477">
      <c r="A5477" s="106"/>
      <c r="B5477" s="85"/>
      <c r="AQ5477" s="73"/>
      <c r="AT5477" s="73"/>
    </row>
    <row r="5478">
      <c r="A5478" s="106"/>
      <c r="B5478" s="85"/>
      <c r="AQ5478" s="73"/>
      <c r="AT5478" s="73"/>
    </row>
    <row r="5479">
      <c r="A5479" s="106"/>
      <c r="B5479" s="85"/>
      <c r="AQ5479" s="73"/>
      <c r="AT5479" s="73"/>
    </row>
    <row r="5480">
      <c r="A5480" s="106"/>
      <c r="B5480" s="85"/>
      <c r="AQ5480" s="73"/>
      <c r="AT5480" s="73"/>
    </row>
    <row r="5481">
      <c r="A5481" s="106"/>
      <c r="B5481" s="85"/>
      <c r="AQ5481" s="73"/>
      <c r="AT5481" s="73"/>
    </row>
    <row r="5482">
      <c r="A5482" s="106"/>
      <c r="B5482" s="85"/>
      <c r="AQ5482" s="73"/>
      <c r="AT5482" s="73"/>
    </row>
    <row r="5483">
      <c r="A5483" s="106"/>
      <c r="B5483" s="85"/>
      <c r="AQ5483" s="73"/>
      <c r="AT5483" s="73"/>
    </row>
    <row r="5484">
      <c r="A5484" s="106"/>
      <c r="B5484" s="85"/>
      <c r="AQ5484" s="73"/>
      <c r="AT5484" s="73"/>
    </row>
    <row r="5485">
      <c r="A5485" s="106"/>
      <c r="B5485" s="85"/>
      <c r="AQ5485" s="73"/>
      <c r="AT5485" s="73"/>
    </row>
    <row r="5486">
      <c r="A5486" s="106"/>
      <c r="B5486" s="85"/>
      <c r="AQ5486" s="73"/>
      <c r="AT5486" s="73"/>
    </row>
    <row r="5487">
      <c r="A5487" s="106"/>
      <c r="B5487" s="85"/>
      <c r="AQ5487" s="73"/>
      <c r="AT5487" s="73"/>
    </row>
    <row r="5488">
      <c r="A5488" s="106"/>
      <c r="B5488" s="85"/>
      <c r="AQ5488" s="73"/>
      <c r="AT5488" s="73"/>
    </row>
    <row r="5489">
      <c r="A5489" s="106"/>
      <c r="B5489" s="85"/>
      <c r="AQ5489" s="73"/>
      <c r="AT5489" s="73"/>
    </row>
    <row r="5490">
      <c r="A5490" s="106"/>
      <c r="B5490" s="85"/>
      <c r="AQ5490" s="73"/>
      <c r="AT5490" s="73"/>
    </row>
    <row r="5491">
      <c r="A5491" s="106"/>
      <c r="B5491" s="85"/>
      <c r="AQ5491" s="73"/>
      <c r="AT5491" s="73"/>
    </row>
    <row r="5492">
      <c r="A5492" s="106"/>
      <c r="B5492" s="85"/>
      <c r="AQ5492" s="73"/>
      <c r="AT5492" s="73"/>
    </row>
    <row r="5493">
      <c r="A5493" s="106"/>
      <c r="B5493" s="85"/>
      <c r="AQ5493" s="73"/>
      <c r="AT5493" s="73"/>
    </row>
    <row r="5494">
      <c r="A5494" s="106"/>
      <c r="B5494" s="85"/>
      <c r="AQ5494" s="73"/>
      <c r="AT5494" s="73"/>
    </row>
    <row r="5495">
      <c r="A5495" s="106"/>
      <c r="B5495" s="85"/>
      <c r="AQ5495" s="73"/>
      <c r="AT5495" s="73"/>
    </row>
    <row r="5496">
      <c r="A5496" s="106"/>
      <c r="B5496" s="85"/>
      <c r="AQ5496" s="73"/>
      <c r="AT5496" s="73"/>
    </row>
    <row r="5497">
      <c r="A5497" s="106"/>
      <c r="B5497" s="85"/>
      <c r="AQ5497" s="73"/>
      <c r="AT5497" s="73"/>
    </row>
    <row r="5498">
      <c r="A5498" s="106"/>
      <c r="B5498" s="85"/>
      <c r="AQ5498" s="73"/>
      <c r="AT5498" s="73"/>
    </row>
    <row r="5499">
      <c r="A5499" s="106"/>
      <c r="B5499" s="85"/>
      <c r="AQ5499" s="73"/>
      <c r="AT5499" s="73"/>
    </row>
    <row r="5500">
      <c r="A5500" s="106"/>
      <c r="B5500" s="85"/>
      <c r="AQ5500" s="73"/>
      <c r="AT5500" s="73"/>
    </row>
    <row r="5501">
      <c r="A5501" s="106"/>
      <c r="B5501" s="85"/>
      <c r="AQ5501" s="73"/>
      <c r="AT5501" s="73"/>
    </row>
    <row r="5502">
      <c r="A5502" s="106"/>
      <c r="B5502" s="85"/>
      <c r="AQ5502" s="73"/>
      <c r="AT5502" s="73"/>
    </row>
    <row r="5503">
      <c r="A5503" s="106"/>
      <c r="B5503" s="85"/>
      <c r="AQ5503" s="73"/>
      <c r="AT5503" s="73"/>
    </row>
    <row r="5504">
      <c r="A5504" s="106"/>
      <c r="B5504" s="85"/>
      <c r="AQ5504" s="73"/>
      <c r="AT5504" s="73"/>
    </row>
    <row r="5505">
      <c r="A5505" s="106"/>
      <c r="B5505" s="85"/>
      <c r="AQ5505" s="73"/>
      <c r="AT5505" s="73"/>
    </row>
    <row r="5506">
      <c r="A5506" s="106"/>
      <c r="B5506" s="85"/>
      <c r="AQ5506" s="73"/>
      <c r="AT5506" s="73"/>
    </row>
    <row r="5507">
      <c r="A5507" s="106"/>
      <c r="B5507" s="85"/>
      <c r="AQ5507" s="73"/>
      <c r="AT5507" s="73"/>
    </row>
    <row r="5508">
      <c r="A5508" s="106"/>
      <c r="B5508" s="85"/>
      <c r="AQ5508" s="73"/>
      <c r="AT5508" s="73"/>
    </row>
    <row r="5509">
      <c r="A5509" s="106"/>
      <c r="B5509" s="85"/>
      <c r="AQ5509" s="73"/>
      <c r="AT5509" s="73"/>
    </row>
    <row r="5510">
      <c r="A5510" s="106"/>
      <c r="B5510" s="85"/>
      <c r="AQ5510" s="73"/>
      <c r="AT5510" s="73"/>
    </row>
    <row r="5511">
      <c r="A5511" s="106"/>
      <c r="B5511" s="85"/>
      <c r="AQ5511" s="73"/>
      <c r="AT5511" s="73"/>
    </row>
    <row r="5512">
      <c r="A5512" s="106"/>
      <c r="B5512" s="85"/>
      <c r="AQ5512" s="73"/>
      <c r="AT5512" s="73"/>
    </row>
    <row r="5513">
      <c r="A5513" s="106"/>
      <c r="B5513" s="85"/>
      <c r="AQ5513" s="73"/>
      <c r="AT5513" s="73"/>
    </row>
    <row r="5514">
      <c r="A5514" s="106"/>
      <c r="B5514" s="85"/>
      <c r="AQ5514" s="73"/>
      <c r="AT5514" s="73"/>
    </row>
    <row r="5515">
      <c r="A5515" s="106"/>
      <c r="B5515" s="85"/>
      <c r="AQ5515" s="73"/>
      <c r="AT5515" s="73"/>
    </row>
    <row r="5516">
      <c r="A5516" s="106"/>
      <c r="B5516" s="85"/>
      <c r="AQ5516" s="73"/>
      <c r="AT5516" s="73"/>
    </row>
    <row r="5517">
      <c r="A5517" s="106"/>
      <c r="B5517" s="85"/>
      <c r="AQ5517" s="73"/>
      <c r="AT5517" s="73"/>
    </row>
    <row r="5518">
      <c r="A5518" s="106"/>
      <c r="B5518" s="85"/>
      <c r="AQ5518" s="73"/>
      <c r="AT5518" s="73"/>
    </row>
    <row r="5519">
      <c r="A5519" s="106"/>
      <c r="B5519" s="85"/>
      <c r="AQ5519" s="73"/>
      <c r="AT5519" s="73"/>
    </row>
    <row r="5520">
      <c r="A5520" s="106"/>
      <c r="B5520" s="85"/>
      <c r="AQ5520" s="73"/>
      <c r="AT5520" s="73"/>
    </row>
    <row r="5521">
      <c r="A5521" s="106"/>
      <c r="B5521" s="85"/>
      <c r="AQ5521" s="73"/>
      <c r="AT5521" s="73"/>
    </row>
    <row r="5522">
      <c r="A5522" s="106"/>
      <c r="B5522" s="85"/>
      <c r="AQ5522" s="73"/>
      <c r="AT5522" s="73"/>
    </row>
    <row r="5523">
      <c r="A5523" s="106"/>
      <c r="B5523" s="85"/>
      <c r="AQ5523" s="73"/>
      <c r="AT5523" s="73"/>
    </row>
    <row r="5524">
      <c r="A5524" s="106"/>
      <c r="B5524" s="85"/>
      <c r="AQ5524" s="73"/>
      <c r="AT5524" s="73"/>
    </row>
    <row r="5525">
      <c r="A5525" s="106"/>
      <c r="B5525" s="85"/>
      <c r="AQ5525" s="73"/>
      <c r="AT5525" s="73"/>
    </row>
    <row r="5526">
      <c r="A5526" s="106"/>
      <c r="B5526" s="85"/>
      <c r="AQ5526" s="73"/>
      <c r="AT5526" s="73"/>
    </row>
    <row r="5527">
      <c r="A5527" s="106"/>
      <c r="B5527" s="85"/>
      <c r="AQ5527" s="73"/>
      <c r="AT5527" s="73"/>
    </row>
    <row r="5528">
      <c r="A5528" s="106"/>
      <c r="B5528" s="85"/>
      <c r="AQ5528" s="73"/>
      <c r="AT5528" s="73"/>
    </row>
    <row r="5529">
      <c r="A5529" s="106"/>
      <c r="B5529" s="85"/>
      <c r="AQ5529" s="73"/>
      <c r="AT5529" s="73"/>
    </row>
    <row r="5530">
      <c r="A5530" s="106"/>
      <c r="B5530" s="85"/>
      <c r="AQ5530" s="73"/>
      <c r="AT5530" s="73"/>
    </row>
    <row r="5531">
      <c r="A5531" s="106"/>
      <c r="B5531" s="85"/>
      <c r="AQ5531" s="73"/>
      <c r="AT5531" s="73"/>
    </row>
    <row r="5532">
      <c r="A5532" s="106"/>
      <c r="B5532" s="85"/>
      <c r="AQ5532" s="73"/>
      <c r="AT5532" s="73"/>
    </row>
    <row r="5533">
      <c r="A5533" s="106"/>
      <c r="B5533" s="85"/>
      <c r="AQ5533" s="73"/>
      <c r="AT5533" s="73"/>
    </row>
    <row r="5534">
      <c r="A5534" s="106"/>
      <c r="B5534" s="85"/>
      <c r="AQ5534" s="73"/>
      <c r="AT5534" s="73"/>
    </row>
    <row r="5535">
      <c r="A5535" s="106"/>
      <c r="B5535" s="85"/>
      <c r="AQ5535" s="73"/>
      <c r="AT5535" s="73"/>
    </row>
    <row r="5536">
      <c r="A5536" s="106"/>
      <c r="B5536" s="85"/>
      <c r="AQ5536" s="73"/>
      <c r="AT5536" s="73"/>
    </row>
    <row r="5537">
      <c r="A5537" s="106"/>
      <c r="B5537" s="85"/>
      <c r="AQ5537" s="73"/>
      <c r="AT5537" s="73"/>
    </row>
    <row r="5538">
      <c r="A5538" s="106"/>
      <c r="B5538" s="85"/>
      <c r="AQ5538" s="73"/>
      <c r="AT5538" s="73"/>
    </row>
    <row r="5539">
      <c r="A5539" s="106"/>
      <c r="B5539" s="85"/>
      <c r="AQ5539" s="73"/>
      <c r="AT5539" s="73"/>
    </row>
    <row r="5540">
      <c r="A5540" s="106"/>
      <c r="B5540" s="85"/>
      <c r="AQ5540" s="73"/>
      <c r="AT5540" s="73"/>
    </row>
    <row r="5541">
      <c r="A5541" s="106"/>
      <c r="B5541" s="85"/>
      <c r="AQ5541" s="73"/>
      <c r="AT5541" s="73"/>
    </row>
    <row r="5542">
      <c r="A5542" s="106"/>
      <c r="B5542" s="85"/>
      <c r="AQ5542" s="73"/>
      <c r="AT5542" s="73"/>
    </row>
    <row r="5543">
      <c r="A5543" s="106"/>
      <c r="B5543" s="85"/>
      <c r="AQ5543" s="73"/>
      <c r="AT5543" s="73"/>
    </row>
    <row r="5544">
      <c r="A5544" s="106"/>
      <c r="B5544" s="85"/>
      <c r="AQ5544" s="73"/>
      <c r="AT5544" s="73"/>
    </row>
    <row r="5545">
      <c r="A5545" s="106"/>
      <c r="B5545" s="85"/>
      <c r="AQ5545" s="73"/>
      <c r="AT5545" s="73"/>
    </row>
    <row r="5546">
      <c r="A5546" s="106"/>
      <c r="B5546" s="85"/>
      <c r="AQ5546" s="73"/>
      <c r="AT5546" s="73"/>
    </row>
    <row r="5547">
      <c r="A5547" s="106"/>
      <c r="B5547" s="85"/>
      <c r="AQ5547" s="73"/>
      <c r="AT5547" s="73"/>
    </row>
    <row r="5548">
      <c r="A5548" s="106"/>
      <c r="B5548" s="85"/>
      <c r="AQ5548" s="73"/>
      <c r="AT5548" s="73"/>
    </row>
    <row r="5549">
      <c r="A5549" s="106"/>
      <c r="B5549" s="85"/>
      <c r="AQ5549" s="73"/>
      <c r="AT5549" s="73"/>
    </row>
    <row r="5550">
      <c r="A5550" s="106"/>
      <c r="B5550" s="85"/>
      <c r="AQ5550" s="73"/>
      <c r="AT5550" s="73"/>
    </row>
    <row r="5551">
      <c r="A5551" s="106"/>
      <c r="B5551" s="85"/>
      <c r="AQ5551" s="73"/>
      <c r="AT5551" s="73"/>
    </row>
    <row r="5552">
      <c r="A5552" s="106"/>
      <c r="B5552" s="85"/>
      <c r="AQ5552" s="73"/>
      <c r="AT5552" s="73"/>
    </row>
    <row r="5553">
      <c r="A5553" s="106"/>
      <c r="B5553" s="85"/>
      <c r="AQ5553" s="73"/>
      <c r="AT5553" s="73"/>
    </row>
    <row r="5554">
      <c r="A5554" s="106"/>
      <c r="B5554" s="85"/>
      <c r="AQ5554" s="73"/>
      <c r="AT5554" s="73"/>
    </row>
    <row r="5555">
      <c r="A5555" s="106"/>
      <c r="B5555" s="85"/>
      <c r="AQ5555" s="73"/>
      <c r="AT5555" s="73"/>
    </row>
    <row r="5556">
      <c r="A5556" s="106"/>
      <c r="B5556" s="85"/>
      <c r="AQ5556" s="73"/>
      <c r="AT5556" s="73"/>
    </row>
    <row r="5557">
      <c r="A5557" s="106"/>
      <c r="B5557" s="85"/>
      <c r="AQ5557" s="73"/>
      <c r="AT5557" s="73"/>
    </row>
    <row r="5558">
      <c r="A5558" s="106"/>
      <c r="B5558" s="85"/>
      <c r="AQ5558" s="73"/>
      <c r="AT5558" s="73"/>
    </row>
    <row r="5559">
      <c r="A5559" s="106"/>
      <c r="B5559" s="85"/>
      <c r="AQ5559" s="73"/>
      <c r="AT5559" s="73"/>
    </row>
    <row r="5560">
      <c r="A5560" s="106"/>
      <c r="B5560" s="85"/>
      <c r="AQ5560" s="73"/>
      <c r="AT5560" s="73"/>
    </row>
    <row r="5561">
      <c r="A5561" s="106"/>
      <c r="B5561" s="85"/>
      <c r="AQ5561" s="73"/>
      <c r="AT5561" s="73"/>
    </row>
    <row r="5562">
      <c r="A5562" s="106"/>
      <c r="B5562" s="85"/>
      <c r="AQ5562" s="73"/>
      <c r="AT5562" s="73"/>
    </row>
    <row r="5563">
      <c r="A5563" s="106"/>
      <c r="B5563" s="85"/>
      <c r="AQ5563" s="73"/>
      <c r="AT5563" s="73"/>
    </row>
    <row r="5564">
      <c r="A5564" s="106"/>
      <c r="B5564" s="85"/>
      <c r="AQ5564" s="73"/>
      <c r="AT5564" s="73"/>
    </row>
    <row r="5565">
      <c r="A5565" s="106"/>
      <c r="B5565" s="85"/>
      <c r="AQ5565" s="73"/>
      <c r="AT5565" s="73"/>
    </row>
    <row r="5566">
      <c r="A5566" s="106"/>
      <c r="B5566" s="85"/>
      <c r="AQ5566" s="73"/>
      <c r="AT5566" s="73"/>
    </row>
    <row r="5567">
      <c r="A5567" s="106"/>
      <c r="B5567" s="85"/>
      <c r="AQ5567" s="73"/>
      <c r="AT5567" s="73"/>
    </row>
    <row r="5568">
      <c r="A5568" s="106"/>
      <c r="B5568" s="85"/>
      <c r="AQ5568" s="73"/>
      <c r="AT5568" s="73"/>
    </row>
    <row r="5569">
      <c r="A5569" s="106"/>
      <c r="B5569" s="85"/>
      <c r="AQ5569" s="73"/>
      <c r="AT5569" s="73"/>
    </row>
    <row r="5570">
      <c r="A5570" s="106"/>
      <c r="B5570" s="85"/>
      <c r="AQ5570" s="73"/>
      <c r="AT5570" s="73"/>
    </row>
    <row r="5571">
      <c r="A5571" s="106"/>
      <c r="B5571" s="85"/>
      <c r="AQ5571" s="73"/>
      <c r="AT5571" s="73"/>
    </row>
    <row r="5572">
      <c r="A5572" s="106"/>
      <c r="B5572" s="85"/>
      <c r="AQ5572" s="73"/>
      <c r="AT5572" s="73"/>
    </row>
    <row r="5573">
      <c r="A5573" s="106"/>
      <c r="B5573" s="85"/>
      <c r="AQ5573" s="73"/>
      <c r="AT5573" s="73"/>
    </row>
    <row r="5574">
      <c r="A5574" s="106"/>
      <c r="B5574" s="85"/>
      <c r="AQ5574" s="73"/>
      <c r="AT5574" s="73"/>
    </row>
    <row r="5575">
      <c r="A5575" s="106"/>
      <c r="B5575" s="85"/>
      <c r="AQ5575" s="73"/>
      <c r="AT5575" s="73"/>
    </row>
    <row r="5576">
      <c r="A5576" s="106"/>
      <c r="B5576" s="85"/>
      <c r="AQ5576" s="73"/>
      <c r="AT5576" s="73"/>
    </row>
    <row r="5577">
      <c r="A5577" s="106"/>
      <c r="B5577" s="85"/>
      <c r="AQ5577" s="73"/>
      <c r="AT5577" s="73"/>
    </row>
    <row r="5578">
      <c r="A5578" s="106"/>
      <c r="B5578" s="85"/>
      <c r="AQ5578" s="73"/>
      <c r="AT5578" s="73"/>
    </row>
    <row r="5579">
      <c r="A5579" s="106"/>
      <c r="B5579" s="85"/>
      <c r="AQ5579" s="73"/>
      <c r="AT5579" s="73"/>
    </row>
    <row r="5580">
      <c r="A5580" s="106"/>
      <c r="B5580" s="85"/>
      <c r="AQ5580" s="73"/>
      <c r="AT5580" s="73"/>
    </row>
    <row r="5581">
      <c r="A5581" s="106"/>
      <c r="B5581" s="85"/>
      <c r="AQ5581" s="73"/>
      <c r="AT5581" s="73"/>
    </row>
    <row r="5582">
      <c r="A5582" s="106"/>
      <c r="B5582" s="85"/>
      <c r="AQ5582" s="73"/>
      <c r="AT5582" s="73"/>
    </row>
    <row r="5583">
      <c r="A5583" s="106"/>
      <c r="B5583" s="85"/>
      <c r="AQ5583" s="73"/>
      <c r="AT5583" s="73"/>
    </row>
    <row r="5584">
      <c r="A5584" s="106"/>
      <c r="B5584" s="85"/>
      <c r="AQ5584" s="73"/>
      <c r="AT5584" s="73"/>
    </row>
    <row r="5585">
      <c r="A5585" s="106"/>
      <c r="B5585" s="85"/>
      <c r="AQ5585" s="73"/>
      <c r="AT5585" s="73"/>
    </row>
    <row r="5586">
      <c r="A5586" s="106"/>
      <c r="B5586" s="85"/>
      <c r="AQ5586" s="73"/>
      <c r="AT5586" s="73"/>
    </row>
    <row r="5587">
      <c r="A5587" s="106"/>
      <c r="B5587" s="85"/>
      <c r="AQ5587" s="73"/>
      <c r="AT5587" s="73"/>
    </row>
    <row r="5588">
      <c r="A5588" s="106"/>
      <c r="B5588" s="85"/>
      <c r="AQ5588" s="73"/>
      <c r="AT5588" s="73"/>
    </row>
    <row r="5589">
      <c r="A5589" s="106"/>
      <c r="B5589" s="85"/>
      <c r="AQ5589" s="73"/>
      <c r="AT5589" s="73"/>
    </row>
    <row r="5590">
      <c r="A5590" s="106"/>
      <c r="B5590" s="85"/>
      <c r="AQ5590" s="73"/>
      <c r="AT5590" s="73"/>
    </row>
    <row r="5591">
      <c r="A5591" s="106"/>
      <c r="B5591" s="85"/>
      <c r="AQ5591" s="73"/>
      <c r="AT5591" s="73"/>
    </row>
    <row r="5592">
      <c r="A5592" s="106"/>
      <c r="B5592" s="85"/>
      <c r="AQ5592" s="73"/>
      <c r="AT5592" s="73"/>
    </row>
    <row r="5593">
      <c r="A5593" s="106"/>
      <c r="B5593" s="85"/>
      <c r="AQ5593" s="73"/>
      <c r="AT5593" s="73"/>
    </row>
    <row r="5594">
      <c r="A5594" s="106"/>
      <c r="B5594" s="85"/>
      <c r="AQ5594" s="73"/>
      <c r="AT5594" s="73"/>
    </row>
    <row r="5595">
      <c r="A5595" s="106"/>
      <c r="B5595" s="85"/>
      <c r="AQ5595" s="73"/>
      <c r="AT5595" s="73"/>
    </row>
    <row r="5596">
      <c r="A5596" s="106"/>
      <c r="B5596" s="85"/>
      <c r="AQ5596" s="73"/>
      <c r="AT5596" s="73"/>
    </row>
    <row r="5597">
      <c r="A5597" s="106"/>
      <c r="B5597" s="85"/>
      <c r="AQ5597" s="73"/>
      <c r="AT5597" s="73"/>
    </row>
    <row r="5598">
      <c r="A5598" s="106"/>
      <c r="B5598" s="85"/>
      <c r="AQ5598" s="73"/>
      <c r="AT5598" s="73"/>
    </row>
    <row r="5599">
      <c r="A5599" s="106"/>
      <c r="B5599" s="85"/>
      <c r="AQ5599" s="73"/>
      <c r="AT5599" s="73"/>
    </row>
    <row r="5600">
      <c r="A5600" s="106"/>
      <c r="B5600" s="85"/>
      <c r="AQ5600" s="73"/>
      <c r="AT5600" s="73"/>
    </row>
    <row r="5601">
      <c r="A5601" s="106"/>
      <c r="B5601" s="85"/>
      <c r="AQ5601" s="73"/>
      <c r="AT5601" s="73"/>
    </row>
    <row r="5602">
      <c r="A5602" s="106"/>
      <c r="B5602" s="85"/>
      <c r="AQ5602" s="73"/>
      <c r="AT5602" s="73"/>
    </row>
    <row r="5603">
      <c r="A5603" s="106"/>
      <c r="B5603" s="85"/>
      <c r="AQ5603" s="73"/>
      <c r="AT5603" s="73"/>
    </row>
    <row r="5604">
      <c r="A5604" s="106"/>
      <c r="B5604" s="85"/>
      <c r="AQ5604" s="73"/>
      <c r="AT5604" s="73"/>
    </row>
    <row r="5605">
      <c r="A5605" s="106"/>
      <c r="B5605" s="85"/>
      <c r="AQ5605" s="73"/>
      <c r="AT5605" s="73"/>
    </row>
    <row r="5606">
      <c r="A5606" s="106"/>
      <c r="B5606" s="85"/>
      <c r="AQ5606" s="73"/>
      <c r="AT5606" s="73"/>
    </row>
    <row r="5607">
      <c r="A5607" s="106"/>
      <c r="B5607" s="85"/>
      <c r="AQ5607" s="73"/>
      <c r="AT5607" s="73"/>
    </row>
    <row r="5608">
      <c r="A5608" s="106"/>
      <c r="B5608" s="85"/>
      <c r="AQ5608" s="73"/>
      <c r="AT5608" s="73"/>
    </row>
    <row r="5609">
      <c r="A5609" s="106"/>
      <c r="B5609" s="85"/>
      <c r="AQ5609" s="73"/>
      <c r="AT5609" s="73"/>
    </row>
    <row r="5610">
      <c r="A5610" s="106"/>
      <c r="B5610" s="85"/>
      <c r="AQ5610" s="73"/>
      <c r="AT5610" s="73"/>
    </row>
    <row r="5611">
      <c r="A5611" s="106"/>
      <c r="B5611" s="85"/>
      <c r="AQ5611" s="73"/>
      <c r="AT5611" s="73"/>
    </row>
    <row r="5612">
      <c r="A5612" s="106"/>
      <c r="B5612" s="85"/>
      <c r="AQ5612" s="73"/>
      <c r="AT5612" s="73"/>
    </row>
    <row r="5613">
      <c r="A5613" s="106"/>
      <c r="B5613" s="85"/>
      <c r="AQ5613" s="73"/>
      <c r="AT5613" s="73"/>
    </row>
    <row r="5614">
      <c r="A5614" s="106"/>
      <c r="B5614" s="85"/>
      <c r="AQ5614" s="73"/>
      <c r="AT5614" s="73"/>
    </row>
    <row r="5615">
      <c r="A5615" s="106"/>
      <c r="B5615" s="85"/>
      <c r="AQ5615" s="73"/>
      <c r="AT5615" s="73"/>
    </row>
    <row r="5616">
      <c r="A5616" s="106"/>
      <c r="B5616" s="85"/>
      <c r="AQ5616" s="73"/>
      <c r="AT5616" s="73"/>
    </row>
    <row r="5617">
      <c r="A5617" s="106"/>
      <c r="B5617" s="85"/>
      <c r="AQ5617" s="73"/>
      <c r="AT5617" s="73"/>
    </row>
    <row r="5618">
      <c r="A5618" s="106"/>
      <c r="B5618" s="85"/>
      <c r="AQ5618" s="73"/>
      <c r="AT5618" s="73"/>
    </row>
    <row r="5619">
      <c r="A5619" s="106"/>
      <c r="B5619" s="85"/>
      <c r="AQ5619" s="73"/>
      <c r="AT5619" s="73"/>
    </row>
    <row r="5620">
      <c r="A5620" s="106"/>
      <c r="B5620" s="85"/>
      <c r="AQ5620" s="73"/>
      <c r="AT5620" s="73"/>
    </row>
    <row r="5621">
      <c r="A5621" s="106"/>
      <c r="B5621" s="85"/>
      <c r="AQ5621" s="73"/>
      <c r="AT5621" s="73"/>
    </row>
    <row r="5622">
      <c r="A5622" s="106"/>
      <c r="B5622" s="85"/>
      <c r="AQ5622" s="73"/>
      <c r="AT5622" s="73"/>
    </row>
    <row r="5623">
      <c r="A5623" s="106"/>
      <c r="B5623" s="85"/>
      <c r="AQ5623" s="73"/>
      <c r="AT5623" s="73"/>
    </row>
    <row r="5624">
      <c r="A5624" s="106"/>
      <c r="B5624" s="85"/>
      <c r="AQ5624" s="73"/>
      <c r="AT5624" s="73"/>
    </row>
    <row r="5625">
      <c r="A5625" s="106"/>
      <c r="B5625" s="85"/>
      <c r="AQ5625" s="73"/>
      <c r="AT5625" s="73"/>
    </row>
    <row r="5626">
      <c r="A5626" s="106"/>
      <c r="B5626" s="85"/>
      <c r="AQ5626" s="73"/>
      <c r="AT5626" s="73"/>
    </row>
    <row r="5627">
      <c r="A5627" s="106"/>
      <c r="B5627" s="85"/>
      <c r="AQ5627" s="73"/>
      <c r="AT5627" s="73"/>
    </row>
    <row r="5628">
      <c r="A5628" s="106"/>
      <c r="B5628" s="85"/>
      <c r="AQ5628" s="73"/>
      <c r="AT5628" s="73"/>
    </row>
    <row r="5629">
      <c r="A5629" s="106"/>
      <c r="B5629" s="85"/>
      <c r="AQ5629" s="73"/>
      <c r="AT5629" s="73"/>
    </row>
    <row r="5630">
      <c r="A5630" s="106"/>
      <c r="B5630" s="85"/>
      <c r="AQ5630" s="73"/>
      <c r="AT5630" s="73"/>
    </row>
    <row r="5631">
      <c r="A5631" s="106"/>
      <c r="B5631" s="85"/>
      <c r="AQ5631" s="73"/>
      <c r="AT5631" s="73"/>
    </row>
    <row r="5632">
      <c r="A5632" s="106"/>
      <c r="B5632" s="85"/>
      <c r="AQ5632" s="73"/>
      <c r="AT5632" s="73"/>
    </row>
    <row r="5633">
      <c r="A5633" s="106"/>
      <c r="B5633" s="85"/>
      <c r="AQ5633" s="73"/>
      <c r="AT5633" s="73"/>
    </row>
    <row r="5634">
      <c r="A5634" s="106"/>
      <c r="B5634" s="85"/>
      <c r="AQ5634" s="73"/>
      <c r="AT5634" s="73"/>
    </row>
    <row r="5635">
      <c r="A5635" s="106"/>
      <c r="B5635" s="85"/>
      <c r="AQ5635" s="73"/>
      <c r="AT5635" s="73"/>
    </row>
    <row r="5636">
      <c r="A5636" s="106"/>
      <c r="B5636" s="85"/>
      <c r="AQ5636" s="73"/>
      <c r="AT5636" s="73"/>
    </row>
    <row r="5637">
      <c r="A5637" s="106"/>
      <c r="B5637" s="85"/>
      <c r="AQ5637" s="73"/>
      <c r="AT5637" s="73"/>
    </row>
    <row r="5638">
      <c r="A5638" s="106"/>
      <c r="B5638" s="85"/>
      <c r="AQ5638" s="73"/>
      <c r="AT5638" s="73"/>
    </row>
    <row r="5639">
      <c r="A5639" s="106"/>
      <c r="B5639" s="85"/>
      <c r="AQ5639" s="73"/>
      <c r="AT5639" s="73"/>
    </row>
    <row r="5640">
      <c r="A5640" s="106"/>
      <c r="B5640" s="85"/>
      <c r="AQ5640" s="73"/>
      <c r="AT5640" s="73"/>
    </row>
    <row r="5641">
      <c r="A5641" s="106"/>
      <c r="B5641" s="85"/>
      <c r="AQ5641" s="73"/>
      <c r="AT5641" s="73"/>
    </row>
    <row r="5642">
      <c r="A5642" s="106"/>
      <c r="B5642" s="85"/>
      <c r="AQ5642" s="73"/>
      <c r="AT5642" s="73"/>
    </row>
    <row r="5643">
      <c r="A5643" s="106"/>
      <c r="B5643" s="85"/>
      <c r="AQ5643" s="73"/>
      <c r="AT5643" s="73"/>
    </row>
    <row r="5644">
      <c r="A5644" s="106"/>
      <c r="B5644" s="85"/>
      <c r="AQ5644" s="73"/>
      <c r="AT5644" s="73"/>
    </row>
    <row r="5645">
      <c r="A5645" s="106"/>
      <c r="B5645" s="85"/>
      <c r="AQ5645" s="73"/>
      <c r="AT5645" s="73"/>
    </row>
    <row r="5646">
      <c r="A5646" s="106"/>
      <c r="B5646" s="85"/>
      <c r="AQ5646" s="73"/>
      <c r="AT5646" s="73"/>
    </row>
    <row r="5647">
      <c r="A5647" s="106"/>
      <c r="B5647" s="85"/>
      <c r="AQ5647" s="73"/>
      <c r="AT5647" s="73"/>
    </row>
    <row r="5648">
      <c r="A5648" s="106"/>
      <c r="B5648" s="85"/>
      <c r="AQ5648" s="73"/>
      <c r="AT5648" s="73"/>
    </row>
    <row r="5649">
      <c r="A5649" s="106"/>
      <c r="B5649" s="85"/>
      <c r="AQ5649" s="73"/>
      <c r="AT5649" s="73"/>
    </row>
    <row r="5650">
      <c r="A5650" s="106"/>
      <c r="B5650" s="85"/>
      <c r="AQ5650" s="73"/>
      <c r="AT5650" s="73"/>
    </row>
    <row r="5651">
      <c r="A5651" s="106"/>
      <c r="B5651" s="85"/>
      <c r="AQ5651" s="73"/>
      <c r="AT5651" s="73"/>
    </row>
    <row r="5652">
      <c r="A5652" s="106"/>
      <c r="B5652" s="85"/>
      <c r="AQ5652" s="73"/>
      <c r="AT5652" s="73"/>
    </row>
    <row r="5653">
      <c r="A5653" s="106"/>
      <c r="B5653" s="85"/>
      <c r="AQ5653" s="73"/>
      <c r="AT5653" s="73"/>
    </row>
    <row r="5654">
      <c r="A5654" s="106"/>
      <c r="B5654" s="85"/>
      <c r="AQ5654" s="73"/>
      <c r="AT5654" s="73"/>
    </row>
    <row r="5655">
      <c r="A5655" s="106"/>
      <c r="B5655" s="85"/>
      <c r="AQ5655" s="73"/>
      <c r="AT5655" s="73"/>
    </row>
    <row r="5656">
      <c r="A5656" s="106"/>
      <c r="B5656" s="85"/>
      <c r="AQ5656" s="73"/>
      <c r="AT5656" s="73"/>
    </row>
    <row r="5657">
      <c r="A5657" s="106"/>
      <c r="B5657" s="85"/>
      <c r="AQ5657" s="73"/>
      <c r="AT5657" s="73"/>
    </row>
    <row r="5658">
      <c r="A5658" s="106"/>
      <c r="B5658" s="85"/>
      <c r="AQ5658" s="73"/>
      <c r="AT5658" s="73"/>
    </row>
    <row r="5659">
      <c r="A5659" s="106"/>
      <c r="B5659" s="85"/>
      <c r="AQ5659" s="73"/>
      <c r="AT5659" s="73"/>
    </row>
    <row r="5660">
      <c r="A5660" s="106"/>
      <c r="B5660" s="85"/>
      <c r="AQ5660" s="73"/>
      <c r="AT5660" s="73"/>
    </row>
    <row r="5661">
      <c r="A5661" s="106"/>
      <c r="B5661" s="85"/>
      <c r="AQ5661" s="73"/>
      <c r="AT5661" s="73"/>
    </row>
    <row r="5662">
      <c r="A5662" s="106"/>
      <c r="B5662" s="85"/>
      <c r="AQ5662" s="73"/>
      <c r="AT5662" s="73"/>
    </row>
    <row r="5663">
      <c r="A5663" s="106"/>
      <c r="B5663" s="85"/>
      <c r="AQ5663" s="73"/>
      <c r="AT5663" s="73"/>
    </row>
    <row r="5664">
      <c r="A5664" s="106"/>
      <c r="B5664" s="85"/>
      <c r="AQ5664" s="73"/>
      <c r="AT5664" s="73"/>
    </row>
    <row r="5665">
      <c r="A5665" s="106"/>
      <c r="B5665" s="85"/>
      <c r="AQ5665" s="73"/>
      <c r="AT5665" s="73"/>
    </row>
    <row r="5666">
      <c r="A5666" s="106"/>
      <c r="B5666" s="85"/>
      <c r="AQ5666" s="73"/>
      <c r="AT5666" s="73"/>
    </row>
    <row r="5667">
      <c r="A5667" s="106"/>
      <c r="B5667" s="85"/>
      <c r="AQ5667" s="73"/>
      <c r="AT5667" s="73"/>
    </row>
    <row r="5668">
      <c r="A5668" s="106"/>
      <c r="B5668" s="85"/>
      <c r="AQ5668" s="73"/>
      <c r="AT5668" s="73"/>
    </row>
    <row r="5669">
      <c r="A5669" s="106"/>
      <c r="B5669" s="85"/>
      <c r="AQ5669" s="73"/>
      <c r="AT5669" s="73"/>
    </row>
    <row r="5670">
      <c r="A5670" s="106"/>
      <c r="B5670" s="85"/>
      <c r="AQ5670" s="73"/>
      <c r="AT5670" s="73"/>
    </row>
    <row r="5671">
      <c r="A5671" s="106"/>
      <c r="B5671" s="85"/>
      <c r="AQ5671" s="73"/>
      <c r="AT5671" s="73"/>
    </row>
    <row r="5672">
      <c r="A5672" s="106"/>
      <c r="B5672" s="85"/>
      <c r="AQ5672" s="73"/>
      <c r="AT5672" s="73"/>
    </row>
    <row r="5673">
      <c r="A5673" s="106"/>
      <c r="B5673" s="85"/>
      <c r="AQ5673" s="73"/>
      <c r="AT5673" s="73"/>
    </row>
    <row r="5674">
      <c r="A5674" s="106"/>
      <c r="B5674" s="85"/>
      <c r="AQ5674" s="73"/>
      <c r="AT5674" s="73"/>
    </row>
    <row r="5675">
      <c r="A5675" s="106"/>
      <c r="B5675" s="85"/>
      <c r="AQ5675" s="73"/>
      <c r="AT5675" s="73"/>
    </row>
    <row r="5676">
      <c r="A5676" s="106"/>
      <c r="B5676" s="85"/>
      <c r="AQ5676" s="73"/>
      <c r="AT5676" s="73"/>
    </row>
    <row r="5677">
      <c r="A5677" s="106"/>
      <c r="B5677" s="85"/>
      <c r="AQ5677" s="73"/>
      <c r="AT5677" s="73"/>
    </row>
    <row r="5678">
      <c r="A5678" s="106"/>
      <c r="B5678" s="85"/>
      <c r="AQ5678" s="73"/>
      <c r="AT5678" s="73"/>
    </row>
    <row r="5679">
      <c r="A5679" s="106"/>
      <c r="B5679" s="85"/>
      <c r="AQ5679" s="73"/>
      <c r="AT5679" s="73"/>
    </row>
    <row r="5680">
      <c r="A5680" s="106"/>
      <c r="B5680" s="85"/>
      <c r="AQ5680" s="73"/>
      <c r="AT5680" s="73"/>
    </row>
    <row r="5681">
      <c r="A5681" s="106"/>
      <c r="B5681" s="85"/>
      <c r="AQ5681" s="73"/>
      <c r="AT5681" s="73"/>
    </row>
    <row r="5682">
      <c r="A5682" s="106"/>
      <c r="B5682" s="85"/>
      <c r="AQ5682" s="73"/>
      <c r="AT5682" s="73"/>
    </row>
    <row r="5683">
      <c r="A5683" s="106"/>
      <c r="B5683" s="85"/>
      <c r="AQ5683" s="73"/>
      <c r="AT5683" s="73"/>
    </row>
    <row r="5684">
      <c r="A5684" s="106"/>
      <c r="B5684" s="85"/>
      <c r="AQ5684" s="73"/>
      <c r="AT5684" s="73"/>
    </row>
    <row r="5685">
      <c r="A5685" s="106"/>
      <c r="B5685" s="85"/>
      <c r="AQ5685" s="73"/>
      <c r="AT5685" s="73"/>
    </row>
    <row r="5686">
      <c r="A5686" s="106"/>
      <c r="B5686" s="85"/>
      <c r="AQ5686" s="73"/>
      <c r="AT5686" s="73"/>
    </row>
    <row r="5687">
      <c r="A5687" s="106"/>
      <c r="B5687" s="85"/>
      <c r="AQ5687" s="73"/>
      <c r="AT5687" s="73"/>
    </row>
    <row r="5688">
      <c r="A5688" s="106"/>
      <c r="B5688" s="85"/>
      <c r="AQ5688" s="73"/>
      <c r="AT5688" s="73"/>
    </row>
    <row r="5689">
      <c r="A5689" s="106"/>
      <c r="B5689" s="85"/>
      <c r="AQ5689" s="73"/>
      <c r="AT5689" s="73"/>
    </row>
    <row r="5690">
      <c r="A5690" s="106"/>
      <c r="B5690" s="85"/>
      <c r="AQ5690" s="73"/>
      <c r="AT5690" s="73"/>
    </row>
    <row r="5691">
      <c r="A5691" s="106"/>
      <c r="B5691" s="85"/>
      <c r="AQ5691" s="73"/>
      <c r="AT5691" s="73"/>
    </row>
    <row r="5692">
      <c r="A5692" s="106"/>
      <c r="B5692" s="85"/>
      <c r="AQ5692" s="73"/>
      <c r="AT5692" s="73"/>
    </row>
    <row r="5693">
      <c r="A5693" s="106"/>
      <c r="B5693" s="85"/>
      <c r="AQ5693" s="73"/>
      <c r="AT5693" s="73"/>
    </row>
    <row r="5694">
      <c r="A5694" s="106"/>
      <c r="B5694" s="85"/>
      <c r="AQ5694" s="73"/>
      <c r="AT5694" s="73"/>
    </row>
    <row r="5695">
      <c r="A5695" s="106"/>
      <c r="B5695" s="85"/>
      <c r="AQ5695" s="73"/>
      <c r="AT5695" s="73"/>
    </row>
    <row r="5696">
      <c r="A5696" s="106"/>
      <c r="B5696" s="85"/>
      <c r="AQ5696" s="73"/>
      <c r="AT5696" s="73"/>
    </row>
    <row r="5697">
      <c r="A5697" s="106"/>
      <c r="B5697" s="85"/>
      <c r="AQ5697" s="73"/>
      <c r="AT5697" s="73"/>
    </row>
    <row r="5698">
      <c r="A5698" s="106"/>
      <c r="B5698" s="85"/>
      <c r="AQ5698" s="73"/>
      <c r="AT5698" s="73"/>
    </row>
    <row r="5699">
      <c r="A5699" s="106"/>
      <c r="B5699" s="85"/>
      <c r="AQ5699" s="73"/>
      <c r="AT5699" s="73"/>
    </row>
    <row r="5700">
      <c r="A5700" s="106"/>
      <c r="B5700" s="85"/>
      <c r="AQ5700" s="73"/>
      <c r="AT5700" s="73"/>
    </row>
    <row r="5701">
      <c r="A5701" s="106"/>
      <c r="B5701" s="85"/>
      <c r="AQ5701" s="73"/>
      <c r="AT5701" s="73"/>
    </row>
    <row r="5702">
      <c r="A5702" s="106"/>
      <c r="B5702" s="85"/>
      <c r="AQ5702" s="73"/>
      <c r="AT5702" s="73"/>
    </row>
    <row r="5703">
      <c r="A5703" s="106"/>
      <c r="B5703" s="85"/>
      <c r="AQ5703" s="73"/>
      <c r="AT5703" s="73"/>
    </row>
    <row r="5704">
      <c r="A5704" s="106"/>
      <c r="B5704" s="85"/>
      <c r="AQ5704" s="73"/>
      <c r="AT5704" s="73"/>
    </row>
    <row r="5705">
      <c r="A5705" s="106"/>
      <c r="B5705" s="85"/>
      <c r="AQ5705" s="73"/>
      <c r="AT5705" s="73"/>
    </row>
    <row r="5706">
      <c r="A5706" s="106"/>
      <c r="B5706" s="85"/>
      <c r="AQ5706" s="73"/>
      <c r="AT5706" s="73"/>
    </row>
    <row r="5707">
      <c r="A5707" s="106"/>
      <c r="B5707" s="85"/>
      <c r="AQ5707" s="73"/>
      <c r="AT5707" s="73"/>
    </row>
    <row r="5708">
      <c r="A5708" s="106"/>
      <c r="B5708" s="85"/>
      <c r="AQ5708" s="73"/>
      <c r="AT5708" s="73"/>
    </row>
    <row r="5709">
      <c r="A5709" s="106"/>
      <c r="B5709" s="85"/>
      <c r="AQ5709" s="73"/>
      <c r="AT5709" s="73"/>
    </row>
    <row r="5710">
      <c r="A5710" s="106"/>
      <c r="B5710" s="85"/>
      <c r="AQ5710" s="73"/>
      <c r="AT5710" s="73"/>
    </row>
    <row r="5711">
      <c r="A5711" s="106"/>
      <c r="B5711" s="85"/>
      <c r="AQ5711" s="73"/>
      <c r="AT5711" s="73"/>
    </row>
    <row r="5712">
      <c r="A5712" s="106"/>
      <c r="B5712" s="85"/>
      <c r="AQ5712" s="73"/>
      <c r="AT5712" s="73"/>
    </row>
    <row r="5713">
      <c r="A5713" s="106"/>
      <c r="B5713" s="85"/>
      <c r="AQ5713" s="73"/>
      <c r="AT5713" s="73"/>
    </row>
    <row r="5714">
      <c r="A5714" s="106"/>
      <c r="B5714" s="85"/>
      <c r="AQ5714" s="73"/>
      <c r="AT5714" s="73"/>
    </row>
    <row r="5715">
      <c r="A5715" s="106"/>
      <c r="B5715" s="85"/>
      <c r="AQ5715" s="73"/>
      <c r="AT5715" s="73"/>
    </row>
    <row r="5716">
      <c r="A5716" s="106"/>
      <c r="B5716" s="85"/>
      <c r="AQ5716" s="73"/>
      <c r="AT5716" s="73"/>
    </row>
    <row r="5717">
      <c r="A5717" s="106"/>
      <c r="B5717" s="85"/>
      <c r="AQ5717" s="73"/>
      <c r="AT5717" s="73"/>
    </row>
    <row r="5718">
      <c r="A5718" s="106"/>
      <c r="B5718" s="85"/>
      <c r="AQ5718" s="73"/>
      <c r="AT5718" s="73"/>
    </row>
    <row r="5719">
      <c r="A5719" s="106"/>
      <c r="B5719" s="85"/>
      <c r="AQ5719" s="73"/>
      <c r="AT5719" s="73"/>
    </row>
    <row r="5720">
      <c r="A5720" s="106"/>
      <c r="B5720" s="85"/>
      <c r="AQ5720" s="73"/>
      <c r="AT5720" s="73"/>
    </row>
    <row r="5721">
      <c r="A5721" s="106"/>
      <c r="B5721" s="85"/>
      <c r="AQ5721" s="73"/>
      <c r="AT5721" s="73"/>
    </row>
    <row r="5722">
      <c r="A5722" s="106"/>
      <c r="B5722" s="85"/>
      <c r="AQ5722" s="73"/>
      <c r="AT5722" s="73"/>
    </row>
    <row r="5723">
      <c r="A5723" s="106"/>
      <c r="B5723" s="85"/>
      <c r="AQ5723" s="73"/>
      <c r="AT5723" s="73"/>
    </row>
    <row r="5724">
      <c r="A5724" s="106"/>
      <c r="B5724" s="85"/>
      <c r="AQ5724" s="73"/>
      <c r="AT5724" s="73"/>
    </row>
    <row r="5725">
      <c r="A5725" s="106"/>
      <c r="B5725" s="85"/>
      <c r="AQ5725" s="73"/>
      <c r="AT5725" s="73"/>
    </row>
    <row r="5726">
      <c r="A5726" s="106"/>
      <c r="B5726" s="85"/>
      <c r="AQ5726" s="73"/>
      <c r="AT5726" s="73"/>
    </row>
    <row r="5727">
      <c r="A5727" s="106"/>
      <c r="B5727" s="85"/>
      <c r="AQ5727" s="73"/>
      <c r="AT5727" s="73"/>
    </row>
    <row r="5728">
      <c r="A5728" s="106"/>
      <c r="B5728" s="85"/>
      <c r="AQ5728" s="73"/>
      <c r="AT5728" s="73"/>
    </row>
    <row r="5729">
      <c r="A5729" s="106"/>
      <c r="B5729" s="85"/>
      <c r="AQ5729" s="73"/>
      <c r="AT5729" s="73"/>
    </row>
    <row r="5730">
      <c r="A5730" s="106"/>
      <c r="B5730" s="85"/>
      <c r="AQ5730" s="73"/>
      <c r="AT5730" s="73"/>
    </row>
    <row r="5731">
      <c r="A5731" s="106"/>
      <c r="B5731" s="85"/>
      <c r="AQ5731" s="73"/>
      <c r="AT5731" s="73"/>
    </row>
    <row r="5732">
      <c r="A5732" s="106"/>
      <c r="B5732" s="85"/>
      <c r="AQ5732" s="73"/>
      <c r="AT5732" s="73"/>
    </row>
    <row r="5733">
      <c r="A5733" s="106"/>
      <c r="B5733" s="85"/>
      <c r="AQ5733" s="73"/>
      <c r="AT5733" s="73"/>
    </row>
    <row r="5734">
      <c r="A5734" s="106"/>
      <c r="B5734" s="85"/>
      <c r="AQ5734" s="73"/>
      <c r="AT5734" s="73"/>
    </row>
    <row r="5735">
      <c r="A5735" s="106"/>
      <c r="B5735" s="85"/>
      <c r="AQ5735" s="73"/>
      <c r="AT5735" s="73"/>
    </row>
    <row r="5736">
      <c r="A5736" s="106"/>
      <c r="B5736" s="85"/>
      <c r="AQ5736" s="73"/>
      <c r="AT5736" s="73"/>
    </row>
    <row r="5737">
      <c r="A5737" s="106"/>
      <c r="B5737" s="85"/>
      <c r="AQ5737" s="73"/>
      <c r="AT5737" s="73"/>
    </row>
    <row r="5738">
      <c r="A5738" s="106"/>
      <c r="B5738" s="85"/>
      <c r="AQ5738" s="73"/>
      <c r="AT5738" s="73"/>
    </row>
    <row r="5739">
      <c r="A5739" s="106"/>
      <c r="B5739" s="85"/>
      <c r="AQ5739" s="73"/>
      <c r="AT5739" s="73"/>
    </row>
    <row r="5740">
      <c r="A5740" s="106"/>
      <c r="B5740" s="85"/>
      <c r="AQ5740" s="73"/>
      <c r="AT5740" s="73"/>
    </row>
    <row r="5741">
      <c r="A5741" s="106"/>
      <c r="B5741" s="85"/>
      <c r="AQ5741" s="73"/>
      <c r="AT5741" s="73"/>
    </row>
    <row r="5742">
      <c r="A5742" s="106"/>
      <c r="B5742" s="85"/>
      <c r="AQ5742" s="73"/>
      <c r="AT5742" s="73"/>
    </row>
    <row r="5743">
      <c r="A5743" s="106"/>
      <c r="B5743" s="85"/>
      <c r="AQ5743" s="73"/>
      <c r="AT5743" s="73"/>
    </row>
    <row r="5744">
      <c r="A5744" s="106"/>
      <c r="B5744" s="85"/>
      <c r="AQ5744" s="73"/>
      <c r="AT5744" s="73"/>
    </row>
    <row r="5745">
      <c r="A5745" s="106"/>
      <c r="B5745" s="85"/>
      <c r="AQ5745" s="73"/>
      <c r="AT5745" s="73"/>
    </row>
    <row r="5746">
      <c r="A5746" s="106"/>
      <c r="B5746" s="85"/>
      <c r="AQ5746" s="73"/>
      <c r="AT5746" s="73"/>
    </row>
    <row r="5747">
      <c r="A5747" s="106"/>
      <c r="B5747" s="85"/>
      <c r="AQ5747" s="73"/>
      <c r="AT5747" s="73"/>
    </row>
    <row r="5748">
      <c r="A5748" s="106"/>
      <c r="B5748" s="85"/>
      <c r="AQ5748" s="73"/>
      <c r="AT5748" s="73"/>
    </row>
    <row r="5749">
      <c r="A5749" s="106"/>
      <c r="B5749" s="85"/>
      <c r="AQ5749" s="73"/>
      <c r="AT5749" s="73"/>
    </row>
    <row r="5750">
      <c r="A5750" s="106"/>
      <c r="B5750" s="85"/>
      <c r="AQ5750" s="73"/>
      <c r="AT5750" s="73"/>
    </row>
    <row r="5751">
      <c r="A5751" s="106"/>
      <c r="B5751" s="85"/>
      <c r="AQ5751" s="73"/>
      <c r="AT5751" s="73"/>
    </row>
    <row r="5752">
      <c r="A5752" s="106"/>
      <c r="B5752" s="85"/>
      <c r="AQ5752" s="73"/>
      <c r="AT5752" s="73"/>
    </row>
    <row r="5753">
      <c r="A5753" s="106"/>
      <c r="B5753" s="85"/>
      <c r="AQ5753" s="73"/>
      <c r="AT5753" s="73"/>
    </row>
    <row r="5754">
      <c r="A5754" s="106"/>
      <c r="B5754" s="85"/>
      <c r="AQ5754" s="73"/>
      <c r="AT5754" s="73"/>
    </row>
    <row r="5755">
      <c r="A5755" s="106"/>
      <c r="B5755" s="85"/>
      <c r="AQ5755" s="73"/>
      <c r="AT5755" s="73"/>
    </row>
    <row r="5756">
      <c r="A5756" s="106"/>
      <c r="B5756" s="85"/>
      <c r="AQ5756" s="73"/>
      <c r="AT5756" s="73"/>
    </row>
    <row r="5757">
      <c r="A5757" s="106"/>
      <c r="B5757" s="85"/>
      <c r="AQ5757" s="73"/>
      <c r="AT5757" s="73"/>
    </row>
    <row r="5758">
      <c r="A5758" s="106"/>
      <c r="B5758" s="85"/>
      <c r="AQ5758" s="73"/>
      <c r="AT5758" s="73"/>
    </row>
    <row r="5759">
      <c r="A5759" s="106"/>
      <c r="B5759" s="85"/>
      <c r="AQ5759" s="73"/>
      <c r="AT5759" s="73"/>
    </row>
    <row r="5760">
      <c r="A5760" s="106"/>
      <c r="B5760" s="85"/>
      <c r="AQ5760" s="73"/>
      <c r="AT5760" s="73"/>
    </row>
    <row r="5761">
      <c r="A5761" s="106"/>
      <c r="B5761" s="85"/>
      <c r="AQ5761" s="73"/>
      <c r="AT5761" s="73"/>
    </row>
    <row r="5762">
      <c r="A5762" s="106"/>
      <c r="B5762" s="85"/>
      <c r="AQ5762" s="73"/>
      <c r="AT5762" s="73"/>
    </row>
    <row r="5763">
      <c r="A5763" s="106"/>
      <c r="B5763" s="85"/>
      <c r="AQ5763" s="73"/>
      <c r="AT5763" s="73"/>
    </row>
    <row r="5764">
      <c r="A5764" s="106"/>
      <c r="B5764" s="85"/>
      <c r="AQ5764" s="73"/>
      <c r="AT5764" s="73"/>
    </row>
    <row r="5765">
      <c r="A5765" s="106"/>
      <c r="B5765" s="85"/>
      <c r="AQ5765" s="73"/>
      <c r="AT5765" s="73"/>
    </row>
    <row r="5766">
      <c r="A5766" s="106"/>
      <c r="B5766" s="85"/>
      <c r="AQ5766" s="73"/>
      <c r="AT5766" s="73"/>
    </row>
    <row r="5767">
      <c r="A5767" s="106"/>
      <c r="B5767" s="85"/>
      <c r="AQ5767" s="73"/>
      <c r="AT5767" s="73"/>
    </row>
    <row r="5768">
      <c r="A5768" s="106"/>
      <c r="B5768" s="85"/>
      <c r="AQ5768" s="73"/>
      <c r="AT5768" s="73"/>
    </row>
    <row r="5769">
      <c r="A5769" s="106"/>
      <c r="B5769" s="85"/>
      <c r="AQ5769" s="73"/>
      <c r="AT5769" s="73"/>
    </row>
    <row r="5770">
      <c r="A5770" s="106"/>
      <c r="B5770" s="85"/>
      <c r="AQ5770" s="73"/>
      <c r="AT5770" s="73"/>
    </row>
    <row r="5771">
      <c r="A5771" s="106"/>
      <c r="B5771" s="85"/>
      <c r="AQ5771" s="73"/>
      <c r="AT5771" s="73"/>
    </row>
    <row r="5772">
      <c r="A5772" s="106"/>
      <c r="B5772" s="85"/>
      <c r="AQ5772" s="73"/>
      <c r="AT5772" s="73"/>
    </row>
    <row r="5773">
      <c r="A5773" s="106"/>
      <c r="B5773" s="85"/>
      <c r="AQ5773" s="73"/>
      <c r="AT5773" s="73"/>
    </row>
    <row r="5774">
      <c r="A5774" s="106"/>
      <c r="B5774" s="85"/>
      <c r="AQ5774" s="73"/>
      <c r="AT5774" s="73"/>
    </row>
    <row r="5775">
      <c r="A5775" s="106"/>
      <c r="B5775" s="85"/>
      <c r="AQ5775" s="73"/>
      <c r="AT5775" s="73"/>
    </row>
    <row r="5776">
      <c r="A5776" s="106"/>
      <c r="B5776" s="85"/>
      <c r="AQ5776" s="73"/>
      <c r="AT5776" s="73"/>
    </row>
    <row r="5777">
      <c r="A5777" s="106"/>
      <c r="B5777" s="85"/>
      <c r="AQ5777" s="73"/>
      <c r="AT5777" s="73"/>
    </row>
    <row r="5778">
      <c r="A5778" s="106"/>
      <c r="B5778" s="85"/>
      <c r="AQ5778" s="73"/>
      <c r="AT5778" s="73"/>
    </row>
    <row r="5779">
      <c r="A5779" s="106"/>
      <c r="B5779" s="85"/>
      <c r="AQ5779" s="73"/>
      <c r="AT5779" s="73"/>
    </row>
    <row r="5780">
      <c r="A5780" s="106"/>
      <c r="B5780" s="85"/>
      <c r="AQ5780" s="73"/>
      <c r="AT5780" s="73"/>
    </row>
    <row r="5781">
      <c r="A5781" s="106"/>
      <c r="B5781" s="85"/>
      <c r="AQ5781" s="73"/>
      <c r="AT5781" s="73"/>
    </row>
    <row r="5782">
      <c r="A5782" s="106"/>
      <c r="B5782" s="85"/>
      <c r="AQ5782" s="73"/>
      <c r="AT5782" s="73"/>
    </row>
    <row r="5783">
      <c r="A5783" s="106"/>
      <c r="B5783" s="85"/>
      <c r="AQ5783" s="73"/>
      <c r="AT5783" s="73"/>
    </row>
    <row r="5784">
      <c r="A5784" s="106"/>
      <c r="B5784" s="85"/>
      <c r="AQ5784" s="73"/>
      <c r="AT5784" s="73"/>
    </row>
    <row r="5785">
      <c r="A5785" s="106"/>
      <c r="B5785" s="85"/>
      <c r="AQ5785" s="73"/>
      <c r="AT5785" s="73"/>
    </row>
    <row r="5786">
      <c r="A5786" s="106"/>
      <c r="B5786" s="85"/>
      <c r="AQ5786" s="73"/>
      <c r="AT5786" s="73"/>
    </row>
    <row r="5787">
      <c r="A5787" s="106"/>
      <c r="B5787" s="85"/>
      <c r="AQ5787" s="73"/>
      <c r="AT5787" s="73"/>
    </row>
    <row r="5788">
      <c r="A5788" s="106"/>
      <c r="B5788" s="85"/>
      <c r="AQ5788" s="73"/>
      <c r="AT5788" s="73"/>
    </row>
    <row r="5789">
      <c r="A5789" s="106"/>
      <c r="B5789" s="85"/>
      <c r="AQ5789" s="73"/>
      <c r="AT5789" s="73"/>
    </row>
    <row r="5790">
      <c r="A5790" s="106"/>
      <c r="B5790" s="85"/>
      <c r="AQ5790" s="73"/>
      <c r="AT5790" s="73"/>
    </row>
    <row r="5791">
      <c r="A5791" s="106"/>
      <c r="B5791" s="85"/>
      <c r="AQ5791" s="73"/>
      <c r="AT5791" s="73"/>
    </row>
    <row r="5792">
      <c r="A5792" s="106"/>
      <c r="B5792" s="85"/>
      <c r="AQ5792" s="73"/>
      <c r="AT5792" s="73"/>
    </row>
    <row r="5793">
      <c r="A5793" s="106"/>
      <c r="B5793" s="85"/>
      <c r="AQ5793" s="73"/>
      <c r="AT5793" s="73"/>
    </row>
    <row r="5794">
      <c r="A5794" s="106"/>
      <c r="B5794" s="85"/>
      <c r="AQ5794" s="73"/>
      <c r="AT5794" s="73"/>
    </row>
    <row r="5795">
      <c r="A5795" s="106"/>
      <c r="B5795" s="85"/>
      <c r="AQ5795" s="73"/>
      <c r="AT5795" s="73"/>
    </row>
    <row r="5796">
      <c r="A5796" s="106"/>
      <c r="B5796" s="85"/>
      <c r="AQ5796" s="73"/>
      <c r="AT5796" s="73"/>
    </row>
    <row r="5797">
      <c r="A5797" s="106"/>
      <c r="B5797" s="85"/>
      <c r="AQ5797" s="73"/>
      <c r="AT5797" s="73"/>
    </row>
    <row r="5798">
      <c r="A5798" s="106"/>
      <c r="B5798" s="85"/>
      <c r="AQ5798" s="73"/>
      <c r="AT5798" s="73"/>
    </row>
    <row r="5799">
      <c r="A5799" s="106"/>
      <c r="B5799" s="85"/>
      <c r="AQ5799" s="73"/>
      <c r="AT5799" s="73"/>
    </row>
    <row r="5800">
      <c r="A5800" s="106"/>
      <c r="B5800" s="85"/>
      <c r="AQ5800" s="73"/>
      <c r="AT5800" s="73"/>
    </row>
    <row r="5801">
      <c r="A5801" s="106"/>
      <c r="B5801" s="85"/>
      <c r="AQ5801" s="73"/>
      <c r="AT5801" s="73"/>
    </row>
    <row r="5802">
      <c r="A5802" s="106"/>
      <c r="B5802" s="85"/>
      <c r="AQ5802" s="73"/>
      <c r="AT5802" s="73"/>
    </row>
    <row r="5803">
      <c r="A5803" s="106"/>
      <c r="B5803" s="85"/>
      <c r="AQ5803" s="73"/>
      <c r="AT5803" s="73"/>
    </row>
    <row r="5804">
      <c r="A5804" s="106"/>
      <c r="B5804" s="85"/>
      <c r="AQ5804" s="73"/>
      <c r="AT5804" s="73"/>
    </row>
    <row r="5805">
      <c r="A5805" s="106"/>
      <c r="B5805" s="85"/>
      <c r="AQ5805" s="73"/>
      <c r="AT5805" s="73"/>
    </row>
    <row r="5806">
      <c r="A5806" s="106"/>
      <c r="B5806" s="85"/>
      <c r="AQ5806" s="73"/>
      <c r="AT5806" s="73"/>
    </row>
    <row r="5807">
      <c r="A5807" s="106"/>
      <c r="B5807" s="85"/>
      <c r="AQ5807" s="73"/>
      <c r="AT5807" s="73"/>
    </row>
    <row r="5808">
      <c r="A5808" s="106"/>
      <c r="B5808" s="85"/>
      <c r="AQ5808" s="73"/>
      <c r="AT5808" s="73"/>
    </row>
    <row r="5809">
      <c r="A5809" s="106"/>
      <c r="B5809" s="85"/>
      <c r="AQ5809" s="73"/>
      <c r="AT5809" s="73"/>
    </row>
    <row r="5810">
      <c r="A5810" s="106"/>
      <c r="B5810" s="85"/>
      <c r="AQ5810" s="73"/>
      <c r="AT5810" s="73"/>
    </row>
    <row r="5811">
      <c r="A5811" s="106"/>
      <c r="B5811" s="85"/>
      <c r="AQ5811" s="73"/>
      <c r="AT5811" s="73"/>
    </row>
    <row r="5812">
      <c r="A5812" s="106"/>
      <c r="B5812" s="85"/>
      <c r="AQ5812" s="73"/>
      <c r="AT5812" s="73"/>
    </row>
    <row r="5813">
      <c r="A5813" s="106"/>
      <c r="B5813" s="85"/>
      <c r="AQ5813" s="73"/>
      <c r="AT5813" s="73"/>
    </row>
    <row r="5814">
      <c r="A5814" s="106"/>
      <c r="B5814" s="85"/>
      <c r="AQ5814" s="73"/>
      <c r="AT5814" s="73"/>
    </row>
    <row r="5815">
      <c r="A5815" s="106"/>
      <c r="B5815" s="85"/>
      <c r="AQ5815" s="73"/>
      <c r="AT5815" s="73"/>
    </row>
    <row r="5816">
      <c r="A5816" s="106"/>
      <c r="B5816" s="85"/>
      <c r="AQ5816" s="73"/>
      <c r="AT5816" s="73"/>
    </row>
    <row r="5817">
      <c r="A5817" s="106"/>
      <c r="B5817" s="85"/>
      <c r="AQ5817" s="73"/>
      <c r="AT5817" s="73"/>
    </row>
    <row r="5818">
      <c r="A5818" s="106"/>
      <c r="B5818" s="85"/>
      <c r="AQ5818" s="73"/>
      <c r="AT5818" s="73"/>
    </row>
    <row r="5819">
      <c r="A5819" s="106"/>
      <c r="B5819" s="85"/>
      <c r="AQ5819" s="73"/>
      <c r="AT5819" s="73"/>
    </row>
    <row r="5820">
      <c r="A5820" s="106"/>
      <c r="B5820" s="85"/>
      <c r="AQ5820" s="73"/>
      <c r="AT5820" s="73"/>
    </row>
    <row r="5821">
      <c r="A5821" s="106"/>
      <c r="B5821" s="85"/>
      <c r="AQ5821" s="73"/>
      <c r="AT5821" s="73"/>
    </row>
    <row r="5822">
      <c r="A5822" s="106"/>
      <c r="B5822" s="85"/>
      <c r="AQ5822" s="73"/>
      <c r="AT5822" s="73"/>
    </row>
    <row r="5823">
      <c r="A5823" s="106"/>
      <c r="B5823" s="85"/>
      <c r="AQ5823" s="73"/>
      <c r="AT5823" s="73"/>
    </row>
    <row r="5824">
      <c r="A5824" s="106"/>
      <c r="B5824" s="85"/>
      <c r="AQ5824" s="73"/>
      <c r="AT5824" s="73"/>
    </row>
    <row r="5825">
      <c r="A5825" s="106"/>
      <c r="B5825" s="85"/>
      <c r="AQ5825" s="73"/>
      <c r="AT5825" s="73"/>
    </row>
    <row r="5826">
      <c r="A5826" s="106"/>
      <c r="B5826" s="85"/>
      <c r="AQ5826" s="73"/>
      <c r="AT5826" s="73"/>
    </row>
    <row r="5827">
      <c r="A5827" s="106"/>
      <c r="B5827" s="85"/>
      <c r="AQ5827" s="73"/>
      <c r="AT5827" s="73"/>
    </row>
    <row r="5828">
      <c r="A5828" s="106"/>
      <c r="B5828" s="85"/>
      <c r="AQ5828" s="73"/>
      <c r="AT5828" s="73"/>
    </row>
    <row r="5829">
      <c r="A5829" s="106"/>
      <c r="B5829" s="85"/>
      <c r="AQ5829" s="73"/>
      <c r="AT5829" s="73"/>
    </row>
    <row r="5830">
      <c r="A5830" s="106"/>
      <c r="B5830" s="85"/>
      <c r="AQ5830" s="73"/>
      <c r="AT5830" s="73"/>
    </row>
    <row r="5831">
      <c r="A5831" s="106"/>
      <c r="B5831" s="85"/>
      <c r="AQ5831" s="73"/>
      <c r="AT5831" s="73"/>
    </row>
    <row r="5832">
      <c r="A5832" s="106"/>
      <c r="B5832" s="85"/>
      <c r="AQ5832" s="73"/>
      <c r="AT5832" s="73"/>
    </row>
    <row r="5833">
      <c r="A5833" s="106"/>
      <c r="B5833" s="85"/>
      <c r="AQ5833" s="73"/>
      <c r="AT5833" s="73"/>
    </row>
    <row r="5834">
      <c r="A5834" s="106"/>
      <c r="B5834" s="85"/>
      <c r="AQ5834" s="73"/>
      <c r="AT5834" s="73"/>
    </row>
    <row r="5835">
      <c r="A5835" s="106"/>
      <c r="B5835" s="85"/>
      <c r="AQ5835" s="73"/>
      <c r="AT5835" s="73"/>
    </row>
    <row r="5836">
      <c r="A5836" s="106"/>
      <c r="B5836" s="85"/>
      <c r="AQ5836" s="73"/>
      <c r="AT5836" s="73"/>
    </row>
    <row r="5837">
      <c r="A5837" s="106"/>
      <c r="B5837" s="85"/>
      <c r="AQ5837" s="73"/>
      <c r="AT5837" s="73"/>
    </row>
    <row r="5838">
      <c r="A5838" s="106"/>
      <c r="B5838" s="85"/>
      <c r="AQ5838" s="73"/>
      <c r="AT5838" s="73"/>
    </row>
    <row r="5839">
      <c r="A5839" s="106"/>
      <c r="B5839" s="85"/>
      <c r="AQ5839" s="73"/>
      <c r="AT5839" s="73"/>
    </row>
    <row r="5840">
      <c r="A5840" s="106"/>
      <c r="B5840" s="85"/>
      <c r="AQ5840" s="73"/>
      <c r="AT5840" s="73"/>
    </row>
    <row r="5841">
      <c r="A5841" s="106"/>
      <c r="B5841" s="85"/>
      <c r="AQ5841" s="73"/>
      <c r="AT5841" s="73"/>
    </row>
    <row r="5842">
      <c r="A5842" s="106"/>
      <c r="B5842" s="85"/>
      <c r="AQ5842" s="73"/>
      <c r="AT5842" s="73"/>
    </row>
    <row r="5843">
      <c r="A5843" s="106"/>
      <c r="B5843" s="85"/>
      <c r="AQ5843" s="73"/>
      <c r="AT5843" s="73"/>
    </row>
    <row r="5844">
      <c r="A5844" s="106"/>
      <c r="B5844" s="85"/>
      <c r="AQ5844" s="73"/>
      <c r="AT5844" s="73"/>
    </row>
    <row r="5845">
      <c r="A5845" s="106"/>
      <c r="B5845" s="85"/>
      <c r="AQ5845" s="73"/>
      <c r="AT5845" s="73"/>
    </row>
    <row r="5846">
      <c r="A5846" s="106"/>
      <c r="B5846" s="85"/>
      <c r="AQ5846" s="73"/>
      <c r="AT5846" s="73"/>
    </row>
    <row r="5847">
      <c r="A5847" s="106"/>
      <c r="B5847" s="85"/>
      <c r="AQ5847" s="73"/>
      <c r="AT5847" s="73"/>
    </row>
    <row r="5848">
      <c r="A5848" s="106"/>
      <c r="B5848" s="85"/>
      <c r="AQ5848" s="73"/>
      <c r="AT5848" s="73"/>
    </row>
    <row r="5849">
      <c r="A5849" s="106"/>
      <c r="B5849" s="85"/>
      <c r="AQ5849" s="73"/>
      <c r="AT5849" s="73"/>
    </row>
    <row r="5850">
      <c r="A5850" s="106"/>
      <c r="B5850" s="85"/>
      <c r="AQ5850" s="73"/>
      <c r="AT5850" s="73"/>
    </row>
    <row r="5851">
      <c r="A5851" s="106"/>
      <c r="B5851" s="85"/>
      <c r="AQ5851" s="73"/>
      <c r="AT5851" s="73"/>
    </row>
    <row r="5852">
      <c r="A5852" s="106"/>
      <c r="B5852" s="85"/>
      <c r="AQ5852" s="73"/>
      <c r="AT5852" s="73"/>
    </row>
    <row r="5853">
      <c r="A5853" s="106"/>
      <c r="B5853" s="85"/>
      <c r="AQ5853" s="73"/>
      <c r="AT5853" s="73"/>
    </row>
    <row r="5854">
      <c r="A5854" s="106"/>
      <c r="B5854" s="85"/>
      <c r="AQ5854" s="73"/>
      <c r="AT5854" s="73"/>
    </row>
    <row r="5855">
      <c r="A5855" s="106"/>
      <c r="B5855" s="85"/>
      <c r="AQ5855" s="73"/>
      <c r="AT5855" s="73"/>
    </row>
    <row r="5856">
      <c r="A5856" s="106"/>
      <c r="B5856" s="85"/>
      <c r="AQ5856" s="73"/>
      <c r="AT5856" s="73"/>
    </row>
    <row r="5857">
      <c r="A5857" s="106"/>
      <c r="B5857" s="85"/>
      <c r="AQ5857" s="73"/>
      <c r="AT5857" s="73"/>
    </row>
    <row r="5858">
      <c r="A5858" s="106"/>
      <c r="B5858" s="85"/>
      <c r="AQ5858" s="73"/>
      <c r="AT5858" s="73"/>
    </row>
    <row r="5859">
      <c r="A5859" s="106"/>
      <c r="B5859" s="85"/>
      <c r="AQ5859" s="73"/>
      <c r="AT5859" s="73"/>
    </row>
    <row r="5860">
      <c r="A5860" s="106"/>
      <c r="B5860" s="85"/>
      <c r="AQ5860" s="73"/>
      <c r="AT5860" s="73"/>
    </row>
    <row r="5861">
      <c r="A5861" s="106"/>
      <c r="B5861" s="85"/>
      <c r="AQ5861" s="73"/>
      <c r="AT5861" s="73"/>
    </row>
    <row r="5862">
      <c r="A5862" s="106"/>
      <c r="B5862" s="85"/>
      <c r="AQ5862" s="73"/>
      <c r="AT5862" s="73"/>
    </row>
    <row r="5863">
      <c r="A5863" s="106"/>
      <c r="B5863" s="85"/>
      <c r="AQ5863" s="73"/>
      <c r="AT5863" s="73"/>
    </row>
    <row r="5864">
      <c r="A5864" s="106"/>
      <c r="B5864" s="85"/>
      <c r="AQ5864" s="73"/>
      <c r="AT5864" s="73"/>
    </row>
    <row r="5865">
      <c r="A5865" s="106"/>
      <c r="B5865" s="85"/>
      <c r="AQ5865" s="73"/>
      <c r="AT5865" s="73"/>
    </row>
    <row r="5866">
      <c r="A5866" s="106"/>
      <c r="B5866" s="85"/>
      <c r="AQ5866" s="73"/>
      <c r="AT5866" s="73"/>
    </row>
    <row r="5867">
      <c r="A5867" s="106"/>
      <c r="B5867" s="85"/>
      <c r="AQ5867" s="73"/>
      <c r="AT5867" s="73"/>
    </row>
    <row r="5868">
      <c r="A5868" s="106"/>
      <c r="B5868" s="85"/>
      <c r="AQ5868" s="73"/>
      <c r="AT5868" s="73"/>
    </row>
    <row r="5869">
      <c r="A5869" s="106"/>
      <c r="B5869" s="85"/>
      <c r="AQ5869" s="73"/>
      <c r="AT5869" s="73"/>
    </row>
    <row r="5870">
      <c r="A5870" s="106"/>
      <c r="B5870" s="85"/>
      <c r="AQ5870" s="73"/>
      <c r="AT5870" s="73"/>
    </row>
    <row r="5871">
      <c r="A5871" s="106"/>
      <c r="B5871" s="85"/>
      <c r="AQ5871" s="73"/>
      <c r="AT5871" s="73"/>
    </row>
    <row r="5872">
      <c r="A5872" s="106"/>
      <c r="B5872" s="85"/>
      <c r="AQ5872" s="73"/>
      <c r="AT5872" s="73"/>
    </row>
    <row r="5873">
      <c r="A5873" s="106"/>
      <c r="B5873" s="85"/>
      <c r="AQ5873" s="73"/>
      <c r="AT5873" s="73"/>
    </row>
    <row r="5874">
      <c r="A5874" s="106"/>
      <c r="B5874" s="85"/>
      <c r="AQ5874" s="73"/>
      <c r="AT5874" s="73"/>
    </row>
    <row r="5875">
      <c r="A5875" s="106"/>
      <c r="B5875" s="85"/>
      <c r="AQ5875" s="73"/>
      <c r="AT5875" s="73"/>
    </row>
    <row r="5876">
      <c r="A5876" s="106"/>
      <c r="B5876" s="85"/>
      <c r="AQ5876" s="73"/>
      <c r="AT5876" s="73"/>
    </row>
    <row r="5877">
      <c r="A5877" s="106"/>
      <c r="B5877" s="85"/>
      <c r="AQ5877" s="73"/>
      <c r="AT5877" s="73"/>
    </row>
    <row r="5878">
      <c r="A5878" s="106"/>
      <c r="B5878" s="85"/>
      <c r="AQ5878" s="73"/>
      <c r="AT5878" s="73"/>
    </row>
    <row r="5879">
      <c r="A5879" s="106"/>
      <c r="B5879" s="85"/>
      <c r="AQ5879" s="73"/>
      <c r="AT5879" s="73"/>
    </row>
    <row r="5880">
      <c r="A5880" s="106"/>
      <c r="B5880" s="85"/>
      <c r="AQ5880" s="73"/>
      <c r="AT5880" s="73"/>
    </row>
    <row r="5881">
      <c r="A5881" s="106"/>
      <c r="B5881" s="85"/>
      <c r="AQ5881" s="73"/>
      <c r="AT5881" s="73"/>
    </row>
    <row r="5882">
      <c r="A5882" s="106"/>
      <c r="B5882" s="85"/>
      <c r="AQ5882" s="73"/>
      <c r="AT5882" s="73"/>
    </row>
    <row r="5883">
      <c r="A5883" s="106"/>
      <c r="B5883" s="85"/>
      <c r="AQ5883" s="73"/>
      <c r="AT5883" s="73"/>
    </row>
    <row r="5884">
      <c r="A5884" s="106"/>
      <c r="B5884" s="85"/>
      <c r="AQ5884" s="73"/>
      <c r="AT5884" s="73"/>
    </row>
    <row r="5885">
      <c r="A5885" s="106"/>
      <c r="B5885" s="85"/>
      <c r="AQ5885" s="73"/>
      <c r="AT5885" s="73"/>
    </row>
    <row r="5886">
      <c r="A5886" s="106"/>
      <c r="B5886" s="85"/>
      <c r="AQ5886" s="73"/>
      <c r="AT5886" s="73"/>
    </row>
    <row r="5887">
      <c r="A5887" s="106"/>
      <c r="B5887" s="85"/>
      <c r="AQ5887" s="73"/>
      <c r="AT5887" s="73"/>
    </row>
    <row r="5888">
      <c r="A5888" s="106"/>
      <c r="B5888" s="85"/>
      <c r="AQ5888" s="73"/>
      <c r="AT5888" s="73"/>
    </row>
    <row r="5889">
      <c r="A5889" s="106"/>
      <c r="B5889" s="85"/>
      <c r="AQ5889" s="73"/>
      <c r="AT5889" s="73"/>
    </row>
    <row r="5890">
      <c r="A5890" s="106"/>
      <c r="B5890" s="85"/>
      <c r="AQ5890" s="73"/>
      <c r="AT5890" s="73"/>
    </row>
    <row r="5891">
      <c r="A5891" s="106"/>
      <c r="B5891" s="85"/>
      <c r="AQ5891" s="73"/>
      <c r="AT5891" s="73"/>
    </row>
    <row r="5892">
      <c r="A5892" s="106"/>
      <c r="B5892" s="85"/>
      <c r="AQ5892" s="73"/>
      <c r="AT5892" s="73"/>
    </row>
    <row r="5893">
      <c r="A5893" s="106"/>
      <c r="B5893" s="85"/>
      <c r="AQ5893" s="73"/>
      <c r="AT5893" s="73"/>
    </row>
    <row r="5894">
      <c r="A5894" s="106"/>
      <c r="B5894" s="85"/>
      <c r="AQ5894" s="73"/>
      <c r="AT5894" s="73"/>
    </row>
    <row r="5895">
      <c r="A5895" s="106"/>
      <c r="B5895" s="85"/>
      <c r="AQ5895" s="73"/>
      <c r="AT5895" s="73"/>
    </row>
    <row r="5896">
      <c r="A5896" s="106"/>
      <c r="B5896" s="85"/>
      <c r="AQ5896" s="73"/>
      <c r="AT5896" s="73"/>
    </row>
    <row r="5897">
      <c r="A5897" s="106"/>
      <c r="B5897" s="85"/>
      <c r="AQ5897" s="73"/>
      <c r="AT5897" s="73"/>
    </row>
    <row r="5898">
      <c r="A5898" s="106"/>
      <c r="B5898" s="85"/>
      <c r="AQ5898" s="73"/>
      <c r="AT5898" s="73"/>
    </row>
    <row r="5899">
      <c r="A5899" s="106"/>
      <c r="B5899" s="85"/>
      <c r="AQ5899" s="73"/>
      <c r="AT5899" s="73"/>
    </row>
    <row r="5900">
      <c r="A5900" s="106"/>
      <c r="B5900" s="85"/>
      <c r="AQ5900" s="73"/>
      <c r="AT5900" s="73"/>
    </row>
    <row r="5901">
      <c r="A5901" s="106"/>
      <c r="B5901" s="85"/>
      <c r="AQ5901" s="73"/>
      <c r="AT5901" s="73"/>
    </row>
    <row r="5902">
      <c r="A5902" s="106"/>
      <c r="B5902" s="85"/>
      <c r="AQ5902" s="73"/>
      <c r="AT5902" s="73"/>
    </row>
    <row r="5903">
      <c r="A5903" s="106"/>
      <c r="B5903" s="85"/>
      <c r="AQ5903" s="73"/>
      <c r="AT5903" s="73"/>
    </row>
    <row r="5904">
      <c r="A5904" s="106"/>
      <c r="B5904" s="85"/>
      <c r="AQ5904" s="73"/>
      <c r="AT5904" s="73"/>
    </row>
    <row r="5905">
      <c r="A5905" s="106"/>
      <c r="B5905" s="85"/>
      <c r="AQ5905" s="73"/>
      <c r="AT5905" s="73"/>
    </row>
    <row r="5906">
      <c r="A5906" s="106"/>
      <c r="B5906" s="85"/>
      <c r="AQ5906" s="73"/>
      <c r="AT5906" s="73"/>
    </row>
    <row r="5907">
      <c r="A5907" s="106"/>
      <c r="B5907" s="85"/>
      <c r="AQ5907" s="73"/>
      <c r="AT5907" s="73"/>
    </row>
    <row r="5908">
      <c r="A5908" s="106"/>
      <c r="B5908" s="85"/>
      <c r="AQ5908" s="73"/>
      <c r="AT5908" s="73"/>
    </row>
    <row r="5909">
      <c r="A5909" s="106"/>
      <c r="B5909" s="85"/>
      <c r="AQ5909" s="73"/>
      <c r="AT5909" s="73"/>
    </row>
    <row r="5910">
      <c r="A5910" s="106"/>
      <c r="B5910" s="85"/>
      <c r="AQ5910" s="73"/>
      <c r="AT5910" s="73"/>
    </row>
    <row r="5911">
      <c r="A5911" s="106"/>
      <c r="B5911" s="85"/>
      <c r="AQ5911" s="73"/>
      <c r="AT5911" s="73"/>
    </row>
    <row r="5912">
      <c r="A5912" s="106"/>
      <c r="B5912" s="85"/>
      <c r="AQ5912" s="73"/>
      <c r="AT5912" s="73"/>
    </row>
    <row r="5913">
      <c r="A5913" s="106"/>
      <c r="B5913" s="85"/>
      <c r="AQ5913" s="73"/>
      <c r="AT5913" s="73"/>
    </row>
    <row r="5914">
      <c r="A5914" s="106"/>
      <c r="B5914" s="85"/>
      <c r="AQ5914" s="73"/>
      <c r="AT5914" s="73"/>
    </row>
    <row r="5915">
      <c r="A5915" s="106"/>
      <c r="B5915" s="85"/>
      <c r="AQ5915" s="73"/>
      <c r="AT5915" s="73"/>
    </row>
    <row r="5916">
      <c r="A5916" s="106"/>
      <c r="B5916" s="85"/>
      <c r="AQ5916" s="73"/>
      <c r="AT5916" s="73"/>
    </row>
    <row r="5917">
      <c r="A5917" s="106"/>
      <c r="B5917" s="85"/>
      <c r="AQ5917" s="73"/>
      <c r="AT5917" s="73"/>
    </row>
    <row r="5918">
      <c r="A5918" s="106"/>
      <c r="B5918" s="85"/>
      <c r="AQ5918" s="73"/>
      <c r="AT5918" s="73"/>
    </row>
    <row r="5919">
      <c r="A5919" s="106"/>
      <c r="B5919" s="85"/>
      <c r="AQ5919" s="73"/>
      <c r="AT5919" s="73"/>
    </row>
    <row r="5920">
      <c r="A5920" s="106"/>
      <c r="B5920" s="85"/>
      <c r="AQ5920" s="73"/>
      <c r="AT5920" s="73"/>
    </row>
    <row r="5921">
      <c r="A5921" s="106"/>
      <c r="B5921" s="85"/>
      <c r="AQ5921" s="73"/>
      <c r="AT5921" s="73"/>
    </row>
    <row r="5922">
      <c r="A5922" s="106"/>
      <c r="B5922" s="85"/>
      <c r="AQ5922" s="73"/>
      <c r="AT5922" s="73"/>
    </row>
    <row r="5923">
      <c r="A5923" s="106"/>
      <c r="B5923" s="85"/>
      <c r="AQ5923" s="73"/>
      <c r="AT5923" s="73"/>
    </row>
    <row r="5924">
      <c r="A5924" s="106"/>
      <c r="B5924" s="85"/>
      <c r="AQ5924" s="73"/>
      <c r="AT5924" s="73"/>
    </row>
    <row r="5925">
      <c r="A5925" s="106"/>
      <c r="B5925" s="85"/>
      <c r="AQ5925" s="73"/>
      <c r="AT5925" s="73"/>
    </row>
    <row r="5926">
      <c r="A5926" s="106"/>
      <c r="B5926" s="85"/>
      <c r="AQ5926" s="73"/>
      <c r="AT5926" s="73"/>
    </row>
    <row r="5927">
      <c r="A5927" s="106"/>
      <c r="B5927" s="85"/>
      <c r="AQ5927" s="73"/>
      <c r="AT5927" s="73"/>
    </row>
    <row r="5928">
      <c r="A5928" s="106"/>
      <c r="B5928" s="85"/>
      <c r="AQ5928" s="73"/>
      <c r="AT5928" s="73"/>
    </row>
    <row r="5929">
      <c r="A5929" s="106"/>
      <c r="B5929" s="85"/>
      <c r="AQ5929" s="73"/>
      <c r="AT5929" s="73"/>
    </row>
    <row r="5930">
      <c r="A5930" s="106"/>
      <c r="B5930" s="85"/>
      <c r="AQ5930" s="73"/>
      <c r="AT5930" s="73"/>
    </row>
    <row r="5931">
      <c r="A5931" s="106"/>
      <c r="B5931" s="85"/>
      <c r="AQ5931" s="73"/>
      <c r="AT5931" s="73"/>
    </row>
    <row r="5932">
      <c r="A5932" s="106"/>
      <c r="B5932" s="85"/>
      <c r="AQ5932" s="73"/>
      <c r="AT5932" s="73"/>
    </row>
    <row r="5933">
      <c r="A5933" s="106"/>
      <c r="B5933" s="85"/>
      <c r="AQ5933" s="73"/>
      <c r="AT5933" s="73"/>
    </row>
    <row r="5934">
      <c r="A5934" s="106"/>
      <c r="B5934" s="85"/>
      <c r="AQ5934" s="73"/>
      <c r="AT5934" s="73"/>
    </row>
    <row r="5935">
      <c r="A5935" s="106"/>
      <c r="B5935" s="85"/>
      <c r="AQ5935" s="73"/>
      <c r="AT5935" s="73"/>
    </row>
    <row r="5936">
      <c r="A5936" s="106"/>
      <c r="B5936" s="85"/>
      <c r="AQ5936" s="73"/>
      <c r="AT5936" s="73"/>
    </row>
    <row r="5937">
      <c r="A5937" s="106"/>
      <c r="B5937" s="85"/>
      <c r="AQ5937" s="73"/>
      <c r="AT5937" s="73"/>
    </row>
    <row r="5938">
      <c r="A5938" s="106"/>
      <c r="B5938" s="85"/>
      <c r="AQ5938" s="73"/>
      <c r="AT5938" s="73"/>
    </row>
    <row r="5939">
      <c r="A5939" s="106"/>
      <c r="B5939" s="85"/>
      <c r="AQ5939" s="73"/>
      <c r="AT5939" s="73"/>
    </row>
    <row r="5940">
      <c r="A5940" s="106"/>
      <c r="B5940" s="85"/>
      <c r="AQ5940" s="73"/>
      <c r="AT5940" s="73"/>
    </row>
    <row r="5941">
      <c r="A5941" s="106"/>
      <c r="B5941" s="85"/>
      <c r="AQ5941" s="73"/>
      <c r="AT5941" s="73"/>
    </row>
    <row r="5942">
      <c r="A5942" s="106"/>
      <c r="B5942" s="85"/>
      <c r="AQ5942" s="73"/>
      <c r="AT5942" s="73"/>
    </row>
    <row r="5943">
      <c r="A5943" s="106"/>
      <c r="B5943" s="85"/>
      <c r="AQ5943" s="73"/>
      <c r="AT5943" s="73"/>
    </row>
    <row r="5944">
      <c r="A5944" s="106"/>
      <c r="B5944" s="85"/>
      <c r="AQ5944" s="73"/>
      <c r="AT5944" s="73"/>
    </row>
    <row r="5945">
      <c r="A5945" s="106"/>
      <c r="B5945" s="85"/>
      <c r="AQ5945" s="73"/>
      <c r="AT5945" s="73"/>
    </row>
    <row r="5946">
      <c r="A5946" s="106"/>
      <c r="B5946" s="85"/>
      <c r="AQ5946" s="73"/>
      <c r="AT5946" s="73"/>
    </row>
    <row r="5947">
      <c r="A5947" s="106"/>
      <c r="B5947" s="85"/>
      <c r="AQ5947" s="73"/>
      <c r="AT5947" s="73"/>
    </row>
    <row r="5948">
      <c r="A5948" s="106"/>
      <c r="B5948" s="85"/>
      <c r="AQ5948" s="73"/>
      <c r="AT5948" s="73"/>
    </row>
    <row r="5949">
      <c r="A5949" s="106"/>
      <c r="B5949" s="85"/>
      <c r="AQ5949" s="73"/>
      <c r="AT5949" s="73"/>
    </row>
    <row r="5950">
      <c r="A5950" s="106"/>
      <c r="B5950" s="85"/>
      <c r="AQ5950" s="73"/>
      <c r="AT5950" s="73"/>
    </row>
    <row r="5951">
      <c r="A5951" s="106"/>
      <c r="B5951" s="85"/>
      <c r="AQ5951" s="73"/>
      <c r="AT5951" s="73"/>
    </row>
    <row r="5952">
      <c r="A5952" s="106"/>
      <c r="B5952" s="85"/>
      <c r="AQ5952" s="73"/>
      <c r="AT5952" s="73"/>
    </row>
    <row r="5953">
      <c r="A5953" s="106"/>
      <c r="B5953" s="85"/>
      <c r="AQ5953" s="73"/>
      <c r="AT5953" s="73"/>
    </row>
    <row r="5954">
      <c r="A5954" s="106"/>
      <c r="B5954" s="85"/>
      <c r="AQ5954" s="73"/>
      <c r="AT5954" s="73"/>
    </row>
    <row r="5955">
      <c r="A5955" s="106"/>
      <c r="B5955" s="85"/>
      <c r="AQ5955" s="73"/>
      <c r="AT5955" s="73"/>
    </row>
    <row r="5956">
      <c r="A5956" s="106"/>
      <c r="B5956" s="85"/>
      <c r="AQ5956" s="73"/>
      <c r="AT5956" s="73"/>
    </row>
    <row r="5957">
      <c r="A5957" s="106"/>
      <c r="B5957" s="85"/>
      <c r="AQ5957" s="73"/>
      <c r="AT5957" s="73"/>
    </row>
    <row r="5958">
      <c r="A5958" s="106"/>
      <c r="B5958" s="85"/>
      <c r="AQ5958" s="73"/>
      <c r="AT5958" s="73"/>
    </row>
    <row r="5959">
      <c r="A5959" s="106"/>
      <c r="B5959" s="85"/>
      <c r="AQ5959" s="73"/>
      <c r="AT5959" s="73"/>
    </row>
    <row r="5960">
      <c r="A5960" s="106"/>
      <c r="B5960" s="85"/>
      <c r="AQ5960" s="73"/>
      <c r="AT5960" s="73"/>
    </row>
    <row r="5961">
      <c r="A5961" s="106"/>
      <c r="B5961" s="85"/>
      <c r="AQ5961" s="73"/>
      <c r="AT5961" s="73"/>
    </row>
    <row r="5962">
      <c r="A5962" s="106"/>
      <c r="B5962" s="85"/>
      <c r="AQ5962" s="73"/>
      <c r="AT5962" s="73"/>
    </row>
    <row r="5963">
      <c r="A5963" s="106"/>
      <c r="B5963" s="85"/>
      <c r="AQ5963" s="73"/>
      <c r="AT5963" s="73"/>
    </row>
    <row r="5964">
      <c r="A5964" s="106"/>
      <c r="B5964" s="85"/>
      <c r="AQ5964" s="73"/>
      <c r="AT5964" s="73"/>
    </row>
    <row r="5965">
      <c r="A5965" s="106"/>
      <c r="B5965" s="85"/>
      <c r="AQ5965" s="73"/>
      <c r="AT5965" s="73"/>
    </row>
    <row r="5966">
      <c r="A5966" s="106"/>
      <c r="B5966" s="85"/>
      <c r="AQ5966" s="73"/>
      <c r="AT5966" s="73"/>
    </row>
    <row r="5967">
      <c r="A5967" s="106"/>
      <c r="B5967" s="85"/>
      <c r="AQ5967" s="73"/>
      <c r="AT5967" s="73"/>
    </row>
    <row r="5968">
      <c r="A5968" s="106"/>
      <c r="B5968" s="85"/>
      <c r="AQ5968" s="73"/>
      <c r="AT5968" s="73"/>
    </row>
    <row r="5969">
      <c r="A5969" s="106"/>
      <c r="B5969" s="85"/>
      <c r="AQ5969" s="73"/>
      <c r="AT5969" s="73"/>
    </row>
    <row r="5970">
      <c r="A5970" s="106"/>
      <c r="B5970" s="85"/>
      <c r="AQ5970" s="73"/>
      <c r="AT5970" s="73"/>
    </row>
    <row r="5971">
      <c r="A5971" s="106"/>
      <c r="B5971" s="85"/>
      <c r="AQ5971" s="73"/>
      <c r="AT5971" s="73"/>
    </row>
    <row r="5972">
      <c r="A5972" s="106"/>
      <c r="B5972" s="85"/>
      <c r="AQ5972" s="73"/>
      <c r="AT5972" s="73"/>
    </row>
    <row r="5973">
      <c r="A5973" s="106"/>
      <c r="B5973" s="85"/>
      <c r="AQ5973" s="73"/>
      <c r="AT5973" s="73"/>
    </row>
    <row r="5974">
      <c r="A5974" s="106"/>
      <c r="B5974" s="85"/>
      <c r="AQ5974" s="73"/>
      <c r="AT5974" s="73"/>
    </row>
    <row r="5975">
      <c r="A5975" s="106"/>
      <c r="B5975" s="85"/>
      <c r="AQ5975" s="73"/>
      <c r="AT5975" s="73"/>
    </row>
    <row r="5976">
      <c r="A5976" s="106"/>
      <c r="B5976" s="85"/>
      <c r="AQ5976" s="73"/>
      <c r="AT5976" s="73"/>
    </row>
    <row r="5977">
      <c r="A5977" s="106"/>
      <c r="B5977" s="85"/>
      <c r="AQ5977" s="73"/>
      <c r="AT5977" s="73"/>
    </row>
    <row r="5978">
      <c r="A5978" s="106"/>
      <c r="B5978" s="85"/>
      <c r="AQ5978" s="73"/>
      <c r="AT5978" s="73"/>
    </row>
    <row r="5979">
      <c r="A5979" s="106"/>
      <c r="B5979" s="85"/>
      <c r="AQ5979" s="73"/>
      <c r="AT5979" s="73"/>
    </row>
    <row r="5980">
      <c r="A5980" s="106"/>
      <c r="B5980" s="85"/>
      <c r="AQ5980" s="73"/>
      <c r="AT5980" s="73"/>
    </row>
    <row r="5981">
      <c r="A5981" s="106"/>
      <c r="B5981" s="85"/>
      <c r="AQ5981" s="73"/>
      <c r="AT5981" s="73"/>
    </row>
    <row r="5982">
      <c r="A5982" s="106"/>
      <c r="B5982" s="85"/>
      <c r="AQ5982" s="73"/>
      <c r="AT5982" s="73"/>
    </row>
    <row r="5983">
      <c r="A5983" s="106"/>
      <c r="B5983" s="85"/>
      <c r="AQ5983" s="73"/>
      <c r="AT5983" s="73"/>
    </row>
    <row r="5984">
      <c r="A5984" s="106"/>
      <c r="B5984" s="85"/>
      <c r="AQ5984" s="73"/>
      <c r="AT5984" s="73"/>
    </row>
    <row r="5985">
      <c r="A5985" s="106"/>
      <c r="B5985" s="85"/>
      <c r="AQ5985" s="73"/>
      <c r="AT5985" s="73"/>
    </row>
    <row r="5986">
      <c r="A5986" s="106"/>
      <c r="B5986" s="85"/>
      <c r="AQ5986" s="73"/>
      <c r="AT5986" s="73"/>
    </row>
    <row r="5987">
      <c r="A5987" s="106"/>
      <c r="B5987" s="85"/>
      <c r="AQ5987" s="73"/>
      <c r="AT5987" s="73"/>
    </row>
    <row r="5988">
      <c r="A5988" s="106"/>
      <c r="B5988" s="85"/>
      <c r="AQ5988" s="73"/>
      <c r="AT5988" s="73"/>
    </row>
    <row r="5989">
      <c r="A5989" s="106"/>
      <c r="B5989" s="85"/>
      <c r="AQ5989" s="73"/>
      <c r="AT5989" s="73"/>
    </row>
    <row r="5990">
      <c r="A5990" s="106"/>
      <c r="B5990" s="85"/>
      <c r="AQ5990" s="73"/>
      <c r="AT5990" s="73"/>
    </row>
    <row r="5991">
      <c r="A5991" s="106"/>
      <c r="B5991" s="85"/>
      <c r="AQ5991" s="73"/>
      <c r="AT5991" s="73"/>
    </row>
    <row r="5992">
      <c r="A5992" s="106"/>
      <c r="B5992" s="85"/>
      <c r="AQ5992" s="73"/>
      <c r="AT5992" s="73"/>
    </row>
    <row r="5993">
      <c r="A5993" s="106"/>
      <c r="B5993" s="85"/>
      <c r="AQ5993" s="73"/>
      <c r="AT5993" s="73"/>
    </row>
    <row r="5994">
      <c r="A5994" s="106"/>
      <c r="B5994" s="85"/>
      <c r="AQ5994" s="73"/>
      <c r="AT5994" s="73"/>
    </row>
    <row r="5995">
      <c r="A5995" s="106"/>
      <c r="B5995" s="85"/>
      <c r="AQ5995" s="73"/>
      <c r="AT5995" s="73"/>
    </row>
    <row r="5996">
      <c r="A5996" s="106"/>
      <c r="B5996" s="85"/>
      <c r="AQ5996" s="73"/>
      <c r="AT5996" s="73"/>
    </row>
    <row r="5997">
      <c r="A5997" s="106"/>
      <c r="B5997" s="85"/>
      <c r="AQ5997" s="73"/>
      <c r="AT5997" s="73"/>
    </row>
    <row r="5998">
      <c r="A5998" s="106"/>
      <c r="B5998" s="85"/>
      <c r="AQ5998" s="73"/>
      <c r="AT5998" s="73"/>
    </row>
    <row r="5999">
      <c r="A5999" s="106"/>
      <c r="B5999" s="85"/>
      <c r="AQ5999" s="73"/>
      <c r="AT5999" s="73"/>
    </row>
    <row r="6000">
      <c r="A6000" s="106"/>
      <c r="B6000" s="85"/>
      <c r="AQ6000" s="73"/>
      <c r="AT6000" s="73"/>
    </row>
    <row r="6001">
      <c r="A6001" s="106"/>
      <c r="B6001" s="85"/>
      <c r="AQ6001" s="73"/>
      <c r="AT6001" s="73"/>
    </row>
    <row r="6002">
      <c r="A6002" s="106"/>
      <c r="B6002" s="85"/>
      <c r="AQ6002" s="73"/>
      <c r="AT6002" s="73"/>
    </row>
    <row r="6003">
      <c r="A6003" s="106"/>
      <c r="B6003" s="85"/>
      <c r="AQ6003" s="73"/>
      <c r="AT6003" s="73"/>
    </row>
    <row r="6004">
      <c r="A6004" s="106"/>
      <c r="B6004" s="85"/>
      <c r="AQ6004" s="73"/>
      <c r="AT6004" s="73"/>
    </row>
    <row r="6005">
      <c r="A6005" s="106"/>
      <c r="B6005" s="85"/>
      <c r="AQ6005" s="73"/>
      <c r="AT6005" s="73"/>
    </row>
    <row r="6006">
      <c r="A6006" s="106"/>
      <c r="B6006" s="85"/>
      <c r="AQ6006" s="73"/>
      <c r="AT6006" s="73"/>
    </row>
    <row r="6007">
      <c r="A6007" s="106"/>
      <c r="B6007" s="85"/>
      <c r="AQ6007" s="73"/>
      <c r="AT6007" s="73"/>
    </row>
    <row r="6008">
      <c r="A6008" s="106"/>
      <c r="B6008" s="85"/>
      <c r="AQ6008" s="73"/>
      <c r="AT6008" s="73"/>
    </row>
    <row r="6009">
      <c r="A6009" s="106"/>
      <c r="B6009" s="85"/>
      <c r="AQ6009" s="73"/>
      <c r="AT6009" s="73"/>
    </row>
    <row r="6010">
      <c r="A6010" s="106"/>
      <c r="B6010" s="85"/>
      <c r="AQ6010" s="73"/>
      <c r="AT6010" s="73"/>
    </row>
    <row r="6011">
      <c r="A6011" s="106"/>
      <c r="B6011" s="85"/>
      <c r="AQ6011" s="73"/>
      <c r="AT6011" s="73"/>
    </row>
    <row r="6012">
      <c r="A6012" s="106"/>
      <c r="B6012" s="85"/>
      <c r="AQ6012" s="73"/>
      <c r="AT6012" s="73"/>
    </row>
    <row r="6013">
      <c r="A6013" s="106"/>
      <c r="B6013" s="85"/>
      <c r="AQ6013" s="73"/>
      <c r="AT6013" s="73"/>
    </row>
    <row r="6014">
      <c r="A6014" s="106"/>
      <c r="B6014" s="85"/>
      <c r="AQ6014" s="73"/>
      <c r="AT6014" s="73"/>
    </row>
    <row r="6015">
      <c r="A6015" s="106"/>
      <c r="B6015" s="85"/>
      <c r="AQ6015" s="73"/>
      <c r="AT6015" s="73"/>
    </row>
    <row r="6016">
      <c r="A6016" s="106"/>
      <c r="B6016" s="85"/>
      <c r="AQ6016" s="73"/>
      <c r="AT6016" s="73"/>
    </row>
    <row r="6017">
      <c r="A6017" s="106"/>
      <c r="B6017" s="85"/>
      <c r="AQ6017" s="73"/>
      <c r="AT6017" s="73"/>
    </row>
    <row r="6018">
      <c r="A6018" s="106"/>
      <c r="B6018" s="85"/>
      <c r="AQ6018" s="73"/>
      <c r="AT6018" s="73"/>
    </row>
    <row r="6019">
      <c r="A6019" s="106"/>
      <c r="B6019" s="85"/>
      <c r="AQ6019" s="73"/>
      <c r="AT6019" s="73"/>
    </row>
    <row r="6020">
      <c r="A6020" s="106"/>
      <c r="B6020" s="85"/>
      <c r="AQ6020" s="73"/>
      <c r="AT6020" s="73"/>
    </row>
    <row r="6021">
      <c r="A6021" s="106"/>
      <c r="B6021" s="85"/>
      <c r="AQ6021" s="73"/>
      <c r="AT6021" s="73"/>
    </row>
    <row r="6022">
      <c r="A6022" s="106"/>
      <c r="B6022" s="85"/>
      <c r="AQ6022" s="73"/>
      <c r="AT6022" s="73"/>
    </row>
    <row r="6023">
      <c r="A6023" s="106"/>
      <c r="B6023" s="85"/>
      <c r="AQ6023" s="73"/>
      <c r="AT6023" s="73"/>
    </row>
    <row r="6024">
      <c r="A6024" s="106"/>
      <c r="B6024" s="85"/>
      <c r="AQ6024" s="73"/>
      <c r="AT6024" s="73"/>
    </row>
    <row r="6025">
      <c r="A6025" s="106"/>
      <c r="B6025" s="85"/>
      <c r="AQ6025" s="73"/>
      <c r="AT6025" s="73"/>
    </row>
    <row r="6026">
      <c r="A6026" s="106"/>
      <c r="B6026" s="85"/>
      <c r="AQ6026" s="73"/>
      <c r="AT6026" s="73"/>
    </row>
    <row r="6027">
      <c r="A6027" s="106"/>
      <c r="B6027" s="85"/>
      <c r="AQ6027" s="73"/>
      <c r="AT6027" s="73"/>
    </row>
    <row r="6028">
      <c r="A6028" s="106"/>
      <c r="B6028" s="85"/>
      <c r="AQ6028" s="73"/>
      <c r="AT6028" s="73"/>
    </row>
    <row r="6029">
      <c r="A6029" s="106"/>
      <c r="B6029" s="85"/>
      <c r="AQ6029" s="73"/>
      <c r="AT6029" s="73"/>
    </row>
    <row r="6030">
      <c r="A6030" s="106"/>
      <c r="B6030" s="85"/>
      <c r="AQ6030" s="73"/>
      <c r="AT6030" s="73"/>
    </row>
    <row r="6031">
      <c r="A6031" s="106"/>
      <c r="B6031" s="85"/>
      <c r="AQ6031" s="73"/>
      <c r="AT6031" s="73"/>
    </row>
    <row r="6032">
      <c r="A6032" s="106"/>
      <c r="B6032" s="85"/>
      <c r="AQ6032" s="73"/>
      <c r="AT6032" s="73"/>
    </row>
    <row r="6033">
      <c r="A6033" s="106"/>
      <c r="B6033" s="85"/>
      <c r="AQ6033" s="73"/>
      <c r="AT6033" s="73"/>
    </row>
    <row r="6034">
      <c r="A6034" s="106"/>
      <c r="B6034" s="85"/>
      <c r="AQ6034" s="73"/>
      <c r="AT6034" s="73"/>
    </row>
    <row r="6035">
      <c r="A6035" s="106"/>
      <c r="B6035" s="85"/>
      <c r="AQ6035" s="73"/>
      <c r="AT6035" s="73"/>
    </row>
    <row r="6036">
      <c r="A6036" s="106"/>
      <c r="B6036" s="85"/>
      <c r="AQ6036" s="73"/>
      <c r="AT6036" s="73"/>
    </row>
    <row r="6037">
      <c r="A6037" s="106"/>
      <c r="B6037" s="85"/>
      <c r="AQ6037" s="73"/>
      <c r="AT6037" s="73"/>
    </row>
    <row r="6038">
      <c r="A6038" s="106"/>
      <c r="B6038" s="85"/>
      <c r="AQ6038" s="73"/>
      <c r="AT6038" s="73"/>
    </row>
    <row r="6039">
      <c r="A6039" s="106"/>
      <c r="B6039" s="85"/>
      <c r="AQ6039" s="73"/>
      <c r="AT6039" s="73"/>
    </row>
    <row r="6040">
      <c r="A6040" s="106"/>
      <c r="B6040" s="85"/>
      <c r="AQ6040" s="73"/>
      <c r="AT6040" s="73"/>
    </row>
    <row r="6041">
      <c r="A6041" s="106"/>
      <c r="B6041" s="85"/>
      <c r="AQ6041" s="73"/>
      <c r="AT6041" s="73"/>
    </row>
    <row r="6042">
      <c r="A6042" s="106"/>
      <c r="B6042" s="85"/>
      <c r="AQ6042" s="73"/>
      <c r="AT6042" s="73"/>
    </row>
    <row r="6043">
      <c r="A6043" s="106"/>
      <c r="B6043" s="85"/>
      <c r="AQ6043" s="73"/>
      <c r="AT6043" s="73"/>
    </row>
    <row r="6044">
      <c r="A6044" s="106"/>
      <c r="B6044" s="85"/>
      <c r="AQ6044" s="73"/>
      <c r="AT6044" s="73"/>
    </row>
    <row r="6045">
      <c r="A6045" s="106"/>
      <c r="B6045" s="85"/>
      <c r="AQ6045" s="73"/>
      <c r="AT6045" s="73"/>
    </row>
    <row r="6046">
      <c r="A6046" s="106"/>
      <c r="B6046" s="85"/>
      <c r="AQ6046" s="73"/>
      <c r="AT6046" s="73"/>
    </row>
    <row r="6047">
      <c r="A6047" s="106"/>
      <c r="B6047" s="85"/>
      <c r="AQ6047" s="73"/>
      <c r="AT6047" s="73"/>
    </row>
    <row r="6048">
      <c r="A6048" s="106"/>
      <c r="B6048" s="85"/>
      <c r="AQ6048" s="73"/>
      <c r="AT6048" s="73"/>
    </row>
    <row r="6049">
      <c r="A6049" s="106"/>
      <c r="B6049" s="85"/>
      <c r="AQ6049" s="73"/>
      <c r="AT6049" s="73"/>
    </row>
    <row r="6050">
      <c r="A6050" s="106"/>
      <c r="B6050" s="85"/>
      <c r="AQ6050" s="73"/>
      <c r="AT6050" s="73"/>
    </row>
    <row r="6051">
      <c r="A6051" s="106"/>
      <c r="B6051" s="85"/>
      <c r="AQ6051" s="73"/>
      <c r="AT6051" s="73"/>
    </row>
    <row r="6052">
      <c r="A6052" s="106"/>
      <c r="B6052" s="85"/>
      <c r="AQ6052" s="73"/>
      <c r="AT6052" s="73"/>
    </row>
    <row r="6053">
      <c r="A6053" s="106"/>
      <c r="B6053" s="85"/>
      <c r="AQ6053" s="73"/>
      <c r="AT6053" s="73"/>
    </row>
    <row r="6054">
      <c r="A6054" s="106"/>
      <c r="B6054" s="85"/>
      <c r="AQ6054" s="73"/>
      <c r="AT6054" s="73"/>
    </row>
    <row r="6055">
      <c r="A6055" s="106"/>
      <c r="B6055" s="85"/>
      <c r="AQ6055" s="73"/>
      <c r="AT6055" s="73"/>
    </row>
    <row r="6056">
      <c r="A6056" s="106"/>
      <c r="B6056" s="85"/>
      <c r="AQ6056" s="73"/>
      <c r="AT6056" s="73"/>
    </row>
    <row r="6057">
      <c r="A6057" s="106"/>
      <c r="B6057" s="85"/>
      <c r="AQ6057" s="73"/>
      <c r="AT6057" s="73"/>
    </row>
    <row r="6058">
      <c r="A6058" s="106"/>
      <c r="B6058" s="85"/>
      <c r="AQ6058" s="73"/>
      <c r="AT6058" s="73"/>
    </row>
    <row r="6059">
      <c r="A6059" s="106"/>
      <c r="B6059" s="85"/>
      <c r="AQ6059" s="73"/>
      <c r="AT6059" s="73"/>
    </row>
    <row r="6060">
      <c r="A6060" s="106"/>
      <c r="B6060" s="85"/>
      <c r="AQ6060" s="73"/>
      <c r="AT6060" s="73"/>
    </row>
    <row r="6061">
      <c r="A6061" s="106"/>
      <c r="B6061" s="85"/>
      <c r="AQ6061" s="73"/>
      <c r="AT6061" s="73"/>
    </row>
    <row r="6062">
      <c r="A6062" s="106"/>
      <c r="B6062" s="85"/>
      <c r="AQ6062" s="73"/>
      <c r="AT6062" s="73"/>
    </row>
    <row r="6063">
      <c r="A6063" s="106"/>
      <c r="B6063" s="85"/>
      <c r="AQ6063" s="73"/>
      <c r="AT6063" s="73"/>
    </row>
    <row r="6064">
      <c r="A6064" s="106"/>
      <c r="B6064" s="85"/>
      <c r="AQ6064" s="73"/>
      <c r="AT6064" s="73"/>
    </row>
    <row r="6065">
      <c r="A6065" s="106"/>
      <c r="B6065" s="85"/>
      <c r="AQ6065" s="73"/>
      <c r="AT6065" s="73"/>
    </row>
    <row r="6066">
      <c r="A6066" s="106"/>
      <c r="B6066" s="85"/>
      <c r="AQ6066" s="73"/>
      <c r="AT6066" s="73"/>
    </row>
    <row r="6067">
      <c r="A6067" s="106"/>
      <c r="B6067" s="85"/>
      <c r="AQ6067" s="73"/>
      <c r="AT6067" s="73"/>
    </row>
    <row r="6068">
      <c r="A6068" s="106"/>
      <c r="B6068" s="85"/>
      <c r="AQ6068" s="73"/>
      <c r="AT6068" s="73"/>
    </row>
    <row r="6069">
      <c r="A6069" s="106"/>
      <c r="B6069" s="85"/>
      <c r="AQ6069" s="73"/>
      <c r="AT6069" s="73"/>
    </row>
    <row r="6070">
      <c r="A6070" s="106"/>
      <c r="B6070" s="85"/>
      <c r="AQ6070" s="73"/>
      <c r="AT6070" s="73"/>
    </row>
    <row r="6071">
      <c r="A6071" s="106"/>
      <c r="B6071" s="85"/>
      <c r="AQ6071" s="73"/>
      <c r="AT6071" s="73"/>
    </row>
    <row r="6072">
      <c r="A6072" s="106"/>
      <c r="B6072" s="85"/>
      <c r="AQ6072" s="73"/>
      <c r="AT6072" s="73"/>
    </row>
    <row r="6073">
      <c r="A6073" s="106"/>
      <c r="B6073" s="85"/>
      <c r="AQ6073" s="73"/>
      <c r="AT6073" s="73"/>
    </row>
    <row r="6074">
      <c r="A6074" s="106"/>
      <c r="B6074" s="85"/>
      <c r="AQ6074" s="73"/>
      <c r="AT6074" s="73"/>
    </row>
    <row r="6075">
      <c r="A6075" s="106"/>
      <c r="B6075" s="85"/>
      <c r="AQ6075" s="73"/>
      <c r="AT6075" s="73"/>
    </row>
    <row r="6076">
      <c r="A6076" s="106"/>
      <c r="B6076" s="85"/>
      <c r="AQ6076" s="73"/>
      <c r="AT6076" s="73"/>
    </row>
    <row r="6077">
      <c r="A6077" s="106"/>
      <c r="B6077" s="85"/>
      <c r="AQ6077" s="73"/>
      <c r="AT6077" s="73"/>
    </row>
    <row r="6078">
      <c r="A6078" s="106"/>
      <c r="B6078" s="85"/>
      <c r="AQ6078" s="73"/>
      <c r="AT6078" s="73"/>
    </row>
    <row r="6079">
      <c r="A6079" s="106"/>
      <c r="B6079" s="85"/>
      <c r="AQ6079" s="73"/>
      <c r="AT6079" s="73"/>
    </row>
    <row r="6080">
      <c r="A6080" s="106"/>
      <c r="B6080" s="85"/>
      <c r="AQ6080" s="73"/>
      <c r="AT6080" s="73"/>
    </row>
    <row r="6081">
      <c r="A6081" s="106"/>
      <c r="B6081" s="85"/>
      <c r="AQ6081" s="73"/>
      <c r="AT6081" s="73"/>
    </row>
    <row r="6082">
      <c r="A6082" s="106"/>
      <c r="B6082" s="85"/>
      <c r="AQ6082" s="73"/>
      <c r="AT6082" s="73"/>
    </row>
    <row r="6083">
      <c r="A6083" s="106"/>
      <c r="B6083" s="85"/>
      <c r="AQ6083" s="73"/>
      <c r="AT6083" s="73"/>
    </row>
    <row r="6084">
      <c r="A6084" s="106"/>
      <c r="B6084" s="85"/>
      <c r="AQ6084" s="73"/>
      <c r="AT6084" s="73"/>
    </row>
    <row r="6085">
      <c r="A6085" s="106"/>
      <c r="B6085" s="85"/>
      <c r="AQ6085" s="73"/>
      <c r="AT6085" s="73"/>
    </row>
    <row r="6086">
      <c r="A6086" s="106"/>
      <c r="B6086" s="85"/>
      <c r="AQ6086" s="73"/>
      <c r="AT6086" s="73"/>
    </row>
    <row r="6087">
      <c r="A6087" s="106"/>
      <c r="B6087" s="85"/>
      <c r="AQ6087" s="73"/>
      <c r="AT6087" s="73"/>
    </row>
    <row r="6088">
      <c r="A6088" s="106"/>
      <c r="B6088" s="85"/>
      <c r="AQ6088" s="73"/>
      <c r="AT6088" s="73"/>
    </row>
    <row r="6089">
      <c r="A6089" s="106"/>
      <c r="B6089" s="85"/>
      <c r="AQ6089" s="73"/>
      <c r="AT6089" s="73"/>
    </row>
    <row r="6090">
      <c r="A6090" s="106"/>
      <c r="B6090" s="85"/>
      <c r="AQ6090" s="73"/>
      <c r="AT6090" s="73"/>
    </row>
    <row r="6091">
      <c r="A6091" s="106"/>
      <c r="B6091" s="85"/>
      <c r="AQ6091" s="73"/>
      <c r="AT6091" s="73"/>
    </row>
    <row r="6092">
      <c r="A6092" s="106"/>
      <c r="B6092" s="85"/>
      <c r="AQ6092" s="73"/>
      <c r="AT6092" s="73"/>
    </row>
    <row r="6093">
      <c r="A6093" s="106"/>
      <c r="B6093" s="85"/>
      <c r="AQ6093" s="73"/>
      <c r="AT6093" s="73"/>
    </row>
    <row r="6094">
      <c r="A6094" s="106"/>
      <c r="B6094" s="85"/>
      <c r="AQ6094" s="73"/>
      <c r="AT6094" s="73"/>
    </row>
    <row r="6095">
      <c r="A6095" s="106"/>
      <c r="B6095" s="85"/>
      <c r="AQ6095" s="73"/>
      <c r="AT6095" s="73"/>
    </row>
    <row r="6096">
      <c r="A6096" s="106"/>
      <c r="B6096" s="85"/>
      <c r="AQ6096" s="73"/>
      <c r="AT6096" s="73"/>
    </row>
    <row r="6097">
      <c r="A6097" s="106"/>
      <c r="B6097" s="85"/>
      <c r="AQ6097" s="73"/>
      <c r="AT6097" s="73"/>
    </row>
    <row r="6098">
      <c r="A6098" s="106"/>
      <c r="B6098" s="85"/>
      <c r="AQ6098" s="73"/>
      <c r="AT6098" s="73"/>
    </row>
    <row r="6099">
      <c r="A6099" s="106"/>
      <c r="B6099" s="85"/>
      <c r="AQ6099" s="73"/>
      <c r="AT6099" s="73"/>
    </row>
    <row r="6100">
      <c r="A6100" s="106"/>
      <c r="B6100" s="85"/>
      <c r="AQ6100" s="73"/>
      <c r="AT6100" s="73"/>
    </row>
    <row r="6101">
      <c r="A6101" s="106"/>
      <c r="B6101" s="85"/>
      <c r="AQ6101" s="73"/>
      <c r="AT6101" s="73"/>
    </row>
    <row r="6102">
      <c r="A6102" s="106"/>
      <c r="B6102" s="85"/>
      <c r="AQ6102" s="73"/>
      <c r="AT6102" s="73"/>
    </row>
    <row r="6103">
      <c r="A6103" s="106"/>
      <c r="B6103" s="85"/>
      <c r="AQ6103" s="73"/>
      <c r="AT6103" s="73"/>
    </row>
    <row r="6104">
      <c r="A6104" s="106"/>
      <c r="B6104" s="85"/>
      <c r="AQ6104" s="73"/>
      <c r="AT6104" s="73"/>
    </row>
    <row r="6105">
      <c r="A6105" s="106"/>
      <c r="B6105" s="85"/>
      <c r="AQ6105" s="73"/>
      <c r="AT6105" s="73"/>
    </row>
    <row r="6106">
      <c r="A6106" s="106"/>
      <c r="B6106" s="85"/>
      <c r="AQ6106" s="73"/>
      <c r="AT6106" s="73"/>
    </row>
    <row r="6107">
      <c r="A6107" s="106"/>
      <c r="B6107" s="85"/>
      <c r="AQ6107" s="73"/>
      <c r="AT6107" s="73"/>
    </row>
    <row r="6108">
      <c r="A6108" s="106"/>
      <c r="B6108" s="85"/>
      <c r="AQ6108" s="73"/>
      <c r="AT6108" s="73"/>
    </row>
    <row r="6109">
      <c r="A6109" s="106"/>
      <c r="B6109" s="85"/>
      <c r="AQ6109" s="73"/>
      <c r="AT6109" s="73"/>
    </row>
    <row r="6110">
      <c r="A6110" s="106"/>
      <c r="B6110" s="85"/>
      <c r="AQ6110" s="73"/>
      <c r="AT6110" s="73"/>
    </row>
    <row r="6111">
      <c r="A6111" s="106"/>
      <c r="B6111" s="85"/>
      <c r="AQ6111" s="73"/>
      <c r="AT6111" s="73"/>
    </row>
    <row r="6112">
      <c r="A6112" s="106"/>
      <c r="B6112" s="85"/>
      <c r="AQ6112" s="73"/>
      <c r="AT6112" s="73"/>
    </row>
    <row r="6113">
      <c r="A6113" s="106"/>
      <c r="B6113" s="85"/>
      <c r="AQ6113" s="73"/>
      <c r="AT6113" s="73"/>
    </row>
    <row r="6114">
      <c r="A6114" s="106"/>
      <c r="B6114" s="85"/>
      <c r="AQ6114" s="73"/>
      <c r="AT6114" s="73"/>
    </row>
    <row r="6115">
      <c r="A6115" s="106"/>
      <c r="B6115" s="85"/>
      <c r="AQ6115" s="73"/>
      <c r="AT6115" s="73"/>
    </row>
    <row r="6116">
      <c r="A6116" s="106"/>
      <c r="B6116" s="85"/>
      <c r="AQ6116" s="73"/>
      <c r="AT6116" s="73"/>
    </row>
    <row r="6117">
      <c r="A6117" s="106"/>
      <c r="B6117" s="85"/>
      <c r="AQ6117" s="73"/>
      <c r="AT6117" s="73"/>
    </row>
    <row r="6118">
      <c r="A6118" s="106"/>
      <c r="B6118" s="85"/>
      <c r="AQ6118" s="73"/>
      <c r="AT6118" s="73"/>
    </row>
    <row r="6119">
      <c r="A6119" s="106"/>
      <c r="B6119" s="85"/>
      <c r="AQ6119" s="73"/>
      <c r="AT6119" s="73"/>
    </row>
    <row r="6120">
      <c r="A6120" s="106"/>
      <c r="B6120" s="85"/>
      <c r="AQ6120" s="73"/>
      <c r="AT6120" s="73"/>
    </row>
    <row r="6121">
      <c r="A6121" s="106"/>
      <c r="B6121" s="85"/>
      <c r="AQ6121" s="73"/>
      <c r="AT6121" s="73"/>
    </row>
    <row r="6122">
      <c r="A6122" s="106"/>
      <c r="B6122" s="85"/>
      <c r="AQ6122" s="73"/>
      <c r="AT6122" s="73"/>
    </row>
    <row r="6123">
      <c r="A6123" s="106"/>
      <c r="B6123" s="85"/>
      <c r="AQ6123" s="73"/>
      <c r="AT6123" s="73"/>
    </row>
    <row r="6124">
      <c r="A6124" s="106"/>
      <c r="B6124" s="85"/>
      <c r="AQ6124" s="73"/>
      <c r="AT6124" s="73"/>
    </row>
    <row r="6125">
      <c r="A6125" s="106"/>
      <c r="B6125" s="85"/>
      <c r="AQ6125" s="73"/>
      <c r="AT6125" s="73"/>
    </row>
    <row r="6126">
      <c r="A6126" s="106"/>
      <c r="B6126" s="85"/>
      <c r="AQ6126" s="73"/>
      <c r="AT6126" s="73"/>
    </row>
    <row r="6127">
      <c r="A6127" s="106"/>
      <c r="B6127" s="85"/>
      <c r="AQ6127" s="73"/>
      <c r="AT6127" s="73"/>
    </row>
    <row r="6128">
      <c r="A6128" s="106"/>
      <c r="B6128" s="85"/>
      <c r="AQ6128" s="73"/>
      <c r="AT6128" s="73"/>
    </row>
    <row r="6129">
      <c r="A6129" s="106"/>
      <c r="B6129" s="85"/>
      <c r="AQ6129" s="73"/>
      <c r="AT6129" s="73"/>
    </row>
    <row r="6130">
      <c r="A6130" s="106"/>
      <c r="B6130" s="85"/>
      <c r="AQ6130" s="73"/>
      <c r="AT6130" s="73"/>
    </row>
    <row r="6131">
      <c r="A6131" s="106"/>
      <c r="B6131" s="85"/>
      <c r="AQ6131" s="73"/>
      <c r="AT6131" s="73"/>
    </row>
    <row r="6132">
      <c r="A6132" s="106"/>
      <c r="B6132" s="85"/>
      <c r="AQ6132" s="73"/>
      <c r="AT6132" s="73"/>
    </row>
    <row r="6133">
      <c r="A6133" s="106"/>
      <c r="B6133" s="85"/>
      <c r="AQ6133" s="73"/>
      <c r="AT6133" s="73"/>
    </row>
    <row r="6134">
      <c r="A6134" s="106"/>
      <c r="B6134" s="85"/>
      <c r="AQ6134" s="73"/>
      <c r="AT6134" s="73"/>
    </row>
    <row r="6135">
      <c r="A6135" s="106"/>
      <c r="B6135" s="85"/>
      <c r="AQ6135" s="73"/>
      <c r="AT6135" s="73"/>
    </row>
    <row r="6136">
      <c r="A6136" s="106"/>
      <c r="B6136" s="85"/>
      <c r="AQ6136" s="73"/>
      <c r="AT6136" s="73"/>
    </row>
    <row r="6137">
      <c r="A6137" s="106"/>
      <c r="B6137" s="85"/>
      <c r="AQ6137" s="73"/>
      <c r="AT6137" s="73"/>
    </row>
    <row r="6138">
      <c r="A6138" s="106"/>
      <c r="B6138" s="85"/>
      <c r="AQ6138" s="73"/>
      <c r="AT6138" s="73"/>
    </row>
    <row r="6139">
      <c r="A6139" s="106"/>
      <c r="B6139" s="85"/>
      <c r="AQ6139" s="73"/>
      <c r="AT6139" s="73"/>
    </row>
    <row r="6140">
      <c r="A6140" s="106"/>
      <c r="B6140" s="85"/>
      <c r="AQ6140" s="73"/>
      <c r="AT6140" s="73"/>
    </row>
    <row r="6141">
      <c r="A6141" s="106"/>
      <c r="B6141" s="85"/>
      <c r="AQ6141" s="73"/>
      <c r="AT6141" s="73"/>
    </row>
    <row r="6142">
      <c r="A6142" s="106"/>
      <c r="B6142" s="85"/>
      <c r="AQ6142" s="73"/>
      <c r="AT6142" s="73"/>
    </row>
    <row r="6143">
      <c r="A6143" s="106"/>
      <c r="B6143" s="85"/>
      <c r="AQ6143" s="73"/>
      <c r="AT6143" s="73"/>
    </row>
    <row r="6144">
      <c r="A6144" s="106"/>
      <c r="B6144" s="85"/>
      <c r="AQ6144" s="73"/>
      <c r="AT6144" s="73"/>
    </row>
    <row r="6145">
      <c r="A6145" s="106"/>
      <c r="B6145" s="85"/>
      <c r="AQ6145" s="73"/>
      <c r="AT6145" s="73"/>
    </row>
    <row r="6146">
      <c r="A6146" s="106"/>
      <c r="B6146" s="85"/>
      <c r="AQ6146" s="73"/>
      <c r="AT6146" s="73"/>
    </row>
    <row r="6147">
      <c r="A6147" s="106"/>
      <c r="B6147" s="85"/>
      <c r="AQ6147" s="73"/>
      <c r="AT6147" s="73"/>
    </row>
    <row r="6148">
      <c r="A6148" s="106"/>
      <c r="B6148" s="85"/>
      <c r="AQ6148" s="73"/>
      <c r="AT6148" s="73"/>
    </row>
    <row r="6149">
      <c r="A6149" s="106"/>
      <c r="B6149" s="85"/>
      <c r="AQ6149" s="73"/>
      <c r="AT6149" s="73"/>
    </row>
    <row r="6150">
      <c r="A6150" s="106"/>
      <c r="B6150" s="85"/>
      <c r="AQ6150" s="73"/>
      <c r="AT6150" s="73"/>
    </row>
    <row r="6151">
      <c r="A6151" s="106"/>
      <c r="B6151" s="85"/>
      <c r="AQ6151" s="73"/>
      <c r="AT6151" s="73"/>
    </row>
    <row r="6152">
      <c r="A6152" s="106"/>
      <c r="B6152" s="85"/>
      <c r="AQ6152" s="73"/>
      <c r="AT6152" s="73"/>
    </row>
    <row r="6153">
      <c r="A6153" s="106"/>
      <c r="B6153" s="85"/>
      <c r="AQ6153" s="73"/>
      <c r="AT6153" s="73"/>
    </row>
    <row r="6154">
      <c r="A6154" s="106"/>
      <c r="B6154" s="85"/>
      <c r="AQ6154" s="73"/>
      <c r="AT6154" s="73"/>
    </row>
    <row r="6155">
      <c r="A6155" s="106"/>
      <c r="B6155" s="85"/>
      <c r="AQ6155" s="73"/>
      <c r="AT6155" s="73"/>
    </row>
    <row r="6156">
      <c r="A6156" s="106"/>
      <c r="B6156" s="85"/>
      <c r="AQ6156" s="73"/>
      <c r="AT6156" s="73"/>
    </row>
    <row r="6157">
      <c r="A6157" s="106"/>
      <c r="B6157" s="85"/>
      <c r="AQ6157" s="73"/>
      <c r="AT6157" s="73"/>
    </row>
    <row r="6158">
      <c r="A6158" s="106"/>
      <c r="B6158" s="85"/>
      <c r="AQ6158" s="73"/>
      <c r="AT6158" s="73"/>
    </row>
    <row r="6159">
      <c r="A6159" s="106"/>
      <c r="B6159" s="85"/>
      <c r="AQ6159" s="73"/>
      <c r="AT6159" s="73"/>
    </row>
    <row r="6160">
      <c r="A6160" s="106"/>
      <c r="B6160" s="85"/>
      <c r="AQ6160" s="73"/>
      <c r="AT6160" s="73"/>
    </row>
    <row r="6161">
      <c r="A6161" s="106"/>
      <c r="B6161" s="85"/>
      <c r="AQ6161" s="73"/>
      <c r="AT6161" s="73"/>
    </row>
    <row r="6162">
      <c r="A6162" s="106"/>
      <c r="B6162" s="85"/>
      <c r="AQ6162" s="73"/>
      <c r="AT6162" s="73"/>
    </row>
    <row r="6163">
      <c r="A6163" s="106"/>
      <c r="B6163" s="85"/>
      <c r="AQ6163" s="73"/>
      <c r="AT6163" s="73"/>
    </row>
    <row r="6164">
      <c r="A6164" s="106"/>
      <c r="B6164" s="85"/>
      <c r="AQ6164" s="73"/>
      <c r="AT6164" s="73"/>
    </row>
    <row r="6165">
      <c r="A6165" s="106"/>
      <c r="B6165" s="85"/>
      <c r="AQ6165" s="73"/>
      <c r="AT6165" s="73"/>
    </row>
    <row r="6166">
      <c r="A6166" s="106"/>
      <c r="B6166" s="85"/>
      <c r="AQ6166" s="73"/>
      <c r="AT6166" s="73"/>
    </row>
    <row r="6167">
      <c r="A6167" s="106"/>
      <c r="B6167" s="85"/>
      <c r="AQ6167" s="73"/>
      <c r="AT6167" s="73"/>
    </row>
    <row r="6168">
      <c r="A6168" s="106"/>
      <c r="B6168" s="85"/>
      <c r="AQ6168" s="73"/>
      <c r="AT6168" s="73"/>
    </row>
    <row r="6169">
      <c r="A6169" s="106"/>
      <c r="B6169" s="85"/>
      <c r="AQ6169" s="73"/>
      <c r="AT6169" s="73"/>
    </row>
    <row r="6170">
      <c r="A6170" s="106"/>
      <c r="B6170" s="85"/>
      <c r="AQ6170" s="73"/>
      <c r="AT6170" s="73"/>
    </row>
    <row r="6171">
      <c r="A6171" s="106"/>
      <c r="B6171" s="85"/>
      <c r="AQ6171" s="73"/>
      <c r="AT6171" s="73"/>
    </row>
    <row r="6172">
      <c r="A6172" s="106"/>
      <c r="B6172" s="85"/>
      <c r="AQ6172" s="73"/>
      <c r="AT6172" s="73"/>
    </row>
    <row r="6173">
      <c r="A6173" s="106"/>
      <c r="B6173" s="85"/>
      <c r="AQ6173" s="73"/>
      <c r="AT6173" s="73"/>
    </row>
    <row r="6174">
      <c r="A6174" s="106"/>
      <c r="B6174" s="85"/>
      <c r="AQ6174" s="73"/>
      <c r="AT6174" s="73"/>
    </row>
    <row r="6175">
      <c r="A6175" s="106"/>
      <c r="B6175" s="85"/>
      <c r="AQ6175" s="73"/>
      <c r="AT6175" s="73"/>
    </row>
    <row r="6176">
      <c r="A6176" s="106"/>
      <c r="B6176" s="85"/>
      <c r="AQ6176" s="73"/>
      <c r="AT6176" s="73"/>
    </row>
    <row r="6177">
      <c r="A6177" s="106"/>
      <c r="B6177" s="85"/>
      <c r="AQ6177" s="73"/>
      <c r="AT6177" s="73"/>
    </row>
    <row r="6178">
      <c r="A6178" s="106"/>
      <c r="B6178" s="85"/>
      <c r="AQ6178" s="73"/>
      <c r="AT6178" s="73"/>
    </row>
    <row r="6179">
      <c r="A6179" s="106"/>
      <c r="B6179" s="85"/>
      <c r="AQ6179" s="73"/>
      <c r="AT6179" s="73"/>
    </row>
    <row r="6180">
      <c r="A6180" s="106"/>
      <c r="B6180" s="85"/>
      <c r="AQ6180" s="73"/>
      <c r="AT6180" s="73"/>
    </row>
    <row r="6181">
      <c r="A6181" s="106"/>
      <c r="B6181" s="85"/>
      <c r="AQ6181" s="73"/>
      <c r="AT6181" s="73"/>
    </row>
    <row r="6182">
      <c r="A6182" s="106"/>
      <c r="B6182" s="85"/>
      <c r="AQ6182" s="73"/>
      <c r="AT6182" s="73"/>
    </row>
    <row r="6183">
      <c r="A6183" s="106"/>
      <c r="B6183" s="85"/>
      <c r="AQ6183" s="73"/>
      <c r="AT6183" s="73"/>
    </row>
    <row r="6184">
      <c r="A6184" s="106"/>
      <c r="B6184" s="85"/>
      <c r="AQ6184" s="73"/>
      <c r="AT6184" s="73"/>
    </row>
    <row r="6185">
      <c r="A6185" s="106"/>
      <c r="B6185" s="85"/>
      <c r="AQ6185" s="73"/>
      <c r="AT6185" s="73"/>
    </row>
    <row r="6186">
      <c r="A6186" s="106"/>
      <c r="B6186" s="85"/>
      <c r="AQ6186" s="73"/>
      <c r="AT6186" s="73"/>
    </row>
    <row r="6187">
      <c r="A6187" s="106"/>
      <c r="B6187" s="85"/>
      <c r="AQ6187" s="73"/>
      <c r="AT6187" s="73"/>
    </row>
    <row r="6188">
      <c r="A6188" s="106"/>
      <c r="B6188" s="85"/>
      <c r="AQ6188" s="73"/>
      <c r="AT6188" s="73"/>
    </row>
    <row r="6189">
      <c r="A6189" s="106"/>
      <c r="B6189" s="85"/>
      <c r="AQ6189" s="73"/>
      <c r="AT6189" s="73"/>
    </row>
    <row r="6190">
      <c r="A6190" s="106"/>
      <c r="B6190" s="85"/>
      <c r="AQ6190" s="73"/>
      <c r="AT6190" s="73"/>
    </row>
    <row r="6191">
      <c r="A6191" s="106"/>
      <c r="B6191" s="85"/>
      <c r="AQ6191" s="73"/>
      <c r="AT6191" s="73"/>
    </row>
    <row r="6192">
      <c r="A6192" s="106"/>
      <c r="B6192" s="85"/>
      <c r="AQ6192" s="73"/>
      <c r="AT6192" s="73"/>
    </row>
    <row r="6193">
      <c r="A6193" s="106"/>
      <c r="B6193" s="85"/>
      <c r="AQ6193" s="73"/>
      <c r="AT6193" s="73"/>
    </row>
    <row r="6194">
      <c r="A6194" s="106"/>
      <c r="B6194" s="85"/>
      <c r="AQ6194" s="73"/>
      <c r="AT6194" s="73"/>
    </row>
    <row r="6195">
      <c r="A6195" s="106"/>
      <c r="B6195" s="85"/>
      <c r="AQ6195" s="73"/>
      <c r="AT6195" s="73"/>
    </row>
    <row r="6196">
      <c r="A6196" s="106"/>
      <c r="B6196" s="85"/>
      <c r="AQ6196" s="73"/>
      <c r="AT6196" s="73"/>
    </row>
    <row r="6197">
      <c r="A6197" s="106"/>
      <c r="B6197" s="85"/>
      <c r="AQ6197" s="73"/>
      <c r="AT6197" s="73"/>
    </row>
    <row r="6198">
      <c r="A6198" s="106"/>
      <c r="B6198" s="85"/>
      <c r="AQ6198" s="73"/>
      <c r="AT6198" s="73"/>
    </row>
    <row r="6199">
      <c r="A6199" s="106"/>
      <c r="B6199" s="85"/>
      <c r="AQ6199" s="73"/>
      <c r="AT6199" s="73"/>
    </row>
    <row r="6200">
      <c r="A6200" s="106"/>
      <c r="B6200" s="85"/>
      <c r="AQ6200" s="73"/>
      <c r="AT6200" s="73"/>
    </row>
    <row r="6201">
      <c r="A6201" s="106"/>
      <c r="B6201" s="85"/>
      <c r="AQ6201" s="73"/>
      <c r="AT6201" s="73"/>
    </row>
    <row r="6202">
      <c r="A6202" s="106"/>
      <c r="B6202" s="85"/>
      <c r="AQ6202" s="73"/>
      <c r="AT6202" s="73"/>
    </row>
    <row r="6203">
      <c r="A6203" s="106"/>
      <c r="B6203" s="85"/>
      <c r="AQ6203" s="73"/>
      <c r="AT6203" s="73"/>
    </row>
    <row r="6204">
      <c r="A6204" s="106"/>
      <c r="B6204" s="85"/>
      <c r="AQ6204" s="73"/>
      <c r="AT6204" s="73"/>
    </row>
    <row r="6205">
      <c r="A6205" s="106"/>
      <c r="B6205" s="85"/>
      <c r="AQ6205" s="73"/>
      <c r="AT6205" s="73"/>
    </row>
    <row r="6206">
      <c r="A6206" s="106"/>
      <c r="B6206" s="85"/>
      <c r="AQ6206" s="73"/>
      <c r="AT6206" s="73"/>
    </row>
    <row r="6207">
      <c r="A6207" s="106"/>
      <c r="B6207" s="85"/>
      <c r="AQ6207" s="73"/>
      <c r="AT6207" s="73"/>
    </row>
    <row r="6208">
      <c r="A6208" s="106"/>
      <c r="B6208" s="85"/>
      <c r="AQ6208" s="73"/>
      <c r="AT6208" s="73"/>
    </row>
    <row r="6209">
      <c r="A6209" s="106"/>
      <c r="B6209" s="85"/>
      <c r="AQ6209" s="73"/>
      <c r="AT6209" s="73"/>
    </row>
    <row r="6210">
      <c r="A6210" s="106"/>
      <c r="B6210" s="85"/>
      <c r="AQ6210" s="73"/>
      <c r="AT6210" s="73"/>
    </row>
    <row r="6211">
      <c r="A6211" s="106"/>
      <c r="B6211" s="85"/>
      <c r="AQ6211" s="73"/>
      <c r="AT6211" s="73"/>
    </row>
    <row r="6212">
      <c r="A6212" s="106"/>
      <c r="B6212" s="85"/>
      <c r="AQ6212" s="73"/>
      <c r="AT6212" s="73"/>
    </row>
    <row r="6213">
      <c r="A6213" s="106"/>
      <c r="B6213" s="85"/>
      <c r="AQ6213" s="73"/>
      <c r="AT6213" s="73"/>
    </row>
    <row r="6214">
      <c r="A6214" s="106"/>
      <c r="B6214" s="85"/>
      <c r="AQ6214" s="73"/>
      <c r="AT6214" s="73"/>
    </row>
    <row r="6215">
      <c r="A6215" s="106"/>
      <c r="B6215" s="85"/>
      <c r="AQ6215" s="73"/>
      <c r="AT6215" s="73"/>
    </row>
    <row r="6216">
      <c r="A6216" s="106"/>
      <c r="B6216" s="85"/>
      <c r="AQ6216" s="73"/>
      <c r="AT6216" s="73"/>
    </row>
    <row r="6217">
      <c r="A6217" s="106"/>
      <c r="B6217" s="85"/>
      <c r="AQ6217" s="73"/>
      <c r="AT6217" s="73"/>
    </row>
    <row r="6218">
      <c r="A6218" s="106"/>
      <c r="B6218" s="85"/>
      <c r="AQ6218" s="73"/>
      <c r="AT6218" s="73"/>
    </row>
    <row r="6219">
      <c r="A6219" s="106"/>
      <c r="B6219" s="85"/>
      <c r="AQ6219" s="73"/>
      <c r="AT6219" s="73"/>
    </row>
    <row r="6220">
      <c r="A6220" s="106"/>
      <c r="B6220" s="85"/>
      <c r="AQ6220" s="73"/>
      <c r="AT6220" s="73"/>
    </row>
    <row r="6221">
      <c r="A6221" s="106"/>
      <c r="B6221" s="85"/>
      <c r="AQ6221" s="73"/>
      <c r="AT6221" s="73"/>
    </row>
    <row r="6222">
      <c r="A6222" s="106"/>
      <c r="B6222" s="85"/>
      <c r="AQ6222" s="73"/>
      <c r="AT6222" s="73"/>
    </row>
    <row r="6223">
      <c r="A6223" s="106"/>
      <c r="B6223" s="85"/>
      <c r="AQ6223" s="73"/>
      <c r="AT6223" s="73"/>
    </row>
    <row r="6224">
      <c r="A6224" s="106"/>
      <c r="B6224" s="85"/>
      <c r="AQ6224" s="73"/>
      <c r="AT6224" s="73"/>
    </row>
    <row r="6225">
      <c r="A6225" s="106"/>
      <c r="B6225" s="85"/>
      <c r="AQ6225" s="73"/>
      <c r="AT6225" s="73"/>
    </row>
    <row r="6226">
      <c r="A6226" s="106"/>
      <c r="B6226" s="85"/>
      <c r="AQ6226" s="73"/>
      <c r="AT6226" s="73"/>
    </row>
    <row r="6227">
      <c r="A6227" s="106"/>
      <c r="B6227" s="85"/>
      <c r="AQ6227" s="73"/>
      <c r="AT6227" s="73"/>
    </row>
    <row r="6228">
      <c r="A6228" s="106"/>
      <c r="B6228" s="85"/>
      <c r="AQ6228" s="73"/>
      <c r="AT6228" s="73"/>
    </row>
    <row r="6229">
      <c r="A6229" s="106"/>
      <c r="B6229" s="85"/>
      <c r="AQ6229" s="73"/>
      <c r="AT6229" s="73"/>
    </row>
    <row r="6230">
      <c r="A6230" s="106"/>
      <c r="B6230" s="85"/>
      <c r="AQ6230" s="73"/>
      <c r="AT6230" s="73"/>
    </row>
    <row r="6231">
      <c r="A6231" s="106"/>
      <c r="B6231" s="85"/>
      <c r="AQ6231" s="73"/>
      <c r="AT6231" s="73"/>
    </row>
    <row r="6232">
      <c r="A6232" s="106"/>
      <c r="B6232" s="85"/>
      <c r="AQ6232" s="73"/>
      <c r="AT6232" s="73"/>
    </row>
    <row r="6233">
      <c r="A6233" s="106"/>
      <c r="B6233" s="85"/>
      <c r="AQ6233" s="73"/>
      <c r="AT6233" s="73"/>
    </row>
    <row r="6234">
      <c r="A6234" s="106"/>
      <c r="B6234" s="85"/>
      <c r="AQ6234" s="73"/>
      <c r="AT6234" s="73"/>
    </row>
    <row r="6235">
      <c r="A6235" s="106"/>
      <c r="B6235" s="85"/>
      <c r="AQ6235" s="73"/>
      <c r="AT6235" s="73"/>
    </row>
    <row r="6236">
      <c r="A6236" s="106"/>
      <c r="B6236" s="85"/>
      <c r="AQ6236" s="73"/>
      <c r="AT6236" s="73"/>
    </row>
    <row r="6237">
      <c r="A6237" s="106"/>
      <c r="B6237" s="85"/>
      <c r="AQ6237" s="73"/>
      <c r="AT6237" s="73"/>
    </row>
    <row r="6238">
      <c r="A6238" s="106"/>
      <c r="B6238" s="85"/>
      <c r="AQ6238" s="73"/>
      <c r="AT6238" s="73"/>
    </row>
    <row r="6239">
      <c r="A6239" s="106"/>
      <c r="B6239" s="85"/>
      <c r="AQ6239" s="73"/>
      <c r="AT6239" s="73"/>
    </row>
    <row r="6240">
      <c r="A6240" s="106"/>
      <c r="B6240" s="85"/>
      <c r="AQ6240" s="73"/>
      <c r="AT6240" s="73"/>
    </row>
    <row r="6241">
      <c r="A6241" s="106"/>
      <c r="B6241" s="85"/>
      <c r="AQ6241" s="73"/>
      <c r="AT6241" s="73"/>
    </row>
    <row r="6242">
      <c r="A6242" s="106"/>
      <c r="B6242" s="85"/>
      <c r="AQ6242" s="73"/>
      <c r="AT6242" s="73"/>
    </row>
    <row r="6243">
      <c r="A6243" s="106"/>
      <c r="B6243" s="85"/>
      <c r="AQ6243" s="73"/>
      <c r="AT6243" s="73"/>
    </row>
    <row r="6244">
      <c r="A6244" s="106"/>
      <c r="B6244" s="85"/>
      <c r="AQ6244" s="73"/>
      <c r="AT6244" s="73"/>
    </row>
    <row r="6245">
      <c r="A6245" s="106"/>
      <c r="B6245" s="85"/>
      <c r="AQ6245" s="73"/>
      <c r="AT6245" s="73"/>
    </row>
    <row r="6246">
      <c r="A6246" s="106"/>
      <c r="B6246" s="85"/>
      <c r="AQ6246" s="73"/>
      <c r="AT6246" s="73"/>
    </row>
    <row r="6247">
      <c r="A6247" s="106"/>
      <c r="B6247" s="85"/>
      <c r="AQ6247" s="73"/>
      <c r="AT6247" s="73"/>
    </row>
    <row r="6248">
      <c r="A6248" s="106"/>
      <c r="B6248" s="85"/>
      <c r="AQ6248" s="73"/>
      <c r="AT6248" s="73"/>
    </row>
    <row r="6249">
      <c r="A6249" s="106"/>
      <c r="B6249" s="85"/>
      <c r="AQ6249" s="73"/>
      <c r="AT6249" s="73"/>
    </row>
    <row r="6250">
      <c r="A6250" s="106"/>
      <c r="B6250" s="85"/>
      <c r="AQ6250" s="73"/>
      <c r="AT6250" s="73"/>
    </row>
    <row r="6251">
      <c r="A6251" s="106"/>
      <c r="B6251" s="85"/>
      <c r="AQ6251" s="73"/>
      <c r="AT6251" s="73"/>
    </row>
    <row r="6252">
      <c r="A6252" s="106"/>
      <c r="B6252" s="85"/>
      <c r="AQ6252" s="73"/>
      <c r="AT6252" s="73"/>
    </row>
    <row r="6253">
      <c r="A6253" s="106"/>
      <c r="B6253" s="85"/>
      <c r="AQ6253" s="73"/>
      <c r="AT6253" s="73"/>
    </row>
    <row r="6254">
      <c r="A6254" s="106"/>
      <c r="B6254" s="85"/>
      <c r="AQ6254" s="73"/>
      <c r="AT6254" s="73"/>
    </row>
    <row r="6255">
      <c r="A6255" s="106"/>
      <c r="B6255" s="85"/>
      <c r="AQ6255" s="73"/>
      <c r="AT6255" s="73"/>
    </row>
    <row r="6256">
      <c r="A6256" s="106"/>
      <c r="B6256" s="85"/>
      <c r="AQ6256" s="73"/>
      <c r="AT6256" s="73"/>
    </row>
    <row r="6257">
      <c r="A6257" s="106"/>
      <c r="B6257" s="85"/>
      <c r="AQ6257" s="73"/>
      <c r="AT6257" s="73"/>
    </row>
    <row r="6258">
      <c r="A6258" s="106"/>
      <c r="B6258" s="85"/>
      <c r="AQ6258" s="73"/>
      <c r="AT6258" s="73"/>
    </row>
    <row r="6259">
      <c r="A6259" s="106"/>
      <c r="B6259" s="85"/>
      <c r="AQ6259" s="73"/>
      <c r="AT6259" s="73"/>
    </row>
    <row r="6260">
      <c r="A6260" s="106"/>
      <c r="B6260" s="85"/>
      <c r="AQ6260" s="73"/>
      <c r="AT6260" s="73"/>
    </row>
    <row r="6261">
      <c r="A6261" s="106"/>
      <c r="B6261" s="85"/>
      <c r="AQ6261" s="73"/>
      <c r="AT6261" s="73"/>
    </row>
    <row r="6262">
      <c r="A6262" s="106"/>
      <c r="B6262" s="85"/>
      <c r="AQ6262" s="73"/>
      <c r="AT6262" s="73"/>
    </row>
    <row r="6263">
      <c r="A6263" s="106"/>
      <c r="B6263" s="85"/>
      <c r="AQ6263" s="73"/>
      <c r="AT6263" s="73"/>
    </row>
    <row r="6264">
      <c r="A6264" s="106"/>
      <c r="B6264" s="85"/>
      <c r="AQ6264" s="73"/>
      <c r="AT6264" s="73"/>
    </row>
    <row r="6265">
      <c r="A6265" s="106"/>
      <c r="B6265" s="85"/>
      <c r="AQ6265" s="73"/>
      <c r="AT6265" s="73"/>
    </row>
    <row r="6266">
      <c r="A6266" s="106"/>
      <c r="B6266" s="85"/>
      <c r="AQ6266" s="73"/>
      <c r="AT6266" s="73"/>
    </row>
    <row r="6267">
      <c r="A6267" s="106"/>
      <c r="B6267" s="85"/>
      <c r="AQ6267" s="73"/>
      <c r="AT6267" s="73"/>
    </row>
    <row r="6268">
      <c r="A6268" s="106"/>
      <c r="B6268" s="85"/>
      <c r="AQ6268" s="73"/>
      <c r="AT6268" s="73"/>
    </row>
    <row r="6269">
      <c r="A6269" s="106"/>
      <c r="B6269" s="85"/>
      <c r="AQ6269" s="73"/>
      <c r="AT6269" s="73"/>
    </row>
    <row r="6270">
      <c r="A6270" s="106"/>
      <c r="B6270" s="85"/>
      <c r="AQ6270" s="73"/>
      <c r="AT6270" s="73"/>
    </row>
    <row r="6271">
      <c r="A6271" s="106"/>
      <c r="B6271" s="85"/>
      <c r="AQ6271" s="73"/>
      <c r="AT6271" s="73"/>
    </row>
    <row r="6272">
      <c r="A6272" s="106"/>
      <c r="B6272" s="85"/>
      <c r="AQ6272" s="73"/>
      <c r="AT6272" s="73"/>
    </row>
    <row r="6273">
      <c r="A6273" s="106"/>
      <c r="B6273" s="85"/>
      <c r="AQ6273" s="73"/>
      <c r="AT6273" s="73"/>
    </row>
    <row r="6274">
      <c r="A6274" s="106"/>
      <c r="B6274" s="85"/>
      <c r="AQ6274" s="73"/>
      <c r="AT6274" s="73"/>
    </row>
    <row r="6275">
      <c r="A6275" s="106"/>
      <c r="B6275" s="85"/>
      <c r="AQ6275" s="73"/>
      <c r="AT6275" s="73"/>
    </row>
    <row r="6276">
      <c r="A6276" s="106"/>
      <c r="B6276" s="85"/>
      <c r="AQ6276" s="73"/>
      <c r="AT6276" s="73"/>
    </row>
    <row r="6277">
      <c r="A6277" s="106"/>
      <c r="B6277" s="85"/>
      <c r="AQ6277" s="73"/>
      <c r="AT6277" s="73"/>
    </row>
    <row r="6278">
      <c r="A6278" s="106"/>
      <c r="B6278" s="85"/>
      <c r="AQ6278" s="73"/>
      <c r="AT6278" s="73"/>
    </row>
    <row r="6279">
      <c r="A6279" s="106"/>
      <c r="B6279" s="85"/>
      <c r="AQ6279" s="73"/>
      <c r="AT6279" s="73"/>
    </row>
    <row r="6280">
      <c r="A6280" s="106"/>
      <c r="B6280" s="85"/>
      <c r="AQ6280" s="73"/>
      <c r="AT6280" s="73"/>
    </row>
    <row r="6281">
      <c r="A6281" s="106"/>
      <c r="B6281" s="85"/>
      <c r="AQ6281" s="73"/>
      <c r="AT6281" s="73"/>
    </row>
    <row r="6282">
      <c r="A6282" s="106"/>
      <c r="B6282" s="85"/>
      <c r="AQ6282" s="73"/>
      <c r="AT6282" s="73"/>
    </row>
    <row r="6283">
      <c r="A6283" s="106"/>
      <c r="B6283" s="85"/>
      <c r="AQ6283" s="73"/>
      <c r="AT6283" s="73"/>
    </row>
    <row r="6284">
      <c r="A6284" s="106"/>
      <c r="B6284" s="85"/>
      <c r="AQ6284" s="73"/>
      <c r="AT6284" s="73"/>
    </row>
    <row r="6285">
      <c r="A6285" s="106"/>
      <c r="B6285" s="85"/>
      <c r="AQ6285" s="73"/>
      <c r="AT6285" s="73"/>
    </row>
    <row r="6286">
      <c r="A6286" s="106"/>
      <c r="B6286" s="85"/>
      <c r="AQ6286" s="73"/>
      <c r="AT6286" s="73"/>
    </row>
    <row r="6287">
      <c r="A6287" s="106"/>
      <c r="B6287" s="85"/>
      <c r="AQ6287" s="73"/>
      <c r="AT6287" s="73"/>
    </row>
    <row r="6288">
      <c r="A6288" s="106"/>
      <c r="B6288" s="85"/>
      <c r="AQ6288" s="73"/>
      <c r="AT6288" s="73"/>
    </row>
    <row r="6289">
      <c r="A6289" s="106"/>
      <c r="B6289" s="85"/>
      <c r="AQ6289" s="73"/>
      <c r="AT6289" s="73"/>
    </row>
    <row r="6290">
      <c r="A6290" s="106"/>
      <c r="B6290" s="85"/>
      <c r="AQ6290" s="73"/>
      <c r="AT6290" s="73"/>
    </row>
    <row r="6291">
      <c r="A6291" s="106"/>
      <c r="B6291" s="85"/>
      <c r="AQ6291" s="73"/>
      <c r="AT6291" s="73"/>
    </row>
    <row r="6292">
      <c r="A6292" s="106"/>
      <c r="B6292" s="85"/>
      <c r="AQ6292" s="73"/>
      <c r="AT6292" s="73"/>
    </row>
    <row r="6293">
      <c r="A6293" s="106"/>
      <c r="B6293" s="85"/>
      <c r="AQ6293" s="73"/>
      <c r="AT6293" s="73"/>
    </row>
    <row r="6294">
      <c r="A6294" s="106"/>
      <c r="B6294" s="85"/>
      <c r="AQ6294" s="73"/>
      <c r="AT6294" s="73"/>
    </row>
    <row r="6295">
      <c r="A6295" s="106"/>
      <c r="B6295" s="85"/>
      <c r="AQ6295" s="73"/>
      <c r="AT6295" s="73"/>
    </row>
    <row r="6296">
      <c r="A6296" s="106"/>
      <c r="B6296" s="85"/>
      <c r="AQ6296" s="73"/>
      <c r="AT6296" s="73"/>
    </row>
    <row r="6297">
      <c r="A6297" s="106"/>
      <c r="B6297" s="85"/>
      <c r="AQ6297" s="73"/>
      <c r="AT6297" s="73"/>
    </row>
    <row r="6298">
      <c r="A6298" s="106"/>
      <c r="B6298" s="85"/>
      <c r="AQ6298" s="73"/>
      <c r="AT6298" s="73"/>
    </row>
    <row r="6299">
      <c r="A6299" s="106"/>
      <c r="B6299" s="85"/>
      <c r="AQ6299" s="73"/>
      <c r="AT6299" s="73"/>
    </row>
    <row r="6300">
      <c r="A6300" s="106"/>
      <c r="B6300" s="85"/>
      <c r="AQ6300" s="73"/>
      <c r="AT6300" s="73"/>
    </row>
    <row r="6301">
      <c r="A6301" s="106"/>
      <c r="B6301" s="85"/>
      <c r="AQ6301" s="73"/>
      <c r="AT6301" s="73"/>
    </row>
    <row r="6302">
      <c r="A6302" s="106"/>
      <c r="B6302" s="85"/>
      <c r="AQ6302" s="73"/>
      <c r="AT6302" s="73"/>
    </row>
    <row r="6303">
      <c r="A6303" s="106"/>
      <c r="B6303" s="85"/>
      <c r="AQ6303" s="73"/>
      <c r="AT6303" s="73"/>
    </row>
    <row r="6304">
      <c r="A6304" s="106"/>
      <c r="B6304" s="85"/>
      <c r="AQ6304" s="73"/>
      <c r="AT6304" s="73"/>
    </row>
    <row r="6305">
      <c r="A6305" s="106"/>
      <c r="B6305" s="85"/>
      <c r="AQ6305" s="73"/>
      <c r="AT6305" s="73"/>
    </row>
    <row r="6306">
      <c r="A6306" s="106"/>
      <c r="B6306" s="85"/>
      <c r="AQ6306" s="73"/>
      <c r="AT6306" s="73"/>
    </row>
    <row r="6307">
      <c r="A6307" s="106"/>
      <c r="B6307" s="85"/>
      <c r="AQ6307" s="73"/>
      <c r="AT6307" s="73"/>
    </row>
    <row r="6308">
      <c r="A6308" s="106"/>
      <c r="B6308" s="85"/>
      <c r="AQ6308" s="73"/>
      <c r="AT6308" s="73"/>
    </row>
    <row r="6309">
      <c r="A6309" s="106"/>
      <c r="B6309" s="85"/>
      <c r="AQ6309" s="73"/>
      <c r="AT6309" s="73"/>
    </row>
    <row r="6310">
      <c r="A6310" s="106"/>
      <c r="B6310" s="85"/>
      <c r="AQ6310" s="73"/>
      <c r="AT6310" s="73"/>
    </row>
    <row r="6311">
      <c r="A6311" s="106"/>
      <c r="B6311" s="85"/>
      <c r="AQ6311" s="73"/>
      <c r="AT6311" s="73"/>
    </row>
    <row r="6312">
      <c r="A6312" s="106"/>
      <c r="B6312" s="85"/>
      <c r="AQ6312" s="73"/>
      <c r="AT6312" s="73"/>
    </row>
    <row r="6313">
      <c r="A6313" s="106"/>
      <c r="B6313" s="85"/>
      <c r="AQ6313" s="73"/>
      <c r="AT6313" s="73"/>
    </row>
    <row r="6314">
      <c r="A6314" s="106"/>
      <c r="B6314" s="85"/>
      <c r="AQ6314" s="73"/>
      <c r="AT6314" s="73"/>
    </row>
    <row r="6315">
      <c r="A6315" s="106"/>
      <c r="B6315" s="85"/>
      <c r="AQ6315" s="73"/>
      <c r="AT6315" s="73"/>
    </row>
    <row r="6316">
      <c r="A6316" s="106"/>
      <c r="B6316" s="85"/>
      <c r="AQ6316" s="73"/>
      <c r="AT6316" s="73"/>
    </row>
    <row r="6317">
      <c r="A6317" s="106"/>
      <c r="B6317" s="85"/>
      <c r="AQ6317" s="73"/>
      <c r="AT6317" s="73"/>
    </row>
    <row r="6318">
      <c r="A6318" s="106"/>
      <c r="B6318" s="85"/>
      <c r="AQ6318" s="73"/>
      <c r="AT6318" s="73"/>
    </row>
    <row r="6319">
      <c r="A6319" s="106"/>
      <c r="B6319" s="85"/>
      <c r="AQ6319" s="73"/>
      <c r="AT6319" s="73"/>
    </row>
    <row r="6320">
      <c r="A6320" s="106"/>
      <c r="B6320" s="85"/>
      <c r="AQ6320" s="73"/>
      <c r="AT6320" s="73"/>
    </row>
    <row r="6321">
      <c r="A6321" s="106"/>
      <c r="B6321" s="85"/>
      <c r="AQ6321" s="73"/>
      <c r="AT6321" s="73"/>
    </row>
    <row r="6322">
      <c r="A6322" s="106"/>
      <c r="B6322" s="85"/>
      <c r="AQ6322" s="73"/>
      <c r="AT6322" s="73"/>
    </row>
    <row r="6323">
      <c r="A6323" s="106"/>
      <c r="B6323" s="85"/>
      <c r="AQ6323" s="73"/>
      <c r="AT6323" s="73"/>
    </row>
    <row r="6324">
      <c r="A6324" s="106"/>
      <c r="B6324" s="85"/>
      <c r="AQ6324" s="73"/>
      <c r="AT6324" s="73"/>
    </row>
    <row r="6325">
      <c r="A6325" s="106"/>
      <c r="B6325" s="85"/>
      <c r="AQ6325" s="73"/>
      <c r="AT6325" s="73"/>
    </row>
    <row r="6326">
      <c r="A6326" s="106"/>
      <c r="B6326" s="85"/>
      <c r="AQ6326" s="73"/>
      <c r="AT6326" s="73"/>
    </row>
    <row r="6327">
      <c r="A6327" s="106"/>
      <c r="B6327" s="85"/>
      <c r="AQ6327" s="73"/>
      <c r="AT6327" s="73"/>
    </row>
    <row r="6328">
      <c r="A6328" s="106"/>
      <c r="B6328" s="85"/>
      <c r="AQ6328" s="73"/>
      <c r="AT6328" s="73"/>
    </row>
    <row r="6329">
      <c r="A6329" s="106"/>
      <c r="B6329" s="85"/>
      <c r="AQ6329" s="73"/>
      <c r="AT6329" s="73"/>
    </row>
    <row r="6330">
      <c r="A6330" s="106"/>
      <c r="B6330" s="85"/>
      <c r="AQ6330" s="73"/>
      <c r="AT6330" s="73"/>
    </row>
    <row r="6331">
      <c r="A6331" s="106"/>
      <c r="B6331" s="85"/>
      <c r="AQ6331" s="73"/>
      <c r="AT6331" s="73"/>
    </row>
    <row r="6332">
      <c r="A6332" s="106"/>
      <c r="B6332" s="85"/>
      <c r="AQ6332" s="73"/>
      <c r="AT6332" s="73"/>
    </row>
    <row r="6333">
      <c r="A6333" s="106"/>
      <c r="B6333" s="85"/>
      <c r="AQ6333" s="73"/>
      <c r="AT6333" s="73"/>
    </row>
    <row r="6334">
      <c r="A6334" s="106"/>
      <c r="B6334" s="85"/>
      <c r="AQ6334" s="73"/>
      <c r="AT6334" s="73"/>
    </row>
    <row r="6335">
      <c r="A6335" s="106"/>
      <c r="B6335" s="85"/>
      <c r="AQ6335" s="73"/>
      <c r="AT6335" s="73"/>
    </row>
    <row r="6336">
      <c r="A6336" s="106"/>
      <c r="B6336" s="85"/>
      <c r="AQ6336" s="73"/>
      <c r="AT6336" s="73"/>
    </row>
    <row r="6337">
      <c r="A6337" s="106"/>
      <c r="B6337" s="85"/>
      <c r="AQ6337" s="73"/>
      <c r="AT6337" s="73"/>
    </row>
    <row r="6338">
      <c r="A6338" s="106"/>
      <c r="B6338" s="85"/>
      <c r="AQ6338" s="73"/>
      <c r="AT6338" s="73"/>
    </row>
    <row r="6339">
      <c r="A6339" s="106"/>
      <c r="B6339" s="85"/>
      <c r="AQ6339" s="73"/>
      <c r="AT6339" s="73"/>
    </row>
    <row r="6340">
      <c r="A6340" s="106"/>
      <c r="B6340" s="85"/>
      <c r="AQ6340" s="73"/>
      <c r="AT6340" s="73"/>
    </row>
    <row r="6341">
      <c r="A6341" s="106"/>
      <c r="B6341" s="85"/>
      <c r="AQ6341" s="73"/>
      <c r="AT6341" s="73"/>
    </row>
    <row r="6342">
      <c r="A6342" s="106"/>
      <c r="B6342" s="85"/>
      <c r="AQ6342" s="73"/>
      <c r="AT6342" s="73"/>
    </row>
    <row r="6343">
      <c r="A6343" s="106"/>
      <c r="B6343" s="85"/>
      <c r="AQ6343" s="73"/>
      <c r="AT6343" s="73"/>
    </row>
    <row r="6344">
      <c r="A6344" s="106"/>
      <c r="B6344" s="85"/>
      <c r="AQ6344" s="73"/>
      <c r="AT6344" s="73"/>
    </row>
    <row r="6345">
      <c r="A6345" s="106"/>
      <c r="B6345" s="85"/>
      <c r="AQ6345" s="73"/>
      <c r="AT6345" s="73"/>
    </row>
    <row r="6346">
      <c r="A6346" s="106"/>
      <c r="B6346" s="85"/>
      <c r="AQ6346" s="73"/>
      <c r="AT6346" s="73"/>
    </row>
    <row r="6347">
      <c r="A6347" s="106"/>
      <c r="B6347" s="85"/>
      <c r="AQ6347" s="73"/>
      <c r="AT6347" s="73"/>
    </row>
    <row r="6348">
      <c r="A6348" s="106"/>
      <c r="B6348" s="85"/>
      <c r="AQ6348" s="73"/>
      <c r="AT6348" s="73"/>
    </row>
    <row r="6349">
      <c r="A6349" s="106"/>
      <c r="B6349" s="85"/>
      <c r="AQ6349" s="73"/>
      <c r="AT6349" s="73"/>
    </row>
    <row r="6350">
      <c r="A6350" s="106"/>
      <c r="B6350" s="85"/>
      <c r="AQ6350" s="73"/>
      <c r="AT6350" s="73"/>
    </row>
    <row r="6351">
      <c r="A6351" s="106"/>
      <c r="B6351" s="85"/>
      <c r="AQ6351" s="73"/>
      <c r="AT6351" s="73"/>
    </row>
    <row r="6352">
      <c r="A6352" s="106"/>
      <c r="B6352" s="85"/>
      <c r="AQ6352" s="73"/>
      <c r="AT6352" s="73"/>
    </row>
    <row r="6353">
      <c r="A6353" s="106"/>
      <c r="B6353" s="85"/>
      <c r="AQ6353" s="73"/>
      <c r="AT6353" s="73"/>
    </row>
    <row r="6354">
      <c r="A6354" s="106"/>
      <c r="B6354" s="85"/>
      <c r="AQ6354" s="73"/>
      <c r="AT6354" s="73"/>
    </row>
    <row r="6355">
      <c r="A6355" s="106"/>
      <c r="B6355" s="85"/>
      <c r="AQ6355" s="73"/>
      <c r="AT6355" s="73"/>
    </row>
    <row r="6356">
      <c r="A6356" s="106"/>
      <c r="B6356" s="85"/>
      <c r="AQ6356" s="73"/>
      <c r="AT6356" s="73"/>
    </row>
    <row r="6357">
      <c r="A6357" s="106"/>
      <c r="B6357" s="85"/>
      <c r="AQ6357" s="73"/>
      <c r="AT6357" s="73"/>
    </row>
    <row r="6358">
      <c r="A6358" s="106"/>
      <c r="B6358" s="85"/>
      <c r="AQ6358" s="73"/>
      <c r="AT6358" s="73"/>
    </row>
    <row r="6359">
      <c r="A6359" s="106"/>
      <c r="B6359" s="85"/>
      <c r="AQ6359" s="73"/>
      <c r="AT6359" s="73"/>
    </row>
    <row r="6360">
      <c r="A6360" s="106"/>
      <c r="B6360" s="85"/>
      <c r="AQ6360" s="73"/>
      <c r="AT6360" s="73"/>
    </row>
    <row r="6361">
      <c r="A6361" s="106"/>
      <c r="B6361" s="85"/>
      <c r="AQ6361" s="73"/>
      <c r="AT6361" s="73"/>
    </row>
    <row r="6362">
      <c r="A6362" s="106"/>
      <c r="B6362" s="85"/>
      <c r="AQ6362" s="73"/>
      <c r="AT6362" s="73"/>
    </row>
    <row r="6363">
      <c r="A6363" s="106"/>
      <c r="B6363" s="85"/>
      <c r="AQ6363" s="73"/>
      <c r="AT6363" s="73"/>
    </row>
    <row r="6364">
      <c r="A6364" s="106"/>
      <c r="B6364" s="85"/>
      <c r="AQ6364" s="73"/>
      <c r="AT6364" s="73"/>
    </row>
    <row r="6365">
      <c r="A6365" s="106"/>
      <c r="B6365" s="85"/>
      <c r="AQ6365" s="73"/>
      <c r="AT6365" s="73"/>
    </row>
    <row r="6366">
      <c r="A6366" s="106"/>
      <c r="B6366" s="85"/>
      <c r="AQ6366" s="73"/>
      <c r="AT6366" s="73"/>
    </row>
    <row r="6367">
      <c r="A6367" s="106"/>
      <c r="B6367" s="85"/>
      <c r="AQ6367" s="73"/>
      <c r="AT6367" s="73"/>
    </row>
    <row r="6368">
      <c r="A6368" s="106"/>
      <c r="B6368" s="85"/>
      <c r="AQ6368" s="73"/>
      <c r="AT6368" s="73"/>
    </row>
    <row r="6369">
      <c r="A6369" s="106"/>
      <c r="B6369" s="85"/>
      <c r="AQ6369" s="73"/>
      <c r="AT6369" s="73"/>
    </row>
    <row r="6370">
      <c r="A6370" s="106"/>
      <c r="B6370" s="85"/>
      <c r="AQ6370" s="73"/>
      <c r="AT6370" s="73"/>
    </row>
    <row r="6371">
      <c r="A6371" s="106"/>
      <c r="B6371" s="85"/>
      <c r="AQ6371" s="73"/>
      <c r="AT6371" s="73"/>
    </row>
    <row r="6372">
      <c r="A6372" s="106"/>
      <c r="B6372" s="85"/>
      <c r="AQ6372" s="73"/>
      <c r="AT6372" s="73"/>
    </row>
    <row r="6373">
      <c r="A6373" s="106"/>
      <c r="B6373" s="85"/>
      <c r="AQ6373" s="73"/>
      <c r="AT6373" s="73"/>
    </row>
    <row r="6374">
      <c r="A6374" s="106"/>
      <c r="B6374" s="85"/>
      <c r="AQ6374" s="73"/>
      <c r="AT6374" s="73"/>
    </row>
    <row r="6375">
      <c r="A6375" s="106"/>
      <c r="B6375" s="85"/>
      <c r="AQ6375" s="73"/>
      <c r="AT6375" s="73"/>
    </row>
    <row r="6376">
      <c r="A6376" s="106"/>
      <c r="B6376" s="85"/>
      <c r="AQ6376" s="73"/>
      <c r="AT6376" s="73"/>
    </row>
    <row r="6377">
      <c r="A6377" s="106"/>
      <c r="B6377" s="85"/>
      <c r="AQ6377" s="73"/>
      <c r="AT6377" s="73"/>
    </row>
    <row r="6378">
      <c r="A6378" s="106"/>
      <c r="B6378" s="85"/>
      <c r="AQ6378" s="73"/>
      <c r="AT6378" s="73"/>
    </row>
    <row r="6379">
      <c r="A6379" s="106"/>
      <c r="B6379" s="85"/>
      <c r="AQ6379" s="73"/>
      <c r="AT6379" s="73"/>
    </row>
    <row r="6380">
      <c r="A6380" s="106"/>
      <c r="B6380" s="85"/>
      <c r="AQ6380" s="73"/>
      <c r="AT6380" s="73"/>
    </row>
    <row r="6381">
      <c r="A6381" s="106"/>
      <c r="B6381" s="85"/>
      <c r="AQ6381" s="73"/>
      <c r="AT6381" s="73"/>
    </row>
    <row r="6382">
      <c r="A6382" s="106"/>
      <c r="B6382" s="85"/>
      <c r="AQ6382" s="73"/>
      <c r="AT6382" s="73"/>
    </row>
    <row r="6383">
      <c r="A6383" s="106"/>
      <c r="B6383" s="85"/>
      <c r="AQ6383" s="73"/>
      <c r="AT6383" s="73"/>
    </row>
    <row r="6384">
      <c r="A6384" s="106"/>
      <c r="B6384" s="85"/>
      <c r="AQ6384" s="73"/>
      <c r="AT6384" s="73"/>
    </row>
    <row r="6385">
      <c r="A6385" s="106"/>
      <c r="B6385" s="85"/>
      <c r="AQ6385" s="73"/>
      <c r="AT6385" s="73"/>
    </row>
    <row r="6386">
      <c r="A6386" s="106"/>
      <c r="B6386" s="85"/>
      <c r="AQ6386" s="73"/>
      <c r="AT6386" s="73"/>
    </row>
    <row r="6387">
      <c r="A6387" s="106"/>
      <c r="B6387" s="85"/>
      <c r="AQ6387" s="73"/>
      <c r="AT6387" s="73"/>
    </row>
    <row r="6388">
      <c r="A6388" s="106"/>
      <c r="B6388" s="85"/>
      <c r="AQ6388" s="73"/>
      <c r="AT6388" s="73"/>
    </row>
    <row r="6389">
      <c r="A6389" s="106"/>
      <c r="B6389" s="85"/>
      <c r="AQ6389" s="73"/>
      <c r="AT6389" s="73"/>
    </row>
    <row r="6390">
      <c r="A6390" s="106"/>
      <c r="B6390" s="85"/>
      <c r="AQ6390" s="73"/>
      <c r="AT6390" s="73"/>
    </row>
    <row r="6391">
      <c r="A6391" s="106"/>
      <c r="B6391" s="85"/>
      <c r="AQ6391" s="73"/>
      <c r="AT6391" s="73"/>
    </row>
    <row r="6392">
      <c r="A6392" s="106"/>
      <c r="B6392" s="85"/>
      <c r="AQ6392" s="73"/>
      <c r="AT6392" s="73"/>
    </row>
    <row r="6393">
      <c r="A6393" s="106"/>
      <c r="B6393" s="85"/>
      <c r="AQ6393" s="73"/>
      <c r="AT6393" s="73"/>
    </row>
    <row r="6394">
      <c r="A6394" s="106"/>
      <c r="B6394" s="85"/>
      <c r="AQ6394" s="73"/>
      <c r="AT6394" s="73"/>
    </row>
    <row r="6395">
      <c r="A6395" s="106"/>
      <c r="B6395" s="85"/>
      <c r="AQ6395" s="73"/>
      <c r="AT6395" s="73"/>
    </row>
    <row r="6396">
      <c r="A6396" s="106"/>
      <c r="B6396" s="85"/>
      <c r="AQ6396" s="73"/>
      <c r="AT6396" s="73"/>
    </row>
    <row r="6397">
      <c r="A6397" s="106"/>
      <c r="B6397" s="85"/>
      <c r="AQ6397" s="73"/>
      <c r="AT6397" s="73"/>
    </row>
    <row r="6398">
      <c r="A6398" s="106"/>
      <c r="B6398" s="85"/>
      <c r="AQ6398" s="73"/>
      <c r="AT6398" s="73"/>
    </row>
    <row r="6399">
      <c r="A6399" s="106"/>
      <c r="B6399" s="85"/>
      <c r="AQ6399" s="73"/>
      <c r="AT6399" s="73"/>
    </row>
    <row r="6400">
      <c r="A6400" s="106"/>
      <c r="B6400" s="85"/>
      <c r="AQ6400" s="73"/>
      <c r="AT6400" s="73"/>
    </row>
    <row r="6401">
      <c r="A6401" s="106"/>
      <c r="B6401" s="85"/>
      <c r="AQ6401" s="73"/>
      <c r="AT6401" s="73"/>
    </row>
    <row r="6402">
      <c r="A6402" s="106"/>
      <c r="B6402" s="85"/>
      <c r="AQ6402" s="73"/>
      <c r="AT6402" s="73"/>
    </row>
    <row r="6403">
      <c r="A6403" s="106"/>
      <c r="B6403" s="85"/>
      <c r="AQ6403" s="73"/>
      <c r="AT6403" s="73"/>
    </row>
    <row r="6404">
      <c r="A6404" s="106"/>
      <c r="B6404" s="85"/>
      <c r="AQ6404" s="73"/>
      <c r="AT6404" s="73"/>
    </row>
    <row r="6405">
      <c r="A6405" s="106"/>
      <c r="B6405" s="85"/>
      <c r="AQ6405" s="73"/>
      <c r="AT6405" s="73"/>
    </row>
    <row r="6406">
      <c r="A6406" s="106"/>
      <c r="B6406" s="85"/>
      <c r="AQ6406" s="73"/>
      <c r="AT6406" s="73"/>
    </row>
    <row r="6407">
      <c r="A6407" s="106"/>
      <c r="B6407" s="85"/>
      <c r="AQ6407" s="73"/>
      <c r="AT6407" s="73"/>
    </row>
    <row r="6408">
      <c r="A6408" s="106"/>
      <c r="B6408" s="85"/>
      <c r="AQ6408" s="73"/>
      <c r="AT6408" s="73"/>
    </row>
    <row r="6409">
      <c r="A6409" s="106"/>
      <c r="B6409" s="85"/>
      <c r="AQ6409" s="73"/>
      <c r="AT6409" s="73"/>
    </row>
    <row r="6410">
      <c r="A6410" s="106"/>
      <c r="B6410" s="85"/>
      <c r="AQ6410" s="73"/>
      <c r="AT6410" s="73"/>
    </row>
    <row r="6411">
      <c r="A6411" s="106"/>
      <c r="B6411" s="85"/>
      <c r="AQ6411" s="73"/>
      <c r="AT6411" s="73"/>
    </row>
    <row r="6412">
      <c r="A6412" s="106"/>
      <c r="B6412" s="85"/>
      <c r="AQ6412" s="73"/>
      <c r="AT6412" s="73"/>
    </row>
    <row r="6413">
      <c r="A6413" s="106"/>
      <c r="B6413" s="85"/>
      <c r="AQ6413" s="73"/>
      <c r="AT6413" s="73"/>
    </row>
    <row r="6414">
      <c r="A6414" s="106"/>
      <c r="B6414" s="85"/>
      <c r="AQ6414" s="73"/>
      <c r="AT6414" s="73"/>
    </row>
    <row r="6415">
      <c r="A6415" s="106"/>
      <c r="B6415" s="85"/>
      <c r="AQ6415" s="73"/>
      <c r="AT6415" s="73"/>
    </row>
    <row r="6416">
      <c r="A6416" s="106"/>
      <c r="B6416" s="85"/>
      <c r="AQ6416" s="73"/>
      <c r="AT6416" s="73"/>
    </row>
    <row r="6417">
      <c r="A6417" s="106"/>
      <c r="B6417" s="85"/>
      <c r="AQ6417" s="73"/>
      <c r="AT6417" s="73"/>
    </row>
    <row r="6418">
      <c r="A6418" s="106"/>
      <c r="B6418" s="85"/>
      <c r="AQ6418" s="73"/>
      <c r="AT6418" s="73"/>
    </row>
    <row r="6419">
      <c r="A6419" s="106"/>
      <c r="B6419" s="85"/>
      <c r="AQ6419" s="73"/>
      <c r="AT6419" s="73"/>
    </row>
    <row r="6420">
      <c r="A6420" s="106"/>
      <c r="B6420" s="85"/>
      <c r="AQ6420" s="73"/>
      <c r="AT6420" s="73"/>
    </row>
    <row r="6421">
      <c r="A6421" s="106"/>
      <c r="B6421" s="85"/>
      <c r="AQ6421" s="73"/>
      <c r="AT6421" s="73"/>
    </row>
    <row r="6422">
      <c r="A6422" s="106"/>
      <c r="B6422" s="85"/>
      <c r="AQ6422" s="73"/>
      <c r="AT6422" s="73"/>
    </row>
    <row r="6423">
      <c r="A6423" s="106"/>
      <c r="B6423" s="85"/>
      <c r="AQ6423" s="73"/>
      <c r="AT6423" s="73"/>
    </row>
    <row r="6424">
      <c r="A6424" s="106"/>
      <c r="B6424" s="85"/>
      <c r="AQ6424" s="73"/>
      <c r="AT6424" s="73"/>
    </row>
    <row r="6425">
      <c r="A6425" s="106"/>
      <c r="B6425" s="85"/>
      <c r="AQ6425" s="73"/>
      <c r="AT6425" s="73"/>
    </row>
    <row r="6426">
      <c r="A6426" s="106"/>
      <c r="B6426" s="85"/>
      <c r="AQ6426" s="73"/>
      <c r="AT6426" s="73"/>
    </row>
    <row r="6427">
      <c r="A6427" s="106"/>
      <c r="B6427" s="85"/>
      <c r="AQ6427" s="73"/>
      <c r="AT6427" s="73"/>
    </row>
    <row r="6428">
      <c r="A6428" s="106"/>
      <c r="B6428" s="85"/>
      <c r="AQ6428" s="73"/>
      <c r="AT6428" s="73"/>
    </row>
    <row r="6429">
      <c r="A6429" s="106"/>
      <c r="B6429" s="85"/>
      <c r="AQ6429" s="73"/>
      <c r="AT6429" s="73"/>
    </row>
    <row r="6430">
      <c r="A6430" s="106"/>
      <c r="B6430" s="85"/>
      <c r="AQ6430" s="73"/>
      <c r="AT6430" s="73"/>
    </row>
    <row r="6431">
      <c r="A6431" s="106"/>
      <c r="B6431" s="85"/>
      <c r="AQ6431" s="73"/>
      <c r="AT6431" s="73"/>
    </row>
    <row r="6432">
      <c r="A6432" s="106"/>
      <c r="B6432" s="85"/>
      <c r="AQ6432" s="73"/>
      <c r="AT6432" s="73"/>
    </row>
    <row r="6433">
      <c r="A6433" s="106"/>
      <c r="B6433" s="85"/>
      <c r="AQ6433" s="73"/>
      <c r="AT6433" s="73"/>
    </row>
    <row r="6434">
      <c r="A6434" s="106"/>
      <c r="B6434" s="85"/>
      <c r="AQ6434" s="73"/>
      <c r="AT6434" s="73"/>
    </row>
    <row r="6435">
      <c r="A6435" s="106"/>
      <c r="B6435" s="85"/>
      <c r="AQ6435" s="73"/>
      <c r="AT6435" s="73"/>
    </row>
    <row r="6436">
      <c r="A6436" s="106"/>
      <c r="B6436" s="85"/>
      <c r="AQ6436" s="73"/>
      <c r="AT6436" s="73"/>
    </row>
    <row r="6437">
      <c r="A6437" s="106"/>
      <c r="B6437" s="85"/>
      <c r="AQ6437" s="73"/>
      <c r="AT6437" s="73"/>
    </row>
    <row r="6438">
      <c r="A6438" s="106"/>
      <c r="B6438" s="85"/>
      <c r="AQ6438" s="73"/>
      <c r="AT6438" s="73"/>
    </row>
    <row r="6439">
      <c r="A6439" s="106"/>
      <c r="B6439" s="85"/>
      <c r="AQ6439" s="73"/>
      <c r="AT6439" s="73"/>
    </row>
    <row r="6440">
      <c r="A6440" s="106"/>
      <c r="B6440" s="85"/>
      <c r="AQ6440" s="73"/>
      <c r="AT6440" s="73"/>
    </row>
    <row r="6441">
      <c r="A6441" s="106"/>
      <c r="B6441" s="85"/>
      <c r="AQ6441" s="73"/>
      <c r="AT6441" s="73"/>
    </row>
    <row r="6442">
      <c r="A6442" s="106"/>
      <c r="B6442" s="85"/>
      <c r="AQ6442" s="73"/>
      <c r="AT6442" s="73"/>
    </row>
    <row r="6443">
      <c r="A6443" s="106"/>
      <c r="B6443" s="85"/>
      <c r="AQ6443" s="73"/>
      <c r="AT6443" s="73"/>
    </row>
    <row r="6444">
      <c r="A6444" s="106"/>
      <c r="B6444" s="85"/>
      <c r="AQ6444" s="73"/>
      <c r="AT6444" s="73"/>
    </row>
    <row r="6445">
      <c r="A6445" s="106"/>
      <c r="B6445" s="85"/>
      <c r="AQ6445" s="73"/>
      <c r="AT6445" s="73"/>
    </row>
    <row r="6446">
      <c r="A6446" s="106"/>
      <c r="B6446" s="85"/>
      <c r="AQ6446" s="73"/>
      <c r="AT6446" s="73"/>
    </row>
    <row r="6447">
      <c r="A6447" s="106"/>
      <c r="B6447" s="85"/>
      <c r="AQ6447" s="73"/>
      <c r="AT6447" s="73"/>
    </row>
    <row r="6448">
      <c r="A6448" s="106"/>
      <c r="B6448" s="85"/>
      <c r="AQ6448" s="73"/>
      <c r="AT6448" s="73"/>
    </row>
    <row r="6449">
      <c r="A6449" s="106"/>
      <c r="B6449" s="85"/>
      <c r="AQ6449" s="73"/>
      <c r="AT6449" s="73"/>
    </row>
    <row r="6450">
      <c r="A6450" s="106"/>
      <c r="B6450" s="85"/>
      <c r="AQ6450" s="73"/>
      <c r="AT6450" s="73"/>
    </row>
    <row r="6451">
      <c r="A6451" s="106"/>
      <c r="B6451" s="85"/>
      <c r="AQ6451" s="73"/>
      <c r="AT6451" s="73"/>
    </row>
    <row r="6452">
      <c r="A6452" s="106"/>
      <c r="B6452" s="85"/>
      <c r="AQ6452" s="73"/>
      <c r="AT6452" s="73"/>
    </row>
    <row r="6453">
      <c r="A6453" s="106"/>
      <c r="B6453" s="85"/>
      <c r="AQ6453" s="73"/>
      <c r="AT6453" s="73"/>
    </row>
    <row r="6454">
      <c r="A6454" s="106"/>
      <c r="B6454" s="85"/>
      <c r="AQ6454" s="73"/>
      <c r="AT6454" s="73"/>
    </row>
    <row r="6455">
      <c r="A6455" s="106"/>
      <c r="B6455" s="85"/>
      <c r="AQ6455" s="73"/>
      <c r="AT6455" s="73"/>
    </row>
    <row r="6456">
      <c r="A6456" s="106"/>
      <c r="B6456" s="85"/>
      <c r="AQ6456" s="73"/>
      <c r="AT6456" s="73"/>
    </row>
    <row r="6457">
      <c r="A6457" s="106"/>
      <c r="B6457" s="85"/>
      <c r="AQ6457" s="73"/>
      <c r="AT6457" s="73"/>
    </row>
    <row r="6458">
      <c r="A6458" s="106"/>
      <c r="B6458" s="85"/>
      <c r="AQ6458" s="73"/>
      <c r="AT6458" s="73"/>
    </row>
    <row r="6459">
      <c r="A6459" s="106"/>
      <c r="B6459" s="85"/>
      <c r="AQ6459" s="73"/>
      <c r="AT6459" s="73"/>
    </row>
    <row r="6460">
      <c r="A6460" s="106"/>
      <c r="B6460" s="85"/>
      <c r="AQ6460" s="73"/>
      <c r="AT6460" s="73"/>
    </row>
    <row r="6461">
      <c r="A6461" s="106"/>
      <c r="B6461" s="85"/>
      <c r="AQ6461" s="73"/>
      <c r="AT6461" s="73"/>
    </row>
    <row r="6462">
      <c r="A6462" s="106"/>
      <c r="B6462" s="85"/>
      <c r="AQ6462" s="73"/>
      <c r="AT6462" s="73"/>
    </row>
    <row r="6463">
      <c r="A6463" s="106"/>
      <c r="B6463" s="85"/>
      <c r="AQ6463" s="73"/>
      <c r="AT6463" s="73"/>
    </row>
    <row r="6464">
      <c r="A6464" s="106"/>
      <c r="B6464" s="85"/>
      <c r="AQ6464" s="73"/>
      <c r="AT6464" s="73"/>
    </row>
    <row r="6465">
      <c r="A6465" s="106"/>
      <c r="B6465" s="85"/>
      <c r="AQ6465" s="73"/>
      <c r="AT6465" s="73"/>
    </row>
    <row r="6466">
      <c r="A6466" s="106"/>
      <c r="B6466" s="85"/>
      <c r="AQ6466" s="73"/>
      <c r="AT6466" s="73"/>
    </row>
    <row r="6467">
      <c r="A6467" s="106"/>
      <c r="B6467" s="85"/>
      <c r="AQ6467" s="73"/>
      <c r="AT6467" s="73"/>
    </row>
    <row r="6468">
      <c r="A6468" s="106"/>
      <c r="B6468" s="85"/>
      <c r="AQ6468" s="73"/>
      <c r="AT6468" s="73"/>
    </row>
    <row r="6469">
      <c r="A6469" s="106"/>
      <c r="B6469" s="85"/>
      <c r="AQ6469" s="73"/>
      <c r="AT6469" s="73"/>
    </row>
    <row r="6470">
      <c r="A6470" s="106"/>
      <c r="B6470" s="85"/>
      <c r="AQ6470" s="73"/>
      <c r="AT6470" s="73"/>
    </row>
    <row r="6471">
      <c r="A6471" s="106"/>
      <c r="B6471" s="85"/>
      <c r="AQ6471" s="73"/>
      <c r="AT6471" s="73"/>
    </row>
    <row r="6472">
      <c r="A6472" s="106"/>
      <c r="B6472" s="85"/>
      <c r="AQ6472" s="73"/>
      <c r="AT6472" s="73"/>
    </row>
    <row r="6473">
      <c r="A6473" s="106"/>
      <c r="B6473" s="85"/>
      <c r="AQ6473" s="73"/>
      <c r="AT6473" s="73"/>
    </row>
    <row r="6474">
      <c r="A6474" s="106"/>
      <c r="B6474" s="85"/>
      <c r="AQ6474" s="73"/>
      <c r="AT6474" s="73"/>
    </row>
    <row r="6475">
      <c r="A6475" s="106"/>
      <c r="B6475" s="85"/>
      <c r="AQ6475" s="73"/>
      <c r="AT6475" s="73"/>
    </row>
    <row r="6476">
      <c r="A6476" s="106"/>
      <c r="B6476" s="85"/>
      <c r="AQ6476" s="73"/>
      <c r="AT6476" s="73"/>
    </row>
    <row r="6477">
      <c r="A6477" s="106"/>
      <c r="B6477" s="85"/>
      <c r="AQ6477" s="73"/>
      <c r="AT6477" s="73"/>
    </row>
    <row r="6478">
      <c r="A6478" s="106"/>
      <c r="B6478" s="85"/>
      <c r="AQ6478" s="73"/>
      <c r="AT6478" s="73"/>
    </row>
    <row r="6479">
      <c r="A6479" s="106"/>
      <c r="B6479" s="85"/>
      <c r="AQ6479" s="73"/>
      <c r="AT6479" s="73"/>
    </row>
    <row r="6480">
      <c r="A6480" s="106"/>
      <c r="B6480" s="85"/>
      <c r="AQ6480" s="73"/>
      <c r="AT6480" s="73"/>
    </row>
    <row r="6481">
      <c r="A6481" s="106"/>
      <c r="B6481" s="85"/>
      <c r="AQ6481" s="73"/>
      <c r="AT6481" s="73"/>
    </row>
    <row r="6482">
      <c r="A6482" s="106"/>
      <c r="B6482" s="85"/>
      <c r="AQ6482" s="73"/>
      <c r="AT6482" s="73"/>
    </row>
    <row r="6483">
      <c r="A6483" s="106"/>
      <c r="B6483" s="85"/>
      <c r="AQ6483" s="73"/>
      <c r="AT6483" s="73"/>
    </row>
    <row r="6484">
      <c r="A6484" s="106"/>
      <c r="B6484" s="85"/>
      <c r="AQ6484" s="73"/>
      <c r="AT6484" s="73"/>
    </row>
    <row r="6485">
      <c r="A6485" s="106"/>
      <c r="B6485" s="85"/>
      <c r="AQ6485" s="73"/>
      <c r="AT6485" s="73"/>
    </row>
    <row r="6486">
      <c r="A6486" s="106"/>
      <c r="B6486" s="85"/>
      <c r="AQ6486" s="73"/>
      <c r="AT6486" s="73"/>
    </row>
    <row r="6487">
      <c r="A6487" s="106"/>
      <c r="B6487" s="85"/>
      <c r="AQ6487" s="73"/>
      <c r="AT6487" s="73"/>
    </row>
    <row r="6488">
      <c r="A6488" s="106"/>
      <c r="B6488" s="85"/>
      <c r="AQ6488" s="73"/>
      <c r="AT6488" s="73"/>
    </row>
    <row r="6489">
      <c r="A6489" s="106"/>
      <c r="B6489" s="85"/>
      <c r="AQ6489" s="73"/>
      <c r="AT6489" s="73"/>
    </row>
    <row r="6490">
      <c r="A6490" s="106"/>
      <c r="B6490" s="85"/>
      <c r="AQ6490" s="73"/>
      <c r="AT6490" s="73"/>
    </row>
    <row r="6491">
      <c r="A6491" s="106"/>
      <c r="B6491" s="85"/>
      <c r="AQ6491" s="73"/>
      <c r="AT6491" s="73"/>
    </row>
    <row r="6492">
      <c r="A6492" s="106"/>
      <c r="B6492" s="85"/>
      <c r="AQ6492" s="73"/>
      <c r="AT6492" s="73"/>
    </row>
    <row r="6493">
      <c r="A6493" s="106"/>
      <c r="B6493" s="85"/>
      <c r="AQ6493" s="73"/>
      <c r="AT6493" s="73"/>
    </row>
    <row r="6494">
      <c r="A6494" s="106"/>
      <c r="B6494" s="85"/>
      <c r="AQ6494" s="73"/>
      <c r="AT6494" s="73"/>
    </row>
    <row r="6495">
      <c r="A6495" s="106"/>
      <c r="B6495" s="85"/>
      <c r="AQ6495" s="73"/>
      <c r="AT6495" s="73"/>
    </row>
    <row r="6496">
      <c r="A6496" s="106"/>
      <c r="B6496" s="85"/>
      <c r="AQ6496" s="73"/>
      <c r="AT6496" s="73"/>
    </row>
    <row r="6497">
      <c r="A6497" s="106"/>
      <c r="B6497" s="85"/>
      <c r="AQ6497" s="73"/>
      <c r="AT6497" s="73"/>
    </row>
    <row r="6498">
      <c r="A6498" s="106"/>
      <c r="B6498" s="85"/>
      <c r="AQ6498" s="73"/>
      <c r="AT6498" s="73"/>
    </row>
    <row r="6499">
      <c r="A6499" s="106"/>
      <c r="B6499" s="85"/>
      <c r="AQ6499" s="73"/>
      <c r="AT6499" s="73"/>
    </row>
    <row r="6500">
      <c r="A6500" s="106"/>
      <c r="B6500" s="85"/>
      <c r="AQ6500" s="73"/>
      <c r="AT6500" s="73"/>
    </row>
    <row r="6501">
      <c r="A6501" s="106"/>
      <c r="B6501" s="85"/>
      <c r="AQ6501" s="73"/>
      <c r="AT6501" s="73"/>
    </row>
    <row r="6502">
      <c r="A6502" s="106"/>
      <c r="B6502" s="85"/>
      <c r="AQ6502" s="73"/>
      <c r="AT6502" s="73"/>
    </row>
    <row r="6503">
      <c r="A6503" s="106"/>
      <c r="B6503" s="85"/>
      <c r="AQ6503" s="73"/>
      <c r="AT6503" s="73"/>
    </row>
    <row r="6504">
      <c r="A6504" s="106"/>
      <c r="B6504" s="85"/>
      <c r="AQ6504" s="73"/>
      <c r="AT6504" s="73"/>
    </row>
    <row r="6505">
      <c r="A6505" s="106"/>
      <c r="B6505" s="85"/>
      <c r="AQ6505" s="73"/>
      <c r="AT6505" s="73"/>
    </row>
    <row r="6506">
      <c r="A6506" s="106"/>
      <c r="B6506" s="85"/>
      <c r="AQ6506" s="73"/>
      <c r="AT6506" s="73"/>
    </row>
    <row r="6507">
      <c r="A6507" s="106"/>
      <c r="B6507" s="85"/>
      <c r="AQ6507" s="73"/>
      <c r="AT6507" s="73"/>
    </row>
    <row r="6508">
      <c r="A6508" s="106"/>
      <c r="B6508" s="85"/>
      <c r="AQ6508" s="73"/>
      <c r="AT6508" s="73"/>
    </row>
    <row r="6509">
      <c r="A6509" s="106"/>
      <c r="B6509" s="85"/>
      <c r="AQ6509" s="73"/>
      <c r="AT6509" s="73"/>
    </row>
    <row r="6510">
      <c r="A6510" s="106"/>
      <c r="B6510" s="85"/>
      <c r="AQ6510" s="73"/>
      <c r="AT6510" s="73"/>
    </row>
    <row r="6511">
      <c r="A6511" s="106"/>
      <c r="B6511" s="85"/>
      <c r="AQ6511" s="73"/>
      <c r="AT6511" s="73"/>
    </row>
    <row r="6512">
      <c r="A6512" s="106"/>
      <c r="B6512" s="85"/>
      <c r="AQ6512" s="73"/>
      <c r="AT6512" s="73"/>
    </row>
    <row r="6513">
      <c r="A6513" s="106"/>
      <c r="B6513" s="85"/>
      <c r="AQ6513" s="73"/>
      <c r="AT6513" s="73"/>
    </row>
    <row r="6514">
      <c r="A6514" s="106"/>
      <c r="B6514" s="85"/>
      <c r="AQ6514" s="73"/>
      <c r="AT6514" s="73"/>
    </row>
    <row r="6515">
      <c r="A6515" s="106"/>
      <c r="B6515" s="85"/>
      <c r="AQ6515" s="73"/>
      <c r="AT6515" s="73"/>
    </row>
    <row r="6516">
      <c r="A6516" s="106"/>
      <c r="B6516" s="85"/>
      <c r="AQ6516" s="73"/>
      <c r="AT6516" s="73"/>
    </row>
    <row r="6517">
      <c r="A6517" s="106"/>
      <c r="B6517" s="85"/>
      <c r="AQ6517" s="73"/>
      <c r="AT6517" s="73"/>
    </row>
    <row r="6518">
      <c r="A6518" s="106"/>
      <c r="B6518" s="85"/>
      <c r="AQ6518" s="73"/>
      <c r="AT6518" s="73"/>
    </row>
    <row r="6519">
      <c r="A6519" s="106"/>
      <c r="B6519" s="85"/>
      <c r="AQ6519" s="73"/>
      <c r="AT6519" s="73"/>
    </row>
    <row r="6520">
      <c r="A6520" s="106"/>
      <c r="B6520" s="85"/>
      <c r="AQ6520" s="73"/>
      <c r="AT6520" s="73"/>
    </row>
    <row r="6521">
      <c r="A6521" s="106"/>
      <c r="B6521" s="85"/>
      <c r="AQ6521" s="73"/>
      <c r="AT6521" s="73"/>
    </row>
    <row r="6522">
      <c r="A6522" s="106"/>
      <c r="B6522" s="85"/>
      <c r="AQ6522" s="73"/>
      <c r="AT6522" s="73"/>
    </row>
    <row r="6523">
      <c r="A6523" s="106"/>
      <c r="B6523" s="85"/>
      <c r="AQ6523" s="73"/>
      <c r="AT6523" s="73"/>
    </row>
    <row r="6524">
      <c r="A6524" s="106"/>
      <c r="B6524" s="85"/>
      <c r="AQ6524" s="73"/>
      <c r="AT6524" s="73"/>
    </row>
    <row r="6525">
      <c r="A6525" s="106"/>
      <c r="B6525" s="85"/>
      <c r="AQ6525" s="73"/>
      <c r="AT6525" s="73"/>
    </row>
    <row r="6526">
      <c r="A6526" s="106"/>
      <c r="B6526" s="85"/>
      <c r="AQ6526" s="73"/>
      <c r="AT6526" s="73"/>
    </row>
    <row r="6527">
      <c r="A6527" s="106"/>
      <c r="B6527" s="85"/>
      <c r="AQ6527" s="73"/>
      <c r="AT6527" s="73"/>
    </row>
    <row r="6528">
      <c r="A6528" s="106"/>
      <c r="B6528" s="85"/>
      <c r="AQ6528" s="73"/>
      <c r="AT6528" s="73"/>
    </row>
    <row r="6529">
      <c r="A6529" s="106"/>
      <c r="B6529" s="85"/>
      <c r="AQ6529" s="73"/>
      <c r="AT6529" s="73"/>
    </row>
    <row r="6530">
      <c r="A6530" s="106"/>
      <c r="B6530" s="85"/>
      <c r="AQ6530" s="73"/>
      <c r="AT6530" s="73"/>
    </row>
    <row r="6531">
      <c r="A6531" s="106"/>
      <c r="B6531" s="85"/>
      <c r="AQ6531" s="73"/>
      <c r="AT6531" s="73"/>
    </row>
    <row r="6532">
      <c r="A6532" s="106"/>
      <c r="B6532" s="85"/>
      <c r="AQ6532" s="73"/>
      <c r="AT6532" s="73"/>
    </row>
    <row r="6533">
      <c r="A6533" s="106"/>
      <c r="B6533" s="85"/>
      <c r="AQ6533" s="73"/>
      <c r="AT6533" s="73"/>
    </row>
    <row r="6534">
      <c r="A6534" s="106"/>
      <c r="B6534" s="85"/>
      <c r="AQ6534" s="73"/>
      <c r="AT6534" s="73"/>
    </row>
    <row r="6535">
      <c r="A6535" s="106"/>
      <c r="B6535" s="85"/>
      <c r="AQ6535" s="73"/>
      <c r="AT6535" s="73"/>
    </row>
    <row r="6536">
      <c r="A6536" s="106"/>
      <c r="B6536" s="85"/>
      <c r="AQ6536" s="73"/>
      <c r="AT6536" s="73"/>
    </row>
    <row r="6537">
      <c r="A6537" s="106"/>
      <c r="B6537" s="85"/>
      <c r="AQ6537" s="73"/>
      <c r="AT6537" s="73"/>
    </row>
    <row r="6538">
      <c r="A6538" s="106"/>
      <c r="B6538" s="85"/>
      <c r="AQ6538" s="73"/>
      <c r="AT6538" s="73"/>
    </row>
    <row r="6539">
      <c r="A6539" s="106"/>
      <c r="B6539" s="85"/>
      <c r="AQ6539" s="73"/>
      <c r="AT6539" s="73"/>
    </row>
    <row r="6540">
      <c r="A6540" s="106"/>
      <c r="B6540" s="85"/>
      <c r="AQ6540" s="73"/>
      <c r="AT6540" s="73"/>
    </row>
    <row r="6541">
      <c r="A6541" s="106"/>
      <c r="B6541" s="85"/>
      <c r="AQ6541" s="73"/>
      <c r="AT6541" s="73"/>
    </row>
    <row r="6542">
      <c r="A6542" s="106"/>
      <c r="B6542" s="85"/>
      <c r="AQ6542" s="73"/>
      <c r="AT6542" s="73"/>
    </row>
    <row r="6543">
      <c r="A6543" s="106"/>
      <c r="B6543" s="85"/>
      <c r="AQ6543" s="73"/>
      <c r="AT6543" s="73"/>
    </row>
    <row r="6544">
      <c r="A6544" s="106"/>
      <c r="B6544" s="85"/>
      <c r="AQ6544" s="73"/>
      <c r="AT6544" s="73"/>
    </row>
    <row r="6545">
      <c r="A6545" s="106"/>
      <c r="B6545" s="85"/>
      <c r="AQ6545" s="73"/>
      <c r="AT6545" s="73"/>
    </row>
    <row r="6546">
      <c r="A6546" s="106"/>
      <c r="B6546" s="85"/>
      <c r="AQ6546" s="73"/>
      <c r="AT6546" s="73"/>
    </row>
    <row r="6547">
      <c r="A6547" s="106"/>
      <c r="B6547" s="85"/>
      <c r="AQ6547" s="73"/>
      <c r="AT6547" s="73"/>
    </row>
    <row r="6548">
      <c r="A6548" s="106"/>
      <c r="B6548" s="85"/>
      <c r="AQ6548" s="73"/>
      <c r="AT6548" s="73"/>
    </row>
    <row r="6549">
      <c r="A6549" s="106"/>
      <c r="B6549" s="85"/>
      <c r="AQ6549" s="73"/>
      <c r="AT6549" s="73"/>
    </row>
    <row r="6550">
      <c r="A6550" s="106"/>
      <c r="B6550" s="85"/>
      <c r="AQ6550" s="73"/>
      <c r="AT6550" s="73"/>
    </row>
    <row r="6551">
      <c r="A6551" s="106"/>
      <c r="B6551" s="85"/>
      <c r="AQ6551" s="73"/>
      <c r="AT6551" s="73"/>
    </row>
    <row r="6552">
      <c r="A6552" s="106"/>
      <c r="B6552" s="85"/>
      <c r="AQ6552" s="73"/>
      <c r="AT6552" s="73"/>
    </row>
    <row r="6553">
      <c r="A6553" s="106"/>
      <c r="B6553" s="85"/>
      <c r="AQ6553" s="73"/>
      <c r="AT6553" s="73"/>
    </row>
    <row r="6554">
      <c r="A6554" s="106"/>
      <c r="B6554" s="85"/>
      <c r="AQ6554" s="73"/>
      <c r="AT6554" s="73"/>
    </row>
    <row r="6555">
      <c r="A6555" s="106"/>
      <c r="B6555" s="85"/>
      <c r="AQ6555" s="73"/>
      <c r="AT6555" s="73"/>
    </row>
    <row r="6556">
      <c r="A6556" s="106"/>
      <c r="B6556" s="85"/>
      <c r="AQ6556" s="73"/>
      <c r="AT6556" s="73"/>
    </row>
    <row r="6557">
      <c r="A6557" s="106"/>
      <c r="B6557" s="85"/>
      <c r="AQ6557" s="73"/>
      <c r="AT6557" s="73"/>
    </row>
    <row r="6558">
      <c r="A6558" s="106"/>
      <c r="B6558" s="85"/>
      <c r="AQ6558" s="73"/>
      <c r="AT6558" s="73"/>
    </row>
    <row r="6559">
      <c r="A6559" s="106"/>
      <c r="B6559" s="85"/>
      <c r="AQ6559" s="73"/>
      <c r="AT6559" s="73"/>
    </row>
    <row r="6560">
      <c r="A6560" s="106"/>
      <c r="B6560" s="85"/>
      <c r="AQ6560" s="73"/>
      <c r="AT6560" s="73"/>
    </row>
    <row r="6561">
      <c r="A6561" s="106"/>
      <c r="B6561" s="85"/>
      <c r="AQ6561" s="73"/>
      <c r="AT6561" s="73"/>
    </row>
    <row r="6562">
      <c r="A6562" s="106"/>
      <c r="B6562" s="85"/>
      <c r="AQ6562" s="73"/>
      <c r="AT6562" s="73"/>
    </row>
    <row r="6563">
      <c r="A6563" s="106"/>
      <c r="B6563" s="85"/>
      <c r="AQ6563" s="73"/>
      <c r="AT6563" s="73"/>
    </row>
    <row r="6564">
      <c r="A6564" s="106"/>
      <c r="B6564" s="85"/>
      <c r="AQ6564" s="73"/>
      <c r="AT6564" s="73"/>
    </row>
    <row r="6565">
      <c r="A6565" s="106"/>
      <c r="B6565" s="85"/>
      <c r="AQ6565" s="73"/>
      <c r="AT6565" s="73"/>
    </row>
    <row r="6566">
      <c r="A6566" s="106"/>
      <c r="B6566" s="85"/>
      <c r="AQ6566" s="73"/>
      <c r="AT6566" s="73"/>
    </row>
    <row r="6567">
      <c r="A6567" s="106"/>
      <c r="B6567" s="85"/>
      <c r="AQ6567" s="73"/>
      <c r="AT6567" s="73"/>
    </row>
    <row r="6568">
      <c r="A6568" s="106"/>
      <c r="B6568" s="85"/>
      <c r="AQ6568" s="73"/>
      <c r="AT6568" s="73"/>
    </row>
    <row r="6569">
      <c r="A6569" s="106"/>
      <c r="B6569" s="85"/>
      <c r="AQ6569" s="73"/>
      <c r="AT6569" s="73"/>
    </row>
    <row r="6570">
      <c r="A6570" s="106"/>
      <c r="B6570" s="85"/>
      <c r="AQ6570" s="73"/>
      <c r="AT6570" s="73"/>
    </row>
    <row r="6571">
      <c r="A6571" s="106"/>
      <c r="B6571" s="85"/>
      <c r="AQ6571" s="73"/>
      <c r="AT6571" s="73"/>
    </row>
    <row r="6572">
      <c r="A6572" s="106"/>
      <c r="B6572" s="85"/>
      <c r="AQ6572" s="73"/>
      <c r="AT6572" s="73"/>
    </row>
    <row r="6573">
      <c r="A6573" s="106"/>
      <c r="B6573" s="85"/>
      <c r="AQ6573" s="73"/>
      <c r="AT6573" s="73"/>
    </row>
    <row r="6574">
      <c r="A6574" s="106"/>
      <c r="B6574" s="85"/>
      <c r="AQ6574" s="73"/>
      <c r="AT6574" s="73"/>
    </row>
    <row r="6575">
      <c r="A6575" s="106"/>
      <c r="B6575" s="85"/>
      <c r="AQ6575" s="73"/>
      <c r="AT6575" s="73"/>
    </row>
    <row r="6576">
      <c r="A6576" s="106"/>
      <c r="B6576" s="85"/>
      <c r="AQ6576" s="73"/>
      <c r="AT6576" s="73"/>
    </row>
    <row r="6577">
      <c r="A6577" s="106"/>
      <c r="B6577" s="85"/>
      <c r="AQ6577" s="73"/>
      <c r="AT6577" s="73"/>
    </row>
    <row r="6578">
      <c r="A6578" s="106"/>
      <c r="B6578" s="85"/>
      <c r="AQ6578" s="73"/>
      <c r="AT6578" s="73"/>
    </row>
    <row r="6579">
      <c r="A6579" s="106"/>
      <c r="B6579" s="85"/>
      <c r="AQ6579" s="73"/>
      <c r="AT6579" s="73"/>
    </row>
    <row r="6580">
      <c r="A6580" s="106"/>
      <c r="B6580" s="85"/>
      <c r="AQ6580" s="73"/>
      <c r="AT6580" s="73"/>
    </row>
    <row r="6581">
      <c r="A6581" s="106"/>
      <c r="B6581" s="85"/>
      <c r="AQ6581" s="73"/>
      <c r="AT6581" s="73"/>
    </row>
    <row r="6582">
      <c r="A6582" s="106"/>
      <c r="B6582" s="85"/>
      <c r="AQ6582" s="73"/>
      <c r="AT6582" s="73"/>
    </row>
    <row r="6583">
      <c r="A6583" s="106"/>
      <c r="B6583" s="85"/>
      <c r="AQ6583" s="73"/>
      <c r="AT6583" s="73"/>
    </row>
    <row r="6584">
      <c r="A6584" s="106"/>
      <c r="B6584" s="85"/>
      <c r="AQ6584" s="73"/>
      <c r="AT6584" s="73"/>
    </row>
    <row r="6585">
      <c r="A6585" s="106"/>
      <c r="B6585" s="85"/>
      <c r="AQ6585" s="73"/>
      <c r="AT6585" s="73"/>
    </row>
    <row r="6586">
      <c r="A6586" s="106"/>
      <c r="B6586" s="85"/>
      <c r="AQ6586" s="73"/>
      <c r="AT6586" s="73"/>
    </row>
    <row r="6587">
      <c r="A6587" s="106"/>
      <c r="B6587" s="85"/>
      <c r="AQ6587" s="73"/>
      <c r="AT6587" s="73"/>
    </row>
    <row r="6588">
      <c r="A6588" s="106"/>
      <c r="B6588" s="85"/>
      <c r="AQ6588" s="73"/>
      <c r="AT6588" s="73"/>
    </row>
    <row r="6589">
      <c r="A6589" s="106"/>
      <c r="B6589" s="85"/>
      <c r="AQ6589" s="73"/>
      <c r="AT6589" s="73"/>
    </row>
    <row r="6590">
      <c r="A6590" s="106"/>
      <c r="B6590" s="85"/>
      <c r="AQ6590" s="73"/>
      <c r="AT6590" s="73"/>
    </row>
    <row r="6591">
      <c r="A6591" s="106"/>
      <c r="B6591" s="85"/>
      <c r="AQ6591" s="73"/>
      <c r="AT6591" s="73"/>
    </row>
    <row r="6592">
      <c r="A6592" s="106"/>
      <c r="B6592" s="85"/>
      <c r="AQ6592" s="73"/>
      <c r="AT6592" s="73"/>
    </row>
    <row r="6593">
      <c r="A6593" s="106"/>
      <c r="B6593" s="85"/>
      <c r="AQ6593" s="73"/>
      <c r="AT6593" s="73"/>
    </row>
    <row r="6594">
      <c r="A6594" s="106"/>
      <c r="B6594" s="85"/>
      <c r="AQ6594" s="73"/>
      <c r="AT6594" s="73"/>
    </row>
    <row r="6595">
      <c r="A6595" s="106"/>
      <c r="B6595" s="85"/>
      <c r="AQ6595" s="73"/>
      <c r="AT6595" s="73"/>
    </row>
    <row r="6596">
      <c r="A6596" s="106"/>
      <c r="B6596" s="85"/>
      <c r="AQ6596" s="73"/>
      <c r="AT6596" s="73"/>
    </row>
    <row r="6597">
      <c r="A6597" s="106"/>
      <c r="B6597" s="85"/>
      <c r="AQ6597" s="73"/>
      <c r="AT6597" s="73"/>
    </row>
    <row r="6598">
      <c r="A6598" s="106"/>
      <c r="B6598" s="85"/>
      <c r="AQ6598" s="73"/>
      <c r="AT6598" s="73"/>
    </row>
    <row r="6599">
      <c r="A6599" s="106"/>
      <c r="B6599" s="85"/>
      <c r="AQ6599" s="73"/>
      <c r="AT6599" s="73"/>
    </row>
    <row r="6600">
      <c r="A6600" s="106"/>
      <c r="B6600" s="85"/>
      <c r="AQ6600" s="73"/>
      <c r="AT6600" s="73"/>
    </row>
    <row r="6601">
      <c r="A6601" s="106"/>
      <c r="B6601" s="85"/>
      <c r="AQ6601" s="73"/>
      <c r="AT6601" s="73"/>
    </row>
    <row r="6602">
      <c r="A6602" s="106"/>
      <c r="B6602" s="85"/>
      <c r="AQ6602" s="73"/>
      <c r="AT6602" s="73"/>
    </row>
    <row r="6603">
      <c r="A6603" s="106"/>
      <c r="B6603" s="85"/>
      <c r="AQ6603" s="73"/>
      <c r="AT6603" s="73"/>
    </row>
    <row r="6604">
      <c r="A6604" s="106"/>
      <c r="B6604" s="85"/>
      <c r="AQ6604" s="73"/>
      <c r="AT6604" s="73"/>
    </row>
    <row r="6605">
      <c r="A6605" s="106"/>
      <c r="B6605" s="85"/>
      <c r="AQ6605" s="73"/>
      <c r="AT6605" s="73"/>
    </row>
    <row r="6606">
      <c r="A6606" s="106"/>
      <c r="B6606" s="85"/>
      <c r="AQ6606" s="73"/>
      <c r="AT6606" s="73"/>
    </row>
    <row r="6607">
      <c r="A6607" s="106"/>
      <c r="B6607" s="85"/>
      <c r="AQ6607" s="73"/>
      <c r="AT6607" s="73"/>
    </row>
    <row r="6608">
      <c r="A6608" s="106"/>
      <c r="B6608" s="85"/>
      <c r="AQ6608" s="73"/>
      <c r="AT6608" s="73"/>
    </row>
    <row r="6609">
      <c r="A6609" s="106"/>
      <c r="B6609" s="85"/>
      <c r="AQ6609" s="73"/>
      <c r="AT6609" s="73"/>
    </row>
    <row r="6610">
      <c r="A6610" s="106"/>
      <c r="B6610" s="85"/>
      <c r="AQ6610" s="73"/>
      <c r="AT6610" s="73"/>
    </row>
    <row r="6611">
      <c r="A6611" s="106"/>
      <c r="B6611" s="85"/>
      <c r="AQ6611" s="73"/>
      <c r="AT6611" s="73"/>
    </row>
    <row r="6612">
      <c r="A6612" s="106"/>
      <c r="B6612" s="85"/>
      <c r="AQ6612" s="73"/>
      <c r="AT6612" s="73"/>
    </row>
    <row r="6613">
      <c r="A6613" s="106"/>
      <c r="B6613" s="85"/>
      <c r="AQ6613" s="73"/>
      <c r="AT6613" s="73"/>
    </row>
    <row r="6614">
      <c r="A6614" s="106"/>
      <c r="B6614" s="85"/>
      <c r="AQ6614" s="73"/>
      <c r="AT6614" s="73"/>
    </row>
    <row r="6615">
      <c r="A6615" s="106"/>
      <c r="B6615" s="85"/>
      <c r="AQ6615" s="73"/>
      <c r="AT6615" s="73"/>
    </row>
    <row r="6616">
      <c r="A6616" s="106"/>
      <c r="B6616" s="85"/>
      <c r="AQ6616" s="73"/>
      <c r="AT6616" s="73"/>
    </row>
    <row r="6617">
      <c r="A6617" s="106"/>
      <c r="B6617" s="85"/>
      <c r="AQ6617" s="73"/>
      <c r="AT6617" s="73"/>
    </row>
    <row r="6618">
      <c r="A6618" s="106"/>
      <c r="B6618" s="85"/>
      <c r="AQ6618" s="73"/>
      <c r="AT6618" s="73"/>
    </row>
    <row r="6619">
      <c r="A6619" s="106"/>
      <c r="B6619" s="85"/>
      <c r="AQ6619" s="73"/>
      <c r="AT6619" s="73"/>
    </row>
    <row r="6620">
      <c r="A6620" s="106"/>
      <c r="B6620" s="85"/>
      <c r="AQ6620" s="73"/>
      <c r="AT6620" s="73"/>
    </row>
    <row r="6621">
      <c r="A6621" s="106"/>
      <c r="B6621" s="85"/>
      <c r="AQ6621" s="73"/>
      <c r="AT6621" s="73"/>
    </row>
    <row r="6622">
      <c r="A6622" s="106"/>
      <c r="B6622" s="85"/>
      <c r="AQ6622" s="73"/>
      <c r="AT6622" s="73"/>
    </row>
    <row r="6623">
      <c r="A6623" s="106"/>
      <c r="B6623" s="85"/>
      <c r="AQ6623" s="73"/>
      <c r="AT6623" s="73"/>
    </row>
    <row r="6624">
      <c r="A6624" s="106"/>
      <c r="B6624" s="85"/>
      <c r="AQ6624" s="73"/>
      <c r="AT6624" s="73"/>
    </row>
    <row r="6625">
      <c r="A6625" s="106"/>
      <c r="B6625" s="85"/>
      <c r="AQ6625" s="73"/>
      <c r="AT6625" s="73"/>
    </row>
    <row r="6626">
      <c r="A6626" s="106"/>
      <c r="B6626" s="85"/>
      <c r="AQ6626" s="73"/>
      <c r="AT6626" s="73"/>
    </row>
    <row r="6627">
      <c r="A6627" s="106"/>
      <c r="B6627" s="85"/>
      <c r="AQ6627" s="73"/>
      <c r="AT6627" s="73"/>
    </row>
    <row r="6628">
      <c r="A6628" s="106"/>
      <c r="B6628" s="85"/>
      <c r="AQ6628" s="73"/>
      <c r="AT6628" s="73"/>
    </row>
    <row r="6629">
      <c r="A6629" s="106"/>
      <c r="B6629" s="85"/>
      <c r="AQ6629" s="73"/>
      <c r="AT6629" s="73"/>
    </row>
    <row r="6630">
      <c r="A6630" s="106"/>
      <c r="B6630" s="85"/>
      <c r="AQ6630" s="73"/>
      <c r="AT6630" s="73"/>
    </row>
    <row r="6631">
      <c r="A6631" s="106"/>
      <c r="B6631" s="85"/>
      <c r="AQ6631" s="73"/>
      <c r="AT6631" s="73"/>
    </row>
    <row r="6632">
      <c r="A6632" s="106"/>
      <c r="B6632" s="85"/>
      <c r="AQ6632" s="73"/>
      <c r="AT6632" s="73"/>
    </row>
    <row r="6633">
      <c r="A6633" s="106"/>
      <c r="B6633" s="85"/>
      <c r="AQ6633" s="73"/>
      <c r="AT6633" s="73"/>
    </row>
    <row r="6634">
      <c r="A6634" s="106"/>
      <c r="B6634" s="85"/>
      <c r="AQ6634" s="73"/>
      <c r="AT6634" s="73"/>
    </row>
    <row r="6635">
      <c r="A6635" s="106"/>
      <c r="B6635" s="85"/>
      <c r="AQ6635" s="73"/>
      <c r="AT6635" s="73"/>
    </row>
    <row r="6636">
      <c r="A6636" s="106"/>
      <c r="B6636" s="85"/>
      <c r="AQ6636" s="73"/>
      <c r="AT6636" s="73"/>
    </row>
    <row r="6637">
      <c r="A6637" s="106"/>
      <c r="B6637" s="85"/>
      <c r="AQ6637" s="73"/>
      <c r="AT6637" s="73"/>
    </row>
    <row r="6638">
      <c r="A6638" s="106"/>
      <c r="B6638" s="85"/>
      <c r="AQ6638" s="73"/>
      <c r="AT6638" s="73"/>
    </row>
    <row r="6639">
      <c r="A6639" s="106"/>
      <c r="B6639" s="85"/>
      <c r="AQ6639" s="73"/>
      <c r="AT6639" s="73"/>
    </row>
    <row r="6640">
      <c r="A6640" s="106"/>
      <c r="B6640" s="85"/>
      <c r="AQ6640" s="73"/>
      <c r="AT6640" s="73"/>
    </row>
    <row r="6641">
      <c r="A6641" s="106"/>
      <c r="B6641" s="85"/>
      <c r="AQ6641" s="73"/>
      <c r="AT6641" s="73"/>
    </row>
    <row r="6642">
      <c r="A6642" s="106"/>
      <c r="B6642" s="85"/>
      <c r="AQ6642" s="73"/>
      <c r="AT6642" s="73"/>
    </row>
    <row r="6643">
      <c r="A6643" s="106"/>
      <c r="B6643" s="85"/>
      <c r="AQ6643" s="73"/>
      <c r="AT6643" s="73"/>
    </row>
    <row r="6644">
      <c r="A6644" s="106"/>
      <c r="B6644" s="85"/>
      <c r="AQ6644" s="73"/>
      <c r="AT6644" s="73"/>
    </row>
    <row r="6645">
      <c r="A6645" s="106"/>
      <c r="B6645" s="85"/>
      <c r="AQ6645" s="73"/>
      <c r="AT6645" s="73"/>
    </row>
    <row r="6646">
      <c r="A6646" s="106"/>
      <c r="B6646" s="85"/>
      <c r="AQ6646" s="73"/>
      <c r="AT6646" s="73"/>
    </row>
    <row r="6647">
      <c r="A6647" s="106"/>
      <c r="B6647" s="85"/>
      <c r="AQ6647" s="73"/>
      <c r="AT6647" s="73"/>
    </row>
    <row r="6648">
      <c r="A6648" s="106"/>
      <c r="B6648" s="85"/>
      <c r="AQ6648" s="73"/>
      <c r="AT6648" s="73"/>
    </row>
    <row r="6649">
      <c r="A6649" s="106"/>
      <c r="B6649" s="85"/>
      <c r="AQ6649" s="73"/>
      <c r="AT6649" s="73"/>
    </row>
    <row r="6650">
      <c r="A6650" s="106"/>
      <c r="B6650" s="85"/>
      <c r="AQ6650" s="73"/>
      <c r="AT6650" s="73"/>
    </row>
    <row r="6651">
      <c r="A6651" s="106"/>
      <c r="B6651" s="85"/>
      <c r="AQ6651" s="73"/>
      <c r="AT6651" s="73"/>
    </row>
    <row r="6652">
      <c r="A6652" s="106"/>
      <c r="B6652" s="85"/>
      <c r="AQ6652" s="73"/>
      <c r="AT6652" s="73"/>
    </row>
    <row r="6653">
      <c r="A6653" s="106"/>
      <c r="B6653" s="85"/>
      <c r="AQ6653" s="73"/>
      <c r="AT6653" s="73"/>
    </row>
    <row r="6654">
      <c r="A6654" s="106"/>
      <c r="B6654" s="85"/>
      <c r="AQ6654" s="73"/>
      <c r="AT6654" s="73"/>
    </row>
    <row r="6655">
      <c r="A6655" s="106"/>
      <c r="B6655" s="85"/>
      <c r="AQ6655" s="73"/>
      <c r="AT6655" s="73"/>
    </row>
    <row r="6656">
      <c r="A6656" s="106"/>
      <c r="B6656" s="85"/>
      <c r="AQ6656" s="73"/>
      <c r="AT6656" s="73"/>
    </row>
    <row r="6657">
      <c r="A6657" s="106"/>
      <c r="B6657" s="85"/>
      <c r="AQ6657" s="73"/>
      <c r="AT6657" s="73"/>
    </row>
    <row r="6658">
      <c r="A6658" s="106"/>
      <c r="B6658" s="85"/>
      <c r="AQ6658" s="73"/>
      <c r="AT6658" s="73"/>
    </row>
    <row r="6659">
      <c r="A6659" s="106"/>
      <c r="B6659" s="85"/>
      <c r="AQ6659" s="73"/>
      <c r="AT6659" s="73"/>
    </row>
    <row r="6660">
      <c r="A6660" s="106"/>
      <c r="B6660" s="85"/>
      <c r="AQ6660" s="73"/>
      <c r="AT6660" s="73"/>
    </row>
    <row r="6661">
      <c r="A6661" s="106"/>
      <c r="B6661" s="85"/>
      <c r="AQ6661" s="73"/>
      <c r="AT6661" s="73"/>
    </row>
    <row r="6662">
      <c r="A6662" s="106"/>
      <c r="B6662" s="85"/>
      <c r="AQ6662" s="73"/>
      <c r="AT6662" s="73"/>
    </row>
    <row r="6663">
      <c r="A6663" s="106"/>
      <c r="B6663" s="85"/>
      <c r="AQ6663" s="73"/>
      <c r="AT6663" s="73"/>
    </row>
    <row r="6664">
      <c r="A6664" s="106"/>
      <c r="B6664" s="85"/>
      <c r="AQ6664" s="73"/>
      <c r="AT6664" s="73"/>
    </row>
    <row r="6665">
      <c r="A6665" s="106"/>
      <c r="B6665" s="85"/>
      <c r="AQ6665" s="73"/>
      <c r="AT6665" s="73"/>
    </row>
    <row r="6666">
      <c r="A6666" s="106"/>
      <c r="B6666" s="85"/>
      <c r="AQ6666" s="73"/>
      <c r="AT6666" s="73"/>
    </row>
    <row r="6667">
      <c r="A6667" s="106"/>
      <c r="B6667" s="85"/>
      <c r="AQ6667" s="73"/>
      <c r="AT6667" s="73"/>
    </row>
    <row r="6668">
      <c r="A6668" s="106"/>
      <c r="B6668" s="85"/>
      <c r="AQ6668" s="73"/>
      <c r="AT6668" s="73"/>
    </row>
    <row r="6669">
      <c r="A6669" s="106"/>
      <c r="B6669" s="85"/>
      <c r="AQ6669" s="73"/>
      <c r="AT6669" s="73"/>
    </row>
    <row r="6670">
      <c r="A6670" s="106"/>
      <c r="B6670" s="85"/>
      <c r="AQ6670" s="73"/>
      <c r="AT6670" s="73"/>
    </row>
    <row r="6671">
      <c r="A6671" s="106"/>
      <c r="B6671" s="85"/>
      <c r="AQ6671" s="73"/>
      <c r="AT6671" s="73"/>
    </row>
    <row r="6672">
      <c r="A6672" s="106"/>
      <c r="B6672" s="85"/>
      <c r="AQ6672" s="73"/>
      <c r="AT6672" s="73"/>
    </row>
    <row r="6673">
      <c r="A6673" s="106"/>
      <c r="B6673" s="85"/>
      <c r="AQ6673" s="73"/>
      <c r="AT6673" s="73"/>
    </row>
    <row r="6674">
      <c r="A6674" s="106"/>
      <c r="B6674" s="85"/>
      <c r="AQ6674" s="73"/>
      <c r="AT6674" s="73"/>
    </row>
    <row r="6675">
      <c r="A6675" s="106"/>
      <c r="B6675" s="85"/>
      <c r="AQ6675" s="73"/>
      <c r="AT6675" s="73"/>
    </row>
    <row r="6676">
      <c r="A6676" s="106"/>
      <c r="B6676" s="85"/>
      <c r="AQ6676" s="73"/>
      <c r="AT6676" s="73"/>
    </row>
    <row r="6677">
      <c r="A6677" s="106"/>
      <c r="B6677" s="85"/>
      <c r="AQ6677" s="73"/>
      <c r="AT6677" s="73"/>
    </row>
    <row r="6678">
      <c r="A6678" s="106"/>
      <c r="B6678" s="85"/>
      <c r="AQ6678" s="73"/>
      <c r="AT6678" s="73"/>
    </row>
    <row r="6679">
      <c r="A6679" s="106"/>
      <c r="B6679" s="85"/>
      <c r="AQ6679" s="73"/>
      <c r="AT6679" s="73"/>
    </row>
    <row r="6680">
      <c r="A6680" s="106"/>
      <c r="B6680" s="85"/>
      <c r="AQ6680" s="73"/>
      <c r="AT6680" s="73"/>
    </row>
    <row r="6681">
      <c r="A6681" s="106"/>
      <c r="B6681" s="85"/>
      <c r="AQ6681" s="73"/>
      <c r="AT6681" s="73"/>
    </row>
    <row r="6682">
      <c r="A6682" s="106"/>
      <c r="B6682" s="85"/>
      <c r="AQ6682" s="73"/>
      <c r="AT6682" s="73"/>
    </row>
    <row r="6683">
      <c r="A6683" s="106"/>
      <c r="B6683" s="85"/>
      <c r="AQ6683" s="73"/>
      <c r="AT6683" s="73"/>
    </row>
    <row r="6684">
      <c r="A6684" s="106"/>
      <c r="B6684" s="85"/>
      <c r="AQ6684" s="73"/>
      <c r="AT6684" s="73"/>
    </row>
    <row r="6685">
      <c r="A6685" s="106"/>
      <c r="B6685" s="85"/>
      <c r="AQ6685" s="73"/>
      <c r="AT6685" s="73"/>
    </row>
    <row r="6686">
      <c r="A6686" s="106"/>
      <c r="B6686" s="85"/>
      <c r="AQ6686" s="73"/>
      <c r="AT6686" s="73"/>
    </row>
    <row r="6687">
      <c r="A6687" s="106"/>
      <c r="B6687" s="85"/>
      <c r="AQ6687" s="73"/>
      <c r="AT6687" s="73"/>
    </row>
    <row r="6688">
      <c r="A6688" s="106"/>
      <c r="B6688" s="85"/>
      <c r="AQ6688" s="73"/>
      <c r="AT6688" s="73"/>
    </row>
    <row r="6689">
      <c r="A6689" s="106"/>
      <c r="B6689" s="85"/>
      <c r="AQ6689" s="73"/>
      <c r="AT6689" s="73"/>
    </row>
    <row r="6690">
      <c r="A6690" s="106"/>
      <c r="B6690" s="85"/>
      <c r="AQ6690" s="73"/>
      <c r="AT6690" s="73"/>
    </row>
    <row r="6691">
      <c r="A6691" s="106"/>
      <c r="B6691" s="85"/>
      <c r="AQ6691" s="73"/>
      <c r="AT6691" s="73"/>
    </row>
    <row r="6692">
      <c r="A6692" s="106"/>
      <c r="B6692" s="85"/>
      <c r="AQ6692" s="73"/>
      <c r="AT6692" s="73"/>
    </row>
    <row r="6693">
      <c r="A6693" s="106"/>
      <c r="B6693" s="85"/>
      <c r="AQ6693" s="73"/>
      <c r="AT6693" s="73"/>
    </row>
    <row r="6694">
      <c r="A6694" s="106"/>
      <c r="B6694" s="85"/>
      <c r="AQ6694" s="73"/>
      <c r="AT6694" s="73"/>
    </row>
    <row r="6695">
      <c r="A6695" s="106"/>
      <c r="B6695" s="85"/>
      <c r="AQ6695" s="73"/>
      <c r="AT6695" s="73"/>
    </row>
    <row r="6696">
      <c r="A6696" s="106"/>
      <c r="B6696" s="85"/>
      <c r="AQ6696" s="73"/>
      <c r="AT6696" s="73"/>
    </row>
    <row r="6697">
      <c r="A6697" s="106"/>
      <c r="B6697" s="85"/>
      <c r="AQ6697" s="73"/>
      <c r="AT6697" s="73"/>
    </row>
    <row r="6698">
      <c r="A6698" s="106"/>
      <c r="B6698" s="85"/>
      <c r="AQ6698" s="73"/>
      <c r="AT6698" s="73"/>
    </row>
    <row r="6699">
      <c r="A6699" s="106"/>
      <c r="B6699" s="85"/>
      <c r="AQ6699" s="73"/>
      <c r="AT6699" s="73"/>
    </row>
    <row r="6700">
      <c r="A6700" s="106"/>
      <c r="B6700" s="85"/>
      <c r="AQ6700" s="73"/>
      <c r="AT6700" s="73"/>
    </row>
    <row r="6701">
      <c r="A6701" s="106"/>
      <c r="B6701" s="85"/>
      <c r="AQ6701" s="73"/>
      <c r="AT6701" s="73"/>
    </row>
    <row r="6702">
      <c r="A6702" s="106"/>
      <c r="B6702" s="85"/>
      <c r="AQ6702" s="73"/>
      <c r="AT6702" s="73"/>
    </row>
    <row r="6703">
      <c r="A6703" s="106"/>
      <c r="B6703" s="85"/>
      <c r="AQ6703" s="73"/>
      <c r="AT6703" s="73"/>
    </row>
    <row r="6704">
      <c r="A6704" s="106"/>
      <c r="B6704" s="85"/>
      <c r="AQ6704" s="73"/>
      <c r="AT6704" s="73"/>
    </row>
    <row r="6705">
      <c r="A6705" s="106"/>
      <c r="B6705" s="85"/>
      <c r="AQ6705" s="73"/>
      <c r="AT6705" s="73"/>
    </row>
    <row r="6706">
      <c r="A6706" s="106"/>
      <c r="B6706" s="85"/>
      <c r="AQ6706" s="73"/>
      <c r="AT6706" s="73"/>
    </row>
    <row r="6707">
      <c r="A6707" s="106"/>
      <c r="B6707" s="85"/>
      <c r="AQ6707" s="73"/>
      <c r="AT6707" s="73"/>
    </row>
    <row r="6708">
      <c r="A6708" s="106"/>
      <c r="B6708" s="85"/>
      <c r="AQ6708" s="73"/>
      <c r="AT6708" s="73"/>
    </row>
    <row r="6709">
      <c r="A6709" s="106"/>
      <c r="B6709" s="85"/>
      <c r="AQ6709" s="73"/>
      <c r="AT6709" s="73"/>
    </row>
    <row r="6710">
      <c r="A6710" s="106"/>
      <c r="B6710" s="85"/>
      <c r="AQ6710" s="73"/>
      <c r="AT6710" s="73"/>
    </row>
    <row r="6711">
      <c r="A6711" s="106"/>
      <c r="B6711" s="85"/>
      <c r="AQ6711" s="73"/>
      <c r="AT6711" s="73"/>
    </row>
    <row r="6712">
      <c r="A6712" s="106"/>
      <c r="B6712" s="85"/>
      <c r="AQ6712" s="73"/>
      <c r="AT6712" s="73"/>
    </row>
    <row r="6713">
      <c r="A6713" s="106"/>
      <c r="B6713" s="85"/>
      <c r="AQ6713" s="73"/>
      <c r="AT6713" s="73"/>
    </row>
    <row r="6714">
      <c r="A6714" s="106"/>
      <c r="B6714" s="85"/>
      <c r="AQ6714" s="73"/>
      <c r="AT6714" s="73"/>
    </row>
    <row r="6715">
      <c r="A6715" s="106"/>
      <c r="B6715" s="85"/>
      <c r="AQ6715" s="73"/>
      <c r="AT6715" s="73"/>
    </row>
    <row r="6716">
      <c r="A6716" s="106"/>
      <c r="B6716" s="85"/>
      <c r="AQ6716" s="73"/>
      <c r="AT6716" s="73"/>
    </row>
    <row r="6717">
      <c r="A6717" s="106"/>
      <c r="B6717" s="85"/>
      <c r="AQ6717" s="73"/>
      <c r="AT6717" s="73"/>
    </row>
    <row r="6718">
      <c r="A6718" s="106"/>
      <c r="B6718" s="85"/>
      <c r="AQ6718" s="73"/>
      <c r="AT6718" s="73"/>
    </row>
    <row r="6719">
      <c r="A6719" s="106"/>
      <c r="B6719" s="85"/>
      <c r="AQ6719" s="73"/>
      <c r="AT6719" s="73"/>
    </row>
    <row r="6720">
      <c r="A6720" s="106"/>
      <c r="B6720" s="85"/>
      <c r="AQ6720" s="73"/>
      <c r="AT6720" s="73"/>
    </row>
    <row r="6721">
      <c r="A6721" s="106"/>
      <c r="B6721" s="85"/>
      <c r="AQ6721" s="73"/>
      <c r="AT6721" s="73"/>
    </row>
    <row r="6722">
      <c r="A6722" s="106"/>
      <c r="B6722" s="85"/>
      <c r="AQ6722" s="73"/>
      <c r="AT6722" s="73"/>
    </row>
    <row r="6723">
      <c r="A6723" s="106"/>
      <c r="B6723" s="85"/>
      <c r="AQ6723" s="73"/>
      <c r="AT6723" s="73"/>
    </row>
    <row r="6724">
      <c r="A6724" s="106"/>
      <c r="B6724" s="85"/>
      <c r="AQ6724" s="73"/>
      <c r="AT6724" s="73"/>
    </row>
    <row r="6725">
      <c r="A6725" s="106"/>
      <c r="B6725" s="85"/>
      <c r="AQ6725" s="73"/>
      <c r="AT6725" s="73"/>
    </row>
    <row r="6726">
      <c r="A6726" s="106"/>
      <c r="B6726" s="85"/>
      <c r="AQ6726" s="73"/>
      <c r="AT6726" s="73"/>
    </row>
    <row r="6727">
      <c r="A6727" s="106"/>
      <c r="B6727" s="85"/>
      <c r="AQ6727" s="73"/>
      <c r="AT6727" s="73"/>
    </row>
    <row r="6728">
      <c r="A6728" s="106"/>
      <c r="B6728" s="85"/>
      <c r="AQ6728" s="73"/>
      <c r="AT6728" s="73"/>
    </row>
    <row r="6729">
      <c r="A6729" s="106"/>
      <c r="B6729" s="85"/>
      <c r="AQ6729" s="73"/>
      <c r="AT6729" s="73"/>
    </row>
    <row r="6730">
      <c r="A6730" s="106"/>
      <c r="B6730" s="85"/>
      <c r="AQ6730" s="73"/>
      <c r="AT6730" s="73"/>
    </row>
    <row r="6731">
      <c r="A6731" s="106"/>
      <c r="B6731" s="85"/>
      <c r="AQ6731" s="73"/>
      <c r="AT6731" s="73"/>
    </row>
    <row r="6732">
      <c r="A6732" s="106"/>
      <c r="B6732" s="85"/>
      <c r="AQ6732" s="73"/>
      <c r="AT6732" s="73"/>
    </row>
    <row r="6733">
      <c r="A6733" s="106"/>
      <c r="B6733" s="85"/>
      <c r="AQ6733" s="73"/>
      <c r="AT6733" s="73"/>
    </row>
    <row r="6734">
      <c r="A6734" s="106"/>
      <c r="B6734" s="85"/>
      <c r="AQ6734" s="73"/>
      <c r="AT6734" s="73"/>
    </row>
    <row r="6735">
      <c r="A6735" s="106"/>
      <c r="B6735" s="85"/>
      <c r="AQ6735" s="73"/>
      <c r="AT6735" s="73"/>
    </row>
    <row r="6736">
      <c r="A6736" s="106"/>
      <c r="B6736" s="85"/>
      <c r="AQ6736" s="73"/>
      <c r="AT6736" s="73"/>
    </row>
    <row r="6737">
      <c r="A6737" s="106"/>
      <c r="B6737" s="85"/>
      <c r="AQ6737" s="73"/>
      <c r="AT6737" s="73"/>
    </row>
    <row r="6738">
      <c r="A6738" s="106"/>
      <c r="B6738" s="85"/>
      <c r="AQ6738" s="73"/>
      <c r="AT6738" s="73"/>
    </row>
    <row r="6739">
      <c r="A6739" s="106"/>
      <c r="B6739" s="85"/>
      <c r="AQ6739" s="73"/>
      <c r="AT6739" s="73"/>
    </row>
    <row r="6740">
      <c r="A6740" s="106"/>
      <c r="B6740" s="85"/>
      <c r="AQ6740" s="73"/>
      <c r="AT6740" s="73"/>
    </row>
    <row r="6741">
      <c r="A6741" s="106"/>
      <c r="B6741" s="85"/>
      <c r="AQ6741" s="73"/>
      <c r="AT6741" s="73"/>
    </row>
    <row r="6742">
      <c r="A6742" s="106"/>
      <c r="B6742" s="85"/>
      <c r="AQ6742" s="73"/>
      <c r="AT6742" s="73"/>
    </row>
    <row r="6743">
      <c r="A6743" s="106"/>
      <c r="B6743" s="85"/>
      <c r="AQ6743" s="73"/>
      <c r="AT6743" s="73"/>
    </row>
    <row r="6744">
      <c r="A6744" s="106"/>
      <c r="B6744" s="85"/>
      <c r="AQ6744" s="73"/>
      <c r="AT6744" s="73"/>
    </row>
    <row r="6745">
      <c r="A6745" s="106"/>
      <c r="B6745" s="85"/>
      <c r="AQ6745" s="73"/>
      <c r="AT6745" s="73"/>
    </row>
    <row r="6746">
      <c r="A6746" s="106"/>
      <c r="B6746" s="85"/>
      <c r="AQ6746" s="73"/>
      <c r="AT6746" s="73"/>
    </row>
    <row r="6747">
      <c r="A6747" s="106"/>
      <c r="B6747" s="85"/>
      <c r="AQ6747" s="73"/>
      <c r="AT6747" s="73"/>
    </row>
    <row r="6748">
      <c r="A6748" s="106"/>
      <c r="B6748" s="85"/>
      <c r="AQ6748" s="73"/>
      <c r="AT6748" s="73"/>
    </row>
    <row r="6749">
      <c r="A6749" s="106"/>
      <c r="B6749" s="85"/>
      <c r="AQ6749" s="73"/>
      <c r="AT6749" s="73"/>
    </row>
    <row r="6750">
      <c r="A6750" s="106"/>
      <c r="B6750" s="85"/>
      <c r="AQ6750" s="73"/>
      <c r="AT6750" s="73"/>
    </row>
    <row r="6751">
      <c r="A6751" s="106"/>
      <c r="B6751" s="85"/>
      <c r="AQ6751" s="73"/>
      <c r="AT6751" s="73"/>
    </row>
    <row r="6752">
      <c r="A6752" s="106"/>
      <c r="B6752" s="85"/>
      <c r="AQ6752" s="73"/>
      <c r="AT6752" s="73"/>
    </row>
    <row r="6753">
      <c r="A6753" s="106"/>
      <c r="B6753" s="85"/>
      <c r="AQ6753" s="73"/>
      <c r="AT6753" s="73"/>
    </row>
    <row r="6754">
      <c r="A6754" s="106"/>
      <c r="B6754" s="85"/>
      <c r="AQ6754" s="73"/>
      <c r="AT6754" s="73"/>
    </row>
    <row r="6755">
      <c r="A6755" s="106"/>
      <c r="B6755" s="85"/>
      <c r="AQ6755" s="73"/>
      <c r="AT6755" s="73"/>
    </row>
    <row r="6756">
      <c r="A6756" s="106"/>
      <c r="B6756" s="85"/>
      <c r="AQ6756" s="73"/>
      <c r="AT6756" s="73"/>
    </row>
    <row r="6757">
      <c r="A6757" s="106"/>
      <c r="B6757" s="85"/>
      <c r="AQ6757" s="73"/>
      <c r="AT6757" s="73"/>
    </row>
    <row r="6758">
      <c r="A6758" s="106"/>
      <c r="B6758" s="85"/>
      <c r="AQ6758" s="73"/>
      <c r="AT6758" s="73"/>
    </row>
    <row r="6759">
      <c r="A6759" s="106"/>
      <c r="B6759" s="85"/>
      <c r="AQ6759" s="73"/>
      <c r="AT6759" s="73"/>
    </row>
    <row r="6760">
      <c r="A6760" s="106"/>
      <c r="B6760" s="85"/>
      <c r="AQ6760" s="73"/>
      <c r="AT6760" s="73"/>
    </row>
    <row r="6761">
      <c r="A6761" s="106"/>
      <c r="B6761" s="85"/>
      <c r="AQ6761" s="73"/>
      <c r="AT6761" s="73"/>
    </row>
    <row r="6762">
      <c r="A6762" s="106"/>
      <c r="B6762" s="85"/>
      <c r="AQ6762" s="73"/>
      <c r="AT6762" s="73"/>
    </row>
    <row r="6763">
      <c r="A6763" s="106"/>
      <c r="B6763" s="85"/>
      <c r="AQ6763" s="73"/>
      <c r="AT6763" s="73"/>
    </row>
    <row r="6764">
      <c r="A6764" s="106"/>
      <c r="B6764" s="85"/>
      <c r="AQ6764" s="73"/>
      <c r="AT6764" s="73"/>
    </row>
    <row r="6765">
      <c r="A6765" s="106"/>
      <c r="B6765" s="85"/>
      <c r="AQ6765" s="73"/>
      <c r="AT6765" s="73"/>
    </row>
    <row r="6766">
      <c r="A6766" s="106"/>
      <c r="B6766" s="85"/>
      <c r="AQ6766" s="73"/>
      <c r="AT6766" s="73"/>
    </row>
    <row r="6767">
      <c r="A6767" s="106"/>
      <c r="B6767" s="85"/>
      <c r="AQ6767" s="73"/>
      <c r="AT6767" s="73"/>
    </row>
    <row r="6768">
      <c r="A6768" s="106"/>
      <c r="B6768" s="85"/>
      <c r="AQ6768" s="73"/>
      <c r="AT6768" s="73"/>
    </row>
    <row r="6769">
      <c r="A6769" s="106"/>
      <c r="B6769" s="85"/>
      <c r="AQ6769" s="73"/>
      <c r="AT6769" s="73"/>
    </row>
    <row r="6770">
      <c r="A6770" s="106"/>
      <c r="B6770" s="85"/>
      <c r="AQ6770" s="73"/>
      <c r="AT6770" s="73"/>
    </row>
    <row r="6771">
      <c r="A6771" s="106"/>
      <c r="B6771" s="85"/>
      <c r="AQ6771" s="73"/>
      <c r="AT6771" s="73"/>
    </row>
    <row r="6772">
      <c r="A6772" s="106"/>
      <c r="B6772" s="85"/>
      <c r="AQ6772" s="73"/>
      <c r="AT6772" s="73"/>
    </row>
    <row r="6773">
      <c r="A6773" s="106"/>
      <c r="B6773" s="85"/>
      <c r="AQ6773" s="73"/>
      <c r="AT6773" s="73"/>
    </row>
    <row r="6774">
      <c r="A6774" s="106"/>
      <c r="B6774" s="85"/>
      <c r="AQ6774" s="73"/>
      <c r="AT6774" s="73"/>
    </row>
    <row r="6775">
      <c r="A6775" s="106"/>
      <c r="B6775" s="85"/>
      <c r="AQ6775" s="73"/>
      <c r="AT6775" s="73"/>
    </row>
    <row r="6776">
      <c r="A6776" s="106"/>
      <c r="B6776" s="85"/>
      <c r="AQ6776" s="73"/>
      <c r="AT6776" s="73"/>
    </row>
    <row r="6777">
      <c r="A6777" s="106"/>
      <c r="B6777" s="85"/>
      <c r="AQ6777" s="73"/>
      <c r="AT6777" s="73"/>
    </row>
    <row r="6778">
      <c r="A6778" s="106"/>
      <c r="B6778" s="85"/>
      <c r="AQ6778" s="73"/>
      <c r="AT6778" s="73"/>
    </row>
    <row r="6779">
      <c r="A6779" s="106"/>
      <c r="B6779" s="85"/>
      <c r="AQ6779" s="73"/>
      <c r="AT6779" s="73"/>
    </row>
    <row r="6780">
      <c r="A6780" s="106"/>
      <c r="B6780" s="85"/>
      <c r="AQ6780" s="73"/>
      <c r="AT6780" s="73"/>
    </row>
    <row r="6781">
      <c r="A6781" s="106"/>
      <c r="B6781" s="85"/>
      <c r="AQ6781" s="73"/>
      <c r="AT6781" s="73"/>
    </row>
    <row r="6782">
      <c r="A6782" s="106"/>
      <c r="B6782" s="85"/>
      <c r="AQ6782" s="73"/>
      <c r="AT6782" s="73"/>
    </row>
    <row r="6783">
      <c r="A6783" s="106"/>
      <c r="B6783" s="85"/>
      <c r="AQ6783" s="73"/>
      <c r="AT6783" s="73"/>
    </row>
    <row r="6784">
      <c r="A6784" s="106"/>
      <c r="B6784" s="85"/>
      <c r="AQ6784" s="73"/>
      <c r="AT6784" s="73"/>
    </row>
    <row r="6785">
      <c r="A6785" s="106"/>
      <c r="B6785" s="85"/>
      <c r="AQ6785" s="73"/>
      <c r="AT6785" s="73"/>
    </row>
    <row r="6786">
      <c r="A6786" s="106"/>
      <c r="B6786" s="85"/>
      <c r="AQ6786" s="73"/>
      <c r="AT6786" s="73"/>
    </row>
    <row r="6787">
      <c r="A6787" s="106"/>
      <c r="B6787" s="85"/>
      <c r="AQ6787" s="73"/>
      <c r="AT6787" s="73"/>
    </row>
    <row r="6788">
      <c r="A6788" s="106"/>
      <c r="B6788" s="85"/>
      <c r="AQ6788" s="73"/>
      <c r="AT6788" s="73"/>
    </row>
    <row r="6789">
      <c r="A6789" s="106"/>
      <c r="B6789" s="85"/>
      <c r="AQ6789" s="73"/>
      <c r="AT6789" s="73"/>
    </row>
    <row r="6790">
      <c r="A6790" s="106"/>
      <c r="B6790" s="85"/>
      <c r="AQ6790" s="73"/>
      <c r="AT6790" s="73"/>
    </row>
    <row r="6791">
      <c r="A6791" s="106"/>
      <c r="B6791" s="85"/>
      <c r="AQ6791" s="73"/>
      <c r="AT6791" s="73"/>
    </row>
    <row r="6792">
      <c r="A6792" s="106"/>
      <c r="B6792" s="85"/>
      <c r="AQ6792" s="73"/>
      <c r="AT6792" s="73"/>
    </row>
    <row r="6793">
      <c r="A6793" s="106"/>
      <c r="B6793" s="85"/>
      <c r="AQ6793" s="73"/>
      <c r="AT6793" s="73"/>
    </row>
    <row r="6794">
      <c r="A6794" s="106"/>
      <c r="B6794" s="85"/>
      <c r="AQ6794" s="73"/>
      <c r="AT6794" s="73"/>
    </row>
    <row r="6795">
      <c r="A6795" s="106"/>
      <c r="B6795" s="85"/>
      <c r="AQ6795" s="73"/>
      <c r="AT6795" s="73"/>
    </row>
    <row r="6796">
      <c r="A6796" s="106"/>
      <c r="B6796" s="85"/>
      <c r="AQ6796" s="73"/>
      <c r="AT6796" s="73"/>
    </row>
    <row r="6797">
      <c r="A6797" s="106"/>
      <c r="B6797" s="85"/>
      <c r="AQ6797" s="73"/>
      <c r="AT6797" s="73"/>
    </row>
    <row r="6798">
      <c r="A6798" s="106"/>
      <c r="B6798" s="85"/>
      <c r="AQ6798" s="73"/>
      <c r="AT6798" s="73"/>
    </row>
    <row r="6799">
      <c r="A6799" s="106"/>
      <c r="B6799" s="85"/>
      <c r="AQ6799" s="73"/>
      <c r="AT6799" s="73"/>
    </row>
    <row r="6800">
      <c r="A6800" s="106"/>
      <c r="B6800" s="85"/>
      <c r="AQ6800" s="73"/>
      <c r="AT6800" s="73"/>
    </row>
    <row r="6801">
      <c r="A6801" s="106"/>
      <c r="B6801" s="85"/>
      <c r="AQ6801" s="73"/>
      <c r="AT6801" s="73"/>
    </row>
    <row r="6802">
      <c r="A6802" s="106"/>
      <c r="B6802" s="85"/>
      <c r="AQ6802" s="73"/>
      <c r="AT6802" s="73"/>
    </row>
    <row r="6803">
      <c r="A6803" s="106"/>
      <c r="B6803" s="85"/>
      <c r="AQ6803" s="73"/>
      <c r="AT6803" s="73"/>
    </row>
    <row r="6804">
      <c r="A6804" s="106"/>
      <c r="B6804" s="85"/>
      <c r="AQ6804" s="73"/>
      <c r="AT6804" s="73"/>
    </row>
    <row r="6805">
      <c r="A6805" s="106"/>
      <c r="B6805" s="85"/>
      <c r="AQ6805" s="73"/>
      <c r="AT6805" s="73"/>
    </row>
    <row r="6806">
      <c r="A6806" s="106"/>
      <c r="B6806" s="85"/>
      <c r="AQ6806" s="73"/>
      <c r="AT6806" s="73"/>
    </row>
    <row r="6807">
      <c r="A6807" s="106"/>
      <c r="B6807" s="85"/>
      <c r="AQ6807" s="73"/>
      <c r="AT6807" s="73"/>
    </row>
    <row r="6808">
      <c r="A6808" s="106"/>
      <c r="B6808" s="85"/>
      <c r="AQ6808" s="73"/>
      <c r="AT6808" s="73"/>
    </row>
    <row r="6809">
      <c r="A6809" s="106"/>
      <c r="B6809" s="85"/>
      <c r="AQ6809" s="73"/>
      <c r="AT6809" s="73"/>
    </row>
    <row r="6810">
      <c r="A6810" s="106"/>
      <c r="B6810" s="85"/>
      <c r="AQ6810" s="73"/>
      <c r="AT6810" s="73"/>
    </row>
    <row r="6811">
      <c r="A6811" s="106"/>
      <c r="B6811" s="85"/>
      <c r="AQ6811" s="73"/>
      <c r="AT6811" s="73"/>
    </row>
    <row r="6812">
      <c r="A6812" s="106"/>
      <c r="B6812" s="85"/>
      <c r="AQ6812" s="73"/>
      <c r="AT6812" s="73"/>
    </row>
    <row r="6813">
      <c r="A6813" s="106"/>
      <c r="B6813" s="85"/>
      <c r="AQ6813" s="73"/>
      <c r="AT6813" s="73"/>
    </row>
    <row r="6814">
      <c r="A6814" s="106"/>
      <c r="B6814" s="85"/>
      <c r="AQ6814" s="73"/>
      <c r="AT6814" s="73"/>
    </row>
    <row r="6815">
      <c r="A6815" s="106"/>
      <c r="B6815" s="85"/>
      <c r="AQ6815" s="73"/>
      <c r="AT6815" s="73"/>
    </row>
    <row r="6816">
      <c r="A6816" s="106"/>
      <c r="B6816" s="85"/>
      <c r="AQ6816" s="73"/>
      <c r="AT6816" s="73"/>
    </row>
    <row r="6817">
      <c r="A6817" s="106"/>
      <c r="B6817" s="85"/>
      <c r="AQ6817" s="73"/>
      <c r="AT6817" s="73"/>
    </row>
    <row r="6818">
      <c r="A6818" s="106"/>
      <c r="B6818" s="85"/>
      <c r="AQ6818" s="73"/>
      <c r="AT6818" s="73"/>
    </row>
    <row r="6819">
      <c r="A6819" s="106"/>
      <c r="B6819" s="85"/>
      <c r="AQ6819" s="73"/>
      <c r="AT6819" s="73"/>
    </row>
    <row r="6820">
      <c r="A6820" s="106"/>
      <c r="B6820" s="85"/>
      <c r="AQ6820" s="73"/>
      <c r="AT6820" s="73"/>
    </row>
    <row r="6821">
      <c r="A6821" s="106"/>
      <c r="B6821" s="85"/>
      <c r="AQ6821" s="73"/>
      <c r="AT6821" s="73"/>
    </row>
    <row r="6822">
      <c r="A6822" s="106"/>
      <c r="B6822" s="85"/>
      <c r="AQ6822" s="73"/>
      <c r="AT6822" s="73"/>
    </row>
    <row r="6823">
      <c r="A6823" s="106"/>
      <c r="B6823" s="85"/>
      <c r="AQ6823" s="73"/>
      <c r="AT6823" s="73"/>
    </row>
    <row r="6824">
      <c r="A6824" s="106"/>
      <c r="B6824" s="85"/>
      <c r="AQ6824" s="73"/>
      <c r="AT6824" s="73"/>
    </row>
    <row r="6825">
      <c r="A6825" s="106"/>
      <c r="B6825" s="85"/>
      <c r="AQ6825" s="73"/>
      <c r="AT6825" s="73"/>
    </row>
    <row r="6826">
      <c r="A6826" s="106"/>
      <c r="B6826" s="85"/>
      <c r="AQ6826" s="73"/>
      <c r="AT6826" s="73"/>
    </row>
    <row r="6827">
      <c r="A6827" s="106"/>
      <c r="B6827" s="85"/>
      <c r="AQ6827" s="73"/>
      <c r="AT6827" s="73"/>
    </row>
    <row r="6828">
      <c r="A6828" s="106"/>
      <c r="B6828" s="85"/>
      <c r="AQ6828" s="73"/>
      <c r="AT6828" s="73"/>
    </row>
    <row r="6829">
      <c r="A6829" s="106"/>
      <c r="B6829" s="85"/>
      <c r="AQ6829" s="73"/>
      <c r="AT6829" s="73"/>
    </row>
    <row r="6830">
      <c r="A6830" s="106"/>
      <c r="B6830" s="85"/>
      <c r="AQ6830" s="73"/>
      <c r="AT6830" s="73"/>
    </row>
    <row r="6831">
      <c r="A6831" s="106"/>
      <c r="B6831" s="85"/>
      <c r="AQ6831" s="73"/>
      <c r="AT6831" s="73"/>
    </row>
    <row r="6832">
      <c r="A6832" s="106"/>
      <c r="B6832" s="85"/>
      <c r="AQ6832" s="73"/>
      <c r="AT6832" s="73"/>
    </row>
    <row r="6833">
      <c r="A6833" s="106"/>
      <c r="B6833" s="85"/>
      <c r="AQ6833" s="73"/>
      <c r="AT6833" s="73"/>
    </row>
    <row r="6834">
      <c r="A6834" s="106"/>
      <c r="B6834" s="85"/>
      <c r="AQ6834" s="73"/>
      <c r="AT6834" s="73"/>
    </row>
    <row r="6835">
      <c r="A6835" s="106"/>
      <c r="B6835" s="85"/>
      <c r="AQ6835" s="73"/>
      <c r="AT6835" s="73"/>
    </row>
    <row r="6836">
      <c r="A6836" s="106"/>
      <c r="B6836" s="85"/>
      <c r="AQ6836" s="73"/>
      <c r="AT6836" s="73"/>
    </row>
    <row r="6837">
      <c r="A6837" s="106"/>
      <c r="B6837" s="85"/>
      <c r="AQ6837" s="73"/>
      <c r="AT6837" s="73"/>
    </row>
    <row r="6838">
      <c r="A6838" s="106"/>
      <c r="B6838" s="85"/>
      <c r="AQ6838" s="73"/>
      <c r="AT6838" s="73"/>
    </row>
    <row r="6839">
      <c r="A6839" s="106"/>
      <c r="B6839" s="85"/>
      <c r="AQ6839" s="73"/>
      <c r="AT6839" s="73"/>
    </row>
    <row r="6840">
      <c r="A6840" s="106"/>
      <c r="B6840" s="85"/>
      <c r="AQ6840" s="73"/>
      <c r="AT6840" s="73"/>
    </row>
    <row r="6841">
      <c r="A6841" s="106"/>
      <c r="B6841" s="85"/>
      <c r="AQ6841" s="73"/>
      <c r="AT6841" s="73"/>
    </row>
    <row r="6842">
      <c r="A6842" s="106"/>
      <c r="B6842" s="85"/>
      <c r="AQ6842" s="73"/>
      <c r="AT6842" s="73"/>
    </row>
    <row r="6843">
      <c r="A6843" s="106"/>
      <c r="B6843" s="85"/>
      <c r="AQ6843" s="73"/>
      <c r="AT6843" s="73"/>
    </row>
    <row r="6844">
      <c r="A6844" s="106"/>
      <c r="B6844" s="85"/>
      <c r="AQ6844" s="73"/>
      <c r="AT6844" s="73"/>
    </row>
    <row r="6845">
      <c r="A6845" s="106"/>
      <c r="B6845" s="85"/>
      <c r="AQ6845" s="73"/>
      <c r="AT6845" s="73"/>
    </row>
    <row r="6846">
      <c r="A6846" s="106"/>
      <c r="B6846" s="85"/>
      <c r="AQ6846" s="73"/>
      <c r="AT6846" s="73"/>
    </row>
    <row r="6847">
      <c r="A6847" s="106"/>
      <c r="B6847" s="85"/>
      <c r="AQ6847" s="73"/>
      <c r="AT6847" s="73"/>
    </row>
    <row r="6848">
      <c r="A6848" s="106"/>
      <c r="B6848" s="85"/>
      <c r="AQ6848" s="73"/>
      <c r="AT6848" s="73"/>
    </row>
    <row r="6849">
      <c r="A6849" s="106"/>
      <c r="B6849" s="85"/>
      <c r="AQ6849" s="73"/>
      <c r="AT6849" s="73"/>
    </row>
    <row r="6850">
      <c r="A6850" s="106"/>
      <c r="B6850" s="85"/>
      <c r="AQ6850" s="73"/>
      <c r="AT6850" s="73"/>
    </row>
    <row r="6851">
      <c r="A6851" s="106"/>
      <c r="B6851" s="85"/>
      <c r="AQ6851" s="73"/>
      <c r="AT6851" s="73"/>
    </row>
    <row r="6852">
      <c r="A6852" s="106"/>
      <c r="B6852" s="85"/>
      <c r="AQ6852" s="73"/>
      <c r="AT6852" s="73"/>
    </row>
    <row r="6853">
      <c r="A6853" s="106"/>
      <c r="B6853" s="85"/>
      <c r="AQ6853" s="73"/>
      <c r="AT6853" s="73"/>
    </row>
    <row r="6854">
      <c r="A6854" s="106"/>
      <c r="B6854" s="85"/>
      <c r="AQ6854" s="73"/>
      <c r="AT6854" s="73"/>
    </row>
    <row r="6855">
      <c r="A6855" s="106"/>
      <c r="B6855" s="85"/>
      <c r="AQ6855" s="73"/>
      <c r="AT6855" s="73"/>
    </row>
    <row r="6856">
      <c r="A6856" s="106"/>
      <c r="B6856" s="85"/>
      <c r="AQ6856" s="73"/>
      <c r="AT6856" s="73"/>
    </row>
    <row r="6857">
      <c r="A6857" s="106"/>
      <c r="B6857" s="85"/>
      <c r="AQ6857" s="73"/>
      <c r="AT6857" s="73"/>
    </row>
    <row r="6858">
      <c r="A6858" s="106"/>
      <c r="B6858" s="85"/>
      <c r="AQ6858" s="73"/>
      <c r="AT6858" s="73"/>
    </row>
    <row r="6859">
      <c r="A6859" s="106"/>
      <c r="B6859" s="85"/>
      <c r="AQ6859" s="73"/>
      <c r="AT6859" s="73"/>
    </row>
    <row r="6860">
      <c r="A6860" s="106"/>
      <c r="B6860" s="85"/>
      <c r="AQ6860" s="73"/>
      <c r="AT6860" s="73"/>
    </row>
    <row r="6861">
      <c r="A6861" s="106"/>
      <c r="B6861" s="85"/>
      <c r="AQ6861" s="73"/>
      <c r="AT6861" s="73"/>
    </row>
    <row r="6862">
      <c r="A6862" s="106"/>
      <c r="B6862" s="85"/>
      <c r="AQ6862" s="73"/>
      <c r="AT6862" s="73"/>
    </row>
    <row r="6863">
      <c r="A6863" s="106"/>
      <c r="B6863" s="85"/>
      <c r="AQ6863" s="73"/>
      <c r="AT6863" s="73"/>
    </row>
    <row r="6864">
      <c r="A6864" s="106"/>
      <c r="B6864" s="85"/>
      <c r="AQ6864" s="73"/>
      <c r="AT6864" s="73"/>
    </row>
    <row r="6865">
      <c r="A6865" s="106"/>
      <c r="B6865" s="85"/>
      <c r="AQ6865" s="73"/>
      <c r="AT6865" s="73"/>
    </row>
    <row r="6866">
      <c r="A6866" s="106"/>
      <c r="B6866" s="85"/>
      <c r="AQ6866" s="73"/>
      <c r="AT6866" s="73"/>
    </row>
    <row r="6867">
      <c r="A6867" s="106"/>
      <c r="B6867" s="85"/>
      <c r="AQ6867" s="73"/>
      <c r="AT6867" s="73"/>
    </row>
    <row r="6868">
      <c r="A6868" s="106"/>
      <c r="B6868" s="85"/>
      <c r="AQ6868" s="73"/>
      <c r="AT6868" s="73"/>
    </row>
    <row r="6869">
      <c r="A6869" s="106"/>
      <c r="B6869" s="85"/>
      <c r="AQ6869" s="73"/>
      <c r="AT6869" s="73"/>
    </row>
    <row r="6870">
      <c r="A6870" s="106"/>
      <c r="B6870" s="85"/>
      <c r="AQ6870" s="73"/>
      <c r="AT6870" s="73"/>
    </row>
    <row r="6871">
      <c r="A6871" s="106"/>
      <c r="B6871" s="85"/>
      <c r="AQ6871" s="73"/>
      <c r="AT6871" s="73"/>
    </row>
    <row r="6872">
      <c r="A6872" s="106"/>
      <c r="B6872" s="85"/>
      <c r="AQ6872" s="73"/>
      <c r="AT6872" s="73"/>
    </row>
    <row r="6873">
      <c r="A6873" s="106"/>
      <c r="B6873" s="85"/>
      <c r="AQ6873" s="73"/>
      <c r="AT6873" s="73"/>
    </row>
    <row r="6874">
      <c r="A6874" s="106"/>
      <c r="B6874" s="85"/>
      <c r="AQ6874" s="73"/>
      <c r="AT6874" s="73"/>
    </row>
    <row r="6875">
      <c r="A6875" s="106"/>
      <c r="B6875" s="85"/>
      <c r="AQ6875" s="73"/>
      <c r="AT6875" s="73"/>
    </row>
    <row r="6876">
      <c r="A6876" s="106"/>
      <c r="B6876" s="85"/>
      <c r="AQ6876" s="73"/>
      <c r="AT6876" s="73"/>
    </row>
    <row r="6877">
      <c r="A6877" s="106"/>
      <c r="B6877" s="85"/>
      <c r="AQ6877" s="73"/>
      <c r="AT6877" s="73"/>
    </row>
    <row r="6878">
      <c r="A6878" s="106"/>
      <c r="B6878" s="85"/>
      <c r="AQ6878" s="73"/>
      <c r="AT6878" s="73"/>
    </row>
    <row r="6879">
      <c r="A6879" s="106"/>
      <c r="B6879" s="85"/>
      <c r="AQ6879" s="73"/>
      <c r="AT6879" s="73"/>
    </row>
    <row r="6880">
      <c r="A6880" s="106"/>
      <c r="B6880" s="85"/>
      <c r="AQ6880" s="73"/>
      <c r="AT6880" s="73"/>
    </row>
    <row r="6881">
      <c r="A6881" s="106"/>
      <c r="B6881" s="85"/>
      <c r="AQ6881" s="73"/>
      <c r="AT6881" s="73"/>
    </row>
    <row r="6882">
      <c r="A6882" s="106"/>
      <c r="B6882" s="85"/>
      <c r="AQ6882" s="73"/>
      <c r="AT6882" s="73"/>
    </row>
    <row r="6883">
      <c r="A6883" s="106"/>
      <c r="B6883" s="85"/>
      <c r="AQ6883" s="73"/>
      <c r="AT6883" s="73"/>
    </row>
    <row r="6884">
      <c r="A6884" s="106"/>
      <c r="B6884" s="85"/>
      <c r="AQ6884" s="73"/>
      <c r="AT6884" s="73"/>
    </row>
    <row r="6885">
      <c r="A6885" s="106"/>
      <c r="B6885" s="85"/>
      <c r="AQ6885" s="73"/>
      <c r="AT6885" s="73"/>
    </row>
    <row r="6886">
      <c r="A6886" s="106"/>
      <c r="B6886" s="85"/>
      <c r="AQ6886" s="73"/>
      <c r="AT6886" s="73"/>
    </row>
    <row r="6887">
      <c r="A6887" s="106"/>
      <c r="B6887" s="85"/>
      <c r="AQ6887" s="73"/>
      <c r="AT6887" s="73"/>
    </row>
    <row r="6888">
      <c r="A6888" s="106"/>
      <c r="B6888" s="85"/>
      <c r="AQ6888" s="73"/>
      <c r="AT6888" s="73"/>
    </row>
    <row r="6889">
      <c r="A6889" s="106"/>
      <c r="B6889" s="85"/>
      <c r="AQ6889" s="73"/>
      <c r="AT6889" s="73"/>
    </row>
    <row r="6890">
      <c r="A6890" s="106"/>
      <c r="B6890" s="85"/>
      <c r="AQ6890" s="73"/>
      <c r="AT6890" s="73"/>
    </row>
    <row r="6891">
      <c r="A6891" s="106"/>
      <c r="B6891" s="85"/>
      <c r="AQ6891" s="73"/>
      <c r="AT6891" s="73"/>
    </row>
    <row r="6892">
      <c r="A6892" s="106"/>
      <c r="B6892" s="85"/>
      <c r="AQ6892" s="73"/>
      <c r="AT6892" s="73"/>
    </row>
    <row r="6893">
      <c r="A6893" s="106"/>
      <c r="B6893" s="85"/>
      <c r="AQ6893" s="73"/>
      <c r="AT6893" s="73"/>
    </row>
    <row r="6894">
      <c r="A6894" s="106"/>
      <c r="B6894" s="85"/>
      <c r="AQ6894" s="73"/>
      <c r="AT6894" s="73"/>
    </row>
    <row r="6895">
      <c r="A6895" s="106"/>
      <c r="B6895" s="85"/>
      <c r="AQ6895" s="73"/>
      <c r="AT6895" s="73"/>
    </row>
    <row r="6896">
      <c r="A6896" s="106"/>
      <c r="B6896" s="85"/>
      <c r="AQ6896" s="73"/>
      <c r="AT6896" s="73"/>
    </row>
    <row r="6897">
      <c r="A6897" s="106"/>
      <c r="B6897" s="85"/>
      <c r="AQ6897" s="73"/>
      <c r="AT6897" s="73"/>
    </row>
    <row r="6898">
      <c r="A6898" s="106"/>
      <c r="B6898" s="85"/>
      <c r="AQ6898" s="73"/>
      <c r="AT6898" s="73"/>
    </row>
    <row r="6899">
      <c r="A6899" s="106"/>
      <c r="B6899" s="85"/>
      <c r="AQ6899" s="73"/>
      <c r="AT6899" s="73"/>
    </row>
    <row r="6900">
      <c r="A6900" s="106"/>
      <c r="B6900" s="85"/>
      <c r="AQ6900" s="73"/>
      <c r="AT6900" s="73"/>
    </row>
    <row r="6901">
      <c r="A6901" s="106"/>
      <c r="B6901" s="85"/>
      <c r="AQ6901" s="73"/>
      <c r="AT6901" s="73"/>
    </row>
    <row r="6902">
      <c r="A6902" s="106"/>
      <c r="B6902" s="85"/>
      <c r="AQ6902" s="73"/>
      <c r="AT6902" s="73"/>
    </row>
    <row r="6903">
      <c r="A6903" s="106"/>
      <c r="B6903" s="85"/>
      <c r="AQ6903" s="73"/>
      <c r="AT6903" s="73"/>
    </row>
    <row r="6904">
      <c r="A6904" s="106"/>
      <c r="B6904" s="85"/>
      <c r="AQ6904" s="73"/>
      <c r="AT6904" s="73"/>
    </row>
    <row r="6905">
      <c r="A6905" s="106"/>
      <c r="B6905" s="85"/>
      <c r="AQ6905" s="73"/>
      <c r="AT6905" s="73"/>
    </row>
    <row r="6906">
      <c r="A6906" s="106"/>
      <c r="B6906" s="85"/>
      <c r="AQ6906" s="73"/>
      <c r="AT6906" s="73"/>
    </row>
    <row r="6907">
      <c r="A6907" s="106"/>
      <c r="B6907" s="85"/>
      <c r="AQ6907" s="73"/>
      <c r="AT6907" s="73"/>
    </row>
    <row r="6908">
      <c r="A6908" s="106"/>
      <c r="B6908" s="85"/>
      <c r="AQ6908" s="73"/>
      <c r="AT6908" s="73"/>
    </row>
    <row r="6909">
      <c r="A6909" s="106"/>
      <c r="B6909" s="85"/>
      <c r="AQ6909" s="73"/>
      <c r="AT6909" s="73"/>
    </row>
    <row r="6910">
      <c r="A6910" s="106"/>
      <c r="B6910" s="85"/>
      <c r="AQ6910" s="73"/>
      <c r="AT6910" s="73"/>
    </row>
    <row r="6911">
      <c r="A6911" s="106"/>
      <c r="B6911" s="85"/>
      <c r="AQ6911" s="73"/>
      <c r="AT6911" s="73"/>
    </row>
    <row r="6912">
      <c r="A6912" s="106"/>
      <c r="B6912" s="85"/>
      <c r="AQ6912" s="73"/>
      <c r="AT6912" s="73"/>
    </row>
    <row r="6913">
      <c r="A6913" s="106"/>
      <c r="B6913" s="85"/>
      <c r="AQ6913" s="73"/>
      <c r="AT6913" s="73"/>
    </row>
    <row r="6914">
      <c r="A6914" s="106"/>
      <c r="B6914" s="85"/>
      <c r="AQ6914" s="73"/>
      <c r="AT6914" s="73"/>
    </row>
    <row r="6915">
      <c r="A6915" s="106"/>
      <c r="B6915" s="85"/>
      <c r="AQ6915" s="73"/>
      <c r="AT6915" s="73"/>
    </row>
    <row r="6916">
      <c r="A6916" s="106"/>
      <c r="B6916" s="85"/>
      <c r="AQ6916" s="73"/>
      <c r="AT6916" s="73"/>
    </row>
    <row r="6917">
      <c r="A6917" s="106"/>
      <c r="B6917" s="85"/>
      <c r="AQ6917" s="73"/>
      <c r="AT6917" s="73"/>
    </row>
    <row r="6918">
      <c r="A6918" s="106"/>
      <c r="B6918" s="85"/>
      <c r="AQ6918" s="73"/>
      <c r="AT6918" s="73"/>
    </row>
    <row r="6919">
      <c r="A6919" s="106"/>
      <c r="B6919" s="85"/>
      <c r="AQ6919" s="73"/>
      <c r="AT6919" s="73"/>
    </row>
    <row r="6920">
      <c r="A6920" s="106"/>
      <c r="B6920" s="85"/>
      <c r="AQ6920" s="73"/>
      <c r="AT6920" s="73"/>
    </row>
    <row r="6921">
      <c r="A6921" s="106"/>
      <c r="B6921" s="85"/>
      <c r="AQ6921" s="73"/>
      <c r="AT6921" s="73"/>
    </row>
    <row r="6922">
      <c r="A6922" s="106"/>
      <c r="B6922" s="85"/>
      <c r="AQ6922" s="73"/>
      <c r="AT6922" s="73"/>
    </row>
    <row r="6923">
      <c r="A6923" s="106"/>
      <c r="B6923" s="85"/>
      <c r="AQ6923" s="73"/>
      <c r="AT6923" s="73"/>
    </row>
    <row r="6924">
      <c r="A6924" s="106"/>
      <c r="B6924" s="85"/>
      <c r="AQ6924" s="73"/>
      <c r="AT6924" s="73"/>
    </row>
    <row r="6925">
      <c r="A6925" s="106"/>
      <c r="B6925" s="85"/>
      <c r="AQ6925" s="73"/>
      <c r="AT6925" s="73"/>
    </row>
    <row r="6926">
      <c r="A6926" s="106"/>
      <c r="B6926" s="85"/>
      <c r="AQ6926" s="73"/>
      <c r="AT6926" s="73"/>
    </row>
    <row r="6927">
      <c r="A6927" s="106"/>
      <c r="B6927" s="85"/>
      <c r="AQ6927" s="73"/>
      <c r="AT6927" s="73"/>
    </row>
    <row r="6928">
      <c r="A6928" s="106"/>
      <c r="B6928" s="85"/>
      <c r="AQ6928" s="73"/>
      <c r="AT6928" s="73"/>
    </row>
    <row r="6929">
      <c r="A6929" s="106"/>
      <c r="B6929" s="85"/>
      <c r="AQ6929" s="73"/>
      <c r="AT6929" s="73"/>
    </row>
    <row r="6930">
      <c r="A6930" s="106"/>
      <c r="B6930" s="85"/>
      <c r="AQ6930" s="73"/>
      <c r="AT6930" s="73"/>
    </row>
    <row r="6931">
      <c r="A6931" s="106"/>
      <c r="B6931" s="85"/>
      <c r="AQ6931" s="73"/>
      <c r="AT6931" s="73"/>
    </row>
    <row r="6932">
      <c r="A6932" s="106"/>
      <c r="B6932" s="85"/>
      <c r="AQ6932" s="73"/>
      <c r="AT6932" s="73"/>
    </row>
    <row r="6933">
      <c r="A6933" s="106"/>
      <c r="B6933" s="85"/>
      <c r="AQ6933" s="73"/>
      <c r="AT6933" s="73"/>
    </row>
    <row r="6934">
      <c r="A6934" s="106"/>
      <c r="B6934" s="85"/>
      <c r="AQ6934" s="73"/>
      <c r="AT6934" s="73"/>
    </row>
    <row r="6935">
      <c r="A6935" s="106"/>
      <c r="B6935" s="85"/>
      <c r="AQ6935" s="73"/>
      <c r="AT6935" s="73"/>
    </row>
    <row r="6936">
      <c r="A6936" s="106"/>
      <c r="B6936" s="85"/>
      <c r="AQ6936" s="73"/>
      <c r="AT6936" s="73"/>
    </row>
    <row r="6937">
      <c r="A6937" s="106"/>
      <c r="B6937" s="85"/>
      <c r="AQ6937" s="73"/>
      <c r="AT6937" s="73"/>
    </row>
    <row r="6938">
      <c r="A6938" s="106"/>
      <c r="B6938" s="85"/>
      <c r="AQ6938" s="73"/>
      <c r="AT6938" s="73"/>
    </row>
    <row r="6939">
      <c r="A6939" s="106"/>
      <c r="B6939" s="85"/>
      <c r="AQ6939" s="73"/>
      <c r="AT6939" s="73"/>
    </row>
    <row r="6940">
      <c r="A6940" s="106"/>
      <c r="B6940" s="85"/>
      <c r="AQ6940" s="73"/>
      <c r="AT6940" s="73"/>
    </row>
    <row r="6941">
      <c r="A6941" s="106"/>
      <c r="B6941" s="85"/>
      <c r="AQ6941" s="73"/>
      <c r="AT6941" s="73"/>
    </row>
    <row r="6942">
      <c r="A6942" s="106"/>
      <c r="B6942" s="85"/>
      <c r="AQ6942" s="73"/>
      <c r="AT6942" s="73"/>
    </row>
    <row r="6943">
      <c r="A6943" s="106"/>
      <c r="B6943" s="85"/>
      <c r="AQ6943" s="73"/>
      <c r="AT6943" s="73"/>
    </row>
    <row r="6944">
      <c r="A6944" s="106"/>
      <c r="B6944" s="85"/>
      <c r="AQ6944" s="73"/>
      <c r="AT6944" s="73"/>
    </row>
    <row r="6945">
      <c r="A6945" s="106"/>
      <c r="B6945" s="85"/>
      <c r="AQ6945" s="73"/>
      <c r="AT6945" s="73"/>
    </row>
    <row r="6946">
      <c r="A6946" s="106"/>
      <c r="B6946" s="85"/>
      <c r="AQ6946" s="73"/>
      <c r="AT6946" s="73"/>
    </row>
    <row r="6947">
      <c r="A6947" s="106"/>
      <c r="B6947" s="85"/>
      <c r="AQ6947" s="73"/>
      <c r="AT6947" s="73"/>
    </row>
    <row r="6948">
      <c r="A6948" s="106"/>
      <c r="B6948" s="85"/>
      <c r="AQ6948" s="73"/>
      <c r="AT6948" s="73"/>
    </row>
    <row r="6949">
      <c r="A6949" s="106"/>
      <c r="B6949" s="85"/>
      <c r="AQ6949" s="73"/>
      <c r="AT6949" s="73"/>
    </row>
    <row r="6950">
      <c r="A6950" s="106"/>
      <c r="B6950" s="85"/>
      <c r="AQ6950" s="73"/>
      <c r="AT6950" s="73"/>
    </row>
    <row r="6951">
      <c r="A6951" s="106"/>
      <c r="B6951" s="85"/>
      <c r="AQ6951" s="73"/>
      <c r="AT6951" s="73"/>
    </row>
    <row r="6952">
      <c r="A6952" s="106"/>
      <c r="B6952" s="85"/>
      <c r="AQ6952" s="73"/>
      <c r="AT6952" s="73"/>
    </row>
    <row r="6953">
      <c r="A6953" s="106"/>
      <c r="B6953" s="85"/>
      <c r="AQ6953" s="73"/>
      <c r="AT6953" s="73"/>
    </row>
    <row r="6954">
      <c r="A6954" s="106"/>
      <c r="B6954" s="85"/>
      <c r="AQ6954" s="73"/>
      <c r="AT6954" s="73"/>
    </row>
    <row r="6955">
      <c r="A6955" s="106"/>
      <c r="B6955" s="85"/>
      <c r="AQ6955" s="73"/>
      <c r="AT6955" s="73"/>
    </row>
    <row r="6956">
      <c r="A6956" s="106"/>
      <c r="B6956" s="85"/>
      <c r="AQ6956" s="73"/>
      <c r="AT6956" s="73"/>
    </row>
    <row r="6957">
      <c r="A6957" s="106"/>
      <c r="B6957" s="85"/>
      <c r="AQ6957" s="73"/>
      <c r="AT6957" s="73"/>
    </row>
    <row r="6958">
      <c r="A6958" s="106"/>
      <c r="B6958" s="85"/>
      <c r="AQ6958" s="73"/>
      <c r="AT6958" s="73"/>
    </row>
    <row r="6959">
      <c r="A6959" s="106"/>
      <c r="B6959" s="85"/>
      <c r="AQ6959" s="73"/>
      <c r="AT6959" s="73"/>
    </row>
    <row r="6960">
      <c r="A6960" s="106"/>
      <c r="B6960" s="85"/>
      <c r="AQ6960" s="73"/>
      <c r="AT6960" s="73"/>
    </row>
    <row r="6961">
      <c r="A6961" s="106"/>
      <c r="B6961" s="85"/>
      <c r="AQ6961" s="73"/>
      <c r="AT6961" s="73"/>
    </row>
    <row r="6962">
      <c r="A6962" s="106"/>
      <c r="B6962" s="85"/>
      <c r="AQ6962" s="73"/>
      <c r="AT6962" s="73"/>
    </row>
    <row r="6963">
      <c r="A6963" s="106"/>
      <c r="B6963" s="85"/>
      <c r="AQ6963" s="73"/>
      <c r="AT6963" s="73"/>
    </row>
    <row r="6964">
      <c r="A6964" s="106"/>
      <c r="B6964" s="85"/>
      <c r="AQ6964" s="73"/>
      <c r="AT6964" s="73"/>
    </row>
    <row r="6965">
      <c r="A6965" s="106"/>
      <c r="B6965" s="85"/>
      <c r="AQ6965" s="73"/>
      <c r="AT6965" s="73"/>
    </row>
    <row r="6966">
      <c r="A6966" s="106"/>
      <c r="B6966" s="85"/>
      <c r="AQ6966" s="73"/>
      <c r="AT6966" s="73"/>
    </row>
    <row r="6967">
      <c r="A6967" s="106"/>
      <c r="B6967" s="85"/>
      <c r="AQ6967" s="73"/>
      <c r="AT6967" s="73"/>
    </row>
    <row r="6968">
      <c r="A6968" s="106"/>
      <c r="B6968" s="85"/>
      <c r="AQ6968" s="73"/>
      <c r="AT6968" s="73"/>
    </row>
    <row r="6969">
      <c r="A6969" s="106"/>
      <c r="B6969" s="85"/>
      <c r="AQ6969" s="73"/>
      <c r="AT6969" s="73"/>
    </row>
    <row r="6970">
      <c r="A6970" s="106"/>
      <c r="B6970" s="85"/>
      <c r="AQ6970" s="73"/>
      <c r="AT6970" s="73"/>
    </row>
    <row r="6971">
      <c r="A6971" s="106"/>
      <c r="B6971" s="85"/>
      <c r="AQ6971" s="73"/>
      <c r="AT6971" s="73"/>
    </row>
    <row r="6972">
      <c r="A6972" s="106"/>
      <c r="B6972" s="85"/>
      <c r="AQ6972" s="73"/>
      <c r="AT6972" s="73"/>
    </row>
    <row r="6973">
      <c r="A6973" s="106"/>
      <c r="B6973" s="85"/>
      <c r="AQ6973" s="73"/>
      <c r="AT6973" s="73"/>
    </row>
    <row r="6974">
      <c r="A6974" s="106"/>
      <c r="B6974" s="85"/>
      <c r="AQ6974" s="73"/>
      <c r="AT6974" s="73"/>
    </row>
    <row r="6975">
      <c r="A6975" s="106"/>
      <c r="B6975" s="85"/>
      <c r="AQ6975" s="73"/>
      <c r="AT6975" s="73"/>
    </row>
    <row r="6976">
      <c r="A6976" s="106"/>
      <c r="B6976" s="85"/>
      <c r="AQ6976" s="73"/>
      <c r="AT6976" s="73"/>
    </row>
    <row r="6977">
      <c r="A6977" s="106"/>
      <c r="B6977" s="85"/>
      <c r="AQ6977" s="73"/>
      <c r="AT6977" s="73"/>
    </row>
    <row r="6978">
      <c r="A6978" s="106"/>
      <c r="B6978" s="85"/>
      <c r="AQ6978" s="73"/>
      <c r="AT6978" s="73"/>
    </row>
    <row r="6979">
      <c r="A6979" s="106"/>
      <c r="B6979" s="85"/>
      <c r="AQ6979" s="73"/>
      <c r="AT6979" s="73"/>
    </row>
    <row r="6980">
      <c r="A6980" s="106"/>
      <c r="B6980" s="85"/>
      <c r="AQ6980" s="73"/>
      <c r="AT6980" s="73"/>
    </row>
    <row r="6981">
      <c r="A6981" s="106"/>
      <c r="B6981" s="85"/>
      <c r="AQ6981" s="73"/>
      <c r="AT6981" s="73"/>
    </row>
    <row r="6982">
      <c r="A6982" s="106"/>
      <c r="B6982" s="85"/>
      <c r="AQ6982" s="73"/>
      <c r="AT6982" s="73"/>
    </row>
    <row r="6983">
      <c r="A6983" s="106"/>
      <c r="B6983" s="85"/>
      <c r="AQ6983" s="73"/>
      <c r="AT6983" s="73"/>
    </row>
    <row r="6984">
      <c r="A6984" s="106"/>
      <c r="B6984" s="85"/>
      <c r="AQ6984" s="73"/>
      <c r="AT6984" s="73"/>
    </row>
    <row r="6985">
      <c r="A6985" s="106"/>
      <c r="B6985" s="85"/>
      <c r="AQ6985" s="73"/>
      <c r="AT6985" s="73"/>
    </row>
    <row r="6986">
      <c r="A6986" s="106"/>
      <c r="B6986" s="85"/>
      <c r="AQ6986" s="73"/>
      <c r="AT6986" s="73"/>
    </row>
    <row r="6987">
      <c r="A6987" s="106"/>
      <c r="B6987" s="85"/>
      <c r="AQ6987" s="73"/>
      <c r="AT6987" s="73"/>
    </row>
    <row r="6988">
      <c r="A6988" s="106"/>
      <c r="B6988" s="85"/>
      <c r="AQ6988" s="73"/>
      <c r="AT6988" s="73"/>
    </row>
    <row r="6989">
      <c r="A6989" s="106"/>
      <c r="B6989" s="85"/>
      <c r="AQ6989" s="73"/>
      <c r="AT6989" s="73"/>
    </row>
    <row r="6990">
      <c r="A6990" s="106"/>
      <c r="B6990" s="85"/>
      <c r="AQ6990" s="73"/>
      <c r="AT6990" s="73"/>
    </row>
    <row r="6991">
      <c r="A6991" s="106"/>
      <c r="B6991" s="85"/>
      <c r="AQ6991" s="73"/>
      <c r="AT6991" s="73"/>
    </row>
    <row r="6992">
      <c r="A6992" s="106"/>
      <c r="B6992" s="85"/>
      <c r="AQ6992" s="73"/>
      <c r="AT6992" s="73"/>
    </row>
    <row r="6993">
      <c r="A6993" s="106"/>
      <c r="B6993" s="85"/>
      <c r="AQ6993" s="73"/>
      <c r="AT6993" s="73"/>
    </row>
    <row r="6994">
      <c r="A6994" s="106"/>
      <c r="B6994" s="85"/>
      <c r="AQ6994" s="73"/>
      <c r="AT6994" s="73"/>
    </row>
    <row r="6995">
      <c r="A6995" s="106"/>
      <c r="B6995" s="85"/>
      <c r="AQ6995" s="73"/>
      <c r="AT6995" s="73"/>
    </row>
    <row r="6996">
      <c r="A6996" s="106"/>
      <c r="B6996" s="85"/>
      <c r="AQ6996" s="73"/>
      <c r="AT6996" s="73"/>
    </row>
    <row r="6997">
      <c r="A6997" s="106"/>
      <c r="B6997" s="85"/>
      <c r="AQ6997" s="73"/>
      <c r="AT6997" s="73"/>
    </row>
    <row r="6998">
      <c r="A6998" s="106"/>
      <c r="B6998" s="85"/>
      <c r="AQ6998" s="73"/>
      <c r="AT6998" s="73"/>
    </row>
    <row r="6999">
      <c r="A6999" s="106"/>
      <c r="B6999" s="85"/>
      <c r="AQ6999" s="73"/>
      <c r="AT6999" s="73"/>
    </row>
    <row r="7000">
      <c r="A7000" s="106"/>
      <c r="B7000" s="85"/>
      <c r="AQ7000" s="73"/>
      <c r="AT7000" s="73"/>
    </row>
    <row r="7001">
      <c r="A7001" s="106"/>
      <c r="B7001" s="85"/>
      <c r="AQ7001" s="73"/>
      <c r="AT7001" s="73"/>
    </row>
    <row r="7002">
      <c r="A7002" s="106"/>
      <c r="B7002" s="85"/>
      <c r="AQ7002" s="73"/>
      <c r="AT7002" s="73"/>
    </row>
    <row r="7003">
      <c r="A7003" s="106"/>
      <c r="B7003" s="85"/>
      <c r="AQ7003" s="73"/>
      <c r="AT7003" s="73"/>
    </row>
    <row r="7004">
      <c r="A7004" s="106"/>
      <c r="B7004" s="85"/>
      <c r="AQ7004" s="73"/>
      <c r="AT7004" s="73"/>
    </row>
    <row r="7005">
      <c r="A7005" s="106"/>
      <c r="B7005" s="85"/>
      <c r="AQ7005" s="73"/>
      <c r="AT7005" s="73"/>
    </row>
    <row r="7006">
      <c r="A7006" s="106"/>
      <c r="B7006" s="85"/>
      <c r="AQ7006" s="73"/>
      <c r="AT7006" s="73"/>
    </row>
    <row r="7007">
      <c r="A7007" s="106"/>
      <c r="B7007" s="85"/>
      <c r="AQ7007" s="73"/>
      <c r="AT7007" s="73"/>
    </row>
    <row r="7008">
      <c r="A7008" s="106"/>
      <c r="B7008" s="85"/>
      <c r="AQ7008" s="73"/>
      <c r="AT7008" s="73"/>
    </row>
    <row r="7009">
      <c r="A7009" s="106"/>
      <c r="B7009" s="85"/>
      <c r="AQ7009" s="73"/>
      <c r="AT7009" s="73"/>
    </row>
    <row r="7010">
      <c r="A7010" s="106"/>
      <c r="B7010" s="85"/>
      <c r="AQ7010" s="73"/>
      <c r="AT7010" s="73"/>
    </row>
    <row r="7011">
      <c r="A7011" s="106"/>
      <c r="B7011" s="85"/>
      <c r="AQ7011" s="73"/>
      <c r="AT7011" s="73"/>
    </row>
    <row r="7012">
      <c r="A7012" s="106"/>
      <c r="B7012" s="85"/>
      <c r="AQ7012" s="73"/>
      <c r="AT7012" s="73"/>
    </row>
    <row r="7013">
      <c r="A7013" s="106"/>
      <c r="B7013" s="85"/>
      <c r="AQ7013" s="73"/>
      <c r="AT7013" s="73"/>
    </row>
    <row r="7014">
      <c r="A7014" s="106"/>
      <c r="B7014" s="85"/>
      <c r="AQ7014" s="73"/>
      <c r="AT7014" s="73"/>
    </row>
    <row r="7015">
      <c r="A7015" s="106"/>
      <c r="B7015" s="85"/>
      <c r="AQ7015" s="73"/>
      <c r="AT7015" s="73"/>
    </row>
    <row r="7016">
      <c r="A7016" s="106"/>
      <c r="B7016" s="85"/>
      <c r="AQ7016" s="73"/>
      <c r="AT7016" s="73"/>
    </row>
    <row r="7017">
      <c r="A7017" s="106"/>
      <c r="B7017" s="85"/>
      <c r="AQ7017" s="73"/>
      <c r="AT7017" s="73"/>
    </row>
    <row r="7018">
      <c r="A7018" s="106"/>
      <c r="B7018" s="85"/>
      <c r="AQ7018" s="73"/>
      <c r="AT7018" s="73"/>
    </row>
    <row r="7019">
      <c r="A7019" s="106"/>
      <c r="B7019" s="85"/>
      <c r="AQ7019" s="73"/>
      <c r="AT7019" s="73"/>
    </row>
    <row r="7020">
      <c r="A7020" s="106"/>
      <c r="B7020" s="85"/>
      <c r="AQ7020" s="73"/>
      <c r="AT7020" s="73"/>
    </row>
    <row r="7021">
      <c r="A7021" s="106"/>
      <c r="B7021" s="85"/>
      <c r="AQ7021" s="73"/>
      <c r="AT7021" s="73"/>
    </row>
    <row r="7022">
      <c r="A7022" s="106"/>
      <c r="B7022" s="85"/>
      <c r="AQ7022" s="73"/>
      <c r="AT7022" s="73"/>
    </row>
    <row r="7023">
      <c r="A7023" s="106"/>
      <c r="B7023" s="85"/>
      <c r="AQ7023" s="73"/>
      <c r="AT7023" s="73"/>
    </row>
    <row r="7024">
      <c r="A7024" s="106"/>
      <c r="B7024" s="85"/>
      <c r="AQ7024" s="73"/>
      <c r="AT7024" s="73"/>
    </row>
    <row r="7025">
      <c r="A7025" s="106"/>
      <c r="B7025" s="85"/>
      <c r="AQ7025" s="73"/>
      <c r="AT7025" s="73"/>
    </row>
    <row r="7026">
      <c r="A7026" s="106"/>
      <c r="B7026" s="85"/>
      <c r="AQ7026" s="73"/>
      <c r="AT7026" s="73"/>
    </row>
    <row r="7027">
      <c r="A7027" s="106"/>
      <c r="B7027" s="85"/>
      <c r="AQ7027" s="73"/>
      <c r="AT7027" s="73"/>
    </row>
    <row r="7028">
      <c r="A7028" s="106"/>
      <c r="B7028" s="85"/>
      <c r="AQ7028" s="73"/>
      <c r="AT7028" s="73"/>
    </row>
    <row r="7029">
      <c r="A7029" s="106"/>
      <c r="B7029" s="85"/>
      <c r="AQ7029" s="73"/>
      <c r="AT7029" s="73"/>
    </row>
    <row r="7030">
      <c r="A7030" s="106"/>
      <c r="B7030" s="85"/>
      <c r="AQ7030" s="73"/>
      <c r="AT7030" s="73"/>
    </row>
    <row r="7031">
      <c r="A7031" s="106"/>
      <c r="B7031" s="85"/>
      <c r="AQ7031" s="73"/>
      <c r="AT7031" s="73"/>
    </row>
    <row r="7032">
      <c r="A7032" s="106"/>
      <c r="B7032" s="85"/>
      <c r="AQ7032" s="73"/>
      <c r="AT7032" s="73"/>
    </row>
    <row r="7033">
      <c r="A7033" s="106"/>
      <c r="B7033" s="85"/>
      <c r="AQ7033" s="73"/>
      <c r="AT7033" s="73"/>
    </row>
    <row r="7034">
      <c r="A7034" s="106"/>
      <c r="B7034" s="85"/>
      <c r="AQ7034" s="73"/>
      <c r="AT7034" s="73"/>
    </row>
    <row r="7035">
      <c r="A7035" s="106"/>
      <c r="B7035" s="85"/>
      <c r="AQ7035" s="73"/>
      <c r="AT7035" s="73"/>
    </row>
    <row r="7036">
      <c r="A7036" s="106"/>
      <c r="B7036" s="85"/>
      <c r="AQ7036" s="73"/>
      <c r="AT7036" s="73"/>
    </row>
    <row r="7037">
      <c r="A7037" s="106"/>
      <c r="B7037" s="85"/>
      <c r="AQ7037" s="73"/>
      <c r="AT7037" s="73"/>
    </row>
    <row r="7038">
      <c r="A7038" s="106"/>
      <c r="B7038" s="85"/>
      <c r="AQ7038" s="73"/>
      <c r="AT7038" s="73"/>
    </row>
    <row r="7039">
      <c r="A7039" s="106"/>
      <c r="B7039" s="85"/>
      <c r="AQ7039" s="73"/>
      <c r="AT7039" s="73"/>
    </row>
    <row r="7040">
      <c r="A7040" s="106"/>
      <c r="B7040" s="85"/>
      <c r="AQ7040" s="73"/>
      <c r="AT7040" s="73"/>
    </row>
    <row r="7041">
      <c r="A7041" s="106"/>
      <c r="B7041" s="85"/>
      <c r="AQ7041" s="73"/>
      <c r="AT7041" s="73"/>
    </row>
    <row r="7042">
      <c r="A7042" s="106"/>
      <c r="B7042" s="85"/>
      <c r="AQ7042" s="73"/>
      <c r="AT7042" s="73"/>
    </row>
    <row r="7043">
      <c r="A7043" s="106"/>
      <c r="B7043" s="85"/>
      <c r="AQ7043" s="73"/>
      <c r="AT7043" s="73"/>
    </row>
    <row r="7044">
      <c r="A7044" s="106"/>
      <c r="B7044" s="85"/>
      <c r="AQ7044" s="73"/>
      <c r="AT7044" s="73"/>
    </row>
    <row r="7045">
      <c r="A7045" s="106"/>
      <c r="B7045" s="85"/>
      <c r="AQ7045" s="73"/>
      <c r="AT7045" s="73"/>
    </row>
    <row r="7046">
      <c r="A7046" s="106"/>
      <c r="B7046" s="85"/>
      <c r="AQ7046" s="73"/>
      <c r="AT7046" s="73"/>
    </row>
    <row r="7047">
      <c r="A7047" s="106"/>
      <c r="B7047" s="85"/>
      <c r="AQ7047" s="73"/>
      <c r="AT7047" s="73"/>
    </row>
    <row r="7048">
      <c r="A7048" s="106"/>
      <c r="B7048" s="85"/>
      <c r="AQ7048" s="73"/>
      <c r="AT7048" s="73"/>
    </row>
    <row r="7049">
      <c r="A7049" s="106"/>
      <c r="B7049" s="85"/>
      <c r="AQ7049" s="73"/>
      <c r="AT7049" s="73"/>
    </row>
    <row r="7050">
      <c r="A7050" s="106"/>
      <c r="B7050" s="85"/>
      <c r="AQ7050" s="73"/>
      <c r="AT7050" s="73"/>
    </row>
    <row r="7051">
      <c r="A7051" s="106"/>
      <c r="B7051" s="85"/>
      <c r="AQ7051" s="73"/>
      <c r="AT7051" s="73"/>
    </row>
    <row r="7052">
      <c r="A7052" s="106"/>
      <c r="B7052" s="85"/>
      <c r="AQ7052" s="73"/>
      <c r="AT7052" s="73"/>
    </row>
    <row r="7053">
      <c r="A7053" s="106"/>
      <c r="B7053" s="85"/>
      <c r="AQ7053" s="73"/>
      <c r="AT7053" s="73"/>
    </row>
    <row r="7054">
      <c r="A7054" s="106"/>
      <c r="B7054" s="85"/>
      <c r="AQ7054" s="73"/>
      <c r="AT7054" s="73"/>
    </row>
    <row r="7055">
      <c r="A7055" s="106"/>
      <c r="B7055" s="85"/>
      <c r="AQ7055" s="73"/>
      <c r="AT7055" s="73"/>
    </row>
    <row r="7056">
      <c r="A7056" s="106"/>
      <c r="B7056" s="85"/>
      <c r="AQ7056" s="73"/>
      <c r="AT7056" s="73"/>
    </row>
    <row r="7057">
      <c r="A7057" s="106"/>
      <c r="B7057" s="85"/>
      <c r="AQ7057" s="73"/>
      <c r="AT7057" s="73"/>
    </row>
    <row r="7058">
      <c r="A7058" s="106"/>
      <c r="B7058" s="85"/>
      <c r="AQ7058" s="73"/>
      <c r="AT7058" s="73"/>
    </row>
    <row r="7059">
      <c r="A7059" s="106"/>
      <c r="B7059" s="85"/>
      <c r="AQ7059" s="73"/>
      <c r="AT7059" s="73"/>
    </row>
    <row r="7060">
      <c r="A7060" s="106"/>
      <c r="B7060" s="85"/>
      <c r="AQ7060" s="73"/>
      <c r="AT7060" s="73"/>
    </row>
    <row r="7061">
      <c r="A7061" s="106"/>
      <c r="B7061" s="85"/>
      <c r="AQ7061" s="73"/>
      <c r="AT7061" s="73"/>
    </row>
    <row r="7062">
      <c r="A7062" s="106"/>
      <c r="B7062" s="85"/>
      <c r="AQ7062" s="73"/>
      <c r="AT7062" s="73"/>
    </row>
    <row r="7063">
      <c r="A7063" s="106"/>
      <c r="B7063" s="85"/>
      <c r="AQ7063" s="73"/>
      <c r="AT7063" s="73"/>
    </row>
    <row r="7064">
      <c r="A7064" s="106"/>
      <c r="B7064" s="85"/>
      <c r="AQ7064" s="73"/>
      <c r="AT7064" s="73"/>
    </row>
    <row r="7065">
      <c r="A7065" s="106"/>
      <c r="B7065" s="85"/>
      <c r="AQ7065" s="73"/>
      <c r="AT7065" s="73"/>
    </row>
    <row r="7066">
      <c r="A7066" s="106"/>
      <c r="B7066" s="85"/>
      <c r="AQ7066" s="73"/>
      <c r="AT7066" s="73"/>
    </row>
    <row r="7067">
      <c r="A7067" s="106"/>
      <c r="B7067" s="85"/>
      <c r="AQ7067" s="73"/>
      <c r="AT7067" s="73"/>
    </row>
    <row r="7068">
      <c r="A7068" s="106"/>
      <c r="B7068" s="85"/>
      <c r="AQ7068" s="73"/>
      <c r="AT7068" s="73"/>
    </row>
    <row r="7069">
      <c r="A7069" s="106"/>
      <c r="B7069" s="85"/>
      <c r="AQ7069" s="73"/>
      <c r="AT7069" s="73"/>
    </row>
    <row r="7070">
      <c r="A7070" s="106"/>
      <c r="B7070" s="85"/>
      <c r="AQ7070" s="73"/>
      <c r="AT7070" s="73"/>
    </row>
    <row r="7071">
      <c r="A7071" s="106"/>
      <c r="B7071" s="85"/>
      <c r="AQ7071" s="73"/>
      <c r="AT7071" s="73"/>
    </row>
    <row r="7072">
      <c r="A7072" s="106"/>
      <c r="B7072" s="85"/>
      <c r="AQ7072" s="73"/>
      <c r="AT7072" s="73"/>
    </row>
    <row r="7073">
      <c r="A7073" s="106"/>
      <c r="B7073" s="85"/>
      <c r="AQ7073" s="73"/>
      <c r="AT7073" s="73"/>
    </row>
    <row r="7074">
      <c r="A7074" s="106"/>
      <c r="B7074" s="85"/>
      <c r="AQ7074" s="73"/>
      <c r="AT7074" s="73"/>
    </row>
    <row r="7075">
      <c r="A7075" s="106"/>
      <c r="B7075" s="85"/>
      <c r="AQ7075" s="73"/>
      <c r="AT7075" s="73"/>
    </row>
    <row r="7076">
      <c r="A7076" s="106"/>
      <c r="B7076" s="85"/>
      <c r="AQ7076" s="73"/>
      <c r="AT7076" s="73"/>
    </row>
    <row r="7077">
      <c r="A7077" s="106"/>
      <c r="B7077" s="85"/>
      <c r="AQ7077" s="73"/>
      <c r="AT7077" s="73"/>
    </row>
    <row r="7078">
      <c r="A7078" s="106"/>
      <c r="B7078" s="85"/>
      <c r="AQ7078" s="73"/>
      <c r="AT7078" s="73"/>
    </row>
    <row r="7079">
      <c r="A7079" s="106"/>
      <c r="B7079" s="85"/>
      <c r="AQ7079" s="73"/>
      <c r="AT7079" s="73"/>
    </row>
    <row r="7080">
      <c r="A7080" s="106"/>
      <c r="B7080" s="85"/>
      <c r="AQ7080" s="73"/>
      <c r="AT7080" s="73"/>
    </row>
    <row r="7081">
      <c r="A7081" s="106"/>
      <c r="B7081" s="85"/>
      <c r="AQ7081" s="73"/>
      <c r="AT7081" s="73"/>
    </row>
    <row r="7082">
      <c r="A7082" s="106"/>
      <c r="B7082" s="85"/>
      <c r="AQ7082" s="73"/>
      <c r="AT7082" s="73"/>
    </row>
    <row r="7083">
      <c r="A7083" s="106"/>
      <c r="B7083" s="85"/>
      <c r="AQ7083" s="73"/>
      <c r="AT7083" s="73"/>
    </row>
    <row r="7084">
      <c r="A7084" s="106"/>
      <c r="B7084" s="85"/>
      <c r="AQ7084" s="73"/>
      <c r="AT7084" s="73"/>
    </row>
    <row r="7085">
      <c r="A7085" s="106"/>
      <c r="B7085" s="85"/>
      <c r="AQ7085" s="73"/>
      <c r="AT7085" s="73"/>
    </row>
    <row r="7086">
      <c r="A7086" s="106"/>
      <c r="B7086" s="85"/>
      <c r="AQ7086" s="73"/>
      <c r="AT7086" s="73"/>
    </row>
    <row r="7087">
      <c r="A7087" s="106"/>
      <c r="B7087" s="85"/>
      <c r="AQ7087" s="73"/>
      <c r="AT7087" s="73"/>
    </row>
    <row r="7088">
      <c r="A7088" s="106"/>
      <c r="B7088" s="85"/>
      <c r="AQ7088" s="73"/>
      <c r="AT7088" s="73"/>
    </row>
    <row r="7089">
      <c r="A7089" s="106"/>
      <c r="B7089" s="85"/>
      <c r="AQ7089" s="73"/>
      <c r="AT7089" s="73"/>
    </row>
    <row r="7090">
      <c r="A7090" s="106"/>
      <c r="B7090" s="85"/>
      <c r="AQ7090" s="73"/>
      <c r="AT7090" s="73"/>
    </row>
    <row r="7091">
      <c r="A7091" s="106"/>
      <c r="B7091" s="85"/>
      <c r="AQ7091" s="73"/>
      <c r="AT7091" s="73"/>
    </row>
    <row r="7092">
      <c r="A7092" s="106"/>
      <c r="B7092" s="85"/>
      <c r="AQ7092" s="73"/>
      <c r="AT7092" s="73"/>
    </row>
    <row r="7093">
      <c r="A7093" s="106"/>
      <c r="B7093" s="85"/>
      <c r="AQ7093" s="73"/>
      <c r="AT7093" s="73"/>
    </row>
    <row r="7094">
      <c r="A7094" s="106"/>
      <c r="B7094" s="85"/>
      <c r="AQ7094" s="73"/>
      <c r="AT7094" s="73"/>
    </row>
    <row r="7095">
      <c r="A7095" s="106"/>
      <c r="B7095" s="85"/>
      <c r="AQ7095" s="73"/>
      <c r="AT7095" s="73"/>
    </row>
    <row r="7096">
      <c r="A7096" s="106"/>
      <c r="B7096" s="85"/>
      <c r="AQ7096" s="73"/>
      <c r="AT7096" s="73"/>
    </row>
    <row r="7097">
      <c r="A7097" s="106"/>
      <c r="B7097" s="85"/>
      <c r="AQ7097" s="73"/>
      <c r="AT7097" s="73"/>
    </row>
    <row r="7098">
      <c r="A7098" s="106"/>
      <c r="B7098" s="85"/>
      <c r="AQ7098" s="73"/>
      <c r="AT7098" s="73"/>
    </row>
    <row r="7099">
      <c r="A7099" s="106"/>
      <c r="B7099" s="85"/>
      <c r="AQ7099" s="73"/>
      <c r="AT7099" s="73"/>
    </row>
    <row r="7100">
      <c r="A7100" s="106"/>
      <c r="B7100" s="85"/>
      <c r="AQ7100" s="73"/>
      <c r="AT7100" s="73"/>
    </row>
    <row r="7101">
      <c r="A7101" s="106"/>
      <c r="B7101" s="85"/>
      <c r="AQ7101" s="73"/>
      <c r="AT7101" s="73"/>
    </row>
    <row r="7102">
      <c r="A7102" s="106"/>
      <c r="B7102" s="85"/>
      <c r="AQ7102" s="73"/>
      <c r="AT7102" s="73"/>
    </row>
    <row r="7103">
      <c r="A7103" s="106"/>
      <c r="B7103" s="85"/>
      <c r="AQ7103" s="73"/>
      <c r="AT7103" s="73"/>
    </row>
    <row r="7104">
      <c r="A7104" s="106"/>
      <c r="B7104" s="85"/>
      <c r="AQ7104" s="73"/>
      <c r="AT7104" s="73"/>
    </row>
    <row r="7105">
      <c r="A7105" s="106"/>
      <c r="B7105" s="85"/>
      <c r="AQ7105" s="73"/>
      <c r="AT7105" s="73"/>
    </row>
    <row r="7106">
      <c r="A7106" s="106"/>
      <c r="B7106" s="85"/>
      <c r="AQ7106" s="73"/>
      <c r="AT7106" s="73"/>
    </row>
    <row r="7107">
      <c r="A7107" s="106"/>
      <c r="B7107" s="85"/>
      <c r="AQ7107" s="73"/>
      <c r="AT7107" s="73"/>
    </row>
    <row r="7108">
      <c r="A7108" s="106"/>
      <c r="B7108" s="85"/>
      <c r="AQ7108" s="73"/>
      <c r="AT7108" s="73"/>
    </row>
    <row r="7109">
      <c r="A7109" s="106"/>
      <c r="B7109" s="85"/>
      <c r="AQ7109" s="73"/>
      <c r="AT7109" s="73"/>
    </row>
    <row r="7110">
      <c r="A7110" s="106"/>
      <c r="B7110" s="85"/>
      <c r="AQ7110" s="73"/>
      <c r="AT7110" s="73"/>
    </row>
    <row r="7111">
      <c r="A7111" s="106"/>
      <c r="B7111" s="85"/>
      <c r="AQ7111" s="73"/>
      <c r="AT7111" s="73"/>
    </row>
    <row r="7112">
      <c r="A7112" s="106"/>
      <c r="B7112" s="85"/>
      <c r="AQ7112" s="73"/>
      <c r="AT7112" s="73"/>
    </row>
    <row r="7113">
      <c r="A7113" s="106"/>
      <c r="B7113" s="85"/>
      <c r="AQ7113" s="73"/>
      <c r="AT7113" s="73"/>
    </row>
    <row r="7114">
      <c r="A7114" s="106"/>
      <c r="B7114" s="85"/>
      <c r="AQ7114" s="73"/>
      <c r="AT7114" s="73"/>
    </row>
    <row r="7115">
      <c r="A7115" s="106"/>
      <c r="B7115" s="85"/>
      <c r="AQ7115" s="73"/>
      <c r="AT7115" s="73"/>
    </row>
    <row r="7116">
      <c r="A7116" s="106"/>
      <c r="B7116" s="85"/>
      <c r="AQ7116" s="73"/>
      <c r="AT7116" s="73"/>
    </row>
    <row r="7117">
      <c r="A7117" s="106"/>
      <c r="B7117" s="85"/>
      <c r="AQ7117" s="73"/>
      <c r="AT7117" s="73"/>
    </row>
    <row r="7118">
      <c r="A7118" s="106"/>
      <c r="B7118" s="85"/>
      <c r="AQ7118" s="73"/>
      <c r="AT7118" s="73"/>
    </row>
    <row r="7119">
      <c r="A7119" s="106"/>
      <c r="B7119" s="85"/>
      <c r="AQ7119" s="73"/>
      <c r="AT7119" s="73"/>
    </row>
    <row r="7120">
      <c r="A7120" s="106"/>
      <c r="B7120" s="85"/>
      <c r="AQ7120" s="73"/>
      <c r="AT7120" s="73"/>
    </row>
    <row r="7121">
      <c r="A7121" s="106"/>
      <c r="B7121" s="85"/>
      <c r="AQ7121" s="73"/>
      <c r="AT7121" s="73"/>
    </row>
    <row r="7122">
      <c r="A7122" s="106"/>
      <c r="B7122" s="85"/>
      <c r="AQ7122" s="73"/>
      <c r="AT7122" s="73"/>
    </row>
    <row r="7123">
      <c r="A7123" s="106"/>
      <c r="B7123" s="85"/>
      <c r="AQ7123" s="73"/>
      <c r="AT7123" s="73"/>
    </row>
    <row r="7124">
      <c r="A7124" s="106"/>
      <c r="B7124" s="85"/>
      <c r="AQ7124" s="73"/>
      <c r="AT7124" s="73"/>
    </row>
    <row r="7125">
      <c r="A7125" s="106"/>
      <c r="B7125" s="85"/>
      <c r="AQ7125" s="73"/>
      <c r="AT7125" s="73"/>
    </row>
    <row r="7126">
      <c r="A7126" s="106"/>
      <c r="B7126" s="85"/>
      <c r="AQ7126" s="73"/>
      <c r="AT7126" s="73"/>
    </row>
    <row r="7127">
      <c r="A7127" s="106"/>
      <c r="B7127" s="85"/>
      <c r="AQ7127" s="73"/>
      <c r="AT7127" s="73"/>
    </row>
    <row r="7128">
      <c r="A7128" s="106"/>
      <c r="B7128" s="85"/>
      <c r="AQ7128" s="73"/>
      <c r="AT7128" s="73"/>
    </row>
    <row r="7129">
      <c r="A7129" s="106"/>
      <c r="B7129" s="85"/>
      <c r="AQ7129" s="73"/>
      <c r="AT7129" s="73"/>
    </row>
    <row r="7130">
      <c r="A7130" s="106"/>
      <c r="B7130" s="85"/>
      <c r="AQ7130" s="73"/>
      <c r="AT7130" s="73"/>
    </row>
    <row r="7131">
      <c r="A7131" s="106"/>
      <c r="B7131" s="85"/>
      <c r="AQ7131" s="73"/>
      <c r="AT7131" s="73"/>
    </row>
    <row r="7132">
      <c r="A7132" s="106"/>
      <c r="B7132" s="85"/>
      <c r="AQ7132" s="73"/>
      <c r="AT7132" s="73"/>
    </row>
    <row r="7133">
      <c r="A7133" s="106"/>
      <c r="B7133" s="85"/>
      <c r="AQ7133" s="73"/>
      <c r="AT7133" s="73"/>
    </row>
    <row r="7134">
      <c r="A7134" s="106"/>
      <c r="B7134" s="85"/>
      <c r="AQ7134" s="73"/>
      <c r="AT7134" s="73"/>
    </row>
    <row r="7135">
      <c r="A7135" s="106"/>
      <c r="B7135" s="85"/>
      <c r="AQ7135" s="73"/>
      <c r="AT7135" s="73"/>
    </row>
    <row r="7136">
      <c r="A7136" s="106"/>
      <c r="B7136" s="85"/>
      <c r="AQ7136" s="73"/>
      <c r="AT7136" s="73"/>
    </row>
    <row r="7137">
      <c r="A7137" s="106"/>
      <c r="B7137" s="85"/>
      <c r="AQ7137" s="73"/>
      <c r="AT7137" s="73"/>
    </row>
    <row r="7138">
      <c r="A7138" s="106"/>
      <c r="B7138" s="85"/>
      <c r="AQ7138" s="73"/>
      <c r="AT7138" s="73"/>
    </row>
    <row r="7139">
      <c r="A7139" s="106"/>
      <c r="B7139" s="85"/>
      <c r="AQ7139" s="73"/>
      <c r="AT7139" s="73"/>
    </row>
    <row r="7140">
      <c r="A7140" s="106"/>
      <c r="B7140" s="85"/>
      <c r="AQ7140" s="73"/>
      <c r="AT7140" s="73"/>
    </row>
    <row r="7141">
      <c r="A7141" s="106"/>
      <c r="B7141" s="85"/>
      <c r="AQ7141" s="73"/>
      <c r="AT7141" s="73"/>
    </row>
    <row r="7142">
      <c r="A7142" s="106"/>
      <c r="B7142" s="85"/>
      <c r="AQ7142" s="73"/>
      <c r="AT7142" s="73"/>
    </row>
    <row r="7143">
      <c r="A7143" s="106"/>
      <c r="B7143" s="85"/>
      <c r="AQ7143" s="73"/>
      <c r="AT7143" s="73"/>
    </row>
    <row r="7144">
      <c r="A7144" s="106"/>
      <c r="B7144" s="85"/>
      <c r="AQ7144" s="73"/>
      <c r="AT7144" s="73"/>
    </row>
    <row r="7145">
      <c r="A7145" s="106"/>
      <c r="B7145" s="85"/>
      <c r="AQ7145" s="73"/>
      <c r="AT7145" s="73"/>
    </row>
    <row r="7146">
      <c r="A7146" s="106"/>
      <c r="B7146" s="85"/>
      <c r="AQ7146" s="73"/>
      <c r="AT7146" s="73"/>
    </row>
    <row r="7147">
      <c r="A7147" s="106"/>
      <c r="B7147" s="85"/>
      <c r="AQ7147" s="73"/>
      <c r="AT7147" s="73"/>
    </row>
    <row r="7148">
      <c r="A7148" s="106"/>
      <c r="B7148" s="85"/>
      <c r="AQ7148" s="73"/>
      <c r="AT7148" s="73"/>
    </row>
    <row r="7149">
      <c r="A7149" s="106"/>
      <c r="B7149" s="85"/>
      <c r="AQ7149" s="73"/>
      <c r="AT7149" s="73"/>
    </row>
    <row r="7150">
      <c r="A7150" s="106"/>
      <c r="B7150" s="85"/>
      <c r="AQ7150" s="73"/>
      <c r="AT7150" s="73"/>
    </row>
    <row r="7151">
      <c r="A7151" s="106"/>
      <c r="B7151" s="85"/>
      <c r="AQ7151" s="73"/>
      <c r="AT7151" s="73"/>
    </row>
    <row r="7152">
      <c r="A7152" s="106"/>
      <c r="B7152" s="85"/>
      <c r="AQ7152" s="73"/>
      <c r="AT7152" s="73"/>
    </row>
    <row r="7153">
      <c r="A7153" s="106"/>
      <c r="B7153" s="85"/>
      <c r="AQ7153" s="73"/>
      <c r="AT7153" s="73"/>
    </row>
    <row r="7154">
      <c r="A7154" s="106"/>
      <c r="B7154" s="85"/>
      <c r="AQ7154" s="73"/>
      <c r="AT7154" s="73"/>
    </row>
    <row r="7155">
      <c r="A7155" s="106"/>
      <c r="B7155" s="85"/>
      <c r="AQ7155" s="73"/>
      <c r="AT7155" s="73"/>
    </row>
    <row r="7156">
      <c r="A7156" s="106"/>
      <c r="B7156" s="85"/>
      <c r="AQ7156" s="73"/>
      <c r="AT7156" s="73"/>
    </row>
    <row r="7157">
      <c r="A7157" s="106"/>
      <c r="B7157" s="85"/>
      <c r="AQ7157" s="73"/>
      <c r="AT7157" s="73"/>
    </row>
    <row r="7158">
      <c r="A7158" s="106"/>
      <c r="B7158" s="85"/>
      <c r="AQ7158" s="73"/>
      <c r="AT7158" s="73"/>
    </row>
    <row r="7159">
      <c r="A7159" s="106"/>
      <c r="B7159" s="85"/>
      <c r="AQ7159" s="73"/>
      <c r="AT7159" s="73"/>
    </row>
    <row r="7160">
      <c r="A7160" s="106"/>
      <c r="B7160" s="85"/>
      <c r="AQ7160" s="73"/>
      <c r="AT7160" s="73"/>
    </row>
    <row r="7161">
      <c r="A7161" s="106"/>
      <c r="B7161" s="85"/>
      <c r="AQ7161" s="73"/>
      <c r="AT7161" s="73"/>
    </row>
    <row r="7162">
      <c r="A7162" s="106"/>
      <c r="B7162" s="85"/>
      <c r="AQ7162" s="73"/>
      <c r="AT7162" s="73"/>
    </row>
    <row r="7163">
      <c r="A7163" s="106"/>
      <c r="B7163" s="85"/>
      <c r="AQ7163" s="73"/>
      <c r="AT7163" s="73"/>
    </row>
    <row r="7164">
      <c r="A7164" s="106"/>
      <c r="B7164" s="85"/>
      <c r="AQ7164" s="73"/>
      <c r="AT7164" s="73"/>
    </row>
    <row r="7165">
      <c r="A7165" s="106"/>
      <c r="B7165" s="85"/>
      <c r="AQ7165" s="73"/>
      <c r="AT7165" s="73"/>
    </row>
    <row r="7166">
      <c r="A7166" s="106"/>
      <c r="B7166" s="85"/>
      <c r="AQ7166" s="73"/>
      <c r="AT7166" s="73"/>
    </row>
    <row r="7167">
      <c r="A7167" s="106"/>
      <c r="B7167" s="85"/>
      <c r="AQ7167" s="73"/>
      <c r="AT7167" s="73"/>
    </row>
    <row r="7168">
      <c r="A7168" s="106"/>
      <c r="B7168" s="85"/>
      <c r="AQ7168" s="73"/>
      <c r="AT7168" s="73"/>
    </row>
    <row r="7169">
      <c r="A7169" s="106"/>
      <c r="B7169" s="85"/>
      <c r="AQ7169" s="73"/>
      <c r="AT7169" s="73"/>
    </row>
    <row r="7170">
      <c r="A7170" s="106"/>
      <c r="B7170" s="85"/>
      <c r="AQ7170" s="73"/>
      <c r="AT7170" s="73"/>
    </row>
    <row r="7171">
      <c r="A7171" s="106"/>
      <c r="B7171" s="85"/>
      <c r="AQ7171" s="73"/>
      <c r="AT7171" s="73"/>
    </row>
    <row r="7172">
      <c r="A7172" s="106"/>
      <c r="B7172" s="85"/>
      <c r="AQ7172" s="73"/>
      <c r="AT7172" s="73"/>
    </row>
    <row r="7173">
      <c r="A7173" s="106"/>
      <c r="B7173" s="85"/>
      <c r="AQ7173" s="73"/>
      <c r="AT7173" s="73"/>
    </row>
    <row r="7174">
      <c r="A7174" s="106"/>
      <c r="B7174" s="85"/>
      <c r="AQ7174" s="73"/>
      <c r="AT7174" s="73"/>
    </row>
    <row r="7175">
      <c r="A7175" s="106"/>
      <c r="B7175" s="85"/>
      <c r="AQ7175" s="73"/>
      <c r="AT7175" s="73"/>
    </row>
    <row r="7176">
      <c r="A7176" s="106"/>
      <c r="B7176" s="85"/>
      <c r="AQ7176" s="73"/>
      <c r="AT7176" s="73"/>
    </row>
    <row r="7177">
      <c r="A7177" s="106"/>
      <c r="B7177" s="85"/>
      <c r="AQ7177" s="73"/>
      <c r="AT7177" s="73"/>
    </row>
    <row r="7178">
      <c r="A7178" s="106"/>
      <c r="B7178" s="85"/>
      <c r="AQ7178" s="73"/>
      <c r="AT7178" s="73"/>
    </row>
    <row r="7179">
      <c r="A7179" s="106"/>
      <c r="B7179" s="85"/>
      <c r="AQ7179" s="73"/>
      <c r="AT7179" s="73"/>
    </row>
    <row r="7180">
      <c r="A7180" s="106"/>
      <c r="B7180" s="85"/>
      <c r="AQ7180" s="73"/>
      <c r="AT7180" s="73"/>
    </row>
    <row r="7181">
      <c r="A7181" s="106"/>
      <c r="B7181" s="85"/>
      <c r="AQ7181" s="73"/>
      <c r="AT7181" s="73"/>
    </row>
    <row r="7182">
      <c r="A7182" s="106"/>
      <c r="B7182" s="85"/>
      <c r="AQ7182" s="73"/>
      <c r="AT7182" s="73"/>
    </row>
    <row r="7183">
      <c r="A7183" s="106"/>
      <c r="B7183" s="85"/>
      <c r="AQ7183" s="73"/>
      <c r="AT7183" s="73"/>
    </row>
    <row r="7184">
      <c r="A7184" s="106"/>
      <c r="B7184" s="85"/>
      <c r="AQ7184" s="73"/>
      <c r="AT7184" s="73"/>
    </row>
    <row r="7185">
      <c r="A7185" s="106"/>
      <c r="B7185" s="85"/>
      <c r="AQ7185" s="73"/>
      <c r="AT7185" s="73"/>
    </row>
    <row r="7186">
      <c r="A7186" s="106"/>
      <c r="B7186" s="85"/>
      <c r="AQ7186" s="73"/>
      <c r="AT7186" s="73"/>
    </row>
    <row r="7187">
      <c r="A7187" s="106"/>
      <c r="B7187" s="85"/>
      <c r="AQ7187" s="73"/>
      <c r="AT7187" s="73"/>
    </row>
    <row r="7188">
      <c r="A7188" s="106"/>
      <c r="B7188" s="85"/>
      <c r="AQ7188" s="73"/>
      <c r="AT7188" s="73"/>
    </row>
    <row r="7189">
      <c r="A7189" s="106"/>
      <c r="B7189" s="85"/>
      <c r="AQ7189" s="73"/>
      <c r="AT7189" s="73"/>
    </row>
    <row r="7190">
      <c r="A7190" s="106"/>
      <c r="B7190" s="85"/>
      <c r="AQ7190" s="73"/>
      <c r="AT7190" s="73"/>
    </row>
    <row r="7191">
      <c r="A7191" s="106"/>
      <c r="B7191" s="85"/>
      <c r="AQ7191" s="73"/>
      <c r="AT7191" s="73"/>
    </row>
    <row r="7192">
      <c r="A7192" s="106"/>
      <c r="B7192" s="85"/>
      <c r="AQ7192" s="73"/>
      <c r="AT7192" s="73"/>
    </row>
    <row r="7193">
      <c r="A7193" s="106"/>
      <c r="B7193" s="85"/>
      <c r="AQ7193" s="73"/>
      <c r="AT7193" s="73"/>
    </row>
    <row r="7194">
      <c r="A7194" s="106"/>
      <c r="B7194" s="85"/>
      <c r="AQ7194" s="73"/>
      <c r="AT7194" s="73"/>
    </row>
    <row r="7195">
      <c r="A7195" s="106"/>
      <c r="B7195" s="85"/>
      <c r="AQ7195" s="73"/>
      <c r="AT7195" s="73"/>
    </row>
    <row r="7196">
      <c r="A7196" s="106"/>
      <c r="B7196" s="85"/>
      <c r="AQ7196" s="73"/>
      <c r="AT7196" s="73"/>
    </row>
    <row r="7197">
      <c r="A7197" s="106"/>
      <c r="B7197" s="85"/>
      <c r="AQ7197" s="73"/>
      <c r="AT7197" s="73"/>
    </row>
    <row r="7198">
      <c r="A7198" s="106"/>
      <c r="B7198" s="85"/>
      <c r="AQ7198" s="73"/>
      <c r="AT7198" s="73"/>
    </row>
    <row r="7199">
      <c r="A7199" s="106"/>
      <c r="B7199" s="85"/>
      <c r="AQ7199" s="73"/>
      <c r="AT7199" s="73"/>
    </row>
    <row r="7200">
      <c r="A7200" s="106"/>
      <c r="B7200" s="85"/>
      <c r="AQ7200" s="73"/>
      <c r="AT7200" s="73"/>
    </row>
    <row r="7201">
      <c r="A7201" s="106"/>
      <c r="B7201" s="85"/>
      <c r="AQ7201" s="73"/>
      <c r="AT7201" s="73"/>
    </row>
    <row r="7202">
      <c r="A7202" s="106"/>
      <c r="B7202" s="85"/>
      <c r="AQ7202" s="73"/>
      <c r="AT7202" s="73"/>
    </row>
    <row r="7203">
      <c r="A7203" s="106"/>
      <c r="B7203" s="85"/>
      <c r="AQ7203" s="73"/>
      <c r="AT7203" s="73"/>
    </row>
    <row r="7204">
      <c r="A7204" s="106"/>
      <c r="B7204" s="85"/>
      <c r="AQ7204" s="73"/>
      <c r="AT7204" s="73"/>
    </row>
    <row r="7205">
      <c r="A7205" s="106"/>
      <c r="B7205" s="85"/>
      <c r="AQ7205" s="73"/>
      <c r="AT7205" s="73"/>
    </row>
    <row r="7206">
      <c r="A7206" s="106"/>
      <c r="B7206" s="85"/>
      <c r="AQ7206" s="73"/>
      <c r="AT7206" s="73"/>
    </row>
    <row r="7207">
      <c r="A7207" s="106"/>
      <c r="B7207" s="85"/>
      <c r="AQ7207" s="73"/>
      <c r="AT7207" s="73"/>
    </row>
    <row r="7208">
      <c r="A7208" s="106"/>
      <c r="B7208" s="85"/>
      <c r="AQ7208" s="73"/>
      <c r="AT7208" s="73"/>
    </row>
    <row r="7209">
      <c r="A7209" s="106"/>
      <c r="B7209" s="85"/>
      <c r="AQ7209" s="73"/>
      <c r="AT7209" s="73"/>
    </row>
    <row r="7210">
      <c r="A7210" s="106"/>
      <c r="B7210" s="85"/>
      <c r="AQ7210" s="73"/>
      <c r="AT7210" s="73"/>
    </row>
    <row r="7211">
      <c r="A7211" s="106"/>
      <c r="B7211" s="85"/>
      <c r="AQ7211" s="73"/>
      <c r="AT7211" s="73"/>
    </row>
    <row r="7212">
      <c r="A7212" s="106"/>
      <c r="B7212" s="85"/>
      <c r="AQ7212" s="73"/>
      <c r="AT7212" s="73"/>
    </row>
    <row r="7213">
      <c r="A7213" s="106"/>
      <c r="B7213" s="85"/>
      <c r="AQ7213" s="73"/>
      <c r="AT7213" s="73"/>
    </row>
    <row r="7214">
      <c r="A7214" s="106"/>
      <c r="B7214" s="85"/>
      <c r="AQ7214" s="73"/>
      <c r="AT7214" s="73"/>
    </row>
    <row r="7215">
      <c r="A7215" s="106"/>
      <c r="B7215" s="85"/>
      <c r="AQ7215" s="73"/>
      <c r="AT7215" s="73"/>
    </row>
    <row r="7216">
      <c r="A7216" s="106"/>
      <c r="B7216" s="85"/>
      <c r="AQ7216" s="73"/>
      <c r="AT7216" s="73"/>
    </row>
    <row r="7217">
      <c r="A7217" s="106"/>
      <c r="B7217" s="85"/>
      <c r="AQ7217" s="73"/>
      <c r="AT7217" s="73"/>
    </row>
    <row r="7218">
      <c r="A7218" s="106"/>
      <c r="B7218" s="85"/>
      <c r="AQ7218" s="73"/>
      <c r="AT7218" s="73"/>
    </row>
    <row r="7219">
      <c r="A7219" s="106"/>
      <c r="B7219" s="85"/>
      <c r="AQ7219" s="73"/>
      <c r="AT7219" s="73"/>
    </row>
    <row r="7220">
      <c r="A7220" s="106"/>
      <c r="B7220" s="85"/>
      <c r="AQ7220" s="73"/>
      <c r="AT7220" s="73"/>
    </row>
    <row r="7221">
      <c r="A7221" s="106"/>
      <c r="B7221" s="85"/>
      <c r="AQ7221" s="73"/>
      <c r="AT7221" s="73"/>
    </row>
    <row r="7222">
      <c r="A7222" s="106"/>
      <c r="B7222" s="85"/>
      <c r="AQ7222" s="73"/>
      <c r="AT7222" s="73"/>
    </row>
    <row r="7223">
      <c r="A7223" s="106"/>
      <c r="B7223" s="85"/>
      <c r="AQ7223" s="73"/>
      <c r="AT7223" s="73"/>
    </row>
    <row r="7224">
      <c r="A7224" s="106"/>
      <c r="B7224" s="85"/>
      <c r="AQ7224" s="73"/>
      <c r="AT7224" s="73"/>
    </row>
    <row r="7225">
      <c r="A7225" s="106"/>
      <c r="B7225" s="85"/>
      <c r="AQ7225" s="73"/>
      <c r="AT7225" s="73"/>
    </row>
    <row r="7226">
      <c r="A7226" s="106"/>
      <c r="B7226" s="85"/>
      <c r="AQ7226" s="73"/>
      <c r="AT7226" s="73"/>
    </row>
    <row r="7227">
      <c r="A7227" s="106"/>
      <c r="B7227" s="85"/>
      <c r="AQ7227" s="73"/>
      <c r="AT7227" s="73"/>
    </row>
    <row r="7228">
      <c r="A7228" s="106"/>
      <c r="B7228" s="85"/>
      <c r="AQ7228" s="73"/>
      <c r="AT7228" s="73"/>
    </row>
    <row r="7229">
      <c r="A7229" s="106"/>
      <c r="B7229" s="85"/>
      <c r="AQ7229" s="73"/>
      <c r="AT7229" s="73"/>
    </row>
    <row r="7230">
      <c r="A7230" s="106"/>
      <c r="B7230" s="85"/>
      <c r="AQ7230" s="73"/>
      <c r="AT7230" s="73"/>
    </row>
    <row r="7231">
      <c r="A7231" s="106"/>
      <c r="B7231" s="85"/>
      <c r="AQ7231" s="73"/>
      <c r="AT7231" s="73"/>
    </row>
    <row r="7232">
      <c r="A7232" s="106"/>
      <c r="B7232" s="85"/>
      <c r="AQ7232" s="73"/>
      <c r="AT7232" s="73"/>
    </row>
    <row r="7233">
      <c r="A7233" s="106"/>
      <c r="B7233" s="85"/>
      <c r="AQ7233" s="73"/>
      <c r="AT7233" s="73"/>
    </row>
    <row r="7234">
      <c r="A7234" s="106"/>
      <c r="B7234" s="85"/>
      <c r="AQ7234" s="73"/>
      <c r="AT7234" s="73"/>
    </row>
    <row r="7235">
      <c r="A7235" s="106"/>
      <c r="B7235" s="85"/>
      <c r="AQ7235" s="73"/>
      <c r="AT7235" s="73"/>
    </row>
    <row r="7236">
      <c r="A7236" s="106"/>
      <c r="B7236" s="85"/>
      <c r="AQ7236" s="73"/>
      <c r="AT7236" s="73"/>
    </row>
    <row r="7237">
      <c r="A7237" s="106"/>
      <c r="B7237" s="85"/>
      <c r="AQ7237" s="73"/>
      <c r="AT7237" s="73"/>
    </row>
    <row r="7238">
      <c r="A7238" s="106"/>
      <c r="B7238" s="85"/>
      <c r="AQ7238" s="73"/>
      <c r="AT7238" s="73"/>
    </row>
    <row r="7239">
      <c r="A7239" s="106"/>
      <c r="B7239" s="85"/>
      <c r="AQ7239" s="73"/>
      <c r="AT7239" s="73"/>
    </row>
    <row r="7240">
      <c r="A7240" s="106"/>
      <c r="B7240" s="85"/>
      <c r="AQ7240" s="73"/>
      <c r="AT7240" s="73"/>
    </row>
    <row r="7241">
      <c r="A7241" s="106"/>
      <c r="B7241" s="85"/>
      <c r="AQ7241" s="73"/>
      <c r="AT7241" s="73"/>
    </row>
    <row r="7242">
      <c r="A7242" s="106"/>
      <c r="B7242" s="85"/>
      <c r="AQ7242" s="73"/>
      <c r="AT7242" s="73"/>
    </row>
    <row r="7243">
      <c r="A7243" s="106"/>
      <c r="B7243" s="85"/>
      <c r="AQ7243" s="73"/>
      <c r="AT7243" s="73"/>
    </row>
    <row r="7244">
      <c r="A7244" s="106"/>
      <c r="B7244" s="85"/>
      <c r="AQ7244" s="73"/>
      <c r="AT7244" s="73"/>
    </row>
    <row r="7245">
      <c r="A7245" s="106"/>
      <c r="B7245" s="85"/>
      <c r="AQ7245" s="73"/>
      <c r="AT7245" s="73"/>
    </row>
    <row r="7246">
      <c r="A7246" s="106"/>
      <c r="B7246" s="85"/>
      <c r="AQ7246" s="73"/>
      <c r="AT7246" s="73"/>
    </row>
    <row r="7247">
      <c r="A7247" s="106"/>
      <c r="B7247" s="85"/>
      <c r="AQ7247" s="73"/>
      <c r="AT7247" s="73"/>
    </row>
    <row r="7248">
      <c r="A7248" s="106"/>
      <c r="B7248" s="85"/>
      <c r="AQ7248" s="73"/>
      <c r="AT7248" s="73"/>
    </row>
    <row r="7249">
      <c r="A7249" s="106"/>
      <c r="B7249" s="85"/>
      <c r="AQ7249" s="73"/>
      <c r="AT7249" s="73"/>
    </row>
    <row r="7250">
      <c r="A7250" s="106"/>
      <c r="B7250" s="85"/>
      <c r="AQ7250" s="73"/>
      <c r="AT7250" s="73"/>
    </row>
    <row r="7251">
      <c r="A7251" s="106"/>
      <c r="B7251" s="85"/>
      <c r="AQ7251" s="73"/>
      <c r="AT7251" s="73"/>
    </row>
    <row r="7252">
      <c r="A7252" s="106"/>
      <c r="B7252" s="85"/>
      <c r="AQ7252" s="73"/>
      <c r="AT7252" s="73"/>
    </row>
    <row r="7253">
      <c r="A7253" s="106"/>
      <c r="B7253" s="85"/>
      <c r="AQ7253" s="73"/>
      <c r="AT7253" s="73"/>
    </row>
    <row r="7254">
      <c r="A7254" s="106"/>
      <c r="B7254" s="85"/>
      <c r="AQ7254" s="73"/>
      <c r="AT7254" s="73"/>
    </row>
    <row r="7255">
      <c r="A7255" s="106"/>
      <c r="B7255" s="85"/>
      <c r="AQ7255" s="73"/>
      <c r="AT7255" s="73"/>
    </row>
    <row r="7256">
      <c r="A7256" s="106"/>
      <c r="B7256" s="85"/>
      <c r="AQ7256" s="73"/>
      <c r="AT7256" s="73"/>
    </row>
    <row r="7257">
      <c r="A7257" s="106"/>
      <c r="B7257" s="85"/>
      <c r="AQ7257" s="73"/>
      <c r="AT7257" s="73"/>
    </row>
    <row r="7258">
      <c r="A7258" s="106"/>
      <c r="B7258" s="85"/>
      <c r="AQ7258" s="73"/>
      <c r="AT7258" s="73"/>
    </row>
    <row r="7259">
      <c r="A7259" s="106"/>
      <c r="B7259" s="85"/>
      <c r="AQ7259" s="73"/>
      <c r="AT7259" s="73"/>
    </row>
    <row r="7260">
      <c r="A7260" s="106"/>
      <c r="B7260" s="85"/>
      <c r="AQ7260" s="73"/>
      <c r="AT7260" s="73"/>
    </row>
    <row r="7261">
      <c r="A7261" s="106"/>
      <c r="B7261" s="85"/>
      <c r="AQ7261" s="73"/>
      <c r="AT7261" s="73"/>
    </row>
    <row r="7262">
      <c r="A7262" s="106"/>
      <c r="B7262" s="85"/>
      <c r="AQ7262" s="73"/>
      <c r="AT7262" s="73"/>
    </row>
    <row r="7263">
      <c r="A7263" s="106"/>
      <c r="B7263" s="85"/>
      <c r="AQ7263" s="73"/>
      <c r="AT7263" s="73"/>
    </row>
    <row r="7264">
      <c r="A7264" s="106"/>
      <c r="B7264" s="85"/>
      <c r="AQ7264" s="73"/>
      <c r="AT7264" s="73"/>
    </row>
    <row r="7265">
      <c r="A7265" s="106"/>
      <c r="B7265" s="85"/>
      <c r="AQ7265" s="73"/>
      <c r="AT7265" s="73"/>
    </row>
    <row r="7266">
      <c r="A7266" s="106"/>
      <c r="B7266" s="85"/>
      <c r="AQ7266" s="73"/>
      <c r="AT7266" s="73"/>
    </row>
    <row r="7267">
      <c r="A7267" s="106"/>
      <c r="B7267" s="85"/>
      <c r="AQ7267" s="73"/>
      <c r="AT7267" s="73"/>
    </row>
    <row r="7268">
      <c r="A7268" s="106"/>
      <c r="B7268" s="85"/>
      <c r="AQ7268" s="73"/>
      <c r="AT7268" s="73"/>
    </row>
    <row r="7269">
      <c r="A7269" s="106"/>
      <c r="B7269" s="85"/>
      <c r="AQ7269" s="73"/>
      <c r="AT7269" s="73"/>
    </row>
    <row r="7270">
      <c r="A7270" s="106"/>
      <c r="B7270" s="85"/>
      <c r="AQ7270" s="73"/>
      <c r="AT7270" s="73"/>
    </row>
    <row r="7271">
      <c r="A7271" s="106"/>
      <c r="B7271" s="85"/>
      <c r="AQ7271" s="73"/>
      <c r="AT7271" s="73"/>
    </row>
    <row r="7272">
      <c r="A7272" s="106"/>
      <c r="B7272" s="85"/>
      <c r="AQ7272" s="73"/>
      <c r="AT7272" s="73"/>
    </row>
    <row r="7273">
      <c r="A7273" s="106"/>
      <c r="B7273" s="85"/>
      <c r="AQ7273" s="73"/>
      <c r="AT7273" s="73"/>
    </row>
    <row r="7274">
      <c r="A7274" s="106"/>
      <c r="B7274" s="85"/>
      <c r="AQ7274" s="73"/>
      <c r="AT7274" s="73"/>
    </row>
    <row r="7275">
      <c r="A7275" s="106"/>
      <c r="B7275" s="85"/>
      <c r="AQ7275" s="73"/>
      <c r="AT7275" s="73"/>
    </row>
    <row r="7276">
      <c r="A7276" s="106"/>
      <c r="B7276" s="85"/>
      <c r="AQ7276" s="73"/>
      <c r="AT7276" s="73"/>
    </row>
    <row r="7277">
      <c r="A7277" s="106"/>
      <c r="B7277" s="85"/>
      <c r="AQ7277" s="73"/>
      <c r="AT7277" s="73"/>
    </row>
    <row r="7278">
      <c r="A7278" s="106"/>
      <c r="B7278" s="85"/>
      <c r="AQ7278" s="73"/>
      <c r="AT7278" s="73"/>
    </row>
    <row r="7279">
      <c r="A7279" s="106"/>
      <c r="B7279" s="85"/>
      <c r="AQ7279" s="73"/>
      <c r="AT7279" s="73"/>
    </row>
    <row r="7280">
      <c r="A7280" s="106"/>
      <c r="B7280" s="85"/>
      <c r="AQ7280" s="73"/>
      <c r="AT7280" s="73"/>
    </row>
    <row r="7281">
      <c r="A7281" s="106"/>
      <c r="B7281" s="85"/>
      <c r="AQ7281" s="73"/>
      <c r="AT7281" s="73"/>
    </row>
    <row r="7282">
      <c r="A7282" s="106"/>
      <c r="B7282" s="85"/>
      <c r="AQ7282" s="73"/>
      <c r="AT7282" s="73"/>
    </row>
    <row r="7283">
      <c r="A7283" s="106"/>
      <c r="B7283" s="85"/>
      <c r="AQ7283" s="73"/>
      <c r="AT7283" s="73"/>
    </row>
    <row r="7284">
      <c r="A7284" s="106"/>
      <c r="B7284" s="85"/>
      <c r="AQ7284" s="73"/>
      <c r="AT7284" s="73"/>
    </row>
    <row r="7285">
      <c r="A7285" s="106"/>
      <c r="B7285" s="85"/>
      <c r="AQ7285" s="73"/>
      <c r="AT7285" s="73"/>
    </row>
    <row r="7286">
      <c r="A7286" s="106"/>
      <c r="B7286" s="85"/>
      <c r="AQ7286" s="73"/>
      <c r="AT7286" s="73"/>
    </row>
    <row r="7287">
      <c r="A7287" s="106"/>
      <c r="B7287" s="85"/>
      <c r="AQ7287" s="73"/>
      <c r="AT7287" s="73"/>
    </row>
    <row r="7288">
      <c r="A7288" s="106"/>
      <c r="B7288" s="85"/>
      <c r="AQ7288" s="73"/>
      <c r="AT7288" s="73"/>
    </row>
    <row r="7289">
      <c r="A7289" s="106"/>
      <c r="B7289" s="85"/>
      <c r="AQ7289" s="73"/>
      <c r="AT7289" s="73"/>
    </row>
    <row r="7290">
      <c r="A7290" s="106"/>
      <c r="B7290" s="85"/>
      <c r="AQ7290" s="73"/>
      <c r="AT7290" s="73"/>
    </row>
    <row r="7291">
      <c r="A7291" s="106"/>
      <c r="B7291" s="85"/>
      <c r="AQ7291" s="73"/>
      <c r="AT7291" s="73"/>
    </row>
    <row r="7292">
      <c r="A7292" s="106"/>
      <c r="B7292" s="85"/>
      <c r="AQ7292" s="73"/>
      <c r="AT7292" s="73"/>
    </row>
    <row r="7293">
      <c r="A7293" s="106"/>
      <c r="B7293" s="85"/>
      <c r="AQ7293" s="73"/>
      <c r="AT7293" s="73"/>
    </row>
    <row r="7294">
      <c r="A7294" s="106"/>
      <c r="B7294" s="85"/>
      <c r="AQ7294" s="73"/>
      <c r="AT7294" s="73"/>
    </row>
    <row r="7295">
      <c r="A7295" s="106"/>
      <c r="B7295" s="85"/>
      <c r="AQ7295" s="73"/>
      <c r="AT7295" s="73"/>
    </row>
    <row r="7296">
      <c r="A7296" s="106"/>
      <c r="B7296" s="85"/>
      <c r="AQ7296" s="73"/>
      <c r="AT7296" s="73"/>
    </row>
    <row r="7297">
      <c r="A7297" s="106"/>
      <c r="B7297" s="85"/>
      <c r="AQ7297" s="73"/>
      <c r="AT7297" s="73"/>
    </row>
    <row r="7298">
      <c r="A7298" s="106"/>
      <c r="B7298" s="85"/>
      <c r="AQ7298" s="73"/>
      <c r="AT7298" s="73"/>
    </row>
    <row r="7299">
      <c r="A7299" s="106"/>
      <c r="B7299" s="85"/>
      <c r="AQ7299" s="73"/>
      <c r="AT7299" s="73"/>
    </row>
    <row r="7300">
      <c r="A7300" s="106"/>
      <c r="B7300" s="85"/>
      <c r="AQ7300" s="73"/>
      <c r="AT7300" s="73"/>
    </row>
    <row r="7301">
      <c r="A7301" s="106"/>
      <c r="B7301" s="85"/>
      <c r="AQ7301" s="73"/>
      <c r="AT7301" s="73"/>
    </row>
    <row r="7302">
      <c r="A7302" s="106"/>
      <c r="B7302" s="85"/>
      <c r="AQ7302" s="73"/>
      <c r="AT7302" s="73"/>
    </row>
    <row r="7303">
      <c r="A7303" s="106"/>
      <c r="B7303" s="85"/>
      <c r="AQ7303" s="73"/>
      <c r="AT7303" s="73"/>
    </row>
    <row r="7304">
      <c r="A7304" s="106"/>
      <c r="B7304" s="85"/>
      <c r="AQ7304" s="73"/>
      <c r="AT7304" s="73"/>
    </row>
    <row r="7305">
      <c r="A7305" s="106"/>
      <c r="B7305" s="85"/>
      <c r="AQ7305" s="73"/>
      <c r="AT7305" s="73"/>
    </row>
    <row r="7306">
      <c r="A7306" s="106"/>
      <c r="B7306" s="85"/>
      <c r="AQ7306" s="73"/>
      <c r="AT7306" s="73"/>
    </row>
    <row r="7307">
      <c r="A7307" s="106"/>
      <c r="B7307" s="85"/>
      <c r="AQ7307" s="73"/>
      <c r="AT7307" s="73"/>
    </row>
    <row r="7308">
      <c r="A7308" s="106"/>
      <c r="B7308" s="85"/>
      <c r="AQ7308" s="73"/>
      <c r="AT7308" s="73"/>
    </row>
    <row r="7309">
      <c r="A7309" s="106"/>
      <c r="B7309" s="85"/>
      <c r="AQ7309" s="73"/>
      <c r="AT7309" s="73"/>
    </row>
    <row r="7310">
      <c r="A7310" s="106"/>
      <c r="B7310" s="85"/>
      <c r="AQ7310" s="73"/>
      <c r="AT7310" s="73"/>
    </row>
    <row r="7311">
      <c r="A7311" s="106"/>
      <c r="B7311" s="85"/>
      <c r="AQ7311" s="73"/>
      <c r="AT7311" s="73"/>
    </row>
    <row r="7312">
      <c r="A7312" s="106"/>
      <c r="B7312" s="85"/>
      <c r="AQ7312" s="73"/>
      <c r="AT7312" s="73"/>
    </row>
    <row r="7313">
      <c r="A7313" s="106"/>
      <c r="B7313" s="85"/>
      <c r="AQ7313" s="73"/>
      <c r="AT7313" s="73"/>
    </row>
    <row r="7314">
      <c r="A7314" s="106"/>
      <c r="B7314" s="85"/>
      <c r="AQ7314" s="73"/>
      <c r="AT7314" s="73"/>
    </row>
    <row r="7315">
      <c r="A7315" s="106"/>
      <c r="B7315" s="85"/>
      <c r="AQ7315" s="73"/>
      <c r="AT7315" s="73"/>
    </row>
    <row r="7316">
      <c r="A7316" s="106"/>
      <c r="B7316" s="85"/>
      <c r="AQ7316" s="73"/>
      <c r="AT7316" s="73"/>
    </row>
    <row r="7317">
      <c r="A7317" s="106"/>
      <c r="B7317" s="85"/>
      <c r="AQ7317" s="73"/>
      <c r="AT7317" s="73"/>
    </row>
    <row r="7318">
      <c r="A7318" s="106"/>
      <c r="B7318" s="85"/>
      <c r="AQ7318" s="73"/>
      <c r="AT7318" s="73"/>
    </row>
    <row r="7319">
      <c r="A7319" s="106"/>
      <c r="B7319" s="85"/>
      <c r="AQ7319" s="73"/>
      <c r="AT7319" s="73"/>
    </row>
    <row r="7320">
      <c r="A7320" s="106"/>
      <c r="B7320" s="85"/>
      <c r="AQ7320" s="73"/>
      <c r="AT7320" s="73"/>
    </row>
    <row r="7321">
      <c r="A7321" s="106"/>
      <c r="B7321" s="85"/>
      <c r="AQ7321" s="73"/>
      <c r="AT7321" s="73"/>
    </row>
    <row r="7322">
      <c r="A7322" s="106"/>
      <c r="B7322" s="85"/>
      <c r="AQ7322" s="73"/>
      <c r="AT7322" s="73"/>
    </row>
    <row r="7323">
      <c r="A7323" s="106"/>
      <c r="B7323" s="85"/>
      <c r="AQ7323" s="73"/>
      <c r="AT7323" s="73"/>
    </row>
    <row r="7324">
      <c r="A7324" s="106"/>
      <c r="B7324" s="85"/>
      <c r="AQ7324" s="73"/>
      <c r="AT7324" s="73"/>
    </row>
    <row r="7325">
      <c r="A7325" s="106"/>
      <c r="B7325" s="85"/>
      <c r="AQ7325" s="73"/>
      <c r="AT7325" s="73"/>
    </row>
    <row r="7326">
      <c r="A7326" s="106"/>
      <c r="B7326" s="85"/>
      <c r="AQ7326" s="73"/>
      <c r="AT7326" s="73"/>
    </row>
    <row r="7327">
      <c r="A7327" s="106"/>
      <c r="B7327" s="85"/>
      <c r="AQ7327" s="73"/>
      <c r="AT7327" s="73"/>
    </row>
    <row r="7328">
      <c r="A7328" s="106"/>
      <c r="B7328" s="85"/>
      <c r="AQ7328" s="73"/>
      <c r="AT7328" s="73"/>
    </row>
    <row r="7329">
      <c r="A7329" s="106"/>
      <c r="B7329" s="85"/>
      <c r="AQ7329" s="73"/>
      <c r="AT7329" s="73"/>
    </row>
    <row r="7330">
      <c r="A7330" s="106"/>
      <c r="B7330" s="85"/>
      <c r="AQ7330" s="73"/>
      <c r="AT7330" s="73"/>
    </row>
    <row r="7331">
      <c r="A7331" s="106"/>
      <c r="B7331" s="85"/>
      <c r="AQ7331" s="73"/>
      <c r="AT7331" s="73"/>
    </row>
    <row r="7332">
      <c r="A7332" s="106"/>
      <c r="B7332" s="85"/>
      <c r="AQ7332" s="73"/>
      <c r="AT7332" s="73"/>
    </row>
    <row r="7333">
      <c r="A7333" s="106"/>
      <c r="B7333" s="85"/>
      <c r="AQ7333" s="73"/>
      <c r="AT7333" s="73"/>
    </row>
    <row r="7334">
      <c r="A7334" s="106"/>
      <c r="B7334" s="85"/>
      <c r="AQ7334" s="73"/>
      <c r="AT7334" s="73"/>
    </row>
    <row r="7335">
      <c r="A7335" s="106"/>
      <c r="B7335" s="85"/>
      <c r="AQ7335" s="73"/>
      <c r="AT7335" s="73"/>
    </row>
    <row r="7336">
      <c r="A7336" s="106"/>
      <c r="B7336" s="85"/>
      <c r="AQ7336" s="73"/>
      <c r="AT7336" s="73"/>
    </row>
    <row r="7337">
      <c r="A7337" s="106"/>
      <c r="B7337" s="85"/>
      <c r="AQ7337" s="73"/>
      <c r="AT7337" s="73"/>
    </row>
    <row r="7338">
      <c r="A7338" s="106"/>
      <c r="B7338" s="85"/>
      <c r="AQ7338" s="73"/>
      <c r="AT7338" s="73"/>
    </row>
    <row r="7339">
      <c r="A7339" s="106"/>
      <c r="B7339" s="85"/>
      <c r="AQ7339" s="73"/>
      <c r="AT7339" s="73"/>
    </row>
    <row r="7340">
      <c r="A7340" s="106"/>
      <c r="B7340" s="85"/>
      <c r="AQ7340" s="73"/>
      <c r="AT7340" s="73"/>
    </row>
    <row r="7341">
      <c r="A7341" s="106"/>
      <c r="B7341" s="85"/>
      <c r="AQ7341" s="73"/>
      <c r="AT7341" s="73"/>
    </row>
    <row r="7342">
      <c r="A7342" s="106"/>
      <c r="B7342" s="85"/>
      <c r="AQ7342" s="73"/>
      <c r="AT7342" s="73"/>
    </row>
    <row r="7343">
      <c r="A7343" s="106"/>
      <c r="B7343" s="85"/>
      <c r="AQ7343" s="73"/>
      <c r="AT7343" s="73"/>
    </row>
    <row r="7344">
      <c r="A7344" s="106"/>
      <c r="B7344" s="85"/>
      <c r="AQ7344" s="73"/>
      <c r="AT7344" s="73"/>
    </row>
    <row r="7345">
      <c r="A7345" s="106"/>
      <c r="B7345" s="85"/>
      <c r="AQ7345" s="73"/>
      <c r="AT7345" s="73"/>
    </row>
    <row r="7346">
      <c r="A7346" s="106"/>
      <c r="B7346" s="85"/>
      <c r="AQ7346" s="73"/>
      <c r="AT7346" s="73"/>
    </row>
    <row r="7347">
      <c r="A7347" s="106"/>
      <c r="B7347" s="85"/>
      <c r="AQ7347" s="73"/>
      <c r="AT7347" s="73"/>
    </row>
    <row r="7348">
      <c r="A7348" s="106"/>
      <c r="B7348" s="85"/>
      <c r="AQ7348" s="73"/>
      <c r="AT7348" s="73"/>
    </row>
    <row r="7349">
      <c r="A7349" s="106"/>
      <c r="B7349" s="85"/>
      <c r="AQ7349" s="73"/>
      <c r="AT7349" s="73"/>
    </row>
    <row r="7350">
      <c r="A7350" s="106"/>
      <c r="B7350" s="85"/>
      <c r="AQ7350" s="73"/>
      <c r="AT7350" s="73"/>
    </row>
    <row r="7351">
      <c r="A7351" s="106"/>
      <c r="B7351" s="85"/>
      <c r="AQ7351" s="73"/>
      <c r="AT7351" s="73"/>
    </row>
    <row r="7352">
      <c r="A7352" s="106"/>
      <c r="B7352" s="85"/>
      <c r="AQ7352" s="73"/>
      <c r="AT7352" s="73"/>
    </row>
    <row r="7353">
      <c r="A7353" s="106"/>
      <c r="B7353" s="85"/>
      <c r="AQ7353" s="73"/>
      <c r="AT7353" s="73"/>
    </row>
    <row r="7354">
      <c r="A7354" s="106"/>
      <c r="B7354" s="85"/>
      <c r="AQ7354" s="73"/>
      <c r="AT7354" s="73"/>
    </row>
    <row r="7355">
      <c r="A7355" s="106"/>
      <c r="B7355" s="85"/>
      <c r="AQ7355" s="73"/>
      <c r="AT7355" s="73"/>
    </row>
    <row r="7356">
      <c r="A7356" s="106"/>
      <c r="B7356" s="85"/>
      <c r="AQ7356" s="73"/>
      <c r="AT7356" s="73"/>
    </row>
    <row r="7357">
      <c r="A7357" s="106"/>
      <c r="B7357" s="85"/>
      <c r="AQ7357" s="73"/>
      <c r="AT7357" s="73"/>
    </row>
    <row r="7358">
      <c r="A7358" s="106"/>
      <c r="B7358" s="85"/>
      <c r="AQ7358" s="73"/>
      <c r="AT7358" s="73"/>
    </row>
    <row r="7359">
      <c r="A7359" s="106"/>
      <c r="B7359" s="85"/>
      <c r="AQ7359" s="73"/>
      <c r="AT7359" s="73"/>
    </row>
    <row r="7360">
      <c r="A7360" s="106"/>
      <c r="B7360" s="85"/>
      <c r="AQ7360" s="73"/>
      <c r="AT7360" s="73"/>
    </row>
    <row r="7361">
      <c r="A7361" s="106"/>
      <c r="B7361" s="85"/>
      <c r="AQ7361" s="73"/>
      <c r="AT7361" s="73"/>
    </row>
    <row r="7362">
      <c r="A7362" s="106"/>
      <c r="B7362" s="85"/>
      <c r="AQ7362" s="73"/>
      <c r="AT7362" s="73"/>
    </row>
    <row r="7363">
      <c r="A7363" s="106"/>
      <c r="B7363" s="85"/>
      <c r="AQ7363" s="73"/>
      <c r="AT7363" s="73"/>
    </row>
    <row r="7364">
      <c r="A7364" s="106"/>
      <c r="B7364" s="85"/>
      <c r="AQ7364" s="73"/>
      <c r="AT7364" s="73"/>
    </row>
    <row r="7365">
      <c r="A7365" s="106"/>
      <c r="B7365" s="85"/>
      <c r="AQ7365" s="73"/>
      <c r="AT7365" s="73"/>
    </row>
    <row r="7366">
      <c r="A7366" s="106"/>
      <c r="B7366" s="85"/>
      <c r="AQ7366" s="73"/>
      <c r="AT7366" s="73"/>
    </row>
    <row r="7367">
      <c r="A7367" s="106"/>
      <c r="B7367" s="85"/>
      <c r="AQ7367" s="73"/>
      <c r="AT7367" s="73"/>
    </row>
    <row r="7368">
      <c r="A7368" s="106"/>
      <c r="B7368" s="85"/>
      <c r="AQ7368" s="73"/>
      <c r="AT7368" s="73"/>
    </row>
    <row r="7369">
      <c r="A7369" s="106"/>
      <c r="B7369" s="85"/>
      <c r="AQ7369" s="73"/>
      <c r="AT7369" s="73"/>
    </row>
    <row r="7370">
      <c r="A7370" s="106"/>
      <c r="B7370" s="85"/>
      <c r="AQ7370" s="73"/>
      <c r="AT7370" s="73"/>
    </row>
    <row r="7371">
      <c r="A7371" s="106"/>
      <c r="B7371" s="85"/>
      <c r="AQ7371" s="73"/>
      <c r="AT7371" s="73"/>
    </row>
    <row r="7372">
      <c r="A7372" s="106"/>
      <c r="B7372" s="85"/>
      <c r="AQ7372" s="73"/>
      <c r="AT7372" s="73"/>
    </row>
    <row r="7373">
      <c r="A7373" s="106"/>
      <c r="B7373" s="85"/>
      <c r="AQ7373" s="73"/>
      <c r="AT7373" s="73"/>
    </row>
    <row r="7374">
      <c r="A7374" s="106"/>
      <c r="B7374" s="85"/>
      <c r="AQ7374" s="73"/>
      <c r="AT7374" s="73"/>
    </row>
    <row r="7375">
      <c r="A7375" s="106"/>
      <c r="B7375" s="85"/>
      <c r="AQ7375" s="73"/>
      <c r="AT7375" s="73"/>
    </row>
    <row r="7376">
      <c r="A7376" s="106"/>
      <c r="B7376" s="85"/>
      <c r="AQ7376" s="73"/>
      <c r="AT7376" s="73"/>
    </row>
    <row r="7377">
      <c r="A7377" s="106"/>
      <c r="B7377" s="85"/>
      <c r="AQ7377" s="73"/>
      <c r="AT7377" s="73"/>
    </row>
    <row r="7378">
      <c r="A7378" s="106"/>
      <c r="B7378" s="85"/>
      <c r="AQ7378" s="73"/>
      <c r="AT7378" s="73"/>
    </row>
    <row r="7379">
      <c r="A7379" s="106"/>
      <c r="B7379" s="85"/>
      <c r="AQ7379" s="73"/>
      <c r="AT7379" s="73"/>
    </row>
    <row r="7380">
      <c r="A7380" s="106"/>
      <c r="B7380" s="85"/>
      <c r="AQ7380" s="73"/>
      <c r="AT7380" s="73"/>
    </row>
    <row r="7381">
      <c r="A7381" s="106"/>
      <c r="B7381" s="85"/>
      <c r="AQ7381" s="73"/>
      <c r="AT7381" s="73"/>
    </row>
    <row r="7382">
      <c r="A7382" s="106"/>
      <c r="B7382" s="85"/>
      <c r="AQ7382" s="73"/>
      <c r="AT7382" s="73"/>
    </row>
    <row r="7383">
      <c r="A7383" s="106"/>
      <c r="B7383" s="85"/>
      <c r="AQ7383" s="73"/>
      <c r="AT7383" s="73"/>
    </row>
    <row r="7384">
      <c r="A7384" s="106"/>
      <c r="B7384" s="85"/>
      <c r="AQ7384" s="73"/>
      <c r="AT7384" s="73"/>
    </row>
    <row r="7385">
      <c r="A7385" s="106"/>
      <c r="B7385" s="85"/>
      <c r="AQ7385" s="73"/>
      <c r="AT7385" s="73"/>
    </row>
    <row r="7386">
      <c r="A7386" s="106"/>
      <c r="B7386" s="85"/>
      <c r="AQ7386" s="73"/>
      <c r="AT7386" s="73"/>
    </row>
    <row r="7387">
      <c r="A7387" s="106"/>
      <c r="B7387" s="85"/>
      <c r="AQ7387" s="73"/>
      <c r="AT7387" s="73"/>
    </row>
    <row r="7388">
      <c r="A7388" s="106"/>
      <c r="B7388" s="85"/>
      <c r="AQ7388" s="73"/>
      <c r="AT7388" s="73"/>
    </row>
    <row r="7389">
      <c r="A7389" s="106"/>
      <c r="B7389" s="85"/>
      <c r="AQ7389" s="73"/>
      <c r="AT7389" s="73"/>
    </row>
    <row r="7390">
      <c r="A7390" s="106"/>
      <c r="B7390" s="85"/>
      <c r="AQ7390" s="73"/>
      <c r="AT7390" s="73"/>
    </row>
    <row r="7391">
      <c r="A7391" s="106"/>
      <c r="B7391" s="85"/>
      <c r="AQ7391" s="73"/>
      <c r="AT7391" s="73"/>
    </row>
    <row r="7392">
      <c r="A7392" s="106"/>
      <c r="B7392" s="85"/>
      <c r="AQ7392" s="73"/>
      <c r="AT7392" s="73"/>
    </row>
    <row r="7393">
      <c r="A7393" s="106"/>
      <c r="B7393" s="85"/>
      <c r="AQ7393" s="73"/>
      <c r="AT7393" s="73"/>
    </row>
    <row r="7394">
      <c r="A7394" s="106"/>
      <c r="B7394" s="85"/>
      <c r="AQ7394" s="73"/>
      <c r="AT7394" s="73"/>
    </row>
    <row r="7395">
      <c r="A7395" s="106"/>
      <c r="B7395" s="85"/>
      <c r="AQ7395" s="73"/>
      <c r="AT7395" s="73"/>
    </row>
    <row r="7396">
      <c r="A7396" s="106"/>
      <c r="B7396" s="85"/>
      <c r="AQ7396" s="73"/>
      <c r="AT7396" s="73"/>
    </row>
    <row r="7397">
      <c r="A7397" s="106"/>
      <c r="B7397" s="85"/>
      <c r="AQ7397" s="73"/>
      <c r="AT7397" s="73"/>
    </row>
    <row r="7398">
      <c r="A7398" s="106"/>
      <c r="B7398" s="85"/>
      <c r="AQ7398" s="73"/>
      <c r="AT7398" s="73"/>
    </row>
    <row r="7399">
      <c r="A7399" s="106"/>
      <c r="B7399" s="85"/>
      <c r="AQ7399" s="73"/>
      <c r="AT7399" s="73"/>
    </row>
    <row r="7400">
      <c r="A7400" s="106"/>
      <c r="B7400" s="85"/>
      <c r="AQ7400" s="73"/>
      <c r="AT7400" s="73"/>
    </row>
    <row r="7401">
      <c r="A7401" s="106"/>
      <c r="B7401" s="85"/>
      <c r="AQ7401" s="73"/>
      <c r="AT7401" s="73"/>
    </row>
    <row r="7402">
      <c r="A7402" s="106"/>
      <c r="B7402" s="85"/>
      <c r="AQ7402" s="73"/>
      <c r="AT7402" s="73"/>
    </row>
    <row r="7403">
      <c r="A7403" s="106"/>
      <c r="B7403" s="85"/>
      <c r="AQ7403" s="73"/>
      <c r="AT7403" s="73"/>
    </row>
    <row r="7404">
      <c r="A7404" s="106"/>
      <c r="B7404" s="85"/>
      <c r="AQ7404" s="73"/>
      <c r="AT7404" s="73"/>
    </row>
    <row r="7405">
      <c r="A7405" s="106"/>
      <c r="B7405" s="85"/>
      <c r="AQ7405" s="73"/>
      <c r="AT7405" s="73"/>
    </row>
    <row r="7406">
      <c r="A7406" s="106"/>
      <c r="B7406" s="85"/>
      <c r="AQ7406" s="73"/>
      <c r="AT7406" s="73"/>
    </row>
    <row r="7407">
      <c r="A7407" s="106"/>
      <c r="B7407" s="85"/>
      <c r="AQ7407" s="73"/>
      <c r="AT7407" s="73"/>
    </row>
    <row r="7408">
      <c r="A7408" s="106"/>
      <c r="B7408" s="85"/>
      <c r="AQ7408" s="73"/>
      <c r="AT7408" s="73"/>
    </row>
    <row r="7409">
      <c r="A7409" s="106"/>
      <c r="B7409" s="85"/>
      <c r="AQ7409" s="73"/>
      <c r="AT7409" s="73"/>
    </row>
    <row r="7410">
      <c r="A7410" s="106"/>
      <c r="B7410" s="85"/>
      <c r="AQ7410" s="73"/>
      <c r="AT7410" s="73"/>
    </row>
    <row r="7411">
      <c r="A7411" s="106"/>
      <c r="B7411" s="85"/>
      <c r="AQ7411" s="73"/>
      <c r="AT7411" s="73"/>
    </row>
    <row r="7412">
      <c r="A7412" s="106"/>
      <c r="B7412" s="85"/>
      <c r="AQ7412" s="73"/>
      <c r="AT7412" s="73"/>
    </row>
    <row r="7413">
      <c r="A7413" s="106"/>
      <c r="B7413" s="85"/>
      <c r="AQ7413" s="73"/>
      <c r="AT7413" s="73"/>
    </row>
    <row r="7414">
      <c r="A7414" s="106"/>
      <c r="B7414" s="85"/>
      <c r="AQ7414" s="73"/>
      <c r="AT7414" s="73"/>
    </row>
    <row r="7415">
      <c r="A7415" s="106"/>
      <c r="B7415" s="85"/>
      <c r="AQ7415" s="73"/>
      <c r="AT7415" s="73"/>
    </row>
    <row r="7416">
      <c r="A7416" s="106"/>
      <c r="B7416" s="85"/>
      <c r="AQ7416" s="73"/>
      <c r="AT7416" s="73"/>
    </row>
    <row r="7417">
      <c r="A7417" s="106"/>
      <c r="B7417" s="85"/>
      <c r="AQ7417" s="73"/>
      <c r="AT7417" s="73"/>
    </row>
    <row r="7418">
      <c r="A7418" s="106"/>
      <c r="B7418" s="85"/>
      <c r="AQ7418" s="73"/>
      <c r="AT7418" s="73"/>
    </row>
    <row r="7419">
      <c r="A7419" s="106"/>
      <c r="B7419" s="85"/>
      <c r="AQ7419" s="73"/>
      <c r="AT7419" s="73"/>
    </row>
    <row r="7420">
      <c r="A7420" s="106"/>
      <c r="B7420" s="85"/>
      <c r="AQ7420" s="73"/>
      <c r="AT7420" s="73"/>
    </row>
    <row r="7421">
      <c r="A7421" s="106"/>
      <c r="B7421" s="85"/>
      <c r="AQ7421" s="73"/>
      <c r="AT7421" s="73"/>
    </row>
    <row r="7422">
      <c r="A7422" s="106"/>
      <c r="B7422" s="85"/>
      <c r="AQ7422" s="73"/>
      <c r="AT7422" s="73"/>
    </row>
    <row r="7423">
      <c r="A7423" s="106"/>
      <c r="B7423" s="85"/>
      <c r="AQ7423" s="73"/>
      <c r="AT7423" s="73"/>
    </row>
    <row r="7424">
      <c r="A7424" s="106"/>
      <c r="B7424" s="85"/>
      <c r="AQ7424" s="73"/>
      <c r="AT7424" s="73"/>
    </row>
    <row r="7425">
      <c r="A7425" s="106"/>
      <c r="B7425" s="85"/>
      <c r="AQ7425" s="73"/>
      <c r="AT7425" s="73"/>
    </row>
    <row r="7426">
      <c r="A7426" s="106"/>
      <c r="B7426" s="85"/>
      <c r="AQ7426" s="73"/>
      <c r="AT7426" s="73"/>
    </row>
    <row r="7427">
      <c r="A7427" s="106"/>
      <c r="B7427" s="85"/>
      <c r="AQ7427" s="73"/>
      <c r="AT7427" s="73"/>
    </row>
    <row r="7428">
      <c r="A7428" s="106"/>
      <c r="B7428" s="85"/>
      <c r="AQ7428" s="73"/>
      <c r="AT7428" s="73"/>
    </row>
    <row r="7429">
      <c r="A7429" s="106"/>
      <c r="B7429" s="85"/>
      <c r="AQ7429" s="73"/>
      <c r="AT7429" s="73"/>
    </row>
    <row r="7430">
      <c r="A7430" s="106"/>
      <c r="B7430" s="85"/>
      <c r="AQ7430" s="73"/>
      <c r="AT7430" s="73"/>
    </row>
    <row r="7431">
      <c r="A7431" s="106"/>
      <c r="B7431" s="85"/>
      <c r="AQ7431" s="73"/>
      <c r="AT7431" s="73"/>
    </row>
    <row r="7432">
      <c r="A7432" s="106"/>
      <c r="B7432" s="85"/>
      <c r="AQ7432" s="73"/>
      <c r="AT7432" s="73"/>
    </row>
    <row r="7433">
      <c r="A7433" s="106"/>
      <c r="B7433" s="85"/>
      <c r="AQ7433" s="73"/>
      <c r="AT7433" s="73"/>
    </row>
    <row r="7434">
      <c r="A7434" s="106"/>
      <c r="B7434" s="85"/>
      <c r="AQ7434" s="73"/>
      <c r="AT7434" s="73"/>
    </row>
    <row r="7435">
      <c r="A7435" s="106"/>
      <c r="B7435" s="85"/>
      <c r="AQ7435" s="73"/>
      <c r="AT7435" s="73"/>
    </row>
    <row r="7436">
      <c r="A7436" s="106"/>
      <c r="B7436" s="85"/>
      <c r="AQ7436" s="73"/>
      <c r="AT7436" s="73"/>
    </row>
    <row r="7437">
      <c r="A7437" s="106"/>
      <c r="B7437" s="85"/>
      <c r="AQ7437" s="73"/>
      <c r="AT7437" s="73"/>
    </row>
    <row r="7438">
      <c r="A7438" s="106"/>
      <c r="B7438" s="85"/>
      <c r="AQ7438" s="73"/>
      <c r="AT7438" s="73"/>
    </row>
    <row r="7439">
      <c r="A7439" s="106"/>
      <c r="B7439" s="85"/>
      <c r="AQ7439" s="73"/>
      <c r="AT7439" s="73"/>
    </row>
    <row r="7440">
      <c r="A7440" s="106"/>
      <c r="B7440" s="85"/>
      <c r="AQ7440" s="73"/>
      <c r="AT7440" s="73"/>
    </row>
    <row r="7441">
      <c r="A7441" s="106"/>
      <c r="B7441" s="85"/>
      <c r="AQ7441" s="73"/>
      <c r="AT7441" s="73"/>
    </row>
    <row r="7442">
      <c r="A7442" s="106"/>
      <c r="B7442" s="85"/>
      <c r="AQ7442" s="73"/>
      <c r="AT7442" s="73"/>
    </row>
    <row r="7443">
      <c r="A7443" s="106"/>
      <c r="B7443" s="85"/>
      <c r="AQ7443" s="73"/>
      <c r="AT7443" s="73"/>
    </row>
    <row r="7444">
      <c r="A7444" s="106"/>
      <c r="B7444" s="85"/>
      <c r="AQ7444" s="73"/>
      <c r="AT7444" s="73"/>
    </row>
    <row r="7445">
      <c r="A7445" s="106"/>
      <c r="B7445" s="85"/>
      <c r="AQ7445" s="73"/>
      <c r="AT7445" s="73"/>
    </row>
    <row r="7446">
      <c r="A7446" s="106"/>
      <c r="B7446" s="85"/>
      <c r="AQ7446" s="73"/>
      <c r="AT7446" s="73"/>
    </row>
    <row r="7447">
      <c r="A7447" s="106"/>
      <c r="B7447" s="85"/>
      <c r="AQ7447" s="73"/>
      <c r="AT7447" s="73"/>
    </row>
    <row r="7448">
      <c r="A7448" s="106"/>
      <c r="B7448" s="85"/>
      <c r="AQ7448" s="73"/>
      <c r="AT7448" s="73"/>
    </row>
    <row r="7449">
      <c r="A7449" s="106"/>
      <c r="B7449" s="85"/>
      <c r="AQ7449" s="73"/>
      <c r="AT7449" s="73"/>
    </row>
    <row r="7450">
      <c r="A7450" s="106"/>
      <c r="B7450" s="85"/>
      <c r="AQ7450" s="73"/>
      <c r="AT7450" s="73"/>
    </row>
    <row r="7451">
      <c r="A7451" s="106"/>
      <c r="B7451" s="85"/>
      <c r="AQ7451" s="73"/>
      <c r="AT7451" s="73"/>
    </row>
    <row r="7452">
      <c r="A7452" s="106"/>
      <c r="B7452" s="85"/>
      <c r="AQ7452" s="73"/>
      <c r="AT7452" s="73"/>
    </row>
    <row r="7453">
      <c r="A7453" s="106"/>
      <c r="B7453" s="85"/>
      <c r="AQ7453" s="73"/>
      <c r="AT7453" s="73"/>
    </row>
    <row r="7454">
      <c r="A7454" s="106"/>
      <c r="B7454" s="85"/>
      <c r="AQ7454" s="73"/>
      <c r="AT7454" s="73"/>
    </row>
    <row r="7455">
      <c r="A7455" s="106"/>
      <c r="B7455" s="85"/>
      <c r="AQ7455" s="73"/>
      <c r="AT7455" s="73"/>
    </row>
    <row r="7456">
      <c r="A7456" s="106"/>
      <c r="B7456" s="85"/>
      <c r="AQ7456" s="73"/>
      <c r="AT7456" s="73"/>
    </row>
    <row r="7457">
      <c r="A7457" s="106"/>
      <c r="B7457" s="85"/>
      <c r="AQ7457" s="73"/>
      <c r="AT7457" s="73"/>
    </row>
    <row r="7458">
      <c r="A7458" s="106"/>
      <c r="B7458" s="85"/>
      <c r="AQ7458" s="73"/>
      <c r="AT7458" s="73"/>
    </row>
    <row r="7459">
      <c r="A7459" s="106"/>
      <c r="B7459" s="85"/>
      <c r="AQ7459" s="73"/>
      <c r="AT7459" s="73"/>
    </row>
    <row r="7460">
      <c r="A7460" s="106"/>
      <c r="B7460" s="85"/>
      <c r="AQ7460" s="73"/>
      <c r="AT7460" s="73"/>
    </row>
    <row r="7461">
      <c r="A7461" s="106"/>
      <c r="B7461" s="85"/>
      <c r="AQ7461" s="73"/>
      <c r="AT7461" s="73"/>
    </row>
    <row r="7462">
      <c r="A7462" s="106"/>
      <c r="B7462" s="85"/>
      <c r="AQ7462" s="73"/>
      <c r="AT7462" s="73"/>
    </row>
    <row r="7463">
      <c r="A7463" s="106"/>
      <c r="B7463" s="85"/>
      <c r="AQ7463" s="73"/>
      <c r="AT7463" s="73"/>
    </row>
    <row r="7464">
      <c r="A7464" s="106"/>
      <c r="B7464" s="85"/>
      <c r="AQ7464" s="73"/>
      <c r="AT7464" s="73"/>
    </row>
    <row r="7465">
      <c r="A7465" s="106"/>
      <c r="B7465" s="85"/>
      <c r="AQ7465" s="73"/>
      <c r="AT7465" s="73"/>
    </row>
    <row r="7466">
      <c r="A7466" s="106"/>
      <c r="B7466" s="85"/>
      <c r="AQ7466" s="73"/>
      <c r="AT7466" s="73"/>
    </row>
    <row r="7467">
      <c r="A7467" s="106"/>
      <c r="B7467" s="85"/>
      <c r="AQ7467" s="73"/>
      <c r="AT7467" s="73"/>
    </row>
    <row r="7468">
      <c r="A7468" s="106"/>
      <c r="B7468" s="85"/>
      <c r="AQ7468" s="73"/>
      <c r="AT7468" s="73"/>
    </row>
    <row r="7469">
      <c r="A7469" s="106"/>
      <c r="B7469" s="85"/>
      <c r="AQ7469" s="73"/>
      <c r="AT7469" s="73"/>
    </row>
    <row r="7470">
      <c r="A7470" s="106"/>
      <c r="B7470" s="85"/>
      <c r="AQ7470" s="73"/>
      <c r="AT7470" s="73"/>
    </row>
    <row r="7471">
      <c r="A7471" s="106"/>
      <c r="B7471" s="85"/>
      <c r="AQ7471" s="73"/>
      <c r="AT7471" s="73"/>
    </row>
    <row r="7472">
      <c r="A7472" s="106"/>
      <c r="B7472" s="85"/>
      <c r="AQ7472" s="73"/>
      <c r="AT7472" s="73"/>
    </row>
    <row r="7473">
      <c r="A7473" s="106"/>
      <c r="B7473" s="85"/>
      <c r="AQ7473" s="73"/>
      <c r="AT7473" s="73"/>
    </row>
    <row r="7474">
      <c r="A7474" s="106"/>
      <c r="B7474" s="85"/>
      <c r="AQ7474" s="73"/>
      <c r="AT7474" s="73"/>
    </row>
    <row r="7475">
      <c r="A7475" s="106"/>
      <c r="B7475" s="85"/>
      <c r="AQ7475" s="73"/>
      <c r="AT7475" s="73"/>
    </row>
    <row r="7476">
      <c r="A7476" s="106"/>
      <c r="B7476" s="85"/>
      <c r="AQ7476" s="73"/>
      <c r="AT7476" s="73"/>
    </row>
    <row r="7477">
      <c r="A7477" s="106"/>
      <c r="B7477" s="85"/>
      <c r="AQ7477" s="73"/>
      <c r="AT7477" s="73"/>
    </row>
    <row r="7478">
      <c r="A7478" s="106"/>
      <c r="B7478" s="85"/>
      <c r="AQ7478" s="73"/>
      <c r="AT7478" s="73"/>
    </row>
    <row r="7479">
      <c r="A7479" s="106"/>
      <c r="B7479" s="85"/>
      <c r="AQ7479" s="73"/>
      <c r="AT7479" s="73"/>
    </row>
    <row r="7480">
      <c r="A7480" s="106"/>
      <c r="B7480" s="85"/>
      <c r="AQ7480" s="73"/>
      <c r="AT7480" s="73"/>
    </row>
    <row r="7481">
      <c r="A7481" s="106"/>
      <c r="B7481" s="85"/>
      <c r="AQ7481" s="73"/>
      <c r="AT7481" s="73"/>
    </row>
    <row r="7482">
      <c r="A7482" s="106"/>
      <c r="B7482" s="85"/>
      <c r="AQ7482" s="73"/>
      <c r="AT7482" s="73"/>
    </row>
    <row r="7483">
      <c r="A7483" s="106"/>
      <c r="B7483" s="85"/>
      <c r="AQ7483" s="73"/>
      <c r="AT7483" s="73"/>
    </row>
    <row r="7484">
      <c r="A7484" s="106"/>
      <c r="B7484" s="85"/>
      <c r="AQ7484" s="73"/>
      <c r="AT7484" s="73"/>
    </row>
    <row r="7485">
      <c r="A7485" s="106"/>
      <c r="B7485" s="85"/>
      <c r="AQ7485" s="73"/>
      <c r="AT7485" s="73"/>
    </row>
    <row r="7486">
      <c r="A7486" s="106"/>
      <c r="B7486" s="85"/>
      <c r="AQ7486" s="73"/>
      <c r="AT7486" s="73"/>
    </row>
    <row r="7487">
      <c r="A7487" s="106"/>
      <c r="B7487" s="85"/>
      <c r="AQ7487" s="73"/>
      <c r="AT7487" s="73"/>
    </row>
    <row r="7488">
      <c r="A7488" s="106"/>
      <c r="B7488" s="85"/>
      <c r="AQ7488" s="73"/>
      <c r="AT7488" s="73"/>
    </row>
    <row r="7489">
      <c r="A7489" s="106"/>
      <c r="B7489" s="85"/>
      <c r="AQ7489" s="73"/>
      <c r="AT7489" s="73"/>
    </row>
    <row r="7490">
      <c r="A7490" s="106"/>
      <c r="B7490" s="85"/>
      <c r="AQ7490" s="73"/>
      <c r="AT7490" s="73"/>
    </row>
    <row r="7491">
      <c r="A7491" s="106"/>
      <c r="B7491" s="85"/>
      <c r="AQ7491" s="73"/>
      <c r="AT7491" s="73"/>
    </row>
    <row r="7492">
      <c r="A7492" s="106"/>
      <c r="B7492" s="85"/>
      <c r="AQ7492" s="73"/>
      <c r="AT7492" s="73"/>
    </row>
    <row r="7493">
      <c r="A7493" s="106"/>
      <c r="B7493" s="85"/>
      <c r="AQ7493" s="73"/>
      <c r="AT7493" s="73"/>
    </row>
    <row r="7494">
      <c r="A7494" s="106"/>
      <c r="B7494" s="85"/>
      <c r="AQ7494" s="73"/>
      <c r="AT7494" s="73"/>
    </row>
    <row r="7495">
      <c r="A7495" s="106"/>
      <c r="B7495" s="85"/>
      <c r="AQ7495" s="73"/>
      <c r="AT7495" s="73"/>
    </row>
    <row r="7496">
      <c r="A7496" s="106"/>
      <c r="B7496" s="85"/>
      <c r="AQ7496" s="73"/>
      <c r="AT7496" s="73"/>
    </row>
    <row r="7497">
      <c r="A7497" s="106"/>
      <c r="B7497" s="85"/>
      <c r="AQ7497" s="73"/>
      <c r="AT7497" s="73"/>
    </row>
    <row r="7498">
      <c r="A7498" s="106"/>
      <c r="B7498" s="85"/>
      <c r="AQ7498" s="73"/>
      <c r="AT7498" s="73"/>
    </row>
    <row r="7499">
      <c r="A7499" s="106"/>
      <c r="B7499" s="85"/>
      <c r="AQ7499" s="73"/>
      <c r="AT7499" s="73"/>
    </row>
    <row r="7500">
      <c r="A7500" s="106"/>
      <c r="B7500" s="85"/>
      <c r="AQ7500" s="73"/>
      <c r="AT7500" s="73"/>
    </row>
    <row r="7501">
      <c r="A7501" s="106"/>
      <c r="B7501" s="85"/>
      <c r="AQ7501" s="73"/>
      <c r="AT7501" s="73"/>
    </row>
    <row r="7502">
      <c r="A7502" s="106"/>
      <c r="B7502" s="85"/>
      <c r="AQ7502" s="73"/>
      <c r="AT7502" s="73"/>
    </row>
    <row r="7503">
      <c r="A7503" s="106"/>
      <c r="B7503" s="85"/>
      <c r="AQ7503" s="73"/>
      <c r="AT7503" s="73"/>
    </row>
    <row r="7504">
      <c r="A7504" s="106"/>
      <c r="B7504" s="85"/>
      <c r="AQ7504" s="73"/>
      <c r="AT7504" s="73"/>
    </row>
    <row r="7505">
      <c r="A7505" s="106"/>
      <c r="B7505" s="85"/>
      <c r="AQ7505" s="73"/>
      <c r="AT7505" s="73"/>
    </row>
    <row r="7506">
      <c r="A7506" s="106"/>
      <c r="B7506" s="85"/>
      <c r="AQ7506" s="73"/>
      <c r="AT7506" s="73"/>
    </row>
    <row r="7507">
      <c r="A7507" s="106"/>
      <c r="B7507" s="85"/>
      <c r="AQ7507" s="73"/>
      <c r="AT7507" s="73"/>
    </row>
    <row r="7508">
      <c r="A7508" s="106"/>
      <c r="B7508" s="85"/>
      <c r="AQ7508" s="73"/>
      <c r="AT7508" s="73"/>
    </row>
    <row r="7509">
      <c r="A7509" s="106"/>
      <c r="B7509" s="85"/>
      <c r="AQ7509" s="73"/>
      <c r="AT7509" s="73"/>
    </row>
    <row r="7510">
      <c r="A7510" s="106"/>
      <c r="B7510" s="85"/>
      <c r="AQ7510" s="73"/>
      <c r="AT7510" s="73"/>
    </row>
    <row r="7511">
      <c r="A7511" s="106"/>
      <c r="B7511" s="85"/>
      <c r="AQ7511" s="73"/>
      <c r="AT7511" s="73"/>
    </row>
    <row r="7512">
      <c r="A7512" s="106"/>
      <c r="B7512" s="85"/>
      <c r="AQ7512" s="73"/>
      <c r="AT7512" s="73"/>
    </row>
    <row r="7513">
      <c r="A7513" s="106"/>
      <c r="B7513" s="85"/>
      <c r="AQ7513" s="73"/>
      <c r="AT7513" s="73"/>
    </row>
    <row r="7514">
      <c r="A7514" s="106"/>
      <c r="B7514" s="85"/>
      <c r="AQ7514" s="73"/>
      <c r="AT7514" s="73"/>
    </row>
    <row r="7515">
      <c r="A7515" s="106"/>
      <c r="B7515" s="85"/>
      <c r="AQ7515" s="73"/>
      <c r="AT7515" s="73"/>
    </row>
    <row r="7516">
      <c r="A7516" s="106"/>
      <c r="B7516" s="85"/>
      <c r="AQ7516" s="73"/>
      <c r="AT7516" s="73"/>
    </row>
    <row r="7517">
      <c r="A7517" s="106"/>
      <c r="B7517" s="85"/>
      <c r="AQ7517" s="73"/>
      <c r="AT7517" s="73"/>
    </row>
    <row r="7518">
      <c r="A7518" s="106"/>
      <c r="B7518" s="85"/>
      <c r="AQ7518" s="73"/>
      <c r="AT7518" s="73"/>
    </row>
    <row r="7519">
      <c r="A7519" s="106"/>
      <c r="B7519" s="85"/>
      <c r="AQ7519" s="73"/>
      <c r="AT7519" s="73"/>
    </row>
    <row r="7520">
      <c r="A7520" s="106"/>
      <c r="B7520" s="85"/>
      <c r="AQ7520" s="73"/>
      <c r="AT7520" s="73"/>
    </row>
    <row r="7521">
      <c r="A7521" s="106"/>
      <c r="B7521" s="85"/>
      <c r="AQ7521" s="73"/>
      <c r="AT7521" s="73"/>
    </row>
    <row r="7522">
      <c r="A7522" s="106"/>
      <c r="B7522" s="85"/>
      <c r="AQ7522" s="73"/>
      <c r="AT7522" s="73"/>
    </row>
    <row r="7523">
      <c r="A7523" s="106"/>
      <c r="B7523" s="85"/>
      <c r="AQ7523" s="73"/>
      <c r="AT7523" s="73"/>
    </row>
    <row r="7524">
      <c r="A7524" s="106"/>
      <c r="B7524" s="85"/>
      <c r="AQ7524" s="73"/>
      <c r="AT7524" s="73"/>
    </row>
    <row r="7525">
      <c r="A7525" s="106"/>
      <c r="B7525" s="85"/>
      <c r="AQ7525" s="73"/>
      <c r="AT7525" s="73"/>
    </row>
    <row r="7526">
      <c r="A7526" s="106"/>
      <c r="B7526" s="85"/>
      <c r="AQ7526" s="73"/>
      <c r="AT7526" s="73"/>
    </row>
    <row r="7527">
      <c r="A7527" s="106"/>
      <c r="B7527" s="85"/>
      <c r="AQ7527" s="73"/>
      <c r="AT7527" s="73"/>
    </row>
    <row r="7528">
      <c r="A7528" s="106"/>
      <c r="B7528" s="85"/>
      <c r="AQ7528" s="73"/>
      <c r="AT7528" s="73"/>
    </row>
    <row r="7529">
      <c r="A7529" s="106"/>
      <c r="B7529" s="85"/>
      <c r="AQ7529" s="73"/>
      <c r="AT7529" s="73"/>
    </row>
    <row r="7530">
      <c r="A7530" s="106"/>
      <c r="B7530" s="85"/>
      <c r="AQ7530" s="73"/>
      <c r="AT7530" s="73"/>
    </row>
    <row r="7531">
      <c r="A7531" s="106"/>
      <c r="B7531" s="85"/>
      <c r="AQ7531" s="73"/>
      <c r="AT7531" s="73"/>
    </row>
    <row r="7532">
      <c r="A7532" s="106"/>
      <c r="B7532" s="85"/>
      <c r="AQ7532" s="73"/>
      <c r="AT7532" s="73"/>
    </row>
    <row r="7533">
      <c r="A7533" s="106"/>
      <c r="B7533" s="85"/>
      <c r="AQ7533" s="73"/>
      <c r="AT7533" s="73"/>
    </row>
    <row r="7534">
      <c r="A7534" s="106"/>
      <c r="B7534" s="85"/>
      <c r="AQ7534" s="73"/>
      <c r="AT7534" s="73"/>
    </row>
    <row r="7535">
      <c r="A7535" s="106"/>
      <c r="B7535" s="85"/>
      <c r="AQ7535" s="73"/>
      <c r="AT7535" s="73"/>
    </row>
    <row r="7536">
      <c r="A7536" s="106"/>
      <c r="B7536" s="85"/>
      <c r="AQ7536" s="73"/>
      <c r="AT7536" s="73"/>
    </row>
    <row r="7537">
      <c r="A7537" s="106"/>
      <c r="B7537" s="85"/>
      <c r="AQ7537" s="73"/>
      <c r="AT7537" s="73"/>
    </row>
    <row r="7538">
      <c r="A7538" s="106"/>
      <c r="B7538" s="85"/>
      <c r="AQ7538" s="73"/>
      <c r="AT7538" s="73"/>
    </row>
    <row r="7539">
      <c r="A7539" s="106"/>
      <c r="B7539" s="85"/>
      <c r="AQ7539" s="73"/>
      <c r="AT7539" s="73"/>
    </row>
    <row r="7540">
      <c r="A7540" s="106"/>
      <c r="B7540" s="85"/>
      <c r="AQ7540" s="73"/>
      <c r="AT7540" s="73"/>
    </row>
    <row r="7541">
      <c r="A7541" s="106"/>
      <c r="B7541" s="85"/>
      <c r="AQ7541" s="73"/>
      <c r="AT7541" s="73"/>
    </row>
    <row r="7542">
      <c r="A7542" s="106"/>
      <c r="B7542" s="85"/>
      <c r="AQ7542" s="73"/>
      <c r="AT7542" s="73"/>
    </row>
    <row r="7543">
      <c r="A7543" s="106"/>
      <c r="B7543" s="85"/>
      <c r="AQ7543" s="73"/>
      <c r="AT7543" s="73"/>
    </row>
    <row r="7544">
      <c r="A7544" s="106"/>
      <c r="B7544" s="85"/>
      <c r="AQ7544" s="73"/>
      <c r="AT7544" s="73"/>
    </row>
    <row r="7545">
      <c r="A7545" s="106"/>
      <c r="B7545" s="85"/>
      <c r="AQ7545" s="73"/>
      <c r="AT7545" s="73"/>
    </row>
    <row r="7546">
      <c r="A7546" s="106"/>
      <c r="B7546" s="85"/>
      <c r="AQ7546" s="73"/>
      <c r="AT7546" s="73"/>
    </row>
    <row r="7547">
      <c r="A7547" s="106"/>
      <c r="B7547" s="85"/>
      <c r="AQ7547" s="73"/>
      <c r="AT7547" s="73"/>
    </row>
    <row r="7548">
      <c r="A7548" s="106"/>
      <c r="B7548" s="85"/>
      <c r="AQ7548" s="73"/>
      <c r="AT7548" s="73"/>
    </row>
    <row r="7549">
      <c r="A7549" s="106"/>
      <c r="B7549" s="85"/>
      <c r="AQ7549" s="73"/>
      <c r="AT7549" s="73"/>
    </row>
    <row r="7550">
      <c r="A7550" s="106"/>
      <c r="B7550" s="85"/>
      <c r="AQ7550" s="73"/>
      <c r="AT7550" s="73"/>
    </row>
    <row r="7551">
      <c r="A7551" s="106"/>
      <c r="B7551" s="85"/>
      <c r="AQ7551" s="73"/>
      <c r="AT7551" s="73"/>
    </row>
    <row r="7552">
      <c r="A7552" s="106"/>
      <c r="B7552" s="85"/>
      <c r="AQ7552" s="73"/>
      <c r="AT7552" s="73"/>
    </row>
    <row r="7553">
      <c r="A7553" s="106"/>
      <c r="B7553" s="85"/>
      <c r="AQ7553" s="73"/>
      <c r="AT7553" s="73"/>
    </row>
    <row r="7554">
      <c r="A7554" s="106"/>
      <c r="B7554" s="85"/>
      <c r="AQ7554" s="73"/>
      <c r="AT7554" s="73"/>
    </row>
    <row r="7555">
      <c r="A7555" s="106"/>
      <c r="B7555" s="85"/>
      <c r="AQ7555" s="73"/>
      <c r="AT7555" s="73"/>
    </row>
    <row r="7556">
      <c r="A7556" s="106"/>
      <c r="B7556" s="85"/>
      <c r="AQ7556" s="73"/>
      <c r="AT7556" s="73"/>
    </row>
    <row r="7557">
      <c r="A7557" s="106"/>
      <c r="B7557" s="85"/>
      <c r="AQ7557" s="73"/>
      <c r="AT7557" s="73"/>
    </row>
    <row r="7558">
      <c r="A7558" s="106"/>
      <c r="B7558" s="85"/>
      <c r="AQ7558" s="73"/>
      <c r="AT7558" s="73"/>
    </row>
    <row r="7559">
      <c r="A7559" s="106"/>
      <c r="B7559" s="85"/>
      <c r="AQ7559" s="73"/>
      <c r="AT7559" s="73"/>
    </row>
    <row r="7560">
      <c r="A7560" s="106"/>
      <c r="B7560" s="85"/>
      <c r="AQ7560" s="73"/>
      <c r="AT7560" s="73"/>
    </row>
    <row r="7561">
      <c r="A7561" s="106"/>
      <c r="B7561" s="85"/>
      <c r="AQ7561" s="73"/>
      <c r="AT7561" s="73"/>
    </row>
    <row r="7562">
      <c r="A7562" s="106"/>
      <c r="B7562" s="85"/>
      <c r="AQ7562" s="73"/>
      <c r="AT7562" s="73"/>
    </row>
    <row r="7563">
      <c r="A7563" s="106"/>
      <c r="B7563" s="85"/>
      <c r="AQ7563" s="73"/>
      <c r="AT7563" s="73"/>
    </row>
    <row r="7564">
      <c r="A7564" s="106"/>
      <c r="B7564" s="85"/>
      <c r="AQ7564" s="73"/>
      <c r="AT7564" s="73"/>
    </row>
    <row r="7565">
      <c r="A7565" s="106"/>
      <c r="B7565" s="85"/>
      <c r="AQ7565" s="73"/>
      <c r="AT7565" s="73"/>
    </row>
    <row r="7566">
      <c r="A7566" s="106"/>
      <c r="B7566" s="85"/>
      <c r="AQ7566" s="73"/>
      <c r="AT7566" s="73"/>
    </row>
    <row r="7567">
      <c r="A7567" s="106"/>
      <c r="B7567" s="85"/>
      <c r="AQ7567" s="73"/>
      <c r="AT7567" s="73"/>
    </row>
    <row r="7568">
      <c r="A7568" s="106"/>
      <c r="B7568" s="85"/>
      <c r="AQ7568" s="73"/>
      <c r="AT7568" s="73"/>
    </row>
    <row r="7569">
      <c r="A7569" s="106"/>
      <c r="B7569" s="85"/>
      <c r="AQ7569" s="73"/>
      <c r="AT7569" s="73"/>
    </row>
    <row r="7570">
      <c r="A7570" s="106"/>
      <c r="B7570" s="85"/>
      <c r="AQ7570" s="73"/>
      <c r="AT7570" s="73"/>
    </row>
    <row r="7571">
      <c r="A7571" s="106"/>
      <c r="B7571" s="85"/>
      <c r="AQ7571" s="73"/>
      <c r="AT7571" s="73"/>
    </row>
    <row r="7572">
      <c r="A7572" s="106"/>
      <c r="B7572" s="85"/>
      <c r="AQ7572" s="73"/>
      <c r="AT7572" s="73"/>
    </row>
    <row r="7573">
      <c r="A7573" s="106"/>
      <c r="B7573" s="85"/>
      <c r="AQ7573" s="73"/>
      <c r="AT7573" s="73"/>
    </row>
    <row r="7574">
      <c r="A7574" s="106"/>
      <c r="B7574" s="85"/>
      <c r="AQ7574" s="73"/>
      <c r="AT7574" s="73"/>
    </row>
    <row r="7575">
      <c r="A7575" s="106"/>
      <c r="B7575" s="85"/>
      <c r="AQ7575" s="73"/>
      <c r="AT7575" s="73"/>
    </row>
    <row r="7576">
      <c r="A7576" s="106"/>
      <c r="B7576" s="85"/>
      <c r="AQ7576" s="73"/>
      <c r="AT7576" s="73"/>
    </row>
    <row r="7577">
      <c r="A7577" s="106"/>
      <c r="B7577" s="85"/>
      <c r="AQ7577" s="73"/>
      <c r="AT7577" s="73"/>
    </row>
    <row r="7578">
      <c r="A7578" s="106"/>
      <c r="B7578" s="85"/>
      <c r="AQ7578" s="73"/>
      <c r="AT7578" s="73"/>
    </row>
    <row r="7579">
      <c r="A7579" s="106"/>
      <c r="B7579" s="85"/>
      <c r="AQ7579" s="73"/>
      <c r="AT7579" s="73"/>
    </row>
    <row r="7580">
      <c r="A7580" s="106"/>
      <c r="B7580" s="85"/>
      <c r="AQ7580" s="73"/>
      <c r="AT7580" s="73"/>
    </row>
    <row r="7581">
      <c r="A7581" s="106"/>
      <c r="B7581" s="85"/>
      <c r="AQ7581" s="73"/>
      <c r="AT7581" s="73"/>
    </row>
    <row r="7582">
      <c r="A7582" s="106"/>
      <c r="B7582" s="85"/>
      <c r="AQ7582" s="73"/>
      <c r="AT7582" s="73"/>
    </row>
    <row r="7583">
      <c r="A7583" s="106"/>
      <c r="B7583" s="85"/>
      <c r="AQ7583" s="73"/>
      <c r="AT7583" s="73"/>
    </row>
    <row r="7584">
      <c r="A7584" s="106"/>
      <c r="B7584" s="85"/>
      <c r="AQ7584" s="73"/>
      <c r="AT7584" s="73"/>
    </row>
    <row r="7585">
      <c r="A7585" s="106"/>
      <c r="B7585" s="85"/>
      <c r="AQ7585" s="73"/>
      <c r="AT7585" s="73"/>
    </row>
    <row r="7586">
      <c r="A7586" s="106"/>
      <c r="B7586" s="85"/>
      <c r="AQ7586" s="73"/>
      <c r="AT7586" s="73"/>
    </row>
    <row r="7587">
      <c r="A7587" s="106"/>
      <c r="B7587" s="85"/>
      <c r="AQ7587" s="73"/>
      <c r="AT7587" s="73"/>
    </row>
    <row r="7588">
      <c r="A7588" s="106"/>
      <c r="B7588" s="85"/>
      <c r="AQ7588" s="73"/>
      <c r="AT7588" s="73"/>
    </row>
    <row r="7589">
      <c r="A7589" s="106"/>
      <c r="B7589" s="85"/>
      <c r="AQ7589" s="73"/>
      <c r="AT7589" s="73"/>
    </row>
    <row r="7590">
      <c r="A7590" s="106"/>
      <c r="B7590" s="85"/>
      <c r="AQ7590" s="73"/>
      <c r="AT7590" s="73"/>
    </row>
    <row r="7591">
      <c r="A7591" s="106"/>
      <c r="B7591" s="85"/>
      <c r="AQ7591" s="73"/>
      <c r="AT7591" s="73"/>
    </row>
    <row r="7592">
      <c r="A7592" s="106"/>
      <c r="B7592" s="85"/>
      <c r="AQ7592" s="73"/>
      <c r="AT7592" s="73"/>
    </row>
    <row r="7593">
      <c r="A7593" s="106"/>
      <c r="B7593" s="85"/>
      <c r="AQ7593" s="73"/>
      <c r="AT7593" s="73"/>
    </row>
    <row r="7594">
      <c r="A7594" s="106"/>
      <c r="B7594" s="85"/>
      <c r="AQ7594" s="73"/>
      <c r="AT7594" s="73"/>
    </row>
    <row r="7595">
      <c r="A7595" s="106"/>
      <c r="B7595" s="85"/>
      <c r="AQ7595" s="73"/>
      <c r="AT7595" s="73"/>
    </row>
    <row r="7596">
      <c r="A7596" s="106"/>
      <c r="B7596" s="85"/>
      <c r="AQ7596" s="73"/>
      <c r="AT7596" s="73"/>
    </row>
    <row r="7597">
      <c r="A7597" s="106"/>
      <c r="B7597" s="85"/>
      <c r="AQ7597" s="73"/>
      <c r="AT7597" s="73"/>
    </row>
    <row r="7598">
      <c r="A7598" s="106"/>
      <c r="B7598" s="85"/>
      <c r="AQ7598" s="73"/>
      <c r="AT7598" s="73"/>
    </row>
    <row r="7599">
      <c r="A7599" s="106"/>
      <c r="B7599" s="85"/>
      <c r="AQ7599" s="73"/>
      <c r="AT7599" s="73"/>
    </row>
    <row r="7600">
      <c r="A7600" s="106"/>
      <c r="B7600" s="85"/>
      <c r="AQ7600" s="73"/>
      <c r="AT7600" s="73"/>
    </row>
    <row r="7601">
      <c r="A7601" s="106"/>
      <c r="B7601" s="85"/>
      <c r="AQ7601" s="73"/>
      <c r="AT7601" s="73"/>
    </row>
    <row r="7602">
      <c r="A7602" s="106"/>
      <c r="B7602" s="85"/>
      <c r="AQ7602" s="73"/>
      <c r="AT7602" s="73"/>
    </row>
    <row r="7603">
      <c r="A7603" s="106"/>
      <c r="B7603" s="85"/>
      <c r="AQ7603" s="73"/>
      <c r="AT7603" s="73"/>
    </row>
    <row r="7604">
      <c r="A7604" s="106"/>
      <c r="B7604" s="85"/>
      <c r="AQ7604" s="73"/>
      <c r="AT7604" s="73"/>
    </row>
    <row r="7605">
      <c r="A7605" s="106"/>
      <c r="B7605" s="85"/>
      <c r="AQ7605" s="73"/>
      <c r="AT7605" s="73"/>
    </row>
    <row r="7606">
      <c r="A7606" s="106"/>
      <c r="B7606" s="85"/>
      <c r="AQ7606" s="73"/>
      <c r="AT7606" s="73"/>
    </row>
    <row r="7607">
      <c r="A7607" s="106"/>
      <c r="B7607" s="85"/>
      <c r="AQ7607" s="73"/>
      <c r="AT7607" s="73"/>
    </row>
    <row r="7608">
      <c r="A7608" s="106"/>
      <c r="B7608" s="85"/>
      <c r="AQ7608" s="73"/>
      <c r="AT7608" s="73"/>
    </row>
    <row r="7609">
      <c r="A7609" s="106"/>
      <c r="B7609" s="85"/>
      <c r="AQ7609" s="73"/>
      <c r="AT7609" s="73"/>
    </row>
    <row r="7610">
      <c r="A7610" s="106"/>
      <c r="B7610" s="85"/>
      <c r="AQ7610" s="73"/>
      <c r="AT7610" s="73"/>
    </row>
    <row r="7611">
      <c r="A7611" s="106"/>
      <c r="B7611" s="85"/>
      <c r="AQ7611" s="73"/>
      <c r="AT7611" s="73"/>
    </row>
    <row r="7612">
      <c r="A7612" s="106"/>
      <c r="B7612" s="85"/>
      <c r="AQ7612" s="73"/>
      <c r="AT7612" s="73"/>
    </row>
    <row r="7613">
      <c r="A7613" s="106"/>
      <c r="B7613" s="85"/>
      <c r="AQ7613" s="73"/>
      <c r="AT7613" s="73"/>
    </row>
    <row r="7614">
      <c r="A7614" s="106"/>
      <c r="B7614" s="85"/>
      <c r="AQ7614" s="73"/>
      <c r="AT7614" s="73"/>
    </row>
    <row r="7615">
      <c r="A7615" s="106"/>
      <c r="B7615" s="85"/>
      <c r="AQ7615" s="73"/>
      <c r="AT7615" s="73"/>
    </row>
    <row r="7616">
      <c r="A7616" s="106"/>
      <c r="B7616" s="85"/>
      <c r="AQ7616" s="73"/>
      <c r="AT7616" s="73"/>
    </row>
    <row r="7617">
      <c r="A7617" s="106"/>
      <c r="B7617" s="85"/>
      <c r="AQ7617" s="73"/>
      <c r="AT7617" s="73"/>
    </row>
    <row r="7618">
      <c r="A7618" s="106"/>
      <c r="B7618" s="85"/>
      <c r="AQ7618" s="73"/>
      <c r="AT7618" s="73"/>
    </row>
    <row r="7619">
      <c r="A7619" s="106"/>
      <c r="B7619" s="85"/>
      <c r="AQ7619" s="73"/>
      <c r="AT7619" s="73"/>
    </row>
    <row r="7620">
      <c r="A7620" s="106"/>
      <c r="B7620" s="85"/>
      <c r="AQ7620" s="73"/>
      <c r="AT7620" s="73"/>
    </row>
    <row r="7621">
      <c r="A7621" s="106"/>
      <c r="B7621" s="85"/>
      <c r="AQ7621" s="73"/>
      <c r="AT7621" s="73"/>
    </row>
    <row r="7622">
      <c r="A7622" s="106"/>
      <c r="B7622" s="85"/>
      <c r="AQ7622" s="73"/>
      <c r="AT7622" s="73"/>
    </row>
    <row r="7623">
      <c r="A7623" s="106"/>
      <c r="B7623" s="85"/>
      <c r="AQ7623" s="73"/>
      <c r="AT7623" s="73"/>
    </row>
    <row r="7624">
      <c r="A7624" s="106"/>
      <c r="B7624" s="85"/>
      <c r="AQ7624" s="73"/>
      <c r="AT7624" s="73"/>
    </row>
    <row r="7625">
      <c r="A7625" s="106"/>
      <c r="B7625" s="85"/>
      <c r="AQ7625" s="73"/>
      <c r="AT7625" s="73"/>
    </row>
    <row r="7626">
      <c r="A7626" s="106"/>
      <c r="B7626" s="85"/>
      <c r="AQ7626" s="73"/>
      <c r="AT7626" s="73"/>
    </row>
    <row r="7627">
      <c r="A7627" s="106"/>
      <c r="B7627" s="85"/>
      <c r="AQ7627" s="73"/>
      <c r="AT7627" s="73"/>
    </row>
    <row r="7628">
      <c r="A7628" s="106"/>
      <c r="B7628" s="85"/>
      <c r="AQ7628" s="73"/>
      <c r="AT7628" s="73"/>
    </row>
    <row r="7629">
      <c r="A7629" s="106"/>
      <c r="B7629" s="85"/>
      <c r="AQ7629" s="73"/>
      <c r="AT7629" s="73"/>
    </row>
    <row r="7630">
      <c r="A7630" s="106"/>
      <c r="B7630" s="85"/>
      <c r="AQ7630" s="73"/>
      <c r="AT7630" s="73"/>
    </row>
    <row r="7631">
      <c r="A7631" s="106"/>
      <c r="B7631" s="85"/>
      <c r="AQ7631" s="73"/>
      <c r="AT7631" s="73"/>
    </row>
    <row r="7632">
      <c r="A7632" s="106"/>
      <c r="B7632" s="85"/>
      <c r="AQ7632" s="73"/>
      <c r="AT7632" s="73"/>
    </row>
    <row r="7633">
      <c r="A7633" s="106"/>
      <c r="B7633" s="85"/>
      <c r="AQ7633" s="73"/>
      <c r="AT7633" s="73"/>
    </row>
    <row r="7634">
      <c r="A7634" s="106"/>
      <c r="B7634" s="85"/>
      <c r="AQ7634" s="73"/>
      <c r="AT7634" s="73"/>
    </row>
    <row r="7635">
      <c r="A7635" s="106"/>
      <c r="B7635" s="85"/>
      <c r="AQ7635" s="73"/>
      <c r="AT7635" s="73"/>
    </row>
    <row r="7636">
      <c r="A7636" s="106"/>
      <c r="B7636" s="85"/>
      <c r="AQ7636" s="73"/>
      <c r="AT7636" s="73"/>
    </row>
    <row r="7637">
      <c r="A7637" s="106"/>
      <c r="B7637" s="85"/>
      <c r="AQ7637" s="73"/>
      <c r="AT7637" s="73"/>
    </row>
    <row r="7638">
      <c r="A7638" s="106"/>
      <c r="B7638" s="85"/>
      <c r="AQ7638" s="73"/>
      <c r="AT7638" s="73"/>
    </row>
    <row r="7639">
      <c r="A7639" s="106"/>
      <c r="B7639" s="85"/>
      <c r="AQ7639" s="73"/>
      <c r="AT7639" s="73"/>
    </row>
    <row r="7640">
      <c r="A7640" s="106"/>
      <c r="B7640" s="85"/>
      <c r="AQ7640" s="73"/>
      <c r="AT7640" s="73"/>
    </row>
    <row r="7641">
      <c r="A7641" s="106"/>
      <c r="B7641" s="85"/>
      <c r="AQ7641" s="73"/>
      <c r="AT7641" s="73"/>
    </row>
    <row r="7642">
      <c r="A7642" s="106"/>
      <c r="B7642" s="85"/>
      <c r="AQ7642" s="73"/>
      <c r="AT7642" s="73"/>
    </row>
    <row r="7643">
      <c r="A7643" s="106"/>
      <c r="B7643" s="85"/>
      <c r="AQ7643" s="73"/>
      <c r="AT7643" s="73"/>
    </row>
    <row r="7644">
      <c r="A7644" s="106"/>
      <c r="B7644" s="85"/>
      <c r="AQ7644" s="73"/>
      <c r="AT7644" s="73"/>
    </row>
    <row r="7645">
      <c r="A7645" s="106"/>
      <c r="B7645" s="85"/>
      <c r="AQ7645" s="73"/>
      <c r="AT7645" s="73"/>
    </row>
    <row r="7646">
      <c r="A7646" s="106"/>
      <c r="B7646" s="85"/>
      <c r="AQ7646" s="73"/>
      <c r="AT7646" s="73"/>
    </row>
    <row r="7647">
      <c r="A7647" s="106"/>
      <c r="B7647" s="85"/>
      <c r="AQ7647" s="73"/>
      <c r="AT7647" s="73"/>
    </row>
    <row r="7648">
      <c r="A7648" s="106"/>
      <c r="B7648" s="85"/>
      <c r="AQ7648" s="73"/>
      <c r="AT7648" s="73"/>
    </row>
    <row r="7649">
      <c r="A7649" s="106"/>
      <c r="B7649" s="85"/>
      <c r="AQ7649" s="73"/>
      <c r="AT7649" s="73"/>
    </row>
    <row r="7650">
      <c r="A7650" s="106"/>
      <c r="B7650" s="85"/>
      <c r="AQ7650" s="73"/>
      <c r="AT7650" s="73"/>
    </row>
    <row r="7651">
      <c r="A7651" s="106"/>
      <c r="B7651" s="85"/>
      <c r="AQ7651" s="73"/>
      <c r="AT7651" s="73"/>
    </row>
    <row r="7652">
      <c r="A7652" s="106"/>
      <c r="B7652" s="85"/>
      <c r="AQ7652" s="73"/>
      <c r="AT7652" s="73"/>
    </row>
    <row r="7653">
      <c r="A7653" s="106"/>
      <c r="B7653" s="85"/>
      <c r="AQ7653" s="73"/>
      <c r="AT7653" s="73"/>
    </row>
    <row r="7654">
      <c r="A7654" s="106"/>
      <c r="B7654" s="85"/>
      <c r="AQ7654" s="73"/>
      <c r="AT7654" s="73"/>
    </row>
    <row r="7655">
      <c r="A7655" s="106"/>
      <c r="B7655" s="85"/>
      <c r="AQ7655" s="73"/>
      <c r="AT7655" s="73"/>
    </row>
    <row r="7656">
      <c r="A7656" s="106"/>
      <c r="B7656" s="85"/>
      <c r="AQ7656" s="73"/>
      <c r="AT7656" s="73"/>
    </row>
    <row r="7657">
      <c r="A7657" s="106"/>
      <c r="B7657" s="85"/>
      <c r="AQ7657" s="73"/>
      <c r="AT7657" s="73"/>
    </row>
    <row r="7658">
      <c r="A7658" s="106"/>
      <c r="B7658" s="85"/>
      <c r="AQ7658" s="73"/>
      <c r="AT7658" s="73"/>
    </row>
    <row r="7659">
      <c r="A7659" s="106"/>
      <c r="B7659" s="85"/>
      <c r="AQ7659" s="73"/>
      <c r="AT7659" s="73"/>
    </row>
    <row r="7660">
      <c r="A7660" s="106"/>
      <c r="B7660" s="85"/>
      <c r="AQ7660" s="73"/>
      <c r="AT7660" s="73"/>
    </row>
    <row r="7661">
      <c r="A7661" s="106"/>
      <c r="B7661" s="85"/>
      <c r="AQ7661" s="73"/>
      <c r="AT7661" s="73"/>
    </row>
    <row r="7662">
      <c r="A7662" s="106"/>
      <c r="B7662" s="85"/>
      <c r="AQ7662" s="73"/>
      <c r="AT7662" s="73"/>
    </row>
    <row r="7663">
      <c r="A7663" s="106"/>
      <c r="B7663" s="85"/>
      <c r="AQ7663" s="73"/>
      <c r="AT7663" s="73"/>
    </row>
    <row r="7664">
      <c r="A7664" s="106"/>
      <c r="B7664" s="85"/>
      <c r="AQ7664" s="73"/>
      <c r="AT7664" s="73"/>
    </row>
    <row r="7665">
      <c r="A7665" s="106"/>
      <c r="B7665" s="85"/>
      <c r="AQ7665" s="73"/>
      <c r="AT7665" s="73"/>
    </row>
    <row r="7666">
      <c r="A7666" s="106"/>
      <c r="B7666" s="85"/>
      <c r="AQ7666" s="73"/>
      <c r="AT7666" s="73"/>
    </row>
    <row r="7667">
      <c r="A7667" s="106"/>
      <c r="B7667" s="85"/>
      <c r="AQ7667" s="73"/>
      <c r="AT7667" s="73"/>
    </row>
    <row r="7668">
      <c r="A7668" s="106"/>
      <c r="B7668" s="85"/>
      <c r="AQ7668" s="73"/>
      <c r="AT7668" s="73"/>
    </row>
    <row r="7669">
      <c r="A7669" s="106"/>
      <c r="B7669" s="85"/>
      <c r="AQ7669" s="73"/>
      <c r="AT7669" s="73"/>
    </row>
    <row r="7670">
      <c r="A7670" s="106"/>
      <c r="B7670" s="85"/>
      <c r="AQ7670" s="73"/>
      <c r="AT7670" s="73"/>
    </row>
    <row r="7671">
      <c r="A7671" s="106"/>
      <c r="B7671" s="85"/>
      <c r="AQ7671" s="73"/>
      <c r="AT7671" s="73"/>
    </row>
    <row r="7672">
      <c r="A7672" s="106"/>
      <c r="B7672" s="85"/>
      <c r="AQ7672" s="73"/>
      <c r="AT7672" s="73"/>
    </row>
    <row r="7673">
      <c r="A7673" s="106"/>
      <c r="B7673" s="85"/>
      <c r="AQ7673" s="73"/>
      <c r="AT7673" s="73"/>
    </row>
    <row r="7674">
      <c r="A7674" s="106"/>
      <c r="B7674" s="85"/>
      <c r="AQ7674" s="73"/>
      <c r="AT7674" s="73"/>
    </row>
    <row r="7675">
      <c r="A7675" s="106"/>
      <c r="B7675" s="85"/>
      <c r="AQ7675" s="73"/>
      <c r="AT7675" s="73"/>
    </row>
    <row r="7676">
      <c r="A7676" s="106"/>
      <c r="B7676" s="85"/>
      <c r="AQ7676" s="73"/>
      <c r="AT7676" s="73"/>
    </row>
    <row r="7677">
      <c r="A7677" s="106"/>
      <c r="B7677" s="85"/>
      <c r="AQ7677" s="73"/>
      <c r="AT7677" s="73"/>
    </row>
    <row r="7678">
      <c r="A7678" s="106"/>
      <c r="B7678" s="85"/>
      <c r="AQ7678" s="73"/>
      <c r="AT7678" s="73"/>
    </row>
    <row r="7679">
      <c r="A7679" s="106"/>
      <c r="B7679" s="85"/>
      <c r="AQ7679" s="73"/>
      <c r="AT7679" s="73"/>
    </row>
    <row r="7680">
      <c r="A7680" s="106"/>
      <c r="B7680" s="85"/>
      <c r="AQ7680" s="73"/>
      <c r="AT7680" s="73"/>
    </row>
    <row r="7681">
      <c r="A7681" s="106"/>
      <c r="B7681" s="85"/>
      <c r="AQ7681" s="73"/>
      <c r="AT7681" s="73"/>
    </row>
    <row r="7682">
      <c r="A7682" s="106"/>
      <c r="B7682" s="85"/>
      <c r="AQ7682" s="73"/>
      <c r="AT7682" s="73"/>
    </row>
    <row r="7683">
      <c r="A7683" s="106"/>
      <c r="B7683" s="85"/>
      <c r="AQ7683" s="73"/>
      <c r="AT7683" s="73"/>
    </row>
    <row r="7684">
      <c r="A7684" s="106"/>
      <c r="B7684" s="85"/>
      <c r="AQ7684" s="73"/>
      <c r="AT7684" s="73"/>
    </row>
    <row r="7685">
      <c r="A7685" s="106"/>
      <c r="B7685" s="85"/>
      <c r="AQ7685" s="73"/>
      <c r="AT7685" s="73"/>
    </row>
    <row r="7686">
      <c r="A7686" s="106"/>
      <c r="B7686" s="85"/>
      <c r="AQ7686" s="73"/>
      <c r="AT7686" s="73"/>
    </row>
    <row r="7687">
      <c r="A7687" s="106"/>
      <c r="B7687" s="85"/>
      <c r="AQ7687" s="73"/>
      <c r="AT7687" s="73"/>
    </row>
    <row r="7688">
      <c r="A7688" s="106"/>
      <c r="B7688" s="85"/>
      <c r="AQ7688" s="73"/>
      <c r="AT7688" s="73"/>
    </row>
    <row r="7689">
      <c r="A7689" s="106"/>
      <c r="B7689" s="85"/>
      <c r="AQ7689" s="73"/>
      <c r="AT7689" s="73"/>
    </row>
    <row r="7690">
      <c r="A7690" s="106"/>
      <c r="B7690" s="85"/>
      <c r="AQ7690" s="73"/>
      <c r="AT7690" s="73"/>
    </row>
    <row r="7691">
      <c r="A7691" s="106"/>
      <c r="B7691" s="85"/>
      <c r="AQ7691" s="73"/>
      <c r="AT7691" s="73"/>
    </row>
    <row r="7692">
      <c r="A7692" s="106"/>
      <c r="B7692" s="85"/>
      <c r="AQ7692" s="73"/>
      <c r="AT7692" s="73"/>
    </row>
    <row r="7693">
      <c r="A7693" s="106"/>
      <c r="B7693" s="85"/>
      <c r="AQ7693" s="73"/>
      <c r="AT7693" s="73"/>
    </row>
    <row r="7694">
      <c r="A7694" s="106"/>
      <c r="B7694" s="85"/>
      <c r="AQ7694" s="73"/>
      <c r="AT7694" s="73"/>
    </row>
    <row r="7695">
      <c r="A7695" s="106"/>
      <c r="B7695" s="85"/>
      <c r="AQ7695" s="73"/>
      <c r="AT7695" s="73"/>
    </row>
    <row r="7696">
      <c r="A7696" s="106"/>
      <c r="B7696" s="85"/>
      <c r="AQ7696" s="73"/>
      <c r="AT7696" s="73"/>
    </row>
    <row r="7697">
      <c r="A7697" s="106"/>
      <c r="B7697" s="85"/>
      <c r="AQ7697" s="73"/>
      <c r="AT7697" s="73"/>
    </row>
    <row r="7698">
      <c r="A7698" s="106"/>
      <c r="B7698" s="85"/>
      <c r="AQ7698" s="73"/>
      <c r="AT7698" s="73"/>
    </row>
    <row r="7699">
      <c r="A7699" s="106"/>
      <c r="B7699" s="85"/>
      <c r="AQ7699" s="73"/>
      <c r="AT7699" s="73"/>
    </row>
    <row r="7700">
      <c r="A7700" s="106"/>
      <c r="B7700" s="85"/>
      <c r="AQ7700" s="73"/>
      <c r="AT7700" s="73"/>
    </row>
    <row r="7701">
      <c r="A7701" s="106"/>
      <c r="B7701" s="85"/>
      <c r="AQ7701" s="73"/>
      <c r="AT7701" s="73"/>
    </row>
    <row r="7702">
      <c r="A7702" s="106"/>
      <c r="B7702" s="85"/>
      <c r="AQ7702" s="73"/>
      <c r="AT7702" s="73"/>
    </row>
    <row r="7703">
      <c r="A7703" s="106"/>
      <c r="B7703" s="85"/>
      <c r="AQ7703" s="73"/>
      <c r="AT7703" s="73"/>
    </row>
    <row r="7704">
      <c r="A7704" s="106"/>
      <c r="B7704" s="85"/>
      <c r="AQ7704" s="73"/>
      <c r="AT7704" s="73"/>
    </row>
    <row r="7705">
      <c r="A7705" s="106"/>
      <c r="B7705" s="85"/>
      <c r="AQ7705" s="73"/>
      <c r="AT7705" s="73"/>
    </row>
    <row r="7706">
      <c r="A7706" s="106"/>
      <c r="B7706" s="85"/>
      <c r="AQ7706" s="73"/>
      <c r="AT7706" s="73"/>
    </row>
    <row r="7707">
      <c r="A7707" s="106"/>
      <c r="B7707" s="85"/>
      <c r="AQ7707" s="73"/>
      <c r="AT7707" s="73"/>
    </row>
    <row r="7708">
      <c r="A7708" s="106"/>
      <c r="B7708" s="85"/>
      <c r="AQ7708" s="73"/>
      <c r="AT7708" s="73"/>
    </row>
    <row r="7709">
      <c r="A7709" s="106"/>
      <c r="B7709" s="85"/>
      <c r="AQ7709" s="73"/>
      <c r="AT7709" s="73"/>
    </row>
    <row r="7710">
      <c r="A7710" s="106"/>
      <c r="B7710" s="85"/>
      <c r="AQ7710" s="73"/>
      <c r="AT7710" s="73"/>
    </row>
    <row r="7711">
      <c r="A7711" s="106"/>
      <c r="B7711" s="85"/>
      <c r="AQ7711" s="73"/>
      <c r="AT7711" s="73"/>
    </row>
    <row r="7712">
      <c r="A7712" s="106"/>
      <c r="B7712" s="85"/>
      <c r="AQ7712" s="73"/>
      <c r="AT7712" s="73"/>
    </row>
    <row r="7713">
      <c r="A7713" s="106"/>
      <c r="B7713" s="85"/>
      <c r="AQ7713" s="73"/>
      <c r="AT7713" s="73"/>
    </row>
    <row r="7714">
      <c r="A7714" s="106"/>
      <c r="B7714" s="85"/>
      <c r="AQ7714" s="73"/>
      <c r="AT7714" s="73"/>
    </row>
    <row r="7715">
      <c r="A7715" s="106"/>
      <c r="B7715" s="85"/>
      <c r="AQ7715" s="73"/>
      <c r="AT7715" s="73"/>
    </row>
    <row r="7716">
      <c r="A7716" s="106"/>
      <c r="B7716" s="85"/>
      <c r="AQ7716" s="73"/>
      <c r="AT7716" s="73"/>
    </row>
    <row r="7717">
      <c r="A7717" s="106"/>
      <c r="B7717" s="85"/>
      <c r="AQ7717" s="73"/>
      <c r="AT7717" s="73"/>
    </row>
    <row r="7718">
      <c r="A7718" s="106"/>
      <c r="B7718" s="85"/>
      <c r="AQ7718" s="73"/>
      <c r="AT7718" s="73"/>
    </row>
    <row r="7719">
      <c r="A7719" s="106"/>
      <c r="B7719" s="85"/>
      <c r="AQ7719" s="73"/>
      <c r="AT7719" s="73"/>
    </row>
    <row r="7720">
      <c r="A7720" s="106"/>
      <c r="B7720" s="85"/>
      <c r="AQ7720" s="73"/>
      <c r="AT7720" s="73"/>
    </row>
    <row r="7721">
      <c r="A7721" s="106"/>
      <c r="B7721" s="85"/>
      <c r="AQ7721" s="73"/>
      <c r="AT7721" s="73"/>
    </row>
    <row r="7722">
      <c r="A7722" s="106"/>
      <c r="B7722" s="85"/>
      <c r="AQ7722" s="73"/>
      <c r="AT7722" s="73"/>
    </row>
    <row r="7723">
      <c r="A7723" s="106"/>
      <c r="B7723" s="85"/>
      <c r="AQ7723" s="73"/>
      <c r="AT7723" s="73"/>
    </row>
    <row r="7724">
      <c r="A7724" s="106"/>
      <c r="B7724" s="85"/>
      <c r="AQ7724" s="73"/>
      <c r="AT7724" s="73"/>
    </row>
    <row r="7725">
      <c r="A7725" s="106"/>
      <c r="B7725" s="85"/>
      <c r="AQ7725" s="73"/>
      <c r="AT7725" s="73"/>
    </row>
    <row r="7726">
      <c r="A7726" s="106"/>
      <c r="B7726" s="85"/>
      <c r="AQ7726" s="73"/>
      <c r="AT7726" s="73"/>
    </row>
    <row r="7727">
      <c r="A7727" s="106"/>
      <c r="B7727" s="85"/>
      <c r="AQ7727" s="73"/>
      <c r="AT7727" s="73"/>
    </row>
    <row r="7728">
      <c r="A7728" s="106"/>
      <c r="B7728" s="85"/>
      <c r="AQ7728" s="73"/>
      <c r="AT7728" s="73"/>
    </row>
    <row r="7729">
      <c r="A7729" s="106"/>
      <c r="B7729" s="85"/>
      <c r="AQ7729" s="73"/>
      <c r="AT7729" s="73"/>
    </row>
    <row r="7730">
      <c r="A7730" s="106"/>
      <c r="B7730" s="85"/>
      <c r="AQ7730" s="73"/>
      <c r="AT7730" s="73"/>
    </row>
    <row r="7731">
      <c r="A7731" s="106"/>
      <c r="B7731" s="85"/>
      <c r="AQ7731" s="73"/>
      <c r="AT7731" s="73"/>
    </row>
    <row r="7732">
      <c r="A7732" s="106"/>
      <c r="B7732" s="85"/>
      <c r="AQ7732" s="73"/>
      <c r="AT7732" s="73"/>
    </row>
    <row r="7733">
      <c r="A7733" s="106"/>
      <c r="B7733" s="85"/>
      <c r="AQ7733" s="73"/>
      <c r="AT7733" s="73"/>
    </row>
    <row r="7734">
      <c r="A7734" s="106"/>
      <c r="B7734" s="85"/>
      <c r="AQ7734" s="73"/>
      <c r="AT7734" s="73"/>
    </row>
    <row r="7735">
      <c r="A7735" s="106"/>
      <c r="B7735" s="85"/>
      <c r="AQ7735" s="73"/>
      <c r="AT7735" s="73"/>
    </row>
    <row r="7736">
      <c r="A7736" s="106"/>
      <c r="B7736" s="85"/>
      <c r="AQ7736" s="73"/>
      <c r="AT7736" s="73"/>
    </row>
    <row r="7737">
      <c r="A7737" s="106"/>
      <c r="B7737" s="85"/>
      <c r="AQ7737" s="73"/>
      <c r="AT7737" s="73"/>
    </row>
    <row r="7738">
      <c r="A7738" s="106"/>
      <c r="B7738" s="85"/>
      <c r="AQ7738" s="73"/>
      <c r="AT7738" s="73"/>
    </row>
    <row r="7739">
      <c r="A7739" s="106"/>
      <c r="B7739" s="85"/>
      <c r="AQ7739" s="73"/>
      <c r="AT7739" s="73"/>
    </row>
    <row r="7740">
      <c r="A7740" s="106"/>
      <c r="B7740" s="85"/>
      <c r="AQ7740" s="73"/>
      <c r="AT7740" s="73"/>
    </row>
    <row r="7741">
      <c r="A7741" s="106"/>
      <c r="B7741" s="85"/>
      <c r="AQ7741" s="73"/>
      <c r="AT7741" s="73"/>
    </row>
    <row r="7742">
      <c r="A7742" s="106"/>
      <c r="B7742" s="85"/>
      <c r="AQ7742" s="73"/>
      <c r="AT7742" s="73"/>
    </row>
    <row r="7743">
      <c r="A7743" s="106"/>
      <c r="B7743" s="85"/>
      <c r="AQ7743" s="73"/>
      <c r="AT7743" s="73"/>
    </row>
    <row r="7744">
      <c r="A7744" s="106"/>
      <c r="B7744" s="85"/>
      <c r="AQ7744" s="73"/>
      <c r="AT7744" s="73"/>
    </row>
    <row r="7745">
      <c r="A7745" s="106"/>
      <c r="B7745" s="85"/>
      <c r="AQ7745" s="73"/>
      <c r="AT7745" s="73"/>
    </row>
    <row r="7746">
      <c r="A7746" s="106"/>
      <c r="B7746" s="85"/>
      <c r="AQ7746" s="73"/>
      <c r="AT7746" s="73"/>
    </row>
    <row r="7747">
      <c r="A7747" s="106"/>
      <c r="B7747" s="85"/>
      <c r="AQ7747" s="73"/>
      <c r="AT7747" s="73"/>
    </row>
    <row r="7748">
      <c r="A7748" s="106"/>
      <c r="B7748" s="85"/>
      <c r="AQ7748" s="73"/>
      <c r="AT7748" s="73"/>
    </row>
    <row r="7749">
      <c r="A7749" s="106"/>
      <c r="B7749" s="85"/>
      <c r="AQ7749" s="73"/>
      <c r="AT7749" s="73"/>
    </row>
    <row r="7750">
      <c r="A7750" s="106"/>
      <c r="B7750" s="85"/>
      <c r="AQ7750" s="73"/>
      <c r="AT7750" s="73"/>
    </row>
    <row r="7751">
      <c r="A7751" s="106"/>
      <c r="B7751" s="85"/>
      <c r="AQ7751" s="73"/>
      <c r="AT7751" s="73"/>
    </row>
    <row r="7752">
      <c r="A7752" s="106"/>
      <c r="B7752" s="85"/>
      <c r="AQ7752" s="73"/>
      <c r="AT7752" s="73"/>
    </row>
    <row r="7753">
      <c r="A7753" s="106"/>
      <c r="B7753" s="85"/>
      <c r="AQ7753" s="73"/>
      <c r="AT7753" s="73"/>
    </row>
    <row r="7754">
      <c r="A7754" s="106"/>
      <c r="B7754" s="85"/>
      <c r="AQ7754" s="73"/>
      <c r="AT7754" s="73"/>
    </row>
    <row r="7755">
      <c r="A7755" s="106"/>
      <c r="B7755" s="85"/>
      <c r="AQ7755" s="73"/>
      <c r="AT7755" s="73"/>
    </row>
    <row r="7756">
      <c r="A7756" s="106"/>
      <c r="B7756" s="85"/>
      <c r="AQ7756" s="73"/>
      <c r="AT7756" s="73"/>
    </row>
    <row r="7757">
      <c r="A7757" s="106"/>
      <c r="B7757" s="85"/>
      <c r="AQ7757" s="73"/>
      <c r="AT7757" s="73"/>
    </row>
    <row r="7758">
      <c r="A7758" s="106"/>
      <c r="B7758" s="85"/>
      <c r="AQ7758" s="73"/>
      <c r="AT7758" s="73"/>
    </row>
    <row r="7759">
      <c r="A7759" s="106"/>
      <c r="B7759" s="85"/>
      <c r="AQ7759" s="73"/>
      <c r="AT7759" s="73"/>
    </row>
    <row r="7760">
      <c r="A7760" s="106"/>
      <c r="B7760" s="85"/>
      <c r="AQ7760" s="73"/>
      <c r="AT7760" s="73"/>
    </row>
    <row r="7761">
      <c r="A7761" s="106"/>
      <c r="B7761" s="85"/>
      <c r="AQ7761" s="73"/>
      <c r="AT7761" s="73"/>
    </row>
    <row r="7762">
      <c r="A7762" s="106"/>
      <c r="B7762" s="85"/>
      <c r="AQ7762" s="73"/>
      <c r="AT7762" s="73"/>
    </row>
    <row r="7763">
      <c r="A7763" s="106"/>
      <c r="B7763" s="85"/>
      <c r="AQ7763" s="73"/>
      <c r="AT7763" s="73"/>
    </row>
    <row r="7764">
      <c r="A7764" s="106"/>
      <c r="B7764" s="85"/>
      <c r="AQ7764" s="73"/>
      <c r="AT7764" s="73"/>
    </row>
    <row r="7765">
      <c r="A7765" s="106"/>
      <c r="B7765" s="85"/>
      <c r="AQ7765" s="73"/>
      <c r="AT7765" s="73"/>
    </row>
    <row r="7766">
      <c r="A7766" s="106"/>
      <c r="B7766" s="85"/>
      <c r="AQ7766" s="73"/>
      <c r="AT7766" s="73"/>
    </row>
    <row r="7767">
      <c r="A7767" s="106"/>
      <c r="B7767" s="85"/>
      <c r="AQ7767" s="73"/>
      <c r="AT7767" s="73"/>
    </row>
    <row r="7768">
      <c r="A7768" s="106"/>
      <c r="B7768" s="85"/>
      <c r="AQ7768" s="73"/>
      <c r="AT7768" s="73"/>
    </row>
    <row r="7769">
      <c r="A7769" s="106"/>
      <c r="B7769" s="85"/>
      <c r="AQ7769" s="73"/>
      <c r="AT7769" s="73"/>
    </row>
    <row r="7770">
      <c r="A7770" s="106"/>
      <c r="B7770" s="85"/>
      <c r="AQ7770" s="73"/>
      <c r="AT7770" s="73"/>
    </row>
    <row r="7771">
      <c r="A7771" s="106"/>
      <c r="B7771" s="85"/>
      <c r="AQ7771" s="73"/>
      <c r="AT7771" s="73"/>
    </row>
    <row r="7772">
      <c r="A7772" s="106"/>
      <c r="B7772" s="85"/>
      <c r="AQ7772" s="73"/>
      <c r="AT7772" s="73"/>
    </row>
    <row r="7773">
      <c r="A7773" s="106"/>
      <c r="B7773" s="85"/>
      <c r="AQ7773" s="73"/>
      <c r="AT7773" s="73"/>
    </row>
    <row r="7774">
      <c r="A7774" s="106"/>
      <c r="B7774" s="85"/>
      <c r="AQ7774" s="73"/>
      <c r="AT7774" s="73"/>
    </row>
    <row r="7775">
      <c r="A7775" s="106"/>
      <c r="B7775" s="85"/>
      <c r="AQ7775" s="73"/>
      <c r="AT7775" s="73"/>
    </row>
    <row r="7776">
      <c r="A7776" s="106"/>
      <c r="B7776" s="85"/>
      <c r="AQ7776" s="73"/>
      <c r="AT7776" s="73"/>
    </row>
    <row r="7777">
      <c r="A7777" s="106"/>
      <c r="B7777" s="85"/>
      <c r="AQ7777" s="73"/>
      <c r="AT7777" s="73"/>
    </row>
    <row r="7778">
      <c r="A7778" s="106"/>
      <c r="B7778" s="85"/>
      <c r="AQ7778" s="73"/>
      <c r="AT7778" s="73"/>
    </row>
    <row r="7779">
      <c r="A7779" s="106"/>
      <c r="B7779" s="85"/>
      <c r="AQ7779" s="73"/>
      <c r="AT7779" s="73"/>
    </row>
    <row r="7780">
      <c r="A7780" s="106"/>
      <c r="B7780" s="85"/>
      <c r="AQ7780" s="73"/>
      <c r="AT7780" s="73"/>
    </row>
    <row r="7781">
      <c r="A7781" s="106"/>
      <c r="B7781" s="85"/>
      <c r="AQ7781" s="73"/>
      <c r="AT7781" s="73"/>
    </row>
    <row r="7782">
      <c r="A7782" s="106"/>
      <c r="B7782" s="85"/>
      <c r="AQ7782" s="73"/>
      <c r="AT7782" s="73"/>
    </row>
    <row r="7783">
      <c r="A7783" s="106"/>
      <c r="B7783" s="85"/>
      <c r="AQ7783" s="73"/>
      <c r="AT7783" s="73"/>
    </row>
    <row r="7784">
      <c r="A7784" s="106"/>
      <c r="B7784" s="85"/>
      <c r="AQ7784" s="73"/>
      <c r="AT7784" s="73"/>
    </row>
    <row r="7785">
      <c r="A7785" s="106"/>
      <c r="B7785" s="85"/>
      <c r="AQ7785" s="73"/>
      <c r="AT7785" s="73"/>
    </row>
    <row r="7786">
      <c r="A7786" s="106"/>
      <c r="B7786" s="85"/>
      <c r="AQ7786" s="73"/>
      <c r="AT7786" s="73"/>
    </row>
    <row r="7787">
      <c r="A7787" s="106"/>
      <c r="B7787" s="85"/>
      <c r="AQ7787" s="73"/>
      <c r="AT7787" s="73"/>
    </row>
    <row r="7788">
      <c r="A7788" s="106"/>
      <c r="B7788" s="85"/>
      <c r="AQ7788" s="73"/>
      <c r="AT7788" s="73"/>
    </row>
    <row r="7789">
      <c r="A7789" s="106"/>
      <c r="B7789" s="85"/>
      <c r="AQ7789" s="73"/>
      <c r="AT7789" s="73"/>
    </row>
    <row r="7790">
      <c r="A7790" s="106"/>
      <c r="B7790" s="85"/>
      <c r="AQ7790" s="73"/>
      <c r="AT7790" s="73"/>
    </row>
    <row r="7791">
      <c r="A7791" s="106"/>
      <c r="B7791" s="85"/>
      <c r="AQ7791" s="73"/>
      <c r="AT7791" s="73"/>
    </row>
    <row r="7792">
      <c r="A7792" s="106"/>
      <c r="B7792" s="85"/>
      <c r="AQ7792" s="73"/>
      <c r="AT7792" s="73"/>
    </row>
    <row r="7793">
      <c r="A7793" s="106"/>
      <c r="B7793" s="85"/>
      <c r="AQ7793" s="73"/>
      <c r="AT7793" s="73"/>
    </row>
    <row r="7794">
      <c r="A7794" s="106"/>
      <c r="B7794" s="85"/>
      <c r="AQ7794" s="73"/>
      <c r="AT7794" s="73"/>
    </row>
    <row r="7795">
      <c r="A7795" s="106"/>
      <c r="B7795" s="85"/>
      <c r="AQ7795" s="73"/>
      <c r="AT7795" s="73"/>
    </row>
    <row r="7796">
      <c r="A7796" s="106"/>
      <c r="B7796" s="85"/>
      <c r="AQ7796" s="73"/>
      <c r="AT7796" s="73"/>
    </row>
    <row r="7797">
      <c r="A7797" s="106"/>
      <c r="B7797" s="85"/>
      <c r="AQ7797" s="73"/>
      <c r="AT7797" s="73"/>
    </row>
    <row r="7798">
      <c r="A7798" s="106"/>
      <c r="B7798" s="85"/>
      <c r="AQ7798" s="73"/>
      <c r="AT7798" s="73"/>
    </row>
    <row r="7799">
      <c r="A7799" s="106"/>
      <c r="B7799" s="85"/>
      <c r="AQ7799" s="73"/>
      <c r="AT7799" s="73"/>
    </row>
    <row r="7800">
      <c r="A7800" s="106"/>
      <c r="B7800" s="85"/>
      <c r="AQ7800" s="73"/>
      <c r="AT7800" s="73"/>
    </row>
    <row r="7801">
      <c r="A7801" s="106"/>
      <c r="B7801" s="85"/>
      <c r="AQ7801" s="73"/>
      <c r="AT7801" s="73"/>
    </row>
    <row r="7802">
      <c r="A7802" s="106"/>
      <c r="B7802" s="85"/>
      <c r="AQ7802" s="73"/>
      <c r="AT7802" s="73"/>
    </row>
    <row r="7803">
      <c r="A7803" s="106"/>
      <c r="B7803" s="85"/>
      <c r="AQ7803" s="73"/>
      <c r="AT7803" s="73"/>
    </row>
    <row r="7804">
      <c r="A7804" s="106"/>
      <c r="B7804" s="85"/>
      <c r="AQ7804" s="73"/>
      <c r="AT7804" s="73"/>
    </row>
    <row r="7805">
      <c r="A7805" s="106"/>
      <c r="B7805" s="85"/>
      <c r="AQ7805" s="73"/>
      <c r="AT7805" s="73"/>
    </row>
    <row r="7806">
      <c r="A7806" s="106"/>
      <c r="B7806" s="85"/>
      <c r="AQ7806" s="73"/>
      <c r="AT7806" s="73"/>
    </row>
    <row r="7807">
      <c r="A7807" s="106"/>
      <c r="B7807" s="85"/>
      <c r="AQ7807" s="73"/>
      <c r="AT7807" s="73"/>
    </row>
    <row r="7808">
      <c r="A7808" s="106"/>
      <c r="B7808" s="85"/>
      <c r="AQ7808" s="73"/>
      <c r="AT7808" s="73"/>
    </row>
    <row r="7809">
      <c r="A7809" s="106"/>
      <c r="B7809" s="85"/>
      <c r="AQ7809" s="73"/>
      <c r="AT7809" s="73"/>
    </row>
    <row r="7810">
      <c r="A7810" s="106"/>
      <c r="B7810" s="85"/>
      <c r="AQ7810" s="73"/>
      <c r="AT7810" s="73"/>
    </row>
    <row r="7811">
      <c r="A7811" s="106"/>
      <c r="B7811" s="85"/>
      <c r="AQ7811" s="73"/>
      <c r="AT7811" s="73"/>
    </row>
    <row r="7812">
      <c r="A7812" s="106"/>
      <c r="B7812" s="85"/>
      <c r="AQ7812" s="73"/>
      <c r="AT7812" s="73"/>
    </row>
    <row r="7813">
      <c r="A7813" s="106"/>
      <c r="B7813" s="85"/>
      <c r="AQ7813" s="73"/>
      <c r="AT7813" s="73"/>
    </row>
    <row r="7814">
      <c r="A7814" s="106"/>
      <c r="B7814" s="85"/>
      <c r="AQ7814" s="73"/>
      <c r="AT7814" s="73"/>
    </row>
    <row r="7815">
      <c r="A7815" s="106"/>
      <c r="B7815" s="85"/>
      <c r="AQ7815" s="73"/>
      <c r="AT7815" s="73"/>
    </row>
    <row r="7816">
      <c r="A7816" s="106"/>
      <c r="B7816" s="85"/>
      <c r="AQ7816" s="73"/>
      <c r="AT7816" s="73"/>
    </row>
    <row r="7817">
      <c r="A7817" s="106"/>
      <c r="B7817" s="85"/>
      <c r="AQ7817" s="73"/>
      <c r="AT7817" s="73"/>
    </row>
    <row r="7818">
      <c r="A7818" s="106"/>
      <c r="B7818" s="85"/>
      <c r="AQ7818" s="73"/>
      <c r="AT7818" s="73"/>
    </row>
    <row r="7819">
      <c r="A7819" s="106"/>
      <c r="B7819" s="85"/>
      <c r="AQ7819" s="73"/>
      <c r="AT7819" s="73"/>
    </row>
    <row r="7820">
      <c r="A7820" s="106"/>
      <c r="B7820" s="85"/>
      <c r="AQ7820" s="73"/>
      <c r="AT7820" s="73"/>
    </row>
    <row r="7821">
      <c r="A7821" s="106"/>
      <c r="B7821" s="85"/>
      <c r="AQ7821" s="73"/>
      <c r="AT7821" s="73"/>
    </row>
    <row r="7822">
      <c r="A7822" s="106"/>
      <c r="B7822" s="85"/>
      <c r="AQ7822" s="73"/>
      <c r="AT7822" s="73"/>
    </row>
    <row r="7823">
      <c r="A7823" s="106"/>
      <c r="B7823" s="85"/>
      <c r="AQ7823" s="73"/>
      <c r="AT7823" s="73"/>
    </row>
    <row r="7824">
      <c r="A7824" s="106"/>
      <c r="B7824" s="85"/>
      <c r="AQ7824" s="73"/>
      <c r="AT7824" s="73"/>
    </row>
    <row r="7825">
      <c r="A7825" s="106"/>
      <c r="B7825" s="85"/>
      <c r="AQ7825" s="73"/>
      <c r="AT7825" s="73"/>
    </row>
    <row r="7826">
      <c r="A7826" s="106"/>
      <c r="B7826" s="85"/>
      <c r="AQ7826" s="73"/>
      <c r="AT7826" s="73"/>
    </row>
    <row r="7827">
      <c r="A7827" s="106"/>
      <c r="B7827" s="85"/>
      <c r="AQ7827" s="73"/>
      <c r="AT7827" s="73"/>
    </row>
    <row r="7828">
      <c r="A7828" s="106"/>
      <c r="B7828" s="85"/>
      <c r="AQ7828" s="73"/>
      <c r="AT7828" s="73"/>
    </row>
    <row r="7829">
      <c r="A7829" s="106"/>
      <c r="B7829" s="85"/>
      <c r="AQ7829" s="73"/>
      <c r="AT7829" s="73"/>
    </row>
    <row r="7830">
      <c r="A7830" s="106"/>
      <c r="B7830" s="85"/>
      <c r="AQ7830" s="73"/>
      <c r="AT7830" s="73"/>
    </row>
    <row r="7831">
      <c r="A7831" s="106"/>
      <c r="B7831" s="85"/>
      <c r="AQ7831" s="73"/>
      <c r="AT7831" s="73"/>
    </row>
    <row r="7832">
      <c r="A7832" s="106"/>
      <c r="B7832" s="85"/>
      <c r="AQ7832" s="73"/>
      <c r="AT7832" s="73"/>
    </row>
    <row r="7833">
      <c r="A7833" s="106"/>
      <c r="B7833" s="85"/>
      <c r="AQ7833" s="73"/>
      <c r="AT7833" s="73"/>
    </row>
    <row r="7834">
      <c r="A7834" s="106"/>
      <c r="B7834" s="85"/>
      <c r="AQ7834" s="73"/>
      <c r="AT7834" s="73"/>
    </row>
    <row r="7835">
      <c r="A7835" s="106"/>
      <c r="B7835" s="85"/>
      <c r="AQ7835" s="73"/>
      <c r="AT7835" s="73"/>
    </row>
    <row r="7836">
      <c r="A7836" s="106"/>
      <c r="B7836" s="85"/>
      <c r="AQ7836" s="73"/>
      <c r="AT7836" s="73"/>
    </row>
    <row r="7837">
      <c r="A7837" s="106"/>
      <c r="B7837" s="85"/>
      <c r="AQ7837" s="73"/>
      <c r="AT7837" s="73"/>
    </row>
    <row r="7838">
      <c r="A7838" s="106"/>
      <c r="B7838" s="85"/>
      <c r="AQ7838" s="73"/>
      <c r="AT7838" s="73"/>
    </row>
    <row r="7839">
      <c r="A7839" s="106"/>
      <c r="B7839" s="85"/>
      <c r="AQ7839" s="73"/>
      <c r="AT7839" s="73"/>
    </row>
    <row r="7840">
      <c r="A7840" s="106"/>
      <c r="B7840" s="85"/>
      <c r="AQ7840" s="73"/>
      <c r="AT7840" s="73"/>
    </row>
    <row r="7841">
      <c r="A7841" s="106"/>
      <c r="B7841" s="85"/>
      <c r="AQ7841" s="73"/>
      <c r="AT7841" s="73"/>
    </row>
    <row r="7842">
      <c r="A7842" s="106"/>
      <c r="B7842" s="85"/>
      <c r="AQ7842" s="73"/>
      <c r="AT7842" s="73"/>
    </row>
    <row r="7843">
      <c r="A7843" s="106"/>
      <c r="B7843" s="85"/>
      <c r="AQ7843" s="73"/>
      <c r="AT7843" s="73"/>
    </row>
    <row r="7844">
      <c r="A7844" s="106"/>
      <c r="B7844" s="85"/>
      <c r="AQ7844" s="73"/>
      <c r="AT7844" s="73"/>
    </row>
    <row r="7845">
      <c r="A7845" s="106"/>
      <c r="B7845" s="85"/>
      <c r="AQ7845" s="73"/>
      <c r="AT7845" s="73"/>
    </row>
    <row r="7846">
      <c r="A7846" s="106"/>
      <c r="B7846" s="85"/>
      <c r="AQ7846" s="73"/>
      <c r="AT7846" s="73"/>
    </row>
    <row r="7847">
      <c r="A7847" s="106"/>
      <c r="B7847" s="85"/>
      <c r="AQ7847" s="73"/>
      <c r="AT7847" s="73"/>
    </row>
    <row r="7848">
      <c r="A7848" s="106"/>
      <c r="B7848" s="85"/>
      <c r="AQ7848" s="73"/>
      <c r="AT7848" s="73"/>
    </row>
    <row r="7849">
      <c r="A7849" s="106"/>
      <c r="B7849" s="85"/>
      <c r="AQ7849" s="73"/>
      <c r="AT7849" s="73"/>
    </row>
    <row r="7850">
      <c r="A7850" s="106"/>
      <c r="B7850" s="85"/>
      <c r="AQ7850" s="73"/>
      <c r="AT7850" s="73"/>
    </row>
    <row r="7851">
      <c r="A7851" s="106"/>
      <c r="B7851" s="85"/>
      <c r="AQ7851" s="73"/>
      <c r="AT7851" s="73"/>
    </row>
    <row r="7852">
      <c r="A7852" s="106"/>
      <c r="B7852" s="85"/>
      <c r="AQ7852" s="73"/>
      <c r="AT7852" s="73"/>
    </row>
    <row r="7853">
      <c r="A7853" s="106"/>
      <c r="B7853" s="85"/>
      <c r="AQ7853" s="73"/>
      <c r="AT7853" s="73"/>
    </row>
    <row r="7854">
      <c r="A7854" s="106"/>
      <c r="B7854" s="85"/>
      <c r="AQ7854" s="73"/>
      <c r="AT7854" s="73"/>
    </row>
    <row r="7855">
      <c r="A7855" s="106"/>
      <c r="B7855" s="85"/>
      <c r="AQ7855" s="73"/>
      <c r="AT7855" s="73"/>
    </row>
    <row r="7856">
      <c r="A7856" s="106"/>
      <c r="B7856" s="85"/>
      <c r="AQ7856" s="73"/>
      <c r="AT7856" s="73"/>
    </row>
    <row r="7857">
      <c r="A7857" s="106"/>
      <c r="B7857" s="85"/>
      <c r="AQ7857" s="73"/>
      <c r="AT7857" s="73"/>
    </row>
    <row r="7858">
      <c r="A7858" s="106"/>
      <c r="B7858" s="85"/>
      <c r="AQ7858" s="73"/>
      <c r="AT7858" s="73"/>
    </row>
    <row r="7859">
      <c r="A7859" s="106"/>
      <c r="B7859" s="85"/>
      <c r="AQ7859" s="73"/>
      <c r="AT7859" s="73"/>
    </row>
    <row r="7860">
      <c r="A7860" s="106"/>
      <c r="B7860" s="85"/>
      <c r="AQ7860" s="73"/>
      <c r="AT7860" s="73"/>
    </row>
    <row r="7861">
      <c r="A7861" s="106"/>
      <c r="B7861" s="85"/>
      <c r="AQ7861" s="73"/>
      <c r="AT7861" s="73"/>
    </row>
    <row r="7862">
      <c r="A7862" s="106"/>
      <c r="B7862" s="85"/>
      <c r="AQ7862" s="73"/>
      <c r="AT7862" s="73"/>
    </row>
    <row r="7863">
      <c r="A7863" s="106"/>
      <c r="B7863" s="85"/>
      <c r="AQ7863" s="73"/>
      <c r="AT7863" s="73"/>
    </row>
    <row r="7864">
      <c r="A7864" s="106"/>
      <c r="B7864" s="85"/>
      <c r="AQ7864" s="73"/>
      <c r="AT7864" s="73"/>
    </row>
    <row r="7865">
      <c r="A7865" s="106"/>
      <c r="B7865" s="85"/>
      <c r="AQ7865" s="73"/>
      <c r="AT7865" s="73"/>
    </row>
    <row r="7866">
      <c r="A7866" s="106"/>
      <c r="B7866" s="85"/>
      <c r="AQ7866" s="73"/>
      <c r="AT7866" s="73"/>
    </row>
    <row r="7867">
      <c r="A7867" s="106"/>
      <c r="B7867" s="85"/>
      <c r="AQ7867" s="73"/>
      <c r="AT7867" s="73"/>
    </row>
    <row r="7868">
      <c r="A7868" s="106"/>
      <c r="B7868" s="85"/>
      <c r="AQ7868" s="73"/>
      <c r="AT7868" s="73"/>
    </row>
    <row r="7869">
      <c r="A7869" s="106"/>
      <c r="B7869" s="85"/>
      <c r="AQ7869" s="73"/>
      <c r="AT7869" s="73"/>
    </row>
    <row r="7870">
      <c r="A7870" s="106"/>
      <c r="B7870" s="85"/>
      <c r="AQ7870" s="73"/>
      <c r="AT7870" s="73"/>
    </row>
    <row r="7871">
      <c r="A7871" s="106"/>
      <c r="B7871" s="85"/>
      <c r="AQ7871" s="73"/>
      <c r="AT7871" s="73"/>
    </row>
    <row r="7872">
      <c r="A7872" s="106"/>
      <c r="B7872" s="85"/>
      <c r="AQ7872" s="73"/>
      <c r="AT7872" s="73"/>
    </row>
    <row r="7873">
      <c r="A7873" s="106"/>
      <c r="B7873" s="85"/>
      <c r="AQ7873" s="73"/>
      <c r="AT7873" s="73"/>
    </row>
    <row r="7874">
      <c r="A7874" s="106"/>
      <c r="B7874" s="85"/>
      <c r="AQ7874" s="73"/>
      <c r="AT7874" s="73"/>
    </row>
    <row r="7875">
      <c r="A7875" s="106"/>
      <c r="B7875" s="85"/>
      <c r="AQ7875" s="73"/>
      <c r="AT7875" s="73"/>
    </row>
    <row r="7876">
      <c r="A7876" s="106"/>
      <c r="B7876" s="85"/>
      <c r="AQ7876" s="73"/>
      <c r="AT7876" s="73"/>
    </row>
    <row r="7877">
      <c r="A7877" s="106"/>
      <c r="B7877" s="85"/>
      <c r="AQ7877" s="73"/>
      <c r="AT7877" s="73"/>
    </row>
    <row r="7878">
      <c r="A7878" s="106"/>
      <c r="B7878" s="85"/>
      <c r="AQ7878" s="73"/>
      <c r="AT7878" s="73"/>
    </row>
    <row r="7879">
      <c r="A7879" s="106"/>
      <c r="B7879" s="85"/>
      <c r="AQ7879" s="73"/>
      <c r="AT7879" s="73"/>
    </row>
    <row r="7880">
      <c r="A7880" s="106"/>
      <c r="B7880" s="85"/>
      <c r="AQ7880" s="73"/>
      <c r="AT7880" s="73"/>
    </row>
    <row r="7881">
      <c r="A7881" s="106"/>
      <c r="B7881" s="85"/>
      <c r="AQ7881" s="73"/>
      <c r="AT7881" s="73"/>
    </row>
    <row r="7882">
      <c r="A7882" s="106"/>
      <c r="B7882" s="85"/>
      <c r="AQ7882" s="73"/>
      <c r="AT7882" s="73"/>
    </row>
    <row r="7883">
      <c r="A7883" s="106"/>
      <c r="B7883" s="85"/>
      <c r="AQ7883" s="73"/>
      <c r="AT7883" s="73"/>
    </row>
    <row r="7884">
      <c r="A7884" s="106"/>
      <c r="B7884" s="85"/>
      <c r="AQ7884" s="73"/>
      <c r="AT7884" s="73"/>
    </row>
    <row r="7885">
      <c r="A7885" s="106"/>
      <c r="B7885" s="85"/>
      <c r="AQ7885" s="73"/>
      <c r="AT7885" s="73"/>
    </row>
    <row r="7886">
      <c r="A7886" s="106"/>
      <c r="B7886" s="85"/>
      <c r="AQ7886" s="73"/>
      <c r="AT7886" s="73"/>
    </row>
    <row r="7887">
      <c r="A7887" s="106"/>
      <c r="B7887" s="85"/>
      <c r="AQ7887" s="73"/>
      <c r="AT7887" s="73"/>
    </row>
    <row r="7888">
      <c r="A7888" s="106"/>
      <c r="B7888" s="85"/>
      <c r="AQ7888" s="73"/>
      <c r="AT7888" s="73"/>
    </row>
    <row r="7889">
      <c r="A7889" s="106"/>
      <c r="B7889" s="85"/>
      <c r="AQ7889" s="73"/>
      <c r="AT7889" s="73"/>
    </row>
    <row r="7890">
      <c r="A7890" s="106"/>
      <c r="B7890" s="85"/>
      <c r="AQ7890" s="73"/>
      <c r="AT7890" s="73"/>
    </row>
    <row r="7891">
      <c r="A7891" s="106"/>
      <c r="B7891" s="85"/>
      <c r="AQ7891" s="73"/>
      <c r="AT7891" s="73"/>
    </row>
    <row r="7892">
      <c r="A7892" s="106"/>
      <c r="B7892" s="85"/>
      <c r="AQ7892" s="73"/>
      <c r="AT7892" s="73"/>
    </row>
    <row r="7893">
      <c r="A7893" s="106"/>
      <c r="B7893" s="85"/>
      <c r="AQ7893" s="73"/>
      <c r="AT7893" s="73"/>
    </row>
    <row r="7894">
      <c r="A7894" s="106"/>
      <c r="B7894" s="85"/>
      <c r="AQ7894" s="73"/>
      <c r="AT7894" s="73"/>
    </row>
    <row r="7895">
      <c r="A7895" s="106"/>
      <c r="B7895" s="85"/>
      <c r="AQ7895" s="73"/>
      <c r="AT7895" s="73"/>
    </row>
    <row r="7896">
      <c r="A7896" s="106"/>
      <c r="B7896" s="85"/>
      <c r="AQ7896" s="73"/>
      <c r="AT7896" s="73"/>
    </row>
    <row r="7897">
      <c r="A7897" s="106"/>
      <c r="B7897" s="85"/>
      <c r="AQ7897" s="73"/>
      <c r="AT7897" s="73"/>
    </row>
    <row r="7898">
      <c r="A7898" s="106"/>
      <c r="B7898" s="85"/>
      <c r="AQ7898" s="73"/>
      <c r="AT7898" s="73"/>
    </row>
    <row r="7899">
      <c r="A7899" s="106"/>
      <c r="B7899" s="85"/>
      <c r="AQ7899" s="73"/>
      <c r="AT7899" s="73"/>
    </row>
    <row r="7900">
      <c r="A7900" s="106"/>
      <c r="B7900" s="85"/>
      <c r="AQ7900" s="73"/>
      <c r="AT7900" s="73"/>
    </row>
    <row r="7901">
      <c r="A7901" s="106"/>
      <c r="B7901" s="85"/>
      <c r="AQ7901" s="73"/>
      <c r="AT7901" s="73"/>
    </row>
    <row r="7902">
      <c r="A7902" s="106"/>
      <c r="B7902" s="85"/>
      <c r="AQ7902" s="73"/>
      <c r="AT7902" s="73"/>
    </row>
    <row r="7903">
      <c r="A7903" s="106"/>
      <c r="B7903" s="85"/>
      <c r="AQ7903" s="73"/>
      <c r="AT7903" s="73"/>
    </row>
    <row r="7904">
      <c r="A7904" s="106"/>
      <c r="B7904" s="85"/>
      <c r="AQ7904" s="73"/>
      <c r="AT7904" s="73"/>
    </row>
    <row r="7905">
      <c r="A7905" s="106"/>
      <c r="B7905" s="85"/>
      <c r="AQ7905" s="73"/>
      <c r="AT7905" s="73"/>
    </row>
    <row r="7906">
      <c r="A7906" s="106"/>
      <c r="B7906" s="85"/>
      <c r="AQ7906" s="73"/>
      <c r="AT7906" s="73"/>
    </row>
    <row r="7907">
      <c r="A7907" s="106"/>
      <c r="B7907" s="85"/>
      <c r="AQ7907" s="73"/>
      <c r="AT7907" s="73"/>
    </row>
    <row r="7908">
      <c r="A7908" s="106"/>
      <c r="B7908" s="85"/>
      <c r="AQ7908" s="73"/>
      <c r="AT7908" s="73"/>
    </row>
    <row r="7909">
      <c r="A7909" s="106"/>
      <c r="B7909" s="85"/>
      <c r="AQ7909" s="73"/>
      <c r="AT7909" s="73"/>
    </row>
    <row r="7910">
      <c r="A7910" s="106"/>
      <c r="B7910" s="85"/>
      <c r="AQ7910" s="73"/>
      <c r="AT7910" s="73"/>
    </row>
    <row r="7911">
      <c r="A7911" s="106"/>
      <c r="B7911" s="85"/>
      <c r="AQ7911" s="73"/>
      <c r="AT7911" s="73"/>
    </row>
    <row r="7912">
      <c r="A7912" s="106"/>
      <c r="B7912" s="85"/>
      <c r="AQ7912" s="73"/>
      <c r="AT7912" s="73"/>
    </row>
    <row r="7913">
      <c r="A7913" s="106"/>
      <c r="B7913" s="85"/>
      <c r="AQ7913" s="73"/>
      <c r="AT7913" s="73"/>
    </row>
    <row r="7914">
      <c r="A7914" s="106"/>
      <c r="B7914" s="85"/>
      <c r="AQ7914" s="73"/>
      <c r="AT7914" s="73"/>
    </row>
    <row r="7915">
      <c r="A7915" s="106"/>
      <c r="B7915" s="85"/>
      <c r="AQ7915" s="73"/>
      <c r="AT7915" s="73"/>
    </row>
    <row r="7916">
      <c r="A7916" s="106"/>
      <c r="B7916" s="85"/>
      <c r="AQ7916" s="73"/>
      <c r="AT7916" s="73"/>
    </row>
    <row r="7917">
      <c r="A7917" s="106"/>
      <c r="B7917" s="85"/>
      <c r="AQ7917" s="73"/>
      <c r="AT7917" s="73"/>
    </row>
    <row r="7918">
      <c r="A7918" s="106"/>
      <c r="B7918" s="85"/>
      <c r="AQ7918" s="73"/>
      <c r="AT7918" s="73"/>
    </row>
    <row r="7919">
      <c r="A7919" s="106"/>
      <c r="B7919" s="85"/>
      <c r="AQ7919" s="73"/>
      <c r="AT7919" s="73"/>
    </row>
    <row r="7920">
      <c r="A7920" s="106"/>
      <c r="B7920" s="85"/>
      <c r="AQ7920" s="73"/>
      <c r="AT7920" s="73"/>
    </row>
    <row r="7921">
      <c r="A7921" s="106"/>
      <c r="B7921" s="85"/>
      <c r="AQ7921" s="73"/>
      <c r="AT7921" s="73"/>
    </row>
    <row r="7922">
      <c r="A7922" s="106"/>
      <c r="B7922" s="85"/>
      <c r="AQ7922" s="73"/>
      <c r="AT7922" s="73"/>
    </row>
    <row r="7923">
      <c r="A7923" s="106"/>
      <c r="B7923" s="85"/>
      <c r="AQ7923" s="73"/>
      <c r="AT7923" s="73"/>
    </row>
    <row r="7924">
      <c r="A7924" s="106"/>
      <c r="B7924" s="85"/>
      <c r="AQ7924" s="73"/>
      <c r="AT7924" s="73"/>
    </row>
    <row r="7925">
      <c r="A7925" s="106"/>
      <c r="B7925" s="85"/>
      <c r="AQ7925" s="73"/>
      <c r="AT7925" s="73"/>
    </row>
    <row r="7926">
      <c r="A7926" s="106"/>
      <c r="B7926" s="85"/>
      <c r="AQ7926" s="73"/>
      <c r="AT7926" s="73"/>
    </row>
    <row r="7927">
      <c r="A7927" s="106"/>
      <c r="B7927" s="85"/>
      <c r="AQ7927" s="73"/>
      <c r="AT7927" s="73"/>
    </row>
    <row r="7928">
      <c r="A7928" s="106"/>
      <c r="B7928" s="85"/>
      <c r="AQ7928" s="73"/>
      <c r="AT7928" s="73"/>
    </row>
    <row r="7929">
      <c r="A7929" s="106"/>
      <c r="B7929" s="85"/>
      <c r="AQ7929" s="73"/>
      <c r="AT7929" s="73"/>
    </row>
    <row r="7930">
      <c r="A7930" s="106"/>
      <c r="B7930" s="85"/>
      <c r="AQ7930" s="73"/>
      <c r="AT7930" s="73"/>
    </row>
    <row r="7931">
      <c r="A7931" s="106"/>
      <c r="B7931" s="85"/>
      <c r="AQ7931" s="73"/>
      <c r="AT7931" s="73"/>
    </row>
    <row r="7932">
      <c r="A7932" s="106"/>
      <c r="B7932" s="85"/>
      <c r="AQ7932" s="73"/>
      <c r="AT7932" s="73"/>
    </row>
    <row r="7933">
      <c r="A7933" s="106"/>
      <c r="B7933" s="85"/>
      <c r="AQ7933" s="73"/>
      <c r="AT7933" s="73"/>
    </row>
    <row r="7934">
      <c r="A7934" s="106"/>
      <c r="B7934" s="85"/>
      <c r="AQ7934" s="73"/>
      <c r="AT7934" s="73"/>
    </row>
    <row r="7935">
      <c r="A7935" s="106"/>
      <c r="B7935" s="85"/>
      <c r="AQ7935" s="73"/>
      <c r="AT7935" s="73"/>
    </row>
    <row r="7936">
      <c r="A7936" s="106"/>
      <c r="B7936" s="85"/>
      <c r="AQ7936" s="73"/>
      <c r="AT7936" s="73"/>
    </row>
    <row r="7937">
      <c r="A7937" s="106"/>
      <c r="B7937" s="85"/>
      <c r="AQ7937" s="73"/>
      <c r="AT7937" s="73"/>
    </row>
    <row r="7938">
      <c r="A7938" s="106"/>
      <c r="B7938" s="85"/>
      <c r="AQ7938" s="73"/>
      <c r="AT7938" s="73"/>
    </row>
    <row r="7939">
      <c r="A7939" s="106"/>
      <c r="B7939" s="85"/>
      <c r="AQ7939" s="73"/>
      <c r="AT7939" s="73"/>
    </row>
    <row r="7940">
      <c r="A7940" s="106"/>
      <c r="B7940" s="85"/>
      <c r="AQ7940" s="73"/>
      <c r="AT7940" s="73"/>
    </row>
    <row r="7941">
      <c r="A7941" s="106"/>
      <c r="B7941" s="85"/>
      <c r="AQ7941" s="73"/>
      <c r="AT7941" s="73"/>
    </row>
    <row r="7942">
      <c r="A7942" s="106"/>
      <c r="B7942" s="85"/>
      <c r="AQ7942" s="73"/>
      <c r="AT7942" s="73"/>
    </row>
    <row r="7943">
      <c r="A7943" s="106"/>
      <c r="B7943" s="85"/>
      <c r="AQ7943" s="73"/>
      <c r="AT7943" s="73"/>
    </row>
    <row r="7944">
      <c r="A7944" s="106"/>
      <c r="B7944" s="85"/>
      <c r="AQ7944" s="73"/>
      <c r="AT7944" s="73"/>
    </row>
    <row r="7945">
      <c r="A7945" s="106"/>
      <c r="B7945" s="85"/>
      <c r="AQ7945" s="73"/>
      <c r="AT7945" s="73"/>
    </row>
    <row r="7946">
      <c r="A7946" s="106"/>
      <c r="B7946" s="85"/>
      <c r="AQ7946" s="73"/>
      <c r="AT7946" s="73"/>
    </row>
    <row r="7947">
      <c r="A7947" s="106"/>
      <c r="B7947" s="85"/>
      <c r="AQ7947" s="73"/>
      <c r="AT7947" s="73"/>
    </row>
    <row r="7948">
      <c r="A7948" s="106"/>
      <c r="B7948" s="85"/>
      <c r="AQ7948" s="73"/>
      <c r="AT7948" s="73"/>
    </row>
    <row r="7949">
      <c r="A7949" s="106"/>
      <c r="B7949" s="85"/>
      <c r="AQ7949" s="73"/>
      <c r="AT7949" s="73"/>
    </row>
    <row r="7950">
      <c r="A7950" s="106"/>
      <c r="B7950" s="85"/>
      <c r="AQ7950" s="73"/>
      <c r="AT7950" s="73"/>
    </row>
    <row r="7951">
      <c r="A7951" s="106"/>
      <c r="B7951" s="85"/>
      <c r="AQ7951" s="73"/>
      <c r="AT7951" s="73"/>
    </row>
    <row r="7952">
      <c r="A7952" s="106"/>
      <c r="B7952" s="85"/>
      <c r="AQ7952" s="73"/>
      <c r="AT7952" s="73"/>
    </row>
    <row r="7953">
      <c r="A7953" s="106"/>
      <c r="B7953" s="85"/>
      <c r="AQ7953" s="73"/>
      <c r="AT7953" s="73"/>
    </row>
    <row r="7954">
      <c r="A7954" s="106"/>
      <c r="B7954" s="85"/>
      <c r="AQ7954" s="73"/>
      <c r="AT7954" s="73"/>
    </row>
    <row r="7955">
      <c r="A7955" s="106"/>
      <c r="B7955" s="85"/>
      <c r="AQ7955" s="73"/>
      <c r="AT7955" s="73"/>
    </row>
    <row r="7956">
      <c r="A7956" s="106"/>
      <c r="B7956" s="85"/>
      <c r="AQ7956" s="73"/>
      <c r="AT7956" s="73"/>
    </row>
    <row r="7957">
      <c r="A7957" s="106"/>
      <c r="B7957" s="85"/>
      <c r="AQ7957" s="73"/>
      <c r="AT7957" s="73"/>
    </row>
    <row r="7958">
      <c r="A7958" s="106"/>
      <c r="B7958" s="85"/>
      <c r="AQ7958" s="73"/>
      <c r="AT7958" s="73"/>
    </row>
    <row r="7959">
      <c r="A7959" s="106"/>
      <c r="B7959" s="85"/>
      <c r="AQ7959" s="73"/>
      <c r="AT7959" s="73"/>
    </row>
    <row r="7960">
      <c r="A7960" s="106"/>
      <c r="B7960" s="85"/>
      <c r="AQ7960" s="73"/>
      <c r="AT7960" s="73"/>
    </row>
    <row r="7961">
      <c r="A7961" s="106"/>
      <c r="B7961" s="85"/>
      <c r="AQ7961" s="73"/>
      <c r="AT7961" s="73"/>
    </row>
    <row r="7962">
      <c r="A7962" s="106"/>
      <c r="B7962" s="85"/>
      <c r="AQ7962" s="73"/>
      <c r="AT7962" s="73"/>
    </row>
    <row r="7963">
      <c r="A7963" s="106"/>
      <c r="B7963" s="85"/>
      <c r="AQ7963" s="73"/>
      <c r="AT7963" s="73"/>
    </row>
    <row r="7964">
      <c r="A7964" s="106"/>
      <c r="B7964" s="85"/>
      <c r="AQ7964" s="73"/>
      <c r="AT7964" s="73"/>
    </row>
    <row r="7965">
      <c r="A7965" s="106"/>
      <c r="B7965" s="85"/>
      <c r="AQ7965" s="73"/>
      <c r="AT7965" s="73"/>
    </row>
    <row r="7966">
      <c r="A7966" s="106"/>
      <c r="B7966" s="85"/>
      <c r="AQ7966" s="73"/>
      <c r="AT7966" s="73"/>
    </row>
    <row r="7967">
      <c r="A7967" s="106"/>
      <c r="B7967" s="85"/>
      <c r="AQ7967" s="73"/>
      <c r="AT7967" s="73"/>
    </row>
    <row r="7968">
      <c r="A7968" s="106"/>
      <c r="B7968" s="85"/>
      <c r="AQ7968" s="73"/>
      <c r="AT7968" s="73"/>
    </row>
    <row r="7969">
      <c r="A7969" s="106"/>
      <c r="B7969" s="85"/>
      <c r="AQ7969" s="73"/>
      <c r="AT7969" s="73"/>
    </row>
    <row r="7970">
      <c r="A7970" s="106"/>
      <c r="B7970" s="85"/>
      <c r="AQ7970" s="73"/>
      <c r="AT7970" s="73"/>
    </row>
    <row r="7971">
      <c r="A7971" s="106"/>
      <c r="B7971" s="85"/>
      <c r="AQ7971" s="73"/>
      <c r="AT7971" s="73"/>
    </row>
    <row r="7972">
      <c r="A7972" s="106"/>
      <c r="B7972" s="85"/>
      <c r="AQ7972" s="73"/>
      <c r="AT7972" s="73"/>
    </row>
    <row r="7973">
      <c r="A7973" s="106"/>
      <c r="B7973" s="85"/>
      <c r="AQ7973" s="73"/>
      <c r="AT7973" s="73"/>
    </row>
    <row r="7974">
      <c r="A7974" s="106"/>
      <c r="B7974" s="85"/>
      <c r="AQ7974" s="73"/>
      <c r="AT7974" s="73"/>
    </row>
    <row r="7975">
      <c r="A7975" s="106"/>
      <c r="B7975" s="85"/>
      <c r="AQ7975" s="73"/>
      <c r="AT7975" s="73"/>
    </row>
    <row r="7976">
      <c r="A7976" s="106"/>
      <c r="B7976" s="85"/>
      <c r="AQ7976" s="73"/>
      <c r="AT7976" s="73"/>
    </row>
    <row r="7977">
      <c r="A7977" s="106"/>
      <c r="B7977" s="85"/>
      <c r="AQ7977" s="73"/>
      <c r="AT7977" s="73"/>
    </row>
    <row r="7978">
      <c r="A7978" s="106"/>
      <c r="B7978" s="85"/>
      <c r="AQ7978" s="73"/>
      <c r="AT7978" s="73"/>
    </row>
    <row r="7979">
      <c r="A7979" s="106"/>
      <c r="B7979" s="85"/>
      <c r="AQ7979" s="73"/>
      <c r="AT7979" s="73"/>
    </row>
    <row r="7980">
      <c r="A7980" s="106"/>
      <c r="B7980" s="85"/>
      <c r="AQ7980" s="73"/>
      <c r="AT7980" s="73"/>
    </row>
    <row r="7981">
      <c r="A7981" s="106"/>
      <c r="B7981" s="85"/>
      <c r="AQ7981" s="73"/>
      <c r="AT7981" s="73"/>
    </row>
    <row r="7982">
      <c r="A7982" s="106"/>
      <c r="B7982" s="85"/>
      <c r="AQ7982" s="73"/>
      <c r="AT7982" s="73"/>
    </row>
    <row r="7983">
      <c r="A7983" s="106"/>
      <c r="B7983" s="85"/>
      <c r="AQ7983" s="73"/>
      <c r="AT7983" s="73"/>
    </row>
    <row r="7984">
      <c r="A7984" s="106"/>
      <c r="B7984" s="85"/>
      <c r="AQ7984" s="73"/>
      <c r="AT7984" s="73"/>
    </row>
    <row r="7985">
      <c r="A7985" s="106"/>
      <c r="B7985" s="85"/>
      <c r="AQ7985" s="73"/>
      <c r="AT7985" s="73"/>
    </row>
    <row r="7986">
      <c r="A7986" s="106"/>
      <c r="B7986" s="85"/>
      <c r="AQ7986" s="73"/>
      <c r="AT7986" s="73"/>
    </row>
    <row r="7987">
      <c r="A7987" s="106"/>
      <c r="B7987" s="85"/>
      <c r="AQ7987" s="73"/>
      <c r="AT7987" s="73"/>
    </row>
    <row r="7988">
      <c r="A7988" s="106"/>
      <c r="B7988" s="85"/>
      <c r="AQ7988" s="73"/>
      <c r="AT7988" s="73"/>
    </row>
    <row r="7989">
      <c r="A7989" s="106"/>
      <c r="B7989" s="85"/>
      <c r="AQ7989" s="73"/>
      <c r="AT7989" s="73"/>
    </row>
    <row r="7990">
      <c r="A7990" s="106"/>
      <c r="B7990" s="85"/>
      <c r="AQ7990" s="73"/>
      <c r="AT7990" s="73"/>
    </row>
    <row r="7991">
      <c r="A7991" s="106"/>
      <c r="B7991" s="85"/>
      <c r="AQ7991" s="73"/>
      <c r="AT7991" s="73"/>
    </row>
    <row r="7992">
      <c r="A7992" s="106"/>
      <c r="B7992" s="85"/>
      <c r="AQ7992" s="73"/>
      <c r="AT7992" s="73"/>
    </row>
    <row r="7993">
      <c r="A7993" s="106"/>
      <c r="B7993" s="85"/>
      <c r="AQ7993" s="73"/>
      <c r="AT7993" s="73"/>
    </row>
    <row r="7994">
      <c r="A7994" s="106"/>
      <c r="B7994" s="85"/>
      <c r="AQ7994" s="73"/>
      <c r="AT7994" s="73"/>
    </row>
    <row r="7995">
      <c r="A7995" s="106"/>
      <c r="B7995" s="85"/>
      <c r="AQ7995" s="73"/>
      <c r="AT7995" s="73"/>
    </row>
    <row r="7996">
      <c r="A7996" s="106"/>
      <c r="B7996" s="85"/>
      <c r="AQ7996" s="73"/>
      <c r="AT7996" s="73"/>
    </row>
    <row r="7997">
      <c r="A7997" s="106"/>
      <c r="B7997" s="85"/>
      <c r="AQ7997" s="73"/>
      <c r="AT7997" s="73"/>
    </row>
    <row r="7998">
      <c r="A7998" s="106"/>
      <c r="B7998" s="85"/>
      <c r="AQ7998" s="73"/>
      <c r="AT7998" s="73"/>
    </row>
    <row r="7999">
      <c r="A7999" s="106"/>
      <c r="B7999" s="85"/>
      <c r="AQ7999" s="73"/>
      <c r="AT7999" s="73"/>
    </row>
    <row r="8000">
      <c r="A8000" s="106"/>
      <c r="B8000" s="85"/>
      <c r="AQ8000" s="73"/>
      <c r="AT8000" s="73"/>
    </row>
    <row r="8001">
      <c r="A8001" s="106"/>
      <c r="B8001" s="85"/>
      <c r="AQ8001" s="73"/>
      <c r="AT8001" s="73"/>
    </row>
    <row r="8002">
      <c r="A8002" s="106"/>
      <c r="B8002" s="85"/>
      <c r="AQ8002" s="73"/>
      <c r="AT8002" s="73"/>
    </row>
    <row r="8003">
      <c r="A8003" s="106"/>
      <c r="B8003" s="85"/>
      <c r="AQ8003" s="73"/>
      <c r="AT8003" s="73"/>
    </row>
    <row r="8004">
      <c r="A8004" s="106"/>
      <c r="B8004" s="85"/>
      <c r="AQ8004" s="73"/>
      <c r="AT8004" s="73"/>
    </row>
    <row r="8005">
      <c r="A8005" s="106"/>
      <c r="B8005" s="85"/>
      <c r="AQ8005" s="73"/>
      <c r="AT8005" s="73"/>
    </row>
    <row r="8006">
      <c r="A8006" s="106"/>
      <c r="B8006" s="85"/>
      <c r="AQ8006" s="73"/>
      <c r="AT8006" s="73"/>
    </row>
    <row r="8007">
      <c r="A8007" s="106"/>
      <c r="B8007" s="85"/>
      <c r="AQ8007" s="73"/>
      <c r="AT8007" s="73"/>
    </row>
    <row r="8008">
      <c r="A8008" s="106"/>
      <c r="B8008" s="85"/>
      <c r="AQ8008" s="73"/>
      <c r="AT8008" s="73"/>
    </row>
    <row r="8009">
      <c r="A8009" s="106"/>
      <c r="B8009" s="85"/>
      <c r="AQ8009" s="73"/>
      <c r="AT8009" s="73"/>
    </row>
    <row r="8010">
      <c r="A8010" s="106"/>
      <c r="B8010" s="85"/>
      <c r="AQ8010" s="73"/>
      <c r="AT8010" s="73"/>
    </row>
    <row r="8011">
      <c r="A8011" s="106"/>
      <c r="B8011" s="85"/>
      <c r="AQ8011" s="73"/>
      <c r="AT8011" s="73"/>
    </row>
    <row r="8012">
      <c r="A8012" s="106"/>
      <c r="B8012" s="85"/>
      <c r="AQ8012" s="73"/>
      <c r="AT8012" s="73"/>
    </row>
    <row r="8013">
      <c r="A8013" s="106"/>
      <c r="B8013" s="85"/>
      <c r="AQ8013" s="73"/>
      <c r="AT8013" s="73"/>
    </row>
    <row r="8014">
      <c r="A8014" s="106"/>
      <c r="B8014" s="85"/>
      <c r="AQ8014" s="73"/>
      <c r="AT8014" s="73"/>
    </row>
    <row r="8015">
      <c r="A8015" s="106"/>
      <c r="B8015" s="85"/>
      <c r="AQ8015" s="73"/>
      <c r="AT8015" s="73"/>
    </row>
    <row r="8016">
      <c r="A8016" s="106"/>
      <c r="B8016" s="85"/>
      <c r="AQ8016" s="73"/>
      <c r="AT8016" s="73"/>
    </row>
    <row r="8017">
      <c r="A8017" s="106"/>
      <c r="B8017" s="85"/>
      <c r="AQ8017" s="73"/>
      <c r="AT8017" s="73"/>
    </row>
    <row r="8018">
      <c r="A8018" s="106"/>
      <c r="B8018" s="85"/>
      <c r="AQ8018" s="73"/>
      <c r="AT8018" s="73"/>
    </row>
    <row r="8019">
      <c r="A8019" s="106"/>
      <c r="B8019" s="85"/>
      <c r="AQ8019" s="73"/>
      <c r="AT8019" s="73"/>
    </row>
    <row r="8020">
      <c r="A8020" s="106"/>
      <c r="B8020" s="85"/>
      <c r="AQ8020" s="73"/>
      <c r="AT8020" s="73"/>
    </row>
    <row r="8021">
      <c r="A8021" s="106"/>
      <c r="B8021" s="85"/>
      <c r="AQ8021" s="73"/>
      <c r="AT8021" s="73"/>
    </row>
    <row r="8022">
      <c r="A8022" s="106"/>
      <c r="B8022" s="85"/>
      <c r="AQ8022" s="73"/>
      <c r="AT8022" s="73"/>
    </row>
    <row r="8023">
      <c r="A8023" s="106"/>
      <c r="B8023" s="85"/>
      <c r="AQ8023" s="73"/>
      <c r="AT8023" s="73"/>
    </row>
    <row r="8024">
      <c r="A8024" s="106"/>
      <c r="B8024" s="85"/>
      <c r="AQ8024" s="73"/>
      <c r="AT8024" s="73"/>
    </row>
    <row r="8025">
      <c r="A8025" s="106"/>
      <c r="B8025" s="85"/>
      <c r="AQ8025" s="73"/>
      <c r="AT8025" s="73"/>
    </row>
    <row r="8026">
      <c r="A8026" s="106"/>
      <c r="B8026" s="85"/>
      <c r="AQ8026" s="73"/>
      <c r="AT8026" s="73"/>
    </row>
    <row r="8027">
      <c r="A8027" s="106"/>
      <c r="B8027" s="85"/>
      <c r="AQ8027" s="73"/>
      <c r="AT8027" s="73"/>
    </row>
    <row r="8028">
      <c r="A8028" s="106"/>
      <c r="B8028" s="85"/>
      <c r="AQ8028" s="73"/>
      <c r="AT8028" s="73"/>
    </row>
    <row r="8029">
      <c r="A8029" s="106"/>
      <c r="B8029" s="85"/>
      <c r="AQ8029" s="73"/>
      <c r="AT8029" s="73"/>
    </row>
    <row r="8030">
      <c r="A8030" s="106"/>
      <c r="B8030" s="85"/>
      <c r="AQ8030" s="73"/>
      <c r="AT8030" s="73"/>
    </row>
    <row r="8031">
      <c r="A8031" s="106"/>
      <c r="B8031" s="85"/>
      <c r="AQ8031" s="73"/>
      <c r="AT8031" s="73"/>
    </row>
    <row r="8032">
      <c r="A8032" s="106"/>
      <c r="B8032" s="85"/>
      <c r="AQ8032" s="73"/>
      <c r="AT8032" s="73"/>
    </row>
    <row r="8033">
      <c r="A8033" s="106"/>
      <c r="B8033" s="85"/>
      <c r="AQ8033" s="73"/>
      <c r="AT8033" s="73"/>
    </row>
    <row r="8034">
      <c r="A8034" s="106"/>
      <c r="B8034" s="85"/>
      <c r="AQ8034" s="73"/>
      <c r="AT8034" s="73"/>
    </row>
    <row r="8035">
      <c r="A8035" s="106"/>
      <c r="B8035" s="85"/>
      <c r="AQ8035" s="73"/>
      <c r="AT8035" s="73"/>
    </row>
    <row r="8036">
      <c r="A8036" s="106"/>
      <c r="B8036" s="85"/>
      <c r="AQ8036" s="73"/>
      <c r="AT8036" s="73"/>
    </row>
    <row r="8037">
      <c r="A8037" s="106"/>
      <c r="B8037" s="85"/>
      <c r="AQ8037" s="73"/>
      <c r="AT8037" s="73"/>
    </row>
    <row r="8038">
      <c r="A8038" s="106"/>
      <c r="B8038" s="85"/>
      <c r="AQ8038" s="73"/>
      <c r="AT8038" s="73"/>
    </row>
    <row r="8039">
      <c r="A8039" s="106"/>
      <c r="B8039" s="85"/>
      <c r="AQ8039" s="73"/>
      <c r="AT8039" s="73"/>
    </row>
    <row r="8040">
      <c r="A8040" s="106"/>
      <c r="B8040" s="85"/>
      <c r="AQ8040" s="73"/>
      <c r="AT8040" s="73"/>
    </row>
    <row r="8041">
      <c r="A8041" s="106"/>
      <c r="B8041" s="85"/>
      <c r="AQ8041" s="73"/>
      <c r="AT8041" s="73"/>
    </row>
    <row r="8042">
      <c r="A8042" s="106"/>
      <c r="B8042" s="85"/>
      <c r="AQ8042" s="73"/>
      <c r="AT8042" s="73"/>
    </row>
    <row r="8043">
      <c r="A8043" s="106"/>
      <c r="B8043" s="85"/>
      <c r="AQ8043" s="73"/>
      <c r="AT8043" s="73"/>
    </row>
    <row r="8044">
      <c r="A8044" s="106"/>
      <c r="B8044" s="85"/>
      <c r="AQ8044" s="73"/>
      <c r="AT8044" s="73"/>
    </row>
    <row r="8045">
      <c r="A8045" s="106"/>
      <c r="B8045" s="85"/>
      <c r="AQ8045" s="73"/>
      <c r="AT8045" s="73"/>
    </row>
    <row r="8046">
      <c r="A8046" s="106"/>
      <c r="B8046" s="85"/>
      <c r="AQ8046" s="73"/>
      <c r="AT8046" s="73"/>
    </row>
    <row r="8047">
      <c r="A8047" s="106"/>
      <c r="B8047" s="85"/>
      <c r="AQ8047" s="73"/>
      <c r="AT8047" s="73"/>
    </row>
    <row r="8048">
      <c r="A8048" s="106"/>
      <c r="B8048" s="85"/>
      <c r="AQ8048" s="73"/>
      <c r="AT8048" s="73"/>
    </row>
    <row r="8049">
      <c r="A8049" s="106"/>
      <c r="B8049" s="85"/>
      <c r="AQ8049" s="73"/>
      <c r="AT8049" s="73"/>
    </row>
    <row r="8050">
      <c r="A8050" s="106"/>
      <c r="B8050" s="85"/>
      <c r="AQ8050" s="73"/>
      <c r="AT8050" s="73"/>
    </row>
    <row r="8051">
      <c r="A8051" s="106"/>
      <c r="B8051" s="85"/>
      <c r="AQ8051" s="73"/>
      <c r="AT8051" s="73"/>
    </row>
    <row r="8052">
      <c r="A8052" s="106"/>
      <c r="B8052" s="85"/>
      <c r="AQ8052" s="73"/>
      <c r="AT8052" s="73"/>
    </row>
    <row r="8053">
      <c r="A8053" s="106"/>
      <c r="B8053" s="85"/>
      <c r="AQ8053" s="73"/>
      <c r="AT8053" s="73"/>
    </row>
    <row r="8054">
      <c r="A8054" s="106"/>
      <c r="B8054" s="85"/>
      <c r="AQ8054" s="73"/>
      <c r="AT8054" s="73"/>
    </row>
    <row r="8055">
      <c r="A8055" s="106"/>
      <c r="B8055" s="85"/>
      <c r="AQ8055" s="73"/>
      <c r="AT8055" s="73"/>
    </row>
    <row r="8056">
      <c r="A8056" s="106"/>
      <c r="B8056" s="85"/>
      <c r="AQ8056" s="73"/>
      <c r="AT8056" s="73"/>
    </row>
    <row r="8057">
      <c r="A8057" s="106"/>
      <c r="B8057" s="85"/>
      <c r="AQ8057" s="73"/>
      <c r="AT8057" s="73"/>
    </row>
    <row r="8058">
      <c r="A8058" s="106"/>
      <c r="B8058" s="85"/>
      <c r="AQ8058" s="73"/>
      <c r="AT8058" s="73"/>
    </row>
    <row r="8059">
      <c r="A8059" s="106"/>
      <c r="B8059" s="85"/>
      <c r="AQ8059" s="73"/>
      <c r="AT8059" s="73"/>
    </row>
    <row r="8060">
      <c r="A8060" s="106"/>
      <c r="B8060" s="85"/>
      <c r="AQ8060" s="73"/>
      <c r="AT8060" s="73"/>
    </row>
    <row r="8061">
      <c r="A8061" s="106"/>
      <c r="B8061" s="85"/>
      <c r="AQ8061" s="73"/>
      <c r="AT8061" s="73"/>
    </row>
    <row r="8062">
      <c r="A8062" s="106"/>
      <c r="B8062" s="85"/>
      <c r="AQ8062" s="73"/>
      <c r="AT8062" s="73"/>
    </row>
    <row r="8063">
      <c r="A8063" s="106"/>
      <c r="B8063" s="85"/>
      <c r="AQ8063" s="73"/>
      <c r="AT8063" s="73"/>
    </row>
    <row r="8064">
      <c r="A8064" s="106"/>
      <c r="B8064" s="85"/>
      <c r="AQ8064" s="73"/>
      <c r="AT8064" s="73"/>
    </row>
    <row r="8065">
      <c r="A8065" s="106"/>
      <c r="B8065" s="85"/>
      <c r="AQ8065" s="73"/>
      <c r="AT8065" s="73"/>
    </row>
    <row r="8066">
      <c r="A8066" s="106"/>
      <c r="B8066" s="85"/>
      <c r="AQ8066" s="73"/>
      <c r="AT8066" s="73"/>
    </row>
    <row r="8067">
      <c r="A8067" s="106"/>
      <c r="B8067" s="85"/>
      <c r="AQ8067" s="73"/>
      <c r="AT8067" s="73"/>
    </row>
    <row r="8068">
      <c r="A8068" s="106"/>
      <c r="B8068" s="85"/>
      <c r="AQ8068" s="73"/>
      <c r="AT8068" s="73"/>
    </row>
    <row r="8069">
      <c r="A8069" s="106"/>
      <c r="B8069" s="85"/>
      <c r="AQ8069" s="73"/>
      <c r="AT8069" s="73"/>
    </row>
    <row r="8070">
      <c r="A8070" s="106"/>
      <c r="B8070" s="85"/>
      <c r="AQ8070" s="73"/>
      <c r="AT8070" s="73"/>
    </row>
    <row r="8071">
      <c r="A8071" s="106"/>
      <c r="B8071" s="85"/>
      <c r="AQ8071" s="73"/>
      <c r="AT8071" s="73"/>
    </row>
    <row r="8072">
      <c r="A8072" s="106"/>
      <c r="B8072" s="85"/>
      <c r="AQ8072" s="73"/>
      <c r="AT8072" s="73"/>
    </row>
    <row r="8073">
      <c r="A8073" s="106"/>
      <c r="B8073" s="85"/>
      <c r="AQ8073" s="73"/>
      <c r="AT8073" s="73"/>
    </row>
    <row r="8074">
      <c r="A8074" s="106"/>
      <c r="B8074" s="85"/>
      <c r="AQ8074" s="73"/>
      <c r="AT8074" s="73"/>
    </row>
    <row r="8075">
      <c r="A8075" s="106"/>
      <c r="B8075" s="85"/>
      <c r="AQ8075" s="73"/>
      <c r="AT8075" s="73"/>
    </row>
    <row r="8076">
      <c r="A8076" s="106"/>
      <c r="B8076" s="85"/>
      <c r="AQ8076" s="73"/>
      <c r="AT8076" s="73"/>
    </row>
    <row r="8077">
      <c r="A8077" s="106"/>
      <c r="B8077" s="85"/>
      <c r="AQ8077" s="73"/>
      <c r="AT8077" s="73"/>
    </row>
    <row r="8078">
      <c r="A8078" s="106"/>
      <c r="B8078" s="85"/>
      <c r="AQ8078" s="73"/>
      <c r="AT8078" s="73"/>
    </row>
    <row r="8079">
      <c r="A8079" s="106"/>
      <c r="B8079" s="85"/>
      <c r="AQ8079" s="73"/>
      <c r="AT8079" s="73"/>
    </row>
    <row r="8080">
      <c r="A8080" s="106"/>
      <c r="B8080" s="85"/>
      <c r="AQ8080" s="73"/>
      <c r="AT8080" s="73"/>
    </row>
    <row r="8081">
      <c r="A8081" s="106"/>
      <c r="B8081" s="85"/>
      <c r="AQ8081" s="73"/>
      <c r="AT8081" s="73"/>
    </row>
    <row r="8082">
      <c r="A8082" s="106"/>
      <c r="B8082" s="85"/>
      <c r="AQ8082" s="73"/>
      <c r="AT8082" s="73"/>
    </row>
    <row r="8083">
      <c r="A8083" s="106"/>
      <c r="B8083" s="85"/>
      <c r="AQ8083" s="73"/>
      <c r="AT8083" s="73"/>
    </row>
    <row r="8084">
      <c r="A8084" s="106"/>
      <c r="B8084" s="85"/>
      <c r="AQ8084" s="73"/>
      <c r="AT8084" s="73"/>
    </row>
    <row r="8085">
      <c r="A8085" s="106"/>
      <c r="B8085" s="85"/>
      <c r="AQ8085" s="73"/>
      <c r="AT8085" s="73"/>
    </row>
    <row r="8086">
      <c r="A8086" s="106"/>
      <c r="B8086" s="85"/>
      <c r="AQ8086" s="73"/>
      <c r="AT8086" s="73"/>
    </row>
    <row r="8087">
      <c r="A8087" s="106"/>
      <c r="B8087" s="85"/>
      <c r="AQ8087" s="73"/>
      <c r="AT8087" s="73"/>
    </row>
    <row r="8088">
      <c r="A8088" s="106"/>
      <c r="B8088" s="85"/>
      <c r="AQ8088" s="73"/>
      <c r="AT8088" s="73"/>
    </row>
    <row r="8089">
      <c r="A8089" s="106"/>
      <c r="B8089" s="85"/>
      <c r="AQ8089" s="73"/>
      <c r="AT8089" s="73"/>
    </row>
    <row r="8090">
      <c r="A8090" s="106"/>
      <c r="B8090" s="85"/>
      <c r="AQ8090" s="73"/>
      <c r="AT8090" s="73"/>
    </row>
    <row r="8091">
      <c r="A8091" s="106"/>
      <c r="B8091" s="85"/>
      <c r="AQ8091" s="73"/>
      <c r="AT8091" s="73"/>
    </row>
    <row r="8092">
      <c r="A8092" s="106"/>
      <c r="B8092" s="85"/>
      <c r="AQ8092" s="73"/>
      <c r="AT8092" s="73"/>
    </row>
    <row r="8093">
      <c r="A8093" s="106"/>
      <c r="B8093" s="85"/>
      <c r="AQ8093" s="73"/>
      <c r="AT8093" s="73"/>
    </row>
    <row r="8094">
      <c r="A8094" s="106"/>
      <c r="B8094" s="85"/>
      <c r="AQ8094" s="73"/>
      <c r="AT8094" s="73"/>
    </row>
    <row r="8095">
      <c r="A8095" s="106"/>
      <c r="B8095" s="85"/>
      <c r="AQ8095" s="73"/>
      <c r="AT8095" s="73"/>
    </row>
    <row r="8096">
      <c r="A8096" s="106"/>
      <c r="B8096" s="85"/>
      <c r="AQ8096" s="73"/>
      <c r="AT8096" s="73"/>
    </row>
    <row r="8097">
      <c r="A8097" s="106"/>
      <c r="B8097" s="85"/>
      <c r="AQ8097" s="73"/>
      <c r="AT8097" s="73"/>
    </row>
    <row r="8098">
      <c r="A8098" s="106"/>
      <c r="B8098" s="85"/>
      <c r="AQ8098" s="73"/>
      <c r="AT8098" s="73"/>
    </row>
    <row r="8099">
      <c r="A8099" s="106"/>
      <c r="B8099" s="85"/>
      <c r="AQ8099" s="73"/>
      <c r="AT8099" s="73"/>
    </row>
    <row r="8100">
      <c r="A8100" s="106"/>
      <c r="B8100" s="85"/>
      <c r="AQ8100" s="73"/>
      <c r="AT8100" s="73"/>
    </row>
    <row r="8101">
      <c r="A8101" s="106"/>
      <c r="B8101" s="85"/>
      <c r="AQ8101" s="73"/>
      <c r="AT8101" s="73"/>
    </row>
    <row r="8102">
      <c r="A8102" s="106"/>
      <c r="B8102" s="85"/>
      <c r="AQ8102" s="73"/>
      <c r="AT8102" s="73"/>
    </row>
    <row r="8103">
      <c r="A8103" s="106"/>
      <c r="B8103" s="85"/>
      <c r="AQ8103" s="73"/>
      <c r="AT8103" s="73"/>
    </row>
    <row r="8104">
      <c r="A8104" s="106"/>
      <c r="B8104" s="85"/>
      <c r="AQ8104" s="73"/>
      <c r="AT8104" s="73"/>
    </row>
    <row r="8105">
      <c r="A8105" s="106"/>
      <c r="B8105" s="85"/>
      <c r="AQ8105" s="73"/>
      <c r="AT8105" s="73"/>
    </row>
    <row r="8106">
      <c r="A8106" s="106"/>
      <c r="B8106" s="85"/>
      <c r="AQ8106" s="73"/>
      <c r="AT8106" s="73"/>
    </row>
    <row r="8107">
      <c r="A8107" s="106"/>
      <c r="B8107" s="85"/>
      <c r="AQ8107" s="73"/>
      <c r="AT8107" s="73"/>
    </row>
    <row r="8108">
      <c r="A8108" s="106"/>
      <c r="B8108" s="85"/>
      <c r="AQ8108" s="73"/>
      <c r="AT8108" s="73"/>
    </row>
    <row r="8109">
      <c r="A8109" s="106"/>
      <c r="B8109" s="85"/>
      <c r="AQ8109" s="73"/>
      <c r="AT8109" s="73"/>
    </row>
    <row r="8110">
      <c r="A8110" s="106"/>
      <c r="B8110" s="85"/>
      <c r="AQ8110" s="73"/>
      <c r="AT8110" s="73"/>
    </row>
    <row r="8111">
      <c r="A8111" s="106"/>
      <c r="B8111" s="85"/>
      <c r="AQ8111" s="73"/>
      <c r="AT8111" s="73"/>
    </row>
    <row r="8112">
      <c r="A8112" s="106"/>
      <c r="B8112" s="85"/>
      <c r="AQ8112" s="73"/>
      <c r="AT8112" s="73"/>
    </row>
    <row r="8113">
      <c r="A8113" s="106"/>
      <c r="B8113" s="85"/>
      <c r="AQ8113" s="73"/>
      <c r="AT8113" s="73"/>
    </row>
    <row r="8114">
      <c r="A8114" s="106"/>
      <c r="B8114" s="85"/>
      <c r="AQ8114" s="73"/>
      <c r="AT8114" s="73"/>
    </row>
    <row r="8115">
      <c r="A8115" s="106"/>
      <c r="B8115" s="85"/>
      <c r="AQ8115" s="73"/>
      <c r="AT8115" s="73"/>
    </row>
    <row r="8116">
      <c r="A8116" s="106"/>
      <c r="B8116" s="85"/>
      <c r="AQ8116" s="73"/>
      <c r="AT8116" s="73"/>
    </row>
    <row r="8117">
      <c r="A8117" s="106"/>
      <c r="B8117" s="85"/>
      <c r="AQ8117" s="73"/>
      <c r="AT8117" s="73"/>
    </row>
    <row r="8118">
      <c r="A8118" s="106"/>
      <c r="B8118" s="85"/>
      <c r="AQ8118" s="73"/>
      <c r="AT8118" s="73"/>
    </row>
    <row r="8119">
      <c r="A8119" s="106"/>
      <c r="B8119" s="85"/>
      <c r="AQ8119" s="73"/>
      <c r="AT8119" s="73"/>
    </row>
    <row r="8120">
      <c r="A8120" s="106"/>
      <c r="B8120" s="85"/>
      <c r="AQ8120" s="73"/>
      <c r="AT8120" s="73"/>
    </row>
    <row r="8121">
      <c r="A8121" s="106"/>
      <c r="B8121" s="85"/>
      <c r="AQ8121" s="73"/>
      <c r="AT8121" s="73"/>
    </row>
    <row r="8122">
      <c r="A8122" s="106"/>
      <c r="B8122" s="85"/>
      <c r="AQ8122" s="73"/>
      <c r="AT8122" s="73"/>
    </row>
    <row r="8123">
      <c r="A8123" s="106"/>
      <c r="B8123" s="85"/>
      <c r="AQ8123" s="73"/>
      <c r="AT8123" s="73"/>
    </row>
    <row r="8124">
      <c r="A8124" s="106"/>
      <c r="B8124" s="85"/>
      <c r="AQ8124" s="73"/>
      <c r="AT8124" s="73"/>
    </row>
    <row r="8125">
      <c r="A8125" s="106"/>
      <c r="B8125" s="85"/>
      <c r="AQ8125" s="73"/>
      <c r="AT8125" s="73"/>
    </row>
    <row r="8126">
      <c r="A8126" s="106"/>
      <c r="B8126" s="85"/>
      <c r="AQ8126" s="73"/>
      <c r="AT8126" s="73"/>
    </row>
    <row r="8127">
      <c r="A8127" s="106"/>
      <c r="B8127" s="85"/>
      <c r="AQ8127" s="73"/>
      <c r="AT8127" s="73"/>
    </row>
    <row r="8128">
      <c r="A8128" s="106"/>
      <c r="B8128" s="85"/>
      <c r="AQ8128" s="73"/>
      <c r="AT8128" s="73"/>
    </row>
    <row r="8129">
      <c r="A8129" s="106"/>
      <c r="B8129" s="85"/>
      <c r="AQ8129" s="73"/>
      <c r="AT8129" s="73"/>
    </row>
    <row r="8130">
      <c r="A8130" s="106"/>
      <c r="B8130" s="85"/>
      <c r="AQ8130" s="73"/>
      <c r="AT8130" s="73"/>
    </row>
    <row r="8131">
      <c r="A8131" s="106"/>
      <c r="B8131" s="85"/>
      <c r="AQ8131" s="73"/>
      <c r="AT8131" s="73"/>
    </row>
    <row r="8132">
      <c r="A8132" s="106"/>
      <c r="B8132" s="85"/>
      <c r="AQ8132" s="73"/>
      <c r="AT8132" s="73"/>
    </row>
    <row r="8133">
      <c r="A8133" s="106"/>
      <c r="B8133" s="85"/>
      <c r="AQ8133" s="73"/>
      <c r="AT8133" s="73"/>
    </row>
    <row r="8134">
      <c r="A8134" s="106"/>
      <c r="B8134" s="85"/>
      <c r="AQ8134" s="73"/>
      <c r="AT8134" s="73"/>
    </row>
    <row r="8135">
      <c r="A8135" s="106"/>
      <c r="B8135" s="85"/>
      <c r="AQ8135" s="73"/>
      <c r="AT8135" s="73"/>
    </row>
    <row r="8136">
      <c r="A8136" s="106"/>
      <c r="B8136" s="85"/>
      <c r="AQ8136" s="73"/>
      <c r="AT8136" s="73"/>
    </row>
    <row r="8137">
      <c r="A8137" s="106"/>
      <c r="B8137" s="85"/>
      <c r="AQ8137" s="73"/>
      <c r="AT8137" s="73"/>
    </row>
    <row r="8138">
      <c r="A8138" s="106"/>
      <c r="B8138" s="85"/>
      <c r="AQ8138" s="73"/>
      <c r="AT8138" s="73"/>
    </row>
    <row r="8139">
      <c r="A8139" s="106"/>
      <c r="B8139" s="85"/>
      <c r="AQ8139" s="73"/>
      <c r="AT8139" s="73"/>
    </row>
    <row r="8140">
      <c r="A8140" s="106"/>
      <c r="B8140" s="85"/>
      <c r="AQ8140" s="73"/>
      <c r="AT8140" s="73"/>
    </row>
    <row r="8141">
      <c r="A8141" s="106"/>
      <c r="B8141" s="85"/>
      <c r="AQ8141" s="73"/>
      <c r="AT8141" s="73"/>
    </row>
    <row r="8142">
      <c r="A8142" s="106"/>
      <c r="B8142" s="85"/>
      <c r="AQ8142" s="73"/>
      <c r="AT8142" s="73"/>
    </row>
    <row r="8143">
      <c r="A8143" s="106"/>
      <c r="B8143" s="85"/>
      <c r="AQ8143" s="73"/>
      <c r="AT8143" s="73"/>
    </row>
    <row r="8144">
      <c r="A8144" s="106"/>
      <c r="B8144" s="85"/>
      <c r="AQ8144" s="73"/>
      <c r="AT8144" s="73"/>
    </row>
    <row r="8145">
      <c r="A8145" s="106"/>
      <c r="B8145" s="85"/>
      <c r="AQ8145" s="73"/>
      <c r="AT8145" s="73"/>
    </row>
    <row r="8146">
      <c r="A8146" s="106"/>
      <c r="B8146" s="85"/>
      <c r="AQ8146" s="73"/>
      <c r="AT8146" s="73"/>
    </row>
    <row r="8147">
      <c r="A8147" s="106"/>
      <c r="B8147" s="85"/>
      <c r="AQ8147" s="73"/>
      <c r="AT8147" s="73"/>
    </row>
    <row r="8148">
      <c r="A8148" s="106"/>
      <c r="B8148" s="85"/>
      <c r="AQ8148" s="73"/>
      <c r="AT8148" s="73"/>
    </row>
    <row r="8149">
      <c r="A8149" s="106"/>
      <c r="B8149" s="85"/>
      <c r="AQ8149" s="73"/>
      <c r="AT8149" s="73"/>
    </row>
    <row r="8150">
      <c r="A8150" s="106"/>
      <c r="B8150" s="85"/>
      <c r="AQ8150" s="73"/>
      <c r="AT8150" s="73"/>
    </row>
    <row r="8151">
      <c r="A8151" s="106"/>
      <c r="B8151" s="85"/>
      <c r="AQ8151" s="73"/>
      <c r="AT8151" s="73"/>
    </row>
    <row r="8152">
      <c r="A8152" s="106"/>
      <c r="B8152" s="85"/>
      <c r="AQ8152" s="73"/>
      <c r="AT8152" s="73"/>
    </row>
    <row r="8153">
      <c r="A8153" s="106"/>
      <c r="B8153" s="85"/>
      <c r="AQ8153" s="73"/>
      <c r="AT8153" s="73"/>
    </row>
    <row r="8154">
      <c r="A8154" s="106"/>
      <c r="B8154" s="85"/>
      <c r="AQ8154" s="73"/>
      <c r="AT8154" s="73"/>
    </row>
    <row r="8155">
      <c r="A8155" s="106"/>
      <c r="B8155" s="85"/>
      <c r="AQ8155" s="73"/>
      <c r="AT8155" s="73"/>
    </row>
    <row r="8156">
      <c r="A8156" s="106"/>
      <c r="B8156" s="85"/>
      <c r="AQ8156" s="73"/>
      <c r="AT8156" s="73"/>
    </row>
    <row r="8157">
      <c r="A8157" s="106"/>
      <c r="B8157" s="85"/>
      <c r="AQ8157" s="73"/>
      <c r="AT8157" s="73"/>
    </row>
    <row r="8158">
      <c r="A8158" s="106"/>
      <c r="B8158" s="85"/>
      <c r="AQ8158" s="73"/>
      <c r="AT8158" s="73"/>
    </row>
    <row r="8159">
      <c r="A8159" s="106"/>
      <c r="B8159" s="85"/>
      <c r="AQ8159" s="73"/>
      <c r="AT8159" s="73"/>
    </row>
    <row r="8160">
      <c r="A8160" s="106"/>
      <c r="B8160" s="85"/>
      <c r="AQ8160" s="73"/>
      <c r="AT8160" s="73"/>
    </row>
    <row r="8161">
      <c r="A8161" s="106"/>
      <c r="B8161" s="85"/>
      <c r="AQ8161" s="73"/>
      <c r="AT8161" s="73"/>
    </row>
    <row r="8162">
      <c r="A8162" s="106"/>
      <c r="B8162" s="85"/>
      <c r="AQ8162" s="73"/>
      <c r="AT8162" s="73"/>
    </row>
    <row r="8163">
      <c r="A8163" s="106"/>
      <c r="B8163" s="85"/>
      <c r="AQ8163" s="73"/>
      <c r="AT8163" s="73"/>
    </row>
    <row r="8164">
      <c r="A8164" s="106"/>
      <c r="B8164" s="85"/>
      <c r="AQ8164" s="73"/>
      <c r="AT8164" s="73"/>
    </row>
    <row r="8165">
      <c r="A8165" s="106"/>
      <c r="B8165" s="85"/>
      <c r="AQ8165" s="73"/>
      <c r="AT8165" s="73"/>
    </row>
    <row r="8166">
      <c r="A8166" s="106"/>
      <c r="B8166" s="85"/>
      <c r="AQ8166" s="73"/>
      <c r="AT8166" s="73"/>
    </row>
    <row r="8167">
      <c r="A8167" s="106"/>
      <c r="B8167" s="85"/>
      <c r="AQ8167" s="73"/>
      <c r="AT8167" s="73"/>
    </row>
    <row r="8168">
      <c r="A8168" s="106"/>
      <c r="B8168" s="85"/>
      <c r="AQ8168" s="73"/>
      <c r="AT8168" s="73"/>
    </row>
    <row r="8169">
      <c r="A8169" s="106"/>
      <c r="B8169" s="85"/>
      <c r="AQ8169" s="73"/>
      <c r="AT8169" s="73"/>
    </row>
    <row r="8170">
      <c r="A8170" s="106"/>
      <c r="B8170" s="85"/>
      <c r="AQ8170" s="73"/>
      <c r="AT8170" s="73"/>
    </row>
    <row r="8171">
      <c r="A8171" s="106"/>
      <c r="B8171" s="85"/>
      <c r="AQ8171" s="73"/>
      <c r="AT8171" s="73"/>
    </row>
    <row r="8172">
      <c r="A8172" s="106"/>
      <c r="B8172" s="85"/>
      <c r="AQ8172" s="73"/>
      <c r="AT8172" s="73"/>
    </row>
    <row r="8173">
      <c r="A8173" s="106"/>
      <c r="B8173" s="85"/>
      <c r="AQ8173" s="73"/>
      <c r="AT8173" s="73"/>
    </row>
    <row r="8174">
      <c r="A8174" s="106"/>
      <c r="B8174" s="85"/>
      <c r="AQ8174" s="73"/>
      <c r="AT8174" s="73"/>
    </row>
    <row r="8175">
      <c r="A8175" s="106"/>
      <c r="B8175" s="85"/>
      <c r="AQ8175" s="73"/>
      <c r="AT8175" s="73"/>
    </row>
    <row r="8176">
      <c r="A8176" s="106"/>
      <c r="B8176" s="85"/>
      <c r="AQ8176" s="73"/>
      <c r="AT8176" s="73"/>
    </row>
    <row r="8177">
      <c r="A8177" s="106"/>
      <c r="B8177" s="85"/>
      <c r="AQ8177" s="73"/>
      <c r="AT8177" s="73"/>
    </row>
    <row r="8178">
      <c r="A8178" s="106"/>
      <c r="B8178" s="85"/>
      <c r="AQ8178" s="73"/>
      <c r="AT8178" s="73"/>
    </row>
    <row r="8179">
      <c r="A8179" s="106"/>
      <c r="B8179" s="85"/>
      <c r="AQ8179" s="73"/>
      <c r="AT8179" s="73"/>
    </row>
    <row r="8180">
      <c r="A8180" s="106"/>
      <c r="B8180" s="85"/>
      <c r="AQ8180" s="73"/>
      <c r="AT8180" s="73"/>
    </row>
    <row r="8181">
      <c r="A8181" s="106"/>
      <c r="B8181" s="85"/>
      <c r="AQ8181" s="73"/>
      <c r="AT8181" s="73"/>
    </row>
    <row r="8182">
      <c r="A8182" s="106"/>
      <c r="B8182" s="85"/>
      <c r="AQ8182" s="73"/>
      <c r="AT8182" s="73"/>
    </row>
    <row r="8183">
      <c r="A8183" s="106"/>
      <c r="B8183" s="85"/>
      <c r="AQ8183" s="73"/>
      <c r="AT8183" s="73"/>
    </row>
    <row r="8184">
      <c r="A8184" s="106"/>
      <c r="B8184" s="85"/>
      <c r="AQ8184" s="73"/>
      <c r="AT8184" s="73"/>
    </row>
    <row r="8185">
      <c r="A8185" s="106"/>
      <c r="B8185" s="85"/>
      <c r="AQ8185" s="73"/>
      <c r="AT8185" s="73"/>
    </row>
    <row r="8186">
      <c r="A8186" s="106"/>
      <c r="B8186" s="85"/>
      <c r="AQ8186" s="73"/>
      <c r="AT8186" s="73"/>
    </row>
    <row r="8187">
      <c r="A8187" s="106"/>
      <c r="B8187" s="85"/>
      <c r="AQ8187" s="73"/>
      <c r="AT8187" s="73"/>
    </row>
    <row r="8188">
      <c r="A8188" s="106"/>
      <c r="B8188" s="85"/>
      <c r="AQ8188" s="73"/>
      <c r="AT8188" s="73"/>
    </row>
    <row r="8189">
      <c r="A8189" s="106"/>
      <c r="B8189" s="85"/>
      <c r="AQ8189" s="73"/>
      <c r="AT8189" s="73"/>
    </row>
    <row r="8190">
      <c r="A8190" s="106"/>
      <c r="B8190" s="85"/>
      <c r="AQ8190" s="73"/>
      <c r="AT8190" s="73"/>
    </row>
    <row r="8191">
      <c r="A8191" s="106"/>
      <c r="B8191" s="85"/>
      <c r="AQ8191" s="73"/>
      <c r="AT8191" s="73"/>
    </row>
    <row r="8192">
      <c r="A8192" s="106"/>
      <c r="B8192" s="85"/>
      <c r="AQ8192" s="73"/>
      <c r="AT8192" s="73"/>
    </row>
    <row r="8193">
      <c r="A8193" s="106"/>
      <c r="B8193" s="85"/>
      <c r="AQ8193" s="73"/>
      <c r="AT8193" s="73"/>
    </row>
    <row r="8194">
      <c r="A8194" s="106"/>
      <c r="B8194" s="85"/>
      <c r="AQ8194" s="73"/>
      <c r="AT8194" s="73"/>
    </row>
    <row r="8195">
      <c r="A8195" s="106"/>
      <c r="B8195" s="85"/>
      <c r="AQ8195" s="73"/>
      <c r="AT8195" s="73"/>
    </row>
    <row r="8196">
      <c r="A8196" s="106"/>
      <c r="B8196" s="85"/>
      <c r="AQ8196" s="73"/>
      <c r="AT8196" s="73"/>
    </row>
    <row r="8197">
      <c r="A8197" s="106"/>
      <c r="B8197" s="85"/>
      <c r="AQ8197" s="73"/>
      <c r="AT8197" s="73"/>
    </row>
    <row r="8198">
      <c r="A8198" s="106"/>
      <c r="B8198" s="85"/>
      <c r="AQ8198" s="73"/>
      <c r="AT8198" s="73"/>
    </row>
    <row r="8199">
      <c r="A8199" s="106"/>
      <c r="B8199" s="85"/>
      <c r="AQ8199" s="73"/>
      <c r="AT8199" s="73"/>
    </row>
    <row r="8200">
      <c r="A8200" s="106"/>
      <c r="B8200" s="85"/>
      <c r="AQ8200" s="73"/>
      <c r="AT8200" s="73"/>
    </row>
    <row r="8201">
      <c r="A8201" s="106"/>
      <c r="B8201" s="85"/>
      <c r="AQ8201" s="73"/>
      <c r="AT8201" s="73"/>
    </row>
    <row r="8202">
      <c r="A8202" s="106"/>
      <c r="B8202" s="85"/>
      <c r="AQ8202" s="73"/>
      <c r="AT8202" s="73"/>
    </row>
    <row r="8203">
      <c r="A8203" s="106"/>
      <c r="B8203" s="85"/>
      <c r="AQ8203" s="73"/>
      <c r="AT8203" s="73"/>
    </row>
    <row r="8204">
      <c r="A8204" s="106"/>
      <c r="B8204" s="85"/>
      <c r="AQ8204" s="73"/>
      <c r="AT8204" s="73"/>
    </row>
    <row r="8205">
      <c r="A8205" s="106"/>
      <c r="B8205" s="85"/>
      <c r="AQ8205" s="73"/>
      <c r="AT8205" s="73"/>
    </row>
    <row r="8206">
      <c r="A8206" s="106"/>
      <c r="B8206" s="85"/>
      <c r="AQ8206" s="73"/>
      <c r="AT8206" s="73"/>
    </row>
    <row r="8207">
      <c r="A8207" s="106"/>
      <c r="B8207" s="85"/>
      <c r="AQ8207" s="73"/>
      <c r="AT8207" s="73"/>
    </row>
    <row r="8208">
      <c r="A8208" s="106"/>
      <c r="B8208" s="85"/>
      <c r="AQ8208" s="73"/>
      <c r="AT8208" s="73"/>
    </row>
    <row r="8209">
      <c r="A8209" s="106"/>
      <c r="B8209" s="85"/>
      <c r="AQ8209" s="73"/>
      <c r="AT8209" s="73"/>
    </row>
    <row r="8210">
      <c r="A8210" s="106"/>
      <c r="B8210" s="85"/>
      <c r="AQ8210" s="73"/>
      <c r="AT8210" s="73"/>
    </row>
    <row r="8211">
      <c r="A8211" s="106"/>
      <c r="B8211" s="85"/>
      <c r="AQ8211" s="73"/>
      <c r="AT8211" s="73"/>
    </row>
    <row r="8212">
      <c r="A8212" s="106"/>
      <c r="B8212" s="85"/>
      <c r="AQ8212" s="73"/>
      <c r="AT8212" s="73"/>
    </row>
    <row r="8213">
      <c r="A8213" s="106"/>
      <c r="B8213" s="85"/>
      <c r="AQ8213" s="73"/>
      <c r="AT8213" s="73"/>
    </row>
    <row r="8214">
      <c r="A8214" s="106"/>
      <c r="B8214" s="85"/>
      <c r="AQ8214" s="73"/>
      <c r="AT8214" s="73"/>
    </row>
    <row r="8215">
      <c r="A8215" s="106"/>
      <c r="B8215" s="85"/>
      <c r="AQ8215" s="73"/>
      <c r="AT8215" s="73"/>
    </row>
    <row r="8216">
      <c r="A8216" s="106"/>
      <c r="B8216" s="85"/>
      <c r="AQ8216" s="73"/>
      <c r="AT8216" s="73"/>
    </row>
    <row r="8217">
      <c r="A8217" s="106"/>
      <c r="B8217" s="85"/>
      <c r="AQ8217" s="73"/>
      <c r="AT8217" s="73"/>
    </row>
    <row r="8218">
      <c r="A8218" s="106"/>
      <c r="B8218" s="85"/>
      <c r="AQ8218" s="73"/>
      <c r="AT8218" s="73"/>
    </row>
    <row r="8219">
      <c r="A8219" s="106"/>
      <c r="B8219" s="85"/>
      <c r="AQ8219" s="73"/>
      <c r="AT8219" s="73"/>
    </row>
    <row r="8220">
      <c r="A8220" s="106"/>
      <c r="B8220" s="85"/>
      <c r="AQ8220" s="73"/>
      <c r="AT8220" s="73"/>
    </row>
    <row r="8221">
      <c r="A8221" s="106"/>
      <c r="B8221" s="85"/>
      <c r="AQ8221" s="73"/>
      <c r="AT8221" s="73"/>
    </row>
    <row r="8222">
      <c r="A8222" s="106"/>
      <c r="B8222" s="85"/>
      <c r="AQ8222" s="73"/>
      <c r="AT8222" s="73"/>
    </row>
    <row r="8223">
      <c r="A8223" s="106"/>
      <c r="B8223" s="85"/>
      <c r="AQ8223" s="73"/>
      <c r="AT8223" s="73"/>
    </row>
    <row r="8224">
      <c r="A8224" s="106"/>
      <c r="B8224" s="85"/>
      <c r="AQ8224" s="73"/>
      <c r="AT8224" s="73"/>
    </row>
    <row r="8225">
      <c r="A8225" s="106"/>
      <c r="B8225" s="85"/>
      <c r="AQ8225" s="73"/>
      <c r="AT8225" s="73"/>
    </row>
    <row r="8226">
      <c r="A8226" s="106"/>
      <c r="B8226" s="85"/>
      <c r="AQ8226" s="73"/>
      <c r="AT8226" s="73"/>
    </row>
    <row r="8227">
      <c r="A8227" s="106"/>
      <c r="B8227" s="85"/>
      <c r="AQ8227" s="73"/>
      <c r="AT8227" s="73"/>
    </row>
    <row r="8228">
      <c r="A8228" s="106"/>
      <c r="B8228" s="85"/>
      <c r="AQ8228" s="73"/>
      <c r="AT8228" s="73"/>
    </row>
    <row r="8229">
      <c r="A8229" s="106"/>
      <c r="B8229" s="85"/>
      <c r="AQ8229" s="73"/>
      <c r="AT8229" s="73"/>
    </row>
    <row r="8230">
      <c r="A8230" s="106"/>
      <c r="B8230" s="85"/>
      <c r="AQ8230" s="73"/>
      <c r="AT8230" s="73"/>
    </row>
    <row r="8231">
      <c r="A8231" s="106"/>
      <c r="B8231" s="85"/>
      <c r="AQ8231" s="73"/>
      <c r="AT8231" s="73"/>
    </row>
    <row r="8232">
      <c r="A8232" s="106"/>
      <c r="B8232" s="85"/>
      <c r="AQ8232" s="73"/>
      <c r="AT8232" s="73"/>
    </row>
    <row r="8233">
      <c r="A8233" s="106"/>
      <c r="B8233" s="85"/>
      <c r="AQ8233" s="73"/>
      <c r="AT8233" s="73"/>
    </row>
    <row r="8234">
      <c r="A8234" s="106"/>
      <c r="B8234" s="85"/>
      <c r="AQ8234" s="73"/>
      <c r="AT8234" s="73"/>
    </row>
    <row r="8235">
      <c r="A8235" s="106"/>
      <c r="B8235" s="85"/>
      <c r="AQ8235" s="73"/>
      <c r="AT8235" s="73"/>
    </row>
    <row r="8236">
      <c r="A8236" s="106"/>
      <c r="B8236" s="85"/>
      <c r="AQ8236" s="73"/>
      <c r="AT8236" s="73"/>
    </row>
    <row r="8237">
      <c r="A8237" s="106"/>
      <c r="B8237" s="85"/>
      <c r="AQ8237" s="73"/>
      <c r="AT8237" s="73"/>
    </row>
    <row r="8238">
      <c r="A8238" s="106"/>
      <c r="B8238" s="85"/>
      <c r="AQ8238" s="73"/>
      <c r="AT8238" s="73"/>
    </row>
    <row r="8239">
      <c r="A8239" s="106"/>
      <c r="B8239" s="85"/>
      <c r="AQ8239" s="73"/>
      <c r="AT8239" s="73"/>
    </row>
    <row r="8240">
      <c r="A8240" s="106"/>
      <c r="B8240" s="85"/>
      <c r="AQ8240" s="73"/>
      <c r="AT8240" s="73"/>
    </row>
    <row r="8241">
      <c r="A8241" s="106"/>
      <c r="B8241" s="85"/>
      <c r="AQ8241" s="73"/>
      <c r="AT8241" s="73"/>
    </row>
    <row r="8242">
      <c r="A8242" s="106"/>
      <c r="B8242" s="85"/>
      <c r="AQ8242" s="73"/>
      <c r="AT8242" s="73"/>
    </row>
    <row r="8243">
      <c r="A8243" s="106"/>
      <c r="B8243" s="85"/>
      <c r="AQ8243" s="73"/>
      <c r="AT8243" s="73"/>
    </row>
    <row r="8244">
      <c r="A8244" s="106"/>
      <c r="B8244" s="85"/>
      <c r="AQ8244" s="73"/>
      <c r="AT8244" s="73"/>
    </row>
    <row r="8245">
      <c r="A8245" s="106"/>
      <c r="B8245" s="85"/>
      <c r="AQ8245" s="73"/>
      <c r="AT8245" s="73"/>
    </row>
    <row r="8246">
      <c r="A8246" s="106"/>
      <c r="B8246" s="85"/>
      <c r="AQ8246" s="73"/>
      <c r="AT8246" s="73"/>
    </row>
    <row r="8247">
      <c r="A8247" s="106"/>
      <c r="B8247" s="85"/>
      <c r="AQ8247" s="73"/>
      <c r="AT8247" s="73"/>
    </row>
    <row r="8248">
      <c r="A8248" s="106"/>
      <c r="B8248" s="85"/>
      <c r="AQ8248" s="73"/>
      <c r="AT8248" s="73"/>
    </row>
    <row r="8249">
      <c r="A8249" s="106"/>
      <c r="B8249" s="85"/>
      <c r="AQ8249" s="73"/>
      <c r="AT8249" s="73"/>
    </row>
    <row r="8250">
      <c r="A8250" s="106"/>
      <c r="B8250" s="85"/>
      <c r="AQ8250" s="73"/>
      <c r="AT8250" s="73"/>
    </row>
    <row r="8251">
      <c r="A8251" s="106"/>
      <c r="B8251" s="85"/>
      <c r="AQ8251" s="73"/>
      <c r="AT8251" s="73"/>
    </row>
    <row r="8252">
      <c r="A8252" s="106"/>
      <c r="B8252" s="85"/>
      <c r="AQ8252" s="73"/>
      <c r="AT8252" s="73"/>
    </row>
    <row r="8253">
      <c r="A8253" s="106"/>
      <c r="B8253" s="85"/>
      <c r="AQ8253" s="73"/>
      <c r="AT8253" s="73"/>
    </row>
    <row r="8254">
      <c r="A8254" s="106"/>
      <c r="B8254" s="85"/>
      <c r="AQ8254" s="73"/>
      <c r="AT8254" s="73"/>
    </row>
    <row r="8255">
      <c r="A8255" s="106"/>
      <c r="B8255" s="85"/>
      <c r="AQ8255" s="73"/>
      <c r="AT8255" s="73"/>
    </row>
    <row r="8256">
      <c r="A8256" s="106"/>
      <c r="B8256" s="85"/>
      <c r="AQ8256" s="73"/>
      <c r="AT8256" s="73"/>
    </row>
    <row r="8257">
      <c r="A8257" s="106"/>
      <c r="B8257" s="85"/>
      <c r="AQ8257" s="73"/>
      <c r="AT8257" s="73"/>
    </row>
    <row r="8258">
      <c r="A8258" s="106"/>
      <c r="B8258" s="85"/>
      <c r="AQ8258" s="73"/>
      <c r="AT8258" s="73"/>
    </row>
    <row r="8259">
      <c r="A8259" s="106"/>
      <c r="B8259" s="85"/>
      <c r="AQ8259" s="73"/>
      <c r="AT8259" s="73"/>
    </row>
    <row r="8260">
      <c r="A8260" s="106"/>
      <c r="B8260" s="85"/>
      <c r="AQ8260" s="73"/>
      <c r="AT8260" s="73"/>
    </row>
    <row r="8261">
      <c r="A8261" s="106"/>
      <c r="B8261" s="85"/>
      <c r="AQ8261" s="73"/>
      <c r="AT8261" s="73"/>
    </row>
    <row r="8262">
      <c r="A8262" s="106"/>
      <c r="B8262" s="85"/>
      <c r="AQ8262" s="73"/>
      <c r="AT8262" s="73"/>
    </row>
    <row r="8263">
      <c r="A8263" s="106"/>
      <c r="B8263" s="85"/>
      <c r="AQ8263" s="73"/>
      <c r="AT8263" s="73"/>
    </row>
    <row r="8264">
      <c r="A8264" s="106"/>
      <c r="B8264" s="85"/>
      <c r="AQ8264" s="73"/>
      <c r="AT8264" s="73"/>
    </row>
    <row r="8265">
      <c r="A8265" s="106"/>
      <c r="B8265" s="85"/>
      <c r="AQ8265" s="73"/>
      <c r="AT8265" s="73"/>
    </row>
    <row r="8266">
      <c r="A8266" s="106"/>
      <c r="B8266" s="85"/>
      <c r="AQ8266" s="73"/>
      <c r="AT8266" s="73"/>
    </row>
    <row r="8267">
      <c r="A8267" s="106"/>
      <c r="B8267" s="85"/>
      <c r="AQ8267" s="73"/>
      <c r="AT8267" s="73"/>
    </row>
    <row r="8268">
      <c r="A8268" s="106"/>
      <c r="B8268" s="85"/>
      <c r="AQ8268" s="73"/>
      <c r="AT8268" s="73"/>
    </row>
    <row r="8269">
      <c r="A8269" s="106"/>
      <c r="B8269" s="85"/>
      <c r="AQ8269" s="73"/>
      <c r="AT8269" s="73"/>
    </row>
    <row r="8270">
      <c r="A8270" s="106"/>
      <c r="B8270" s="85"/>
      <c r="AQ8270" s="73"/>
      <c r="AT8270" s="73"/>
    </row>
    <row r="8271">
      <c r="A8271" s="106"/>
      <c r="B8271" s="85"/>
      <c r="AQ8271" s="73"/>
      <c r="AT8271" s="73"/>
    </row>
    <row r="8272">
      <c r="A8272" s="106"/>
      <c r="B8272" s="85"/>
      <c r="AQ8272" s="73"/>
      <c r="AT8272" s="73"/>
    </row>
    <row r="8273">
      <c r="A8273" s="106"/>
      <c r="B8273" s="85"/>
      <c r="AQ8273" s="73"/>
      <c r="AT8273" s="73"/>
    </row>
    <row r="8274">
      <c r="A8274" s="106"/>
      <c r="B8274" s="85"/>
      <c r="AQ8274" s="73"/>
      <c r="AT8274" s="73"/>
    </row>
    <row r="8275">
      <c r="A8275" s="106"/>
      <c r="B8275" s="85"/>
      <c r="AQ8275" s="73"/>
      <c r="AT8275" s="73"/>
    </row>
    <row r="8276">
      <c r="A8276" s="106"/>
      <c r="B8276" s="85"/>
      <c r="AQ8276" s="73"/>
      <c r="AT8276" s="73"/>
    </row>
    <row r="8277">
      <c r="A8277" s="106"/>
      <c r="B8277" s="85"/>
      <c r="AQ8277" s="73"/>
      <c r="AT8277" s="73"/>
    </row>
    <row r="8278">
      <c r="A8278" s="106"/>
      <c r="B8278" s="85"/>
      <c r="AQ8278" s="73"/>
      <c r="AT8278" s="73"/>
    </row>
    <row r="8279">
      <c r="A8279" s="106"/>
      <c r="B8279" s="85"/>
      <c r="AQ8279" s="73"/>
      <c r="AT8279" s="73"/>
    </row>
    <row r="8280">
      <c r="A8280" s="106"/>
      <c r="B8280" s="85"/>
      <c r="AQ8280" s="73"/>
      <c r="AT8280" s="73"/>
    </row>
    <row r="8281">
      <c r="A8281" s="106"/>
      <c r="B8281" s="85"/>
      <c r="AQ8281" s="73"/>
      <c r="AT8281" s="73"/>
    </row>
    <row r="8282">
      <c r="A8282" s="106"/>
      <c r="B8282" s="85"/>
      <c r="AQ8282" s="73"/>
      <c r="AT8282" s="73"/>
    </row>
    <row r="8283">
      <c r="A8283" s="106"/>
      <c r="B8283" s="85"/>
      <c r="AQ8283" s="73"/>
      <c r="AT8283" s="73"/>
    </row>
    <row r="8284">
      <c r="A8284" s="106"/>
      <c r="B8284" s="85"/>
      <c r="AQ8284" s="73"/>
      <c r="AT8284" s="73"/>
    </row>
    <row r="8285">
      <c r="A8285" s="106"/>
      <c r="B8285" s="85"/>
      <c r="AQ8285" s="73"/>
      <c r="AT8285" s="73"/>
    </row>
    <row r="8286">
      <c r="A8286" s="106"/>
      <c r="B8286" s="85"/>
      <c r="AQ8286" s="73"/>
      <c r="AT8286" s="73"/>
    </row>
    <row r="8287">
      <c r="A8287" s="106"/>
      <c r="B8287" s="85"/>
      <c r="AQ8287" s="73"/>
      <c r="AT8287" s="73"/>
    </row>
    <row r="8288">
      <c r="A8288" s="106"/>
      <c r="B8288" s="85"/>
      <c r="AQ8288" s="73"/>
      <c r="AT8288" s="73"/>
    </row>
    <row r="8289">
      <c r="A8289" s="106"/>
      <c r="B8289" s="85"/>
      <c r="AQ8289" s="73"/>
      <c r="AT8289" s="73"/>
    </row>
    <row r="8290">
      <c r="A8290" s="106"/>
      <c r="B8290" s="85"/>
      <c r="AQ8290" s="73"/>
      <c r="AT8290" s="73"/>
    </row>
    <row r="8291">
      <c r="A8291" s="106"/>
      <c r="B8291" s="85"/>
      <c r="AQ8291" s="73"/>
      <c r="AT8291" s="73"/>
    </row>
    <row r="8292">
      <c r="A8292" s="106"/>
      <c r="B8292" s="85"/>
      <c r="AQ8292" s="73"/>
      <c r="AT8292" s="73"/>
    </row>
    <row r="8293">
      <c r="A8293" s="106"/>
      <c r="B8293" s="85"/>
      <c r="AQ8293" s="73"/>
      <c r="AT8293" s="73"/>
    </row>
    <row r="8294">
      <c r="A8294" s="106"/>
      <c r="B8294" s="85"/>
      <c r="AQ8294" s="73"/>
      <c r="AT8294" s="73"/>
    </row>
    <row r="8295">
      <c r="A8295" s="106"/>
      <c r="B8295" s="85"/>
      <c r="AQ8295" s="73"/>
      <c r="AT8295" s="73"/>
    </row>
    <row r="8296">
      <c r="A8296" s="106"/>
      <c r="B8296" s="85"/>
      <c r="AQ8296" s="73"/>
      <c r="AT8296" s="73"/>
    </row>
    <row r="8297">
      <c r="A8297" s="106"/>
      <c r="B8297" s="85"/>
      <c r="AQ8297" s="73"/>
      <c r="AT8297" s="73"/>
    </row>
    <row r="8298">
      <c r="A8298" s="106"/>
      <c r="B8298" s="85"/>
      <c r="AQ8298" s="73"/>
      <c r="AT8298" s="73"/>
    </row>
    <row r="8299">
      <c r="A8299" s="106"/>
      <c r="B8299" s="85"/>
      <c r="AQ8299" s="73"/>
      <c r="AT8299" s="73"/>
    </row>
    <row r="8300">
      <c r="A8300" s="106"/>
      <c r="B8300" s="85"/>
      <c r="AQ8300" s="73"/>
      <c r="AT8300" s="73"/>
    </row>
    <row r="8301">
      <c r="A8301" s="106"/>
      <c r="B8301" s="85"/>
      <c r="AQ8301" s="73"/>
      <c r="AT8301" s="73"/>
    </row>
    <row r="8302">
      <c r="A8302" s="106"/>
      <c r="B8302" s="85"/>
      <c r="AQ8302" s="73"/>
      <c r="AT8302" s="73"/>
    </row>
    <row r="8303">
      <c r="A8303" s="106"/>
      <c r="B8303" s="85"/>
      <c r="AQ8303" s="73"/>
      <c r="AT8303" s="73"/>
    </row>
    <row r="8304">
      <c r="A8304" s="106"/>
      <c r="B8304" s="85"/>
      <c r="AQ8304" s="73"/>
      <c r="AT8304" s="73"/>
    </row>
    <row r="8305">
      <c r="A8305" s="106"/>
      <c r="B8305" s="85"/>
      <c r="AQ8305" s="73"/>
      <c r="AT8305" s="73"/>
    </row>
    <row r="8306">
      <c r="A8306" s="106"/>
      <c r="B8306" s="85"/>
      <c r="AQ8306" s="73"/>
      <c r="AT8306" s="73"/>
    </row>
    <row r="8307">
      <c r="A8307" s="106"/>
      <c r="B8307" s="85"/>
      <c r="AQ8307" s="73"/>
      <c r="AT8307" s="73"/>
    </row>
    <row r="8308">
      <c r="A8308" s="106"/>
      <c r="B8308" s="85"/>
      <c r="AQ8308" s="73"/>
      <c r="AT8308" s="73"/>
    </row>
    <row r="8309">
      <c r="A8309" s="106"/>
      <c r="B8309" s="85"/>
      <c r="AQ8309" s="73"/>
      <c r="AT8309" s="73"/>
    </row>
    <row r="8310">
      <c r="A8310" s="106"/>
      <c r="B8310" s="85"/>
      <c r="AQ8310" s="73"/>
      <c r="AT8310" s="73"/>
    </row>
    <row r="8311">
      <c r="A8311" s="106"/>
      <c r="B8311" s="85"/>
      <c r="AQ8311" s="73"/>
      <c r="AT8311" s="73"/>
    </row>
    <row r="8312">
      <c r="A8312" s="106"/>
      <c r="B8312" s="85"/>
      <c r="AQ8312" s="73"/>
      <c r="AT8312" s="73"/>
    </row>
    <row r="8313">
      <c r="A8313" s="106"/>
      <c r="B8313" s="85"/>
      <c r="AQ8313" s="73"/>
      <c r="AT8313" s="73"/>
    </row>
    <row r="8314">
      <c r="A8314" s="106"/>
      <c r="B8314" s="85"/>
      <c r="AQ8314" s="73"/>
      <c r="AT8314" s="73"/>
    </row>
    <row r="8315">
      <c r="A8315" s="106"/>
      <c r="B8315" s="85"/>
      <c r="AQ8315" s="73"/>
      <c r="AT8315" s="73"/>
    </row>
    <row r="8316">
      <c r="A8316" s="106"/>
      <c r="B8316" s="85"/>
      <c r="AQ8316" s="73"/>
      <c r="AT8316" s="73"/>
    </row>
    <row r="8317">
      <c r="A8317" s="106"/>
      <c r="B8317" s="85"/>
      <c r="AQ8317" s="73"/>
      <c r="AT8317" s="73"/>
    </row>
    <row r="8318">
      <c r="A8318" s="106"/>
      <c r="B8318" s="85"/>
      <c r="AQ8318" s="73"/>
      <c r="AT8318" s="73"/>
    </row>
    <row r="8319">
      <c r="A8319" s="106"/>
      <c r="B8319" s="85"/>
      <c r="AQ8319" s="73"/>
      <c r="AT8319" s="73"/>
    </row>
    <row r="8320">
      <c r="A8320" s="106"/>
      <c r="B8320" s="85"/>
      <c r="AQ8320" s="73"/>
      <c r="AT8320" s="73"/>
    </row>
    <row r="8321">
      <c r="A8321" s="106"/>
      <c r="B8321" s="85"/>
      <c r="AQ8321" s="73"/>
      <c r="AT8321" s="73"/>
    </row>
    <row r="8322">
      <c r="A8322" s="106"/>
      <c r="B8322" s="85"/>
      <c r="AQ8322" s="73"/>
      <c r="AT8322" s="73"/>
    </row>
    <row r="8323">
      <c r="A8323" s="106"/>
      <c r="B8323" s="85"/>
      <c r="AQ8323" s="73"/>
      <c r="AT8323" s="73"/>
    </row>
    <row r="8324">
      <c r="A8324" s="106"/>
      <c r="B8324" s="85"/>
      <c r="AQ8324" s="73"/>
      <c r="AT8324" s="73"/>
    </row>
    <row r="8325">
      <c r="A8325" s="106"/>
      <c r="B8325" s="85"/>
      <c r="AQ8325" s="73"/>
      <c r="AT8325" s="73"/>
    </row>
    <row r="8326">
      <c r="A8326" s="106"/>
      <c r="B8326" s="85"/>
      <c r="AQ8326" s="73"/>
      <c r="AT8326" s="73"/>
    </row>
    <row r="8327">
      <c r="A8327" s="106"/>
      <c r="B8327" s="85"/>
      <c r="AQ8327" s="73"/>
      <c r="AT8327" s="73"/>
    </row>
    <row r="8328">
      <c r="A8328" s="106"/>
      <c r="B8328" s="85"/>
      <c r="AQ8328" s="73"/>
      <c r="AT8328" s="73"/>
    </row>
    <row r="8329">
      <c r="A8329" s="106"/>
      <c r="B8329" s="85"/>
      <c r="AQ8329" s="73"/>
      <c r="AT8329" s="73"/>
    </row>
    <row r="8330">
      <c r="A8330" s="106"/>
      <c r="B8330" s="85"/>
      <c r="AQ8330" s="73"/>
      <c r="AT8330" s="73"/>
    </row>
    <row r="8331">
      <c r="A8331" s="106"/>
      <c r="B8331" s="85"/>
      <c r="AQ8331" s="73"/>
      <c r="AT8331" s="73"/>
    </row>
    <row r="8332">
      <c r="A8332" s="106"/>
      <c r="B8332" s="85"/>
      <c r="AQ8332" s="73"/>
      <c r="AT8332" s="73"/>
    </row>
    <row r="8333">
      <c r="A8333" s="106"/>
      <c r="B8333" s="85"/>
      <c r="AQ8333" s="73"/>
      <c r="AT8333" s="73"/>
    </row>
    <row r="8334">
      <c r="A8334" s="106"/>
      <c r="B8334" s="85"/>
      <c r="AQ8334" s="73"/>
      <c r="AT8334" s="73"/>
    </row>
    <row r="8335">
      <c r="A8335" s="106"/>
      <c r="B8335" s="85"/>
      <c r="AQ8335" s="73"/>
      <c r="AT8335" s="73"/>
    </row>
    <row r="8336">
      <c r="A8336" s="106"/>
      <c r="B8336" s="85"/>
      <c r="AQ8336" s="73"/>
      <c r="AT8336" s="73"/>
    </row>
    <row r="8337">
      <c r="A8337" s="106"/>
      <c r="B8337" s="85"/>
      <c r="AQ8337" s="73"/>
      <c r="AT8337" s="73"/>
    </row>
    <row r="8338">
      <c r="A8338" s="106"/>
      <c r="B8338" s="85"/>
      <c r="AQ8338" s="73"/>
      <c r="AT8338" s="73"/>
    </row>
    <row r="8339">
      <c r="A8339" s="106"/>
      <c r="B8339" s="85"/>
      <c r="AQ8339" s="73"/>
      <c r="AT8339" s="73"/>
    </row>
    <row r="8340">
      <c r="A8340" s="106"/>
      <c r="B8340" s="85"/>
      <c r="AQ8340" s="73"/>
      <c r="AT8340" s="73"/>
    </row>
    <row r="8341">
      <c r="A8341" s="106"/>
      <c r="B8341" s="85"/>
      <c r="AQ8341" s="73"/>
      <c r="AT8341" s="73"/>
    </row>
    <row r="8342">
      <c r="A8342" s="106"/>
      <c r="B8342" s="85"/>
      <c r="AQ8342" s="73"/>
      <c r="AT8342" s="73"/>
    </row>
    <row r="8343">
      <c r="A8343" s="106"/>
      <c r="B8343" s="85"/>
      <c r="AQ8343" s="73"/>
      <c r="AT8343" s="73"/>
    </row>
    <row r="8344">
      <c r="A8344" s="106"/>
      <c r="B8344" s="85"/>
      <c r="AQ8344" s="73"/>
      <c r="AT8344" s="73"/>
    </row>
    <row r="8345">
      <c r="A8345" s="106"/>
      <c r="B8345" s="85"/>
      <c r="AQ8345" s="73"/>
      <c r="AT8345" s="73"/>
    </row>
    <row r="8346">
      <c r="A8346" s="106"/>
      <c r="B8346" s="85"/>
      <c r="AQ8346" s="73"/>
      <c r="AT8346" s="73"/>
    </row>
    <row r="8347">
      <c r="A8347" s="106"/>
      <c r="B8347" s="85"/>
      <c r="AQ8347" s="73"/>
      <c r="AT8347" s="73"/>
    </row>
    <row r="8348">
      <c r="A8348" s="106"/>
      <c r="B8348" s="85"/>
      <c r="AQ8348" s="73"/>
      <c r="AT8348" s="73"/>
    </row>
    <row r="8349">
      <c r="A8349" s="106"/>
      <c r="B8349" s="85"/>
      <c r="AQ8349" s="73"/>
      <c r="AT8349" s="7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6" width="29.29"/>
    <col customWidth="1" min="7" max="8" width="29.43"/>
    <col customWidth="1" min="9" max="9" width="29.29"/>
  </cols>
  <sheetData>
    <row r="1">
      <c r="A1" s="154" t="s">
        <v>105</v>
      </c>
      <c r="B1" s="154" t="s">
        <v>278</v>
      </c>
      <c r="C1" s="154" t="s">
        <v>279</v>
      </c>
      <c r="D1" s="155" t="s">
        <v>280</v>
      </c>
      <c r="E1" s="156" t="s">
        <v>281</v>
      </c>
      <c r="F1" s="154" t="s">
        <v>282</v>
      </c>
      <c r="G1" s="154" t="s">
        <v>283</v>
      </c>
      <c r="H1" s="154"/>
      <c r="I1" s="157"/>
      <c r="J1" s="15"/>
      <c r="K1" s="15"/>
      <c r="L1" s="15"/>
      <c r="M1" s="15"/>
      <c r="N1" s="15"/>
      <c r="O1" s="15"/>
      <c r="P1" s="15"/>
      <c r="Q1" s="15"/>
      <c r="R1" s="15"/>
      <c r="S1" s="15"/>
      <c r="T1" s="15"/>
      <c r="U1" s="15"/>
      <c r="V1" s="15"/>
      <c r="W1" s="15"/>
      <c r="X1" s="15"/>
      <c r="Y1" s="15"/>
      <c r="Z1" s="15"/>
      <c r="AA1" s="15"/>
    </row>
    <row r="2">
      <c r="A2" s="158">
        <v>2.0200806E7</v>
      </c>
      <c r="B2" s="159">
        <v>2449.0</v>
      </c>
      <c r="C2" s="159">
        <v>2449.0</v>
      </c>
      <c r="D2" s="160">
        <v>509.0</v>
      </c>
      <c r="E2" s="160">
        <v>509.0</v>
      </c>
      <c r="F2" s="158">
        <v>2958.0</v>
      </c>
      <c r="G2" s="158">
        <f>(2449+509)</f>
        <v>2958</v>
      </c>
      <c r="H2" s="161"/>
      <c r="I2" s="162"/>
    </row>
    <row r="3">
      <c r="A3" s="158">
        <v>2.0200805E7</v>
      </c>
      <c r="B3" s="163">
        <v>2424.0</v>
      </c>
      <c r="C3" s="163">
        <v>2424.0</v>
      </c>
      <c r="D3" s="160">
        <v>499.0</v>
      </c>
      <c r="E3" s="160">
        <v>499.0</v>
      </c>
      <c r="F3" s="158">
        <v>2923.0</v>
      </c>
      <c r="G3" s="158">
        <f>2424+499</f>
        <v>2923</v>
      </c>
      <c r="H3" s="161"/>
      <c r="I3" s="162"/>
    </row>
    <row r="4">
      <c r="A4" s="158">
        <v>2.0200804E7</v>
      </c>
      <c r="B4" s="163">
        <v>2392.0</v>
      </c>
      <c r="C4" s="163">
        <v>2392.0</v>
      </c>
      <c r="D4" s="160">
        <v>492.0</v>
      </c>
      <c r="E4" s="160">
        <v>492.0</v>
      </c>
      <c r="F4" s="158">
        <v>2884.0</v>
      </c>
      <c r="G4" s="158">
        <f>2392+492</f>
        <v>2884</v>
      </c>
      <c r="H4" s="161"/>
      <c r="I4" s="162"/>
    </row>
    <row r="5">
      <c r="A5" s="158">
        <v>2.0200803E7</v>
      </c>
      <c r="B5" s="163">
        <v>2364.0</v>
      </c>
      <c r="C5" s="163">
        <v>2364.0</v>
      </c>
      <c r="D5" s="160">
        <v>484.0</v>
      </c>
      <c r="E5" s="160">
        <v>484.0</v>
      </c>
      <c r="F5" s="158">
        <v>2848.0</v>
      </c>
      <c r="G5" s="158">
        <f>2364+484</f>
        <v>2848</v>
      </c>
      <c r="H5" s="161"/>
      <c r="I5" s="162"/>
    </row>
    <row r="6">
      <c r="A6" s="158">
        <v>2.0200802E7</v>
      </c>
      <c r="B6" s="163">
        <v>2333.0</v>
      </c>
      <c r="C6" s="163">
        <v>2333.0</v>
      </c>
      <c r="D6" s="160">
        <v>475.0</v>
      </c>
      <c r="E6" s="160">
        <v>475.0</v>
      </c>
      <c r="F6" s="158">
        <v>2808.0</v>
      </c>
      <c r="G6" s="158">
        <f>2333+475</f>
        <v>2808</v>
      </c>
      <c r="H6" s="161"/>
      <c r="I6" s="162"/>
    </row>
    <row r="7">
      <c r="A7" s="158">
        <v>2.0200801E7</v>
      </c>
      <c r="B7" s="163">
        <v>2297.0</v>
      </c>
      <c r="C7" s="163">
        <v>2297.0</v>
      </c>
      <c r="D7" s="160">
        <v>472.0</v>
      </c>
      <c r="E7" s="160">
        <v>472.0</v>
      </c>
      <c r="F7" s="158">
        <v>2769.0</v>
      </c>
      <c r="G7" s="158">
        <f>2297+472</f>
        <v>2769</v>
      </c>
      <c r="H7" s="161"/>
      <c r="I7" s="162"/>
    </row>
    <row r="8">
      <c r="A8" s="158">
        <v>2.0200731E7</v>
      </c>
      <c r="B8" s="163">
        <v>2254.0</v>
      </c>
      <c r="C8" s="163">
        <v>2254.0</v>
      </c>
      <c r="D8" s="160">
        <v>472.0</v>
      </c>
      <c r="E8" s="160">
        <v>472.0</v>
      </c>
      <c r="F8" s="158">
        <v>2726.0</v>
      </c>
      <c r="G8" s="158">
        <f>2254+472</f>
        <v>2726</v>
      </c>
      <c r="H8" s="161"/>
      <c r="I8" s="162"/>
    </row>
    <row r="9">
      <c r="A9" s="158">
        <v>2.020073E7</v>
      </c>
      <c r="B9" s="163">
        <v>2217.0</v>
      </c>
      <c r="C9" s="163">
        <v>2217.0</v>
      </c>
      <c r="D9" s="160">
        <v>469.0</v>
      </c>
      <c r="E9" s="160">
        <v>469.0</v>
      </c>
      <c r="F9" s="158">
        <v>2686.0</v>
      </c>
      <c r="G9" s="158">
        <f>2217+469</f>
        <v>2686</v>
      </c>
      <c r="H9" s="161"/>
      <c r="I9" s="162"/>
    </row>
    <row r="10">
      <c r="A10" s="158">
        <v>2.0200729E7</v>
      </c>
      <c r="B10" s="163">
        <v>2172.0</v>
      </c>
      <c r="C10" s="163">
        <v>2172.0</v>
      </c>
      <c r="D10" s="160">
        <v>456.0</v>
      </c>
      <c r="E10" s="160">
        <v>456.0</v>
      </c>
      <c r="F10" s="158">
        <v>2628.0</v>
      </c>
      <c r="G10" s="158">
        <f>2172+456</f>
        <v>2628</v>
      </c>
      <c r="H10" s="161"/>
      <c r="I10" s="162"/>
    </row>
    <row r="11">
      <c r="A11" s="158">
        <v>2.0200728E7</v>
      </c>
      <c r="B11" s="163">
        <v>2136.0</v>
      </c>
      <c r="C11" s="163">
        <v>2136.0</v>
      </c>
      <c r="D11" s="160">
        <v>453.0</v>
      </c>
      <c r="E11" s="160">
        <v>453.0</v>
      </c>
      <c r="F11" s="158">
        <v>2589.0</v>
      </c>
      <c r="G11" s="158">
        <f>2136+453</f>
        <v>2589</v>
      </c>
      <c r="H11" s="161"/>
      <c r="I11" s="162"/>
    </row>
    <row r="12">
      <c r="A12" s="158">
        <v>2.0200727E7</v>
      </c>
      <c r="B12" s="163">
        <v>2072.0</v>
      </c>
      <c r="C12" s="163">
        <v>2072.0</v>
      </c>
      <c r="D12" s="160">
        <v>448.0</v>
      </c>
      <c r="E12" s="160">
        <v>448.0</v>
      </c>
      <c r="F12" s="158">
        <v>2520.0</v>
      </c>
      <c r="G12" s="158">
        <f>2072+448</f>
        <v>2520</v>
      </c>
      <c r="H12" s="161"/>
      <c r="I12" s="162"/>
    </row>
    <row r="13">
      <c r="A13" s="158">
        <v>2.0200726E7</v>
      </c>
      <c r="B13" s="163">
        <v>2029.0</v>
      </c>
      <c r="C13" s="163">
        <v>2029.0</v>
      </c>
      <c r="D13" s="160">
        <v>446.0</v>
      </c>
      <c r="E13" s="160">
        <v>446.0</v>
      </c>
      <c r="F13" s="158">
        <v>2475.0</v>
      </c>
      <c r="G13" s="158">
        <f>2029+446</f>
        <v>2475</v>
      </c>
      <c r="H13" s="161"/>
      <c r="I13" s="162"/>
    </row>
    <row r="14">
      <c r="A14" s="158">
        <v>2.0200725E7</v>
      </c>
      <c r="B14" s="163">
        <v>2008.0</v>
      </c>
      <c r="C14" s="163">
        <v>2008.0</v>
      </c>
      <c r="D14" s="160">
        <v>438.0</v>
      </c>
      <c r="E14" s="160">
        <v>438.0</v>
      </c>
      <c r="F14" s="158">
        <v>2446.0</v>
      </c>
      <c r="G14" s="158">
        <f>2008+438</f>
        <v>2446</v>
      </c>
      <c r="H14" s="161"/>
      <c r="I14" s="162"/>
    </row>
    <row r="15">
      <c r="A15" s="158">
        <v>2.0200724E7</v>
      </c>
      <c r="B15" s="163">
        <v>1972.0</v>
      </c>
      <c r="C15" s="163">
        <v>1972.0</v>
      </c>
      <c r="D15" s="160">
        <v>433.0</v>
      </c>
      <c r="E15" s="160">
        <v>433.0</v>
      </c>
      <c r="F15" s="158">
        <v>2405.0</v>
      </c>
      <c r="G15" s="158">
        <f>1972+433</f>
        <v>2405</v>
      </c>
      <c r="H15" s="161"/>
      <c r="I15" s="162"/>
    </row>
    <row r="16">
      <c r="A16" s="158">
        <v>2.0200723E7</v>
      </c>
      <c r="B16" s="163">
        <v>1922.0</v>
      </c>
      <c r="C16" s="164">
        <v>1923.0</v>
      </c>
      <c r="D16" s="160">
        <v>424.0</v>
      </c>
      <c r="E16" s="160">
        <v>424.0</v>
      </c>
      <c r="F16" s="158">
        <v>2346.0</v>
      </c>
      <c r="G16" s="165">
        <f>1923+424</f>
        <v>2347</v>
      </c>
      <c r="H16" s="161"/>
      <c r="I16" s="162"/>
    </row>
    <row r="17">
      <c r="A17" s="158">
        <v>2.0200722E7</v>
      </c>
      <c r="B17" s="163">
        <v>1864.0</v>
      </c>
      <c r="C17" s="163">
        <v>1864.0</v>
      </c>
      <c r="D17" s="160">
        <v>424.0</v>
      </c>
      <c r="E17" s="160">
        <v>424.0</v>
      </c>
      <c r="F17" s="158">
        <v>2288.0</v>
      </c>
      <c r="G17" s="158">
        <f>1864+424</f>
        <v>2288</v>
      </c>
      <c r="H17" s="161"/>
      <c r="I17" s="162"/>
    </row>
    <row r="18">
      <c r="A18" s="158">
        <v>2.0200721E7</v>
      </c>
      <c r="B18" s="163">
        <v>1830.0</v>
      </c>
      <c r="C18" s="163">
        <v>1830.0</v>
      </c>
      <c r="D18" s="160">
        <v>408.0</v>
      </c>
      <c r="E18" s="160">
        <v>408.0</v>
      </c>
      <c r="F18" s="158">
        <v>2238.0</v>
      </c>
      <c r="G18" s="158">
        <f>1830+408</f>
        <v>2238</v>
      </c>
      <c r="H18" s="161"/>
      <c r="I18" s="162"/>
    </row>
    <row r="19">
      <c r="A19" s="158">
        <v>2.020072E7</v>
      </c>
      <c r="B19" s="163">
        <v>1790.0</v>
      </c>
      <c r="C19" s="163">
        <v>1790.0</v>
      </c>
      <c r="D19" s="160">
        <v>397.0</v>
      </c>
      <c r="E19" s="160">
        <v>397.0</v>
      </c>
      <c r="F19" s="158">
        <v>2187.0</v>
      </c>
      <c r="G19" s="158">
        <f>1790+397</f>
        <v>2187</v>
      </c>
      <c r="H19" s="161"/>
      <c r="I19" s="162"/>
    </row>
    <row r="20">
      <c r="A20" s="158">
        <v>2.0200719E7</v>
      </c>
      <c r="B20" s="163">
        <v>1728.0</v>
      </c>
      <c r="C20" s="163">
        <v>1728.0</v>
      </c>
      <c r="D20" s="160">
        <v>398.0</v>
      </c>
      <c r="E20" s="160">
        <v>398.0</v>
      </c>
      <c r="F20" s="158">
        <v>2126.0</v>
      </c>
      <c r="G20" s="158">
        <f>1728+398</f>
        <v>2126</v>
      </c>
      <c r="H20" s="161"/>
      <c r="I20" s="162"/>
    </row>
    <row r="21">
      <c r="A21" s="158">
        <v>2.0200718E7</v>
      </c>
      <c r="B21" s="163">
        <v>1713.0</v>
      </c>
      <c r="C21" s="163">
        <v>1713.0</v>
      </c>
      <c r="D21" s="160">
        <v>395.0</v>
      </c>
      <c r="E21" s="160">
        <v>395.0</v>
      </c>
      <c r="F21" s="158">
        <v>2108.0</v>
      </c>
      <c r="G21" s="158">
        <f>1713+395</f>
        <v>2108</v>
      </c>
      <c r="H21" s="161"/>
      <c r="I21" s="162"/>
    </row>
    <row r="22">
      <c r="A22" s="158">
        <v>2.0200717E7</v>
      </c>
      <c r="B22" s="163">
        <v>1678.0</v>
      </c>
      <c r="C22" s="163">
        <v>1678.0</v>
      </c>
      <c r="D22" s="160">
        <v>391.0</v>
      </c>
      <c r="E22" s="160">
        <v>391.0</v>
      </c>
      <c r="F22" s="158">
        <v>2069.0</v>
      </c>
      <c r="G22" s="158">
        <f>1678+391</f>
        <v>2069</v>
      </c>
      <c r="H22" s="161"/>
      <c r="I22" s="162"/>
    </row>
    <row r="23">
      <c r="A23" s="158">
        <v>2.0200716E7</v>
      </c>
      <c r="B23" s="163">
        <v>1644.0</v>
      </c>
      <c r="C23" s="163">
        <v>1644.0</v>
      </c>
      <c r="D23" s="160">
        <v>382.0</v>
      </c>
      <c r="E23" s="160">
        <v>382.0</v>
      </c>
      <c r="F23" s="158">
        <v>2026.0</v>
      </c>
      <c r="G23" s="158">
        <f>1644+382</f>
        <v>2026</v>
      </c>
      <c r="H23" s="161"/>
      <c r="I23" s="162"/>
    </row>
    <row r="24">
      <c r="A24" s="158">
        <v>2.0200715E7</v>
      </c>
      <c r="B24" s="163">
        <v>1605.0</v>
      </c>
      <c r="C24" s="163">
        <v>1605.0</v>
      </c>
      <c r="D24" s="160">
        <v>380.0</v>
      </c>
      <c r="E24" s="160">
        <v>380.0</v>
      </c>
      <c r="F24" s="158">
        <v>1985.0</v>
      </c>
      <c r="G24" s="158">
        <f>1605+380</f>
        <v>1985</v>
      </c>
      <c r="H24" s="161"/>
      <c r="I24" s="162"/>
    </row>
    <row r="25">
      <c r="A25" s="158">
        <v>2.0200714E7</v>
      </c>
      <c r="B25" s="163">
        <v>1581.0</v>
      </c>
      <c r="C25" s="163">
        <v>1581.0</v>
      </c>
      <c r="D25" s="160">
        <v>370.0</v>
      </c>
      <c r="E25" s="160">
        <v>370.0</v>
      </c>
      <c r="F25" s="158">
        <v>1951.0</v>
      </c>
      <c r="G25" s="158">
        <f>1581+370</f>
        <v>1951</v>
      </c>
      <c r="H25" s="161"/>
      <c r="I25" s="162"/>
    </row>
    <row r="26">
      <c r="A26" s="158">
        <v>2.0200713E7</v>
      </c>
      <c r="B26" s="163">
        <v>1506.0</v>
      </c>
      <c r="C26" s="164">
        <v>1545.0</v>
      </c>
      <c r="D26" s="160">
        <v>358.0</v>
      </c>
      <c r="E26" s="160">
        <v>358.0</v>
      </c>
      <c r="F26" s="158">
        <v>1862.0</v>
      </c>
      <c r="G26" s="165">
        <f>1545+358</f>
        <v>1903</v>
      </c>
      <c r="H26" s="161"/>
      <c r="I26" s="162"/>
    </row>
    <row r="27">
      <c r="A27" s="158">
        <v>2.0200712E7</v>
      </c>
      <c r="B27" s="163">
        <v>1506.0</v>
      </c>
      <c r="C27" s="163">
        <v>1506.0</v>
      </c>
      <c r="D27" s="160">
        <v>356.0</v>
      </c>
      <c r="E27" s="160">
        <v>356.0</v>
      </c>
      <c r="F27" s="158">
        <v>1862.0</v>
      </c>
      <c r="G27" s="158">
        <f>1506+356</f>
        <v>1862</v>
      </c>
      <c r="H27" s="161"/>
      <c r="I27" s="162"/>
    </row>
    <row r="28">
      <c r="A28" s="158">
        <v>2.0200711E7</v>
      </c>
      <c r="B28" s="163">
        <v>1488.0</v>
      </c>
      <c r="C28" s="163">
        <v>1488.0</v>
      </c>
      <c r="D28" s="160">
        <v>351.0</v>
      </c>
      <c r="E28" s="160">
        <v>351.0</v>
      </c>
      <c r="F28" s="158">
        <v>1839.0</v>
      </c>
      <c r="G28" s="158">
        <f>1488+351</f>
        <v>1839</v>
      </c>
      <c r="H28" s="161"/>
      <c r="I28" s="162"/>
    </row>
    <row r="29">
      <c r="A29" s="158">
        <v>2.020071E7</v>
      </c>
      <c r="B29" s="163">
        <v>1445.0</v>
      </c>
      <c r="C29" s="163">
        <v>1445.0</v>
      </c>
      <c r="D29" s="160">
        <v>345.0</v>
      </c>
      <c r="E29" s="160">
        <v>345.0</v>
      </c>
      <c r="F29" s="158">
        <v>1790.0</v>
      </c>
      <c r="G29" s="158">
        <f>1445+345</f>
        <v>1790</v>
      </c>
      <c r="H29" s="161"/>
      <c r="I29" s="162"/>
    </row>
    <row r="30">
      <c r="A30" s="158">
        <v>2.0200709E7</v>
      </c>
      <c r="B30" s="163">
        <v>1428.0</v>
      </c>
      <c r="C30" s="163">
        <v>1428.0</v>
      </c>
      <c r="D30" s="160">
        <v>346.0</v>
      </c>
      <c r="E30" s="160">
        <v>346.0</v>
      </c>
      <c r="F30" s="158">
        <v>1774.0</v>
      </c>
      <c r="G30" s="158">
        <f>1428+346</f>
        <v>1774</v>
      </c>
      <c r="H30" s="161"/>
      <c r="I30" s="162"/>
    </row>
    <row r="31">
      <c r="A31" s="158">
        <v>2.0200708E7</v>
      </c>
      <c r="B31" s="163">
        <v>1404.0</v>
      </c>
      <c r="C31" s="163">
        <v>1404.0</v>
      </c>
      <c r="D31" s="160">
        <v>336.0</v>
      </c>
      <c r="E31" s="160">
        <v>336.0</v>
      </c>
      <c r="F31" s="158">
        <v>1740.0</v>
      </c>
      <c r="G31" s="158">
        <f>1404+336</f>
        <v>1740</v>
      </c>
      <c r="H31" s="161"/>
      <c r="I31" s="162"/>
    </row>
    <row r="32">
      <c r="A32" s="158">
        <v>2.0200707E7</v>
      </c>
      <c r="B32" s="163">
        <v>1378.0</v>
      </c>
      <c r="C32" s="163">
        <v>1378.0</v>
      </c>
      <c r="D32" s="160">
        <v>333.0</v>
      </c>
      <c r="E32" s="160">
        <v>333.0</v>
      </c>
      <c r="F32" s="158">
        <v>1711.0</v>
      </c>
      <c r="G32" s="158">
        <f>1378+333</f>
        <v>1711</v>
      </c>
      <c r="H32" s="161"/>
      <c r="I32" s="162"/>
    </row>
    <row r="33">
      <c r="A33" s="158">
        <v>2.0200706E7</v>
      </c>
      <c r="B33" s="163">
        <v>1312.0</v>
      </c>
      <c r="C33" s="163">
        <v>1312.0</v>
      </c>
      <c r="D33" s="160">
        <v>322.0</v>
      </c>
      <c r="E33" s="160">
        <v>322.0</v>
      </c>
      <c r="F33" s="158">
        <v>1634.0</v>
      </c>
      <c r="G33" s="158">
        <v>1634.0</v>
      </c>
      <c r="H33" s="161"/>
      <c r="I33" s="162"/>
    </row>
    <row r="34">
      <c r="A34" s="158">
        <v>2.0200705E7</v>
      </c>
      <c r="B34" s="163">
        <v>1312.0</v>
      </c>
      <c r="C34" s="163">
        <v>1312.0</v>
      </c>
      <c r="D34" s="160">
        <v>322.0</v>
      </c>
      <c r="E34" s="160">
        <v>322.0</v>
      </c>
      <c r="F34" s="158">
        <v>1634.0</v>
      </c>
      <c r="G34" s="158">
        <v>1634.0</v>
      </c>
      <c r="H34" s="161"/>
      <c r="I34" s="162"/>
    </row>
    <row r="35">
      <c r="A35" s="158">
        <v>2.0200704E7</v>
      </c>
      <c r="B35" s="163">
        <v>1289.0</v>
      </c>
      <c r="C35" s="163">
        <v>1289.0</v>
      </c>
      <c r="D35" s="160">
        <v>317.0</v>
      </c>
      <c r="E35" s="160">
        <v>317.0</v>
      </c>
      <c r="F35" s="158">
        <v>1606.0</v>
      </c>
      <c r="G35" s="158">
        <v>1606.0</v>
      </c>
      <c r="H35" s="161"/>
      <c r="I35" s="162"/>
    </row>
    <row r="36">
      <c r="A36" s="158">
        <v>2.0200703E7</v>
      </c>
      <c r="B36" s="163">
        <v>1267.0</v>
      </c>
      <c r="C36" s="163">
        <v>1267.0</v>
      </c>
      <c r="D36" s="160">
        <v>315.0</v>
      </c>
      <c r="E36" s="160">
        <v>315.0</v>
      </c>
      <c r="F36" s="158">
        <v>1582.0</v>
      </c>
      <c r="G36" s="158">
        <v>1582.0</v>
      </c>
      <c r="H36" s="161"/>
      <c r="I36" s="162"/>
    </row>
    <row r="37">
      <c r="A37" s="158">
        <v>2.0200702E7</v>
      </c>
      <c r="B37" s="163">
        <v>1233.0</v>
      </c>
      <c r="C37" s="163">
        <v>1233.0</v>
      </c>
      <c r="D37" s="160">
        <v>317.0</v>
      </c>
      <c r="E37" s="160">
        <v>317.0</v>
      </c>
      <c r="F37" s="158">
        <v>1550.0</v>
      </c>
      <c r="G37" s="158">
        <v>1550.0</v>
      </c>
      <c r="H37" s="161"/>
      <c r="I37" s="162"/>
    </row>
    <row r="38">
      <c r="A38" s="158">
        <v>2.0200701E7</v>
      </c>
      <c r="B38" s="163">
        <v>1203.0</v>
      </c>
      <c r="C38" s="163">
        <v>1203.0</v>
      </c>
      <c r="D38" s="160">
        <v>311.0</v>
      </c>
      <c r="E38" s="160">
        <v>311.0</v>
      </c>
      <c r="F38" s="158">
        <v>1514.0</v>
      </c>
      <c r="G38" s="158">
        <v>1514.0</v>
      </c>
      <c r="H38" s="161"/>
      <c r="I38" s="162"/>
    </row>
    <row r="39">
      <c r="A39" s="158">
        <v>2.020063E7</v>
      </c>
      <c r="B39" s="163">
        <v>1184.0</v>
      </c>
      <c r="C39" s="163">
        <v>1184.0</v>
      </c>
      <c r="D39" s="160">
        <v>303.0</v>
      </c>
      <c r="E39" s="160">
        <v>303.0</v>
      </c>
      <c r="F39" s="158">
        <v>1487.0</v>
      </c>
      <c r="G39" s="158">
        <v>1487.0</v>
      </c>
      <c r="H39" s="161"/>
      <c r="I39" s="162"/>
    </row>
    <row r="40">
      <c r="A40" s="158">
        <v>2.0200629E7</v>
      </c>
      <c r="B40" s="163">
        <v>1151.0</v>
      </c>
      <c r="C40" s="163">
        <v>1151.0</v>
      </c>
      <c r="D40" s="160">
        <v>299.0</v>
      </c>
      <c r="E40" s="160">
        <v>299.0</v>
      </c>
      <c r="F40" s="158">
        <v>1450.0</v>
      </c>
      <c r="G40" s="158">
        <v>1450.0</v>
      </c>
      <c r="H40" s="161"/>
      <c r="I40" s="162"/>
    </row>
    <row r="41">
      <c r="A41" s="158">
        <v>2.0200628E7</v>
      </c>
      <c r="B41" s="163">
        <v>1121.0</v>
      </c>
      <c r="C41" s="163">
        <v>1121.0</v>
      </c>
      <c r="D41" s="160">
        <v>296.0</v>
      </c>
      <c r="E41" s="160">
        <v>296.0</v>
      </c>
      <c r="F41" s="158">
        <v>1417.0</v>
      </c>
      <c r="G41" s="158">
        <v>1417.0</v>
      </c>
      <c r="H41" s="161"/>
      <c r="I41" s="162"/>
    </row>
    <row r="42">
      <c r="A42" s="158">
        <v>2.0200627E7</v>
      </c>
      <c r="B42" s="163">
        <v>1097.0</v>
      </c>
      <c r="C42" s="163">
        <v>1097.0</v>
      </c>
      <c r="D42" s="160">
        <v>295.0</v>
      </c>
      <c r="E42" s="160">
        <v>295.0</v>
      </c>
      <c r="F42" s="158">
        <v>1392.0</v>
      </c>
      <c r="G42" s="158">
        <v>1392.0</v>
      </c>
      <c r="H42" s="161"/>
      <c r="I42" s="162"/>
    </row>
    <row r="43">
      <c r="A43" s="158">
        <v>2.0200626E7</v>
      </c>
      <c r="B43" s="163">
        <v>1079.0</v>
      </c>
      <c r="C43" s="163">
        <v>1079.0</v>
      </c>
      <c r="D43" s="160">
        <v>289.0</v>
      </c>
      <c r="E43" s="160">
        <v>289.0</v>
      </c>
      <c r="F43" s="158">
        <v>1368.0</v>
      </c>
      <c r="G43" s="158">
        <v>1368.0</v>
      </c>
      <c r="H43" s="161"/>
      <c r="I43" s="162"/>
    </row>
    <row r="44">
      <c r="A44" s="158">
        <v>2.0200625E7</v>
      </c>
      <c r="B44" s="163">
        <v>1052.0</v>
      </c>
      <c r="C44" s="163">
        <v>1052.0</v>
      </c>
      <c r="D44" s="160">
        <v>274.0</v>
      </c>
      <c r="E44" s="160">
        <v>274.0</v>
      </c>
      <c r="F44" s="158">
        <v>1326.0</v>
      </c>
      <c r="G44" s="158">
        <v>1326.0</v>
      </c>
      <c r="H44" s="161"/>
      <c r="I44" s="162"/>
    </row>
    <row r="45">
      <c r="A45" s="158">
        <v>2.0200624E7</v>
      </c>
      <c r="B45" s="163">
        <v>1016.0</v>
      </c>
      <c r="C45" s="163">
        <v>1016.0</v>
      </c>
      <c r="D45" s="160">
        <v>266.0</v>
      </c>
      <c r="E45" s="160">
        <v>266.0</v>
      </c>
      <c r="F45" s="158">
        <v>1279.0</v>
      </c>
      <c r="G45" s="158">
        <v>1279.0</v>
      </c>
      <c r="H45" s="161"/>
      <c r="I45" s="162"/>
    </row>
    <row r="46">
      <c r="A46" s="158">
        <v>2.0200623E7</v>
      </c>
      <c r="B46" s="163">
        <v>992.0</v>
      </c>
      <c r="C46" s="163">
        <v>992.0</v>
      </c>
      <c r="D46" s="160">
        <v>262.0</v>
      </c>
      <c r="E46" s="160">
        <v>262.0</v>
      </c>
      <c r="F46" s="158">
        <v>1254.0</v>
      </c>
      <c r="G46" s="158">
        <v>1254.0</v>
      </c>
      <c r="H46" s="161"/>
      <c r="I46" s="162"/>
    </row>
    <row r="47">
      <c r="A47" s="158">
        <v>2.0200622E7</v>
      </c>
      <c r="B47" s="163">
        <v>974.0</v>
      </c>
      <c r="C47" s="163">
        <v>974.0</v>
      </c>
      <c r="D47" s="160">
        <v>256.0</v>
      </c>
      <c r="E47" s="160">
        <v>256.0</v>
      </c>
      <c r="F47" s="158">
        <v>1230.0</v>
      </c>
      <c r="G47" s="158">
        <v>1230.0</v>
      </c>
      <c r="H47" s="161"/>
      <c r="I47" s="162"/>
    </row>
    <row r="48">
      <c r="A48" s="158">
        <v>2.0200621E7</v>
      </c>
      <c r="B48" s="163">
        <v>947.0</v>
      </c>
      <c r="C48" s="163">
        <v>947.0</v>
      </c>
      <c r="D48" s="160">
        <v>250.0</v>
      </c>
      <c r="E48" s="160">
        <v>250.0</v>
      </c>
      <c r="F48" s="158">
        <v>1197.0</v>
      </c>
      <c r="G48" s="158">
        <v>1197.0</v>
      </c>
      <c r="H48" s="161"/>
      <c r="I48" s="162"/>
    </row>
    <row r="49">
      <c r="A49" s="158">
        <v>2.020062E7</v>
      </c>
      <c r="B49" s="163">
        <v>930.0</v>
      </c>
      <c r="C49" s="163">
        <v>930.0</v>
      </c>
      <c r="D49" s="160">
        <v>249.0</v>
      </c>
      <c r="E49" s="160">
        <v>249.0</v>
      </c>
      <c r="F49" s="158">
        <v>1179.0</v>
      </c>
      <c r="G49" s="158">
        <v>1179.0</v>
      </c>
      <c r="H49" s="161"/>
      <c r="I49" s="162"/>
    </row>
    <row r="50">
      <c r="A50" s="158">
        <v>2.0200619E7</v>
      </c>
      <c r="B50" s="163">
        <v>927.0</v>
      </c>
      <c r="C50" s="163">
        <v>927.0</v>
      </c>
      <c r="D50" s="160">
        <v>246.0</v>
      </c>
      <c r="E50" s="160">
        <v>246.0</v>
      </c>
      <c r="F50" s="158">
        <v>1173.0</v>
      </c>
      <c r="G50" s="158">
        <v>1173.0</v>
      </c>
      <c r="H50" s="161"/>
      <c r="I50" s="162"/>
    </row>
    <row r="51">
      <c r="A51" s="158">
        <v>2.0200618E7</v>
      </c>
      <c r="B51" s="163">
        <v>906.0</v>
      </c>
      <c r="C51" s="163">
        <v>906.0</v>
      </c>
      <c r="D51" s="160">
        <v>238.0</v>
      </c>
      <c r="E51" s="160">
        <v>238.0</v>
      </c>
      <c r="F51" s="158">
        <v>1144.0</v>
      </c>
      <c r="G51" s="158">
        <v>1144.0</v>
      </c>
      <c r="H51" s="161"/>
      <c r="I51" s="162"/>
    </row>
    <row r="52">
      <c r="A52" s="158">
        <v>2.0200617E7</v>
      </c>
      <c r="B52" s="163">
        <v>884.0</v>
      </c>
      <c r="C52" s="163">
        <v>884.0</v>
      </c>
      <c r="D52" s="160">
        <v>230.0</v>
      </c>
      <c r="E52" s="160">
        <v>230.0</v>
      </c>
      <c r="F52" s="158">
        <v>1114.0</v>
      </c>
      <c r="G52" s="158">
        <v>1114.0</v>
      </c>
      <c r="H52" s="161"/>
      <c r="I52" s="162"/>
    </row>
    <row r="53">
      <c r="A53" s="158">
        <v>2.0200616E7</v>
      </c>
      <c r="B53" s="163">
        <v>866.0</v>
      </c>
      <c r="C53" s="163">
        <v>866.0</v>
      </c>
      <c r="D53" s="160">
        <v>223.0</v>
      </c>
      <c r="E53" s="160">
        <v>223.0</v>
      </c>
      <c r="F53" s="158">
        <v>1089.0</v>
      </c>
      <c r="G53" s="158">
        <v>1089.0</v>
      </c>
      <c r="H53" s="161"/>
      <c r="I53" s="162"/>
    </row>
    <row r="54">
      <c r="A54" s="158">
        <v>2.0200615E7</v>
      </c>
      <c r="B54" s="163">
        <v>841.0</v>
      </c>
      <c r="C54" s="166">
        <v>856.0</v>
      </c>
      <c r="D54" s="160">
        <v>223.0</v>
      </c>
      <c r="E54" s="160">
        <v>223.0</v>
      </c>
      <c r="F54" s="158">
        <v>1060.0</v>
      </c>
      <c r="G54" s="167">
        <f>856+223</f>
        <v>1079</v>
      </c>
      <c r="H54" s="161"/>
      <c r="I54" s="162"/>
    </row>
    <row r="55">
      <c r="A55" s="158">
        <v>2.0200614E7</v>
      </c>
      <c r="B55" s="163">
        <v>841.0</v>
      </c>
      <c r="C55" s="163">
        <v>841.0</v>
      </c>
      <c r="D55" s="160">
        <v>219.0</v>
      </c>
      <c r="E55" s="160">
        <v>219.0</v>
      </c>
      <c r="F55" s="158">
        <v>1060.0</v>
      </c>
      <c r="G55" s="158">
        <v>1060.0</v>
      </c>
      <c r="H55" s="161"/>
      <c r="I55" s="162"/>
    </row>
    <row r="56">
      <c r="A56" s="158">
        <v>2.0200613E7</v>
      </c>
      <c r="B56" s="163">
        <v>832.0</v>
      </c>
      <c r="C56" s="163">
        <v>832.0</v>
      </c>
      <c r="D56" s="160">
        <v>218.0</v>
      </c>
      <c r="E56" s="160">
        <v>218.0</v>
      </c>
      <c r="F56" s="158">
        <v>1050.0</v>
      </c>
      <c r="G56" s="158">
        <v>1050.0</v>
      </c>
      <c r="H56" s="161"/>
      <c r="I56" s="162"/>
    </row>
    <row r="57">
      <c r="A57" s="158">
        <v>2.0200612E7</v>
      </c>
      <c r="B57" s="163">
        <v>811.0</v>
      </c>
      <c r="C57" s="163">
        <v>811.0</v>
      </c>
      <c r="D57" s="160">
        <v>216.0</v>
      </c>
      <c r="E57" s="160">
        <v>216.0</v>
      </c>
      <c r="F57" s="158">
        <v>1027.0</v>
      </c>
      <c r="G57" s="158">
        <v>1027.0</v>
      </c>
      <c r="H57" s="161"/>
      <c r="I57" s="162"/>
    </row>
    <row r="58">
      <c r="A58" s="158">
        <v>2.0200611E7</v>
      </c>
      <c r="B58" s="163">
        <v>793.0</v>
      </c>
      <c r="C58" s="163">
        <v>793.0</v>
      </c>
      <c r="D58" s="160">
        <v>216.0</v>
      </c>
      <c r="E58" s="160">
        <v>216.0</v>
      </c>
      <c r="F58" s="158">
        <v>1009.0</v>
      </c>
      <c r="G58" s="158">
        <v>1009.0</v>
      </c>
      <c r="H58" s="161"/>
      <c r="I58" s="162"/>
    </row>
    <row r="59">
      <c r="A59" s="158">
        <v>2.020061E7</v>
      </c>
      <c r="B59" s="163">
        <v>768.0</v>
      </c>
      <c r="C59" s="163">
        <v>768.0</v>
      </c>
      <c r="D59" s="160">
        <v>212.0</v>
      </c>
      <c r="E59" s="160">
        <v>212.0</v>
      </c>
      <c r="F59" s="158">
        <v>980.0</v>
      </c>
      <c r="G59" s="158">
        <v>980.0</v>
      </c>
      <c r="H59" s="161"/>
      <c r="I59" s="162"/>
    </row>
    <row r="60">
      <c r="A60" s="158">
        <v>2.0200609E7</v>
      </c>
      <c r="B60" s="163">
        <v>760.0</v>
      </c>
      <c r="C60" s="163">
        <v>760.0</v>
      </c>
      <c r="D60" s="160">
        <v>210.0</v>
      </c>
      <c r="E60" s="160">
        <v>210.0</v>
      </c>
      <c r="F60" s="158">
        <v>970.0</v>
      </c>
      <c r="G60" s="158">
        <v>970.0</v>
      </c>
      <c r="H60" s="161"/>
      <c r="I60" s="162"/>
    </row>
    <row r="61">
      <c r="A61" s="158">
        <v>2.0200608E7</v>
      </c>
      <c r="B61" s="163">
        <v>748.0</v>
      </c>
      <c r="C61" s="163">
        <v>748.0</v>
      </c>
      <c r="D61" s="160">
        <v>212.0</v>
      </c>
      <c r="E61" s="160">
        <v>212.0</v>
      </c>
      <c r="F61" s="158">
        <v>960.0</v>
      </c>
      <c r="G61" s="158">
        <v>960.0</v>
      </c>
      <c r="H61" s="161"/>
      <c r="I61" s="162"/>
    </row>
    <row r="62">
      <c r="A62" s="158">
        <v>2.0200607E7</v>
      </c>
      <c r="B62" s="163">
        <v>734.0</v>
      </c>
      <c r="C62" s="163">
        <v>734.0</v>
      </c>
      <c r="D62" s="160">
        <v>213.0</v>
      </c>
      <c r="E62" s="160">
        <v>213.0</v>
      </c>
      <c r="F62" s="158">
        <v>947.0</v>
      </c>
      <c r="G62" s="158">
        <v>947.0</v>
      </c>
      <c r="H62" s="161"/>
      <c r="I62" s="162"/>
    </row>
    <row r="63">
      <c r="A63" s="158">
        <v>2.0200606E7</v>
      </c>
      <c r="B63" s="163">
        <v>726.0</v>
      </c>
      <c r="C63" s="163">
        <v>726.0</v>
      </c>
      <c r="D63" s="160">
        <v>213.0</v>
      </c>
      <c r="E63" s="160">
        <v>213.0</v>
      </c>
      <c r="F63" s="158">
        <v>939.0</v>
      </c>
      <c r="G63" s="158">
        <v>939.0</v>
      </c>
      <c r="H63" s="161"/>
      <c r="I63" s="162"/>
    </row>
    <row r="64">
      <c r="A64" s="158">
        <v>2.0200605E7</v>
      </c>
      <c r="B64" s="163">
        <v>721.0</v>
      </c>
      <c r="C64" s="163">
        <v>721.0</v>
      </c>
      <c r="D64" s="160">
        <v>212.0</v>
      </c>
      <c r="E64" s="160">
        <v>212.0</v>
      </c>
      <c r="F64" s="158">
        <v>933.0</v>
      </c>
      <c r="G64" s="158">
        <v>933.0</v>
      </c>
      <c r="H64" s="161"/>
      <c r="I64" s="162"/>
    </row>
    <row r="65">
      <c r="A65" s="158">
        <v>2.0200604E7</v>
      </c>
      <c r="B65" s="163">
        <v>703.0</v>
      </c>
      <c r="C65" s="166">
        <v>709.0</v>
      </c>
      <c r="D65" s="160">
        <v>212.0</v>
      </c>
      <c r="E65" s="160">
        <v>212.0</v>
      </c>
      <c r="F65" s="158">
        <v>915.0</v>
      </c>
      <c r="G65" s="167">
        <f>709+212</f>
        <v>921</v>
      </c>
      <c r="H65" s="161"/>
      <c r="I65" s="162"/>
    </row>
    <row r="66">
      <c r="A66" s="158">
        <v>2.0200603E7</v>
      </c>
      <c r="B66" s="163">
        <v>703.0</v>
      </c>
      <c r="C66" s="163">
        <v>703.0</v>
      </c>
      <c r="D66" s="160">
        <v>212.0</v>
      </c>
      <c r="E66" s="160">
        <v>212.0</v>
      </c>
      <c r="F66" s="158">
        <v>915.0</v>
      </c>
      <c r="G66" s="158">
        <v>915.0</v>
      </c>
      <c r="H66" s="161"/>
      <c r="I66" s="162"/>
    </row>
    <row r="67">
      <c r="A67" s="158">
        <v>2.0200602E7</v>
      </c>
      <c r="B67" s="163">
        <v>700.0</v>
      </c>
      <c r="C67" s="166">
        <v>701.0</v>
      </c>
      <c r="D67" s="160">
        <v>211.0</v>
      </c>
      <c r="E67" s="160">
        <v>211.0</v>
      </c>
      <c r="F67" s="158">
        <v>910.0</v>
      </c>
      <c r="G67" s="167">
        <f>701+211</f>
        <v>912</v>
      </c>
      <c r="H67" s="161"/>
      <c r="I67" s="162"/>
    </row>
    <row r="68">
      <c r="A68" s="158">
        <v>2.0200601E7</v>
      </c>
      <c r="B68" s="163">
        <v>700.0</v>
      </c>
      <c r="C68" s="163">
        <v>700.0</v>
      </c>
      <c r="D68" s="160">
        <v>210.0</v>
      </c>
      <c r="E68" s="160">
        <v>210.0</v>
      </c>
      <c r="F68" s="158">
        <v>910.0</v>
      </c>
      <c r="G68" s="158">
        <v>910.0</v>
      </c>
      <c r="H68" s="161"/>
      <c r="I68" s="162"/>
    </row>
    <row r="69">
      <c r="A69" s="158">
        <v>2.0200531E7</v>
      </c>
      <c r="B69" s="163">
        <v>693.0</v>
      </c>
      <c r="C69" s="163">
        <v>693.0</v>
      </c>
      <c r="D69" s="160">
        <v>210.0</v>
      </c>
      <c r="E69" s="160">
        <v>210.0</v>
      </c>
      <c r="F69" s="158">
        <v>903.0</v>
      </c>
      <c r="G69" s="158">
        <v>903.0</v>
      </c>
      <c r="H69" s="161"/>
      <c r="I69" s="162"/>
    </row>
    <row r="70">
      <c r="A70" s="158">
        <v>2.020053E7</v>
      </c>
      <c r="B70" s="163">
        <v>688.0</v>
      </c>
      <c r="C70" s="163">
        <v>688.0</v>
      </c>
      <c r="D70" s="160">
        <v>210.0</v>
      </c>
      <c r="E70" s="160">
        <v>210.0</v>
      </c>
      <c r="F70" s="158">
        <v>898.0</v>
      </c>
      <c r="G70" s="158">
        <v>898.0</v>
      </c>
      <c r="H70" s="161"/>
      <c r="I70" s="162"/>
    </row>
    <row r="71">
      <c r="A71" s="158">
        <v>2.0200529E7</v>
      </c>
      <c r="B71" s="163">
        <v>682.0</v>
      </c>
      <c r="C71" s="163">
        <v>682.0</v>
      </c>
      <c r="D71" s="160">
        <v>209.0</v>
      </c>
      <c r="E71" s="160">
        <v>209.0</v>
      </c>
      <c r="F71" s="158">
        <v>891.0</v>
      </c>
      <c r="G71" s="158">
        <v>891.0</v>
      </c>
      <c r="H71" s="161"/>
      <c r="I71" s="162"/>
    </row>
    <row r="72">
      <c r="A72" s="158">
        <v>2.0200528E7</v>
      </c>
      <c r="B72" s="163">
        <v>665.0</v>
      </c>
      <c r="C72" s="163">
        <v>665.0</v>
      </c>
      <c r="D72" s="160">
        <v>209.0</v>
      </c>
      <c r="E72" s="160">
        <v>209.0</v>
      </c>
      <c r="F72" s="158">
        <v>874.0</v>
      </c>
      <c r="G72" s="158">
        <v>874.0</v>
      </c>
      <c r="H72" s="161"/>
      <c r="I72" s="162"/>
    </row>
    <row r="73">
      <c r="A73" s="158">
        <v>2.0200527E7</v>
      </c>
      <c r="B73" s="163">
        <v>648.0</v>
      </c>
      <c r="C73" s="166">
        <v>653.0</v>
      </c>
      <c r="D73" s="160">
        <v>207.0</v>
      </c>
      <c r="E73" s="160">
        <v>207.0</v>
      </c>
      <c r="F73" s="158">
        <v>850.0</v>
      </c>
      <c r="G73" s="167">
        <f>653+207</f>
        <v>860</v>
      </c>
      <c r="H73" s="161"/>
      <c r="I73" s="162"/>
    </row>
    <row r="74">
      <c r="A74" s="158">
        <v>2.0200526E7</v>
      </c>
      <c r="B74" s="163">
        <v>648.0</v>
      </c>
      <c r="C74" s="163">
        <v>648.0</v>
      </c>
      <c r="D74" s="160">
        <v>202.0</v>
      </c>
      <c r="E74" s="160">
        <v>202.0</v>
      </c>
      <c r="F74" s="158">
        <v>850.0</v>
      </c>
      <c r="G74" s="158">
        <v>850.0</v>
      </c>
      <c r="H74" s="161"/>
      <c r="I74" s="162"/>
    </row>
    <row r="75">
      <c r="A75" s="158">
        <v>2.0200525E7</v>
      </c>
      <c r="B75" s="163">
        <v>638.0</v>
      </c>
      <c r="C75" s="166">
        <v>644.0</v>
      </c>
      <c r="D75" s="160">
        <v>199.0</v>
      </c>
      <c r="E75" s="160">
        <v>199.0</v>
      </c>
      <c r="F75" s="158">
        <v>838.0</v>
      </c>
      <c r="G75" s="167">
        <f>644+199</f>
        <v>843</v>
      </c>
      <c r="H75" s="161"/>
      <c r="I75" s="162"/>
    </row>
    <row r="76">
      <c r="A76" s="158">
        <v>2.0200524E7</v>
      </c>
      <c r="B76" s="163">
        <v>615.0</v>
      </c>
      <c r="C76" s="166">
        <v>638.0</v>
      </c>
      <c r="D76" s="160">
        <v>200.0</v>
      </c>
      <c r="E76" s="160">
        <v>200.0</v>
      </c>
      <c r="F76" s="158">
        <v>813.0</v>
      </c>
      <c r="G76" s="167">
        <f>638+200</f>
        <v>838</v>
      </c>
      <c r="H76" s="161"/>
      <c r="I76" s="162"/>
    </row>
    <row r="77">
      <c r="A77" s="158">
        <v>2.0200523E7</v>
      </c>
      <c r="B77" s="163">
        <v>615.0</v>
      </c>
      <c r="C77" s="163">
        <v>615.0</v>
      </c>
      <c r="D77" s="160">
        <v>198.0</v>
      </c>
      <c r="E77" s="160">
        <v>198.0</v>
      </c>
      <c r="F77" s="158">
        <v>813.0</v>
      </c>
      <c r="G77" s="158">
        <v>813.0</v>
      </c>
      <c r="H77" s="161"/>
      <c r="I77" s="162"/>
    </row>
    <row r="78">
      <c r="A78" s="158">
        <v>2.0200522E7</v>
      </c>
      <c r="B78" s="163">
        <v>608.0</v>
      </c>
      <c r="C78" s="163">
        <v>608.0</v>
      </c>
      <c r="D78" s="160">
        <v>195.0</v>
      </c>
      <c r="E78" s="160">
        <v>195.0</v>
      </c>
      <c r="F78" s="158">
        <v>803.0</v>
      </c>
      <c r="G78" s="158">
        <v>803.0</v>
      </c>
      <c r="H78" s="161"/>
      <c r="I78" s="162"/>
    </row>
    <row r="79">
      <c r="A79" s="158">
        <v>2.0200521E7</v>
      </c>
      <c r="B79" s="163">
        <v>596.0</v>
      </c>
      <c r="C79" s="166">
        <v>608.0</v>
      </c>
      <c r="D79" s="160">
        <v>193.0</v>
      </c>
      <c r="E79" s="160">
        <v>193.0</v>
      </c>
      <c r="F79" s="158">
        <v>787.0</v>
      </c>
      <c r="G79" s="167">
        <f>608+193</f>
        <v>801</v>
      </c>
      <c r="H79" s="161"/>
      <c r="I79" s="162"/>
    </row>
    <row r="80">
      <c r="A80" s="158">
        <v>2.020052E7</v>
      </c>
      <c r="B80" s="163">
        <v>596.0</v>
      </c>
      <c r="C80" s="163">
        <v>596.0</v>
      </c>
      <c r="D80" s="160">
        <v>191.0</v>
      </c>
      <c r="E80" s="160">
        <v>191.0</v>
      </c>
      <c r="F80" s="158">
        <v>787.0</v>
      </c>
      <c r="G80" s="158">
        <v>787.0</v>
      </c>
      <c r="H80" s="161"/>
      <c r="I80" s="162"/>
    </row>
    <row r="81">
      <c r="A81" s="158">
        <v>2.0200519E7</v>
      </c>
      <c r="B81" s="163">
        <v>577.0</v>
      </c>
      <c r="C81" s="166">
        <v>583.0</v>
      </c>
      <c r="D81" s="160">
        <v>193.0</v>
      </c>
      <c r="E81" s="160">
        <v>193.0</v>
      </c>
      <c r="F81" s="158">
        <v>766.0</v>
      </c>
      <c r="G81" s="167">
        <f>583+193</f>
        <v>776</v>
      </c>
      <c r="H81" s="161"/>
      <c r="I81" s="162"/>
    </row>
    <row r="82">
      <c r="A82" s="158">
        <v>2.0200518E7</v>
      </c>
      <c r="B82" s="163">
        <v>566.0</v>
      </c>
      <c r="C82" s="166">
        <v>577.0</v>
      </c>
      <c r="D82" s="160">
        <v>189.0</v>
      </c>
      <c r="E82" s="160">
        <v>189.0</v>
      </c>
      <c r="F82" s="158">
        <v>754.0</v>
      </c>
      <c r="G82" s="167">
        <f>577+189</f>
        <v>766</v>
      </c>
      <c r="H82" s="161"/>
      <c r="I82" s="162"/>
    </row>
    <row r="83">
      <c r="A83" s="158">
        <v>2.0200517E7</v>
      </c>
      <c r="B83" s="163">
        <v>566.0</v>
      </c>
      <c r="C83" s="163">
        <v>566.0</v>
      </c>
      <c r="D83" s="160">
        <v>188.0</v>
      </c>
      <c r="E83" s="160">
        <v>188.0</v>
      </c>
      <c r="F83" s="158">
        <v>754.0</v>
      </c>
      <c r="G83" s="158">
        <v>754.0</v>
      </c>
      <c r="H83" s="161"/>
      <c r="I83" s="162"/>
    </row>
    <row r="84">
      <c r="A84" s="158">
        <v>2.0200516E7</v>
      </c>
      <c r="B84" s="163">
        <v>541.0</v>
      </c>
      <c r="C84" s="166">
        <v>559.0</v>
      </c>
      <c r="D84" s="160">
        <v>182.0</v>
      </c>
      <c r="E84" s="160">
        <v>182.0</v>
      </c>
      <c r="F84" s="158">
        <v>716.0</v>
      </c>
      <c r="G84" s="167">
        <f>559+182</f>
        <v>741</v>
      </c>
      <c r="H84" s="161"/>
      <c r="I84" s="162"/>
    </row>
    <row r="85">
      <c r="A85" s="158">
        <v>2.0200515E7</v>
      </c>
      <c r="B85" s="163">
        <v>541.0</v>
      </c>
      <c r="C85" s="163">
        <v>541.0</v>
      </c>
      <c r="D85" s="160">
        <v>175.0</v>
      </c>
      <c r="E85" s="160">
        <v>175.0</v>
      </c>
      <c r="F85" s="158">
        <v>715.0</v>
      </c>
      <c r="G85" s="158">
        <v>715.0</v>
      </c>
      <c r="H85" s="161"/>
      <c r="I85" s="162"/>
    </row>
    <row r="86">
      <c r="A86" s="158">
        <v>2.0200514E7</v>
      </c>
      <c r="B86" s="163">
        <v>529.0</v>
      </c>
      <c r="C86" s="163">
        <v>529.0</v>
      </c>
      <c r="D86" s="160">
        <v>172.0</v>
      </c>
      <c r="E86" s="160">
        <v>172.0</v>
      </c>
      <c r="F86" s="158">
        <v>701.0</v>
      </c>
      <c r="G86" s="158">
        <v>701.0</v>
      </c>
      <c r="H86" s="161"/>
      <c r="I86" s="162"/>
    </row>
    <row r="87">
      <c r="A87" s="158">
        <v>2.0200513E7</v>
      </c>
      <c r="B87" s="163">
        <v>513.0</v>
      </c>
      <c r="C87" s="166">
        <v>523.0</v>
      </c>
      <c r="D87" s="160">
        <v>165.0</v>
      </c>
      <c r="E87" s="160">
        <v>165.0</v>
      </c>
      <c r="F87" s="158">
        <v>675.0</v>
      </c>
      <c r="G87" s="167">
        <f>523+165</f>
        <v>688</v>
      </c>
      <c r="H87" s="161"/>
      <c r="I87" s="162"/>
    </row>
    <row r="88">
      <c r="A88" s="158">
        <v>2.0200512E7</v>
      </c>
      <c r="B88" s="163">
        <v>513.0</v>
      </c>
      <c r="C88" s="163">
        <v>513.0</v>
      </c>
      <c r="D88" s="160">
        <v>162.0</v>
      </c>
      <c r="E88" s="160">
        <v>162.0</v>
      </c>
      <c r="F88" s="158">
        <v>675.0</v>
      </c>
      <c r="G88" s="158">
        <v>675.0</v>
      </c>
      <c r="H88" s="161"/>
      <c r="I88" s="162"/>
    </row>
    <row r="89">
      <c r="A89" s="158">
        <v>2.0200511E7</v>
      </c>
      <c r="B89" s="163">
        <v>504.0</v>
      </c>
      <c r="C89" s="166">
        <v>510.0</v>
      </c>
      <c r="D89" s="160">
        <v>159.0</v>
      </c>
      <c r="E89" s="160">
        <v>159.0</v>
      </c>
      <c r="F89" s="158">
        <v>662.0</v>
      </c>
      <c r="G89" s="167">
        <f>510+159</f>
        <v>669</v>
      </c>
      <c r="H89" s="161"/>
      <c r="I89" s="162"/>
    </row>
    <row r="90">
      <c r="A90" s="158">
        <v>2.020051E7</v>
      </c>
      <c r="B90" s="163">
        <v>503.0</v>
      </c>
      <c r="C90" s="166">
        <v>504.0</v>
      </c>
      <c r="D90" s="160">
        <v>158.0</v>
      </c>
      <c r="E90" s="160">
        <v>158.0</v>
      </c>
      <c r="F90" s="158">
        <v>661.0</v>
      </c>
      <c r="G90" s="167">
        <f>504+158</f>
        <v>662</v>
      </c>
      <c r="H90" s="161"/>
      <c r="I90" s="162"/>
    </row>
    <row r="91">
      <c r="A91" s="158">
        <v>2.0200509E7</v>
      </c>
      <c r="B91" s="163">
        <v>490.0</v>
      </c>
      <c r="C91" s="166">
        <v>495.0</v>
      </c>
      <c r="D91" s="160">
        <v>158.0</v>
      </c>
      <c r="E91" s="160">
        <v>158.0</v>
      </c>
      <c r="F91" s="158">
        <v>644.0</v>
      </c>
      <c r="G91" s="167">
        <f>495+158</f>
        <v>653</v>
      </c>
      <c r="H91" s="161"/>
      <c r="I91" s="162"/>
    </row>
    <row r="92">
      <c r="A92" s="158">
        <v>2.0200508E7</v>
      </c>
      <c r="B92" s="163">
        <v>483.0</v>
      </c>
      <c r="C92" s="166">
        <v>490.0</v>
      </c>
      <c r="D92" s="160">
        <v>154.0</v>
      </c>
      <c r="E92" s="160">
        <v>154.0</v>
      </c>
      <c r="F92" s="158">
        <v>635.0</v>
      </c>
      <c r="G92" s="167">
        <f>490+154</f>
        <v>644</v>
      </c>
      <c r="H92" s="161"/>
      <c r="I92" s="162"/>
    </row>
    <row r="93">
      <c r="A93" s="158">
        <v>2.0200507E7</v>
      </c>
      <c r="B93" s="163">
        <v>479.0</v>
      </c>
      <c r="C93" s="168">
        <v>483.0</v>
      </c>
      <c r="D93" s="160">
        <v>152.0</v>
      </c>
      <c r="E93" s="160">
        <v>152.0</v>
      </c>
      <c r="F93" s="158">
        <v>631.0</v>
      </c>
      <c r="G93" s="167">
        <f>483+152</f>
        <v>635</v>
      </c>
      <c r="H93" s="161"/>
      <c r="I93" s="162"/>
    </row>
    <row r="94">
      <c r="A94" s="158">
        <v>2.0200506E7</v>
      </c>
      <c r="B94" s="163">
        <v>452.0</v>
      </c>
      <c r="C94" s="169">
        <v>479.0</v>
      </c>
      <c r="D94" s="160">
        <v>152.0</v>
      </c>
      <c r="E94" s="160">
        <v>152.0</v>
      </c>
      <c r="F94" s="158">
        <v>604.0</v>
      </c>
      <c r="G94" s="167">
        <f>479+152</f>
        <v>631</v>
      </c>
      <c r="H94" s="161"/>
      <c r="I94" s="162"/>
    </row>
    <row r="95">
      <c r="A95" s="158">
        <v>2.0200505E7</v>
      </c>
      <c r="B95" s="163">
        <v>444.0</v>
      </c>
      <c r="C95" s="169">
        <v>452.0</v>
      </c>
      <c r="D95" s="160">
        <v>152.0</v>
      </c>
      <c r="E95" s="160">
        <v>152.0</v>
      </c>
      <c r="F95" s="158">
        <v>596.0</v>
      </c>
      <c r="G95" s="167">
        <f>452+152</f>
        <v>604</v>
      </c>
      <c r="H95" s="161"/>
      <c r="I95" s="162"/>
    </row>
    <row r="96">
      <c r="A96" s="158">
        <v>2.0200504E7</v>
      </c>
      <c r="B96" s="163">
        <v>435.0</v>
      </c>
      <c r="C96" s="169">
        <v>444.0</v>
      </c>
      <c r="D96" s="160">
        <v>152.0</v>
      </c>
      <c r="E96" s="160">
        <v>152.0</v>
      </c>
      <c r="F96" s="158">
        <v>586.0</v>
      </c>
      <c r="G96" s="167">
        <f>444+152</f>
        <v>596</v>
      </c>
      <c r="H96" s="161"/>
      <c r="I96" s="162"/>
    </row>
    <row r="97">
      <c r="A97" s="158">
        <v>2.0200503E7</v>
      </c>
      <c r="B97" s="163">
        <v>429.0</v>
      </c>
      <c r="C97" s="169">
        <v>435.0</v>
      </c>
      <c r="D97" s="160">
        <v>151.0</v>
      </c>
      <c r="E97" s="160">
        <v>151.0</v>
      </c>
      <c r="F97" s="158">
        <v>579.0</v>
      </c>
      <c r="G97" s="167">
        <f>435+151</f>
        <v>586</v>
      </c>
      <c r="H97" s="161"/>
      <c r="I97" s="162"/>
    </row>
    <row r="98">
      <c r="A98" s="158">
        <v>2.0200502E7</v>
      </c>
      <c r="B98" s="163">
        <v>420.0</v>
      </c>
      <c r="C98" s="169">
        <v>429.0</v>
      </c>
      <c r="D98" s="160">
        <v>150.0</v>
      </c>
      <c r="E98" s="160">
        <v>150.0</v>
      </c>
      <c r="F98" s="158">
        <v>566.0</v>
      </c>
      <c r="G98" s="167">
        <f>429+150</f>
        <v>579</v>
      </c>
      <c r="H98" s="161"/>
      <c r="I98" s="162"/>
    </row>
    <row r="99">
      <c r="A99" s="158">
        <v>2.0200501E7</v>
      </c>
      <c r="B99" s="163">
        <v>415.0</v>
      </c>
      <c r="C99" s="169">
        <v>420.0</v>
      </c>
      <c r="D99" s="160">
        <v>146.0</v>
      </c>
      <c r="E99" s="160">
        <v>146.0</v>
      </c>
      <c r="F99" s="158">
        <v>559.0</v>
      </c>
      <c r="G99" s="167">
        <f>420+146</f>
        <v>566</v>
      </c>
      <c r="H99" s="161"/>
      <c r="I99" s="162"/>
    </row>
    <row r="100">
      <c r="A100" s="158">
        <v>2.020043E7</v>
      </c>
      <c r="B100" s="163">
        <v>404.0</v>
      </c>
      <c r="C100" s="169">
        <v>415.0</v>
      </c>
      <c r="D100" s="160">
        <v>144.0</v>
      </c>
      <c r="E100" s="160">
        <v>144.0</v>
      </c>
      <c r="F100" s="158">
        <v>544.0</v>
      </c>
      <c r="G100" s="167">
        <f>415+144</f>
        <v>559</v>
      </c>
      <c r="H100" s="161"/>
      <c r="I100" s="162"/>
    </row>
    <row r="101">
      <c r="A101" s="158">
        <v>2.0200429E7</v>
      </c>
      <c r="B101" s="163">
        <v>396.0</v>
      </c>
      <c r="C101" s="169">
        <v>404.0</v>
      </c>
      <c r="D101" s="160">
        <v>140.0</v>
      </c>
      <c r="E101" s="160">
        <v>140.0</v>
      </c>
      <c r="F101" s="158">
        <v>536.0</v>
      </c>
      <c r="G101" s="167">
        <f>404+140</f>
        <v>544</v>
      </c>
      <c r="H101" s="161"/>
      <c r="I101" s="162"/>
    </row>
    <row r="102">
      <c r="A102" s="158">
        <v>2.0200428E7</v>
      </c>
      <c r="B102" s="163">
        <v>389.0</v>
      </c>
      <c r="C102" s="169">
        <v>396.0</v>
      </c>
      <c r="D102" s="160">
        <v>140.0</v>
      </c>
      <c r="E102" s="160">
        <v>140.0</v>
      </c>
      <c r="F102" s="158">
        <v>389.0</v>
      </c>
      <c r="G102" s="167">
        <f>396+140</f>
        <v>536</v>
      </c>
      <c r="H102" s="161"/>
      <c r="I102" s="162"/>
    </row>
    <row r="103">
      <c r="A103" s="158">
        <v>2.0200427E7</v>
      </c>
      <c r="B103" s="163">
        <v>370.0</v>
      </c>
      <c r="C103" s="169">
        <v>389.0</v>
      </c>
      <c r="D103" s="160">
        <v>131.0</v>
      </c>
      <c r="E103" s="160">
        <v>131.0</v>
      </c>
      <c r="F103" s="158">
        <v>370.0</v>
      </c>
      <c r="G103" s="167">
        <f>389+131</f>
        <v>520</v>
      </c>
      <c r="H103" s="161"/>
      <c r="I103" s="162"/>
    </row>
    <row r="104">
      <c r="A104" s="158">
        <v>2.0200426E7</v>
      </c>
      <c r="B104" s="163">
        <v>362.0</v>
      </c>
      <c r="C104" s="169">
        <v>370.0</v>
      </c>
      <c r="D104" s="160">
        <v>132.0</v>
      </c>
      <c r="E104" s="160">
        <v>132.0</v>
      </c>
      <c r="F104" s="158">
        <v>362.0</v>
      </c>
      <c r="G104" s="167">
        <f>370+132</f>
        <v>502</v>
      </c>
      <c r="H104" s="161"/>
      <c r="I104" s="162"/>
    </row>
    <row r="105">
      <c r="A105" s="158">
        <v>2.0200425E7</v>
      </c>
      <c r="B105" s="163">
        <v>349.0</v>
      </c>
      <c r="C105" s="169">
        <v>362.0</v>
      </c>
      <c r="D105" s="160">
        <v>129.0</v>
      </c>
      <c r="E105" s="160">
        <v>129.0</v>
      </c>
      <c r="F105" s="158">
        <v>349.0</v>
      </c>
      <c r="G105" s="167">
        <f>362+129</f>
        <v>491</v>
      </c>
      <c r="H105" s="161"/>
      <c r="I105" s="162"/>
    </row>
    <row r="106">
      <c r="A106" s="158">
        <v>2.0200424E7</v>
      </c>
      <c r="B106" s="163">
        <v>332.0</v>
      </c>
      <c r="C106" s="169">
        <v>349.0</v>
      </c>
      <c r="D106" s="160">
        <v>124.0</v>
      </c>
      <c r="E106" s="160">
        <v>124.0</v>
      </c>
      <c r="F106" s="158">
        <v>349.0</v>
      </c>
      <c r="G106" s="167">
        <f>349+124</f>
        <v>473</v>
      </c>
      <c r="H106" s="161"/>
      <c r="I106" s="162"/>
    </row>
    <row r="107">
      <c r="A107" s="158">
        <v>2.0200423E7</v>
      </c>
      <c r="B107" s="163">
        <v>325.0</v>
      </c>
      <c r="C107" s="169">
        <v>332.0</v>
      </c>
      <c r="D107" s="160">
        <v>121.0</v>
      </c>
      <c r="E107" s="160">
        <v>121.0</v>
      </c>
      <c r="F107" s="158">
        <v>326.0</v>
      </c>
      <c r="G107" s="167">
        <f>332+121</f>
        <v>453</v>
      </c>
      <c r="H107" s="161"/>
      <c r="I107" s="162"/>
    </row>
    <row r="108">
      <c r="A108" s="158">
        <v>2.0200422E7</v>
      </c>
      <c r="B108" s="163">
        <v>322.0</v>
      </c>
      <c r="C108" s="166">
        <v>326.0</v>
      </c>
      <c r="D108" s="160">
        <v>121.0</v>
      </c>
      <c r="E108" s="160">
        <v>121.0</v>
      </c>
      <c r="F108" s="158">
        <v>322.0</v>
      </c>
      <c r="G108" s="167">
        <f>326+121</f>
        <v>447</v>
      </c>
      <c r="H108" s="161"/>
      <c r="I108" s="162"/>
    </row>
    <row r="109">
      <c r="A109" s="158">
        <v>2.0200421E7</v>
      </c>
      <c r="B109" s="163">
        <v>317.0</v>
      </c>
      <c r="C109" s="169">
        <v>322.0</v>
      </c>
      <c r="D109" s="160">
        <v>119.0</v>
      </c>
      <c r="E109" s="160">
        <v>119.0</v>
      </c>
      <c r="F109" s="158">
        <v>320.0</v>
      </c>
      <c r="G109" s="167">
        <f>322+119</f>
        <v>441</v>
      </c>
      <c r="H109" s="161"/>
      <c r="I109" s="162"/>
    </row>
    <row r="110">
      <c r="A110" s="158">
        <v>2.020042E7</v>
      </c>
      <c r="B110" s="163">
        <v>313.0</v>
      </c>
      <c r="C110" s="169">
        <v>317.0</v>
      </c>
      <c r="D110" s="160">
        <v>111.0</v>
      </c>
      <c r="E110" s="160">
        <v>111.0</v>
      </c>
      <c r="F110" s="158">
        <v>313.0</v>
      </c>
      <c r="G110" s="167">
        <f>217+111</f>
        <v>328</v>
      </c>
      <c r="H110" s="161"/>
      <c r="I110" s="162"/>
    </row>
    <row r="111">
      <c r="A111" s="158">
        <v>2.0200419E7</v>
      </c>
      <c r="B111" s="163">
        <v>309.0</v>
      </c>
      <c r="C111" s="169">
        <v>313.0</v>
      </c>
      <c r="D111" s="160">
        <v>113.0</v>
      </c>
      <c r="E111" s="160">
        <v>113.0</v>
      </c>
      <c r="F111" s="158">
        <v>309.0</v>
      </c>
      <c r="G111" s="167">
        <f>313+113</f>
        <v>426</v>
      </c>
      <c r="H111" s="161"/>
      <c r="I111" s="162"/>
    </row>
    <row r="112">
      <c r="A112" s="158">
        <v>2.0200418E7</v>
      </c>
      <c r="B112" s="163">
        <v>305.0</v>
      </c>
      <c r="C112" s="169">
        <v>309.0</v>
      </c>
      <c r="D112" s="160">
        <v>113.0</v>
      </c>
      <c r="E112" s="160">
        <v>113.0</v>
      </c>
      <c r="F112" s="158">
        <v>305.0</v>
      </c>
      <c r="G112" s="167">
        <f>309+113</f>
        <v>422</v>
      </c>
      <c r="H112" s="161"/>
      <c r="I112" s="162"/>
    </row>
    <row r="113">
      <c r="A113" s="158">
        <v>2.0200417E7</v>
      </c>
      <c r="B113" s="163">
        <v>296.0</v>
      </c>
      <c r="C113" s="169">
        <v>305.0</v>
      </c>
      <c r="D113" s="160">
        <v>107.0</v>
      </c>
      <c r="E113" s="160">
        <v>107.0</v>
      </c>
      <c r="F113" s="158">
        <v>296.0</v>
      </c>
      <c r="G113" s="167">
        <f>305+107</f>
        <v>412</v>
      </c>
      <c r="H113" s="161"/>
      <c r="I113" s="162"/>
    </row>
    <row r="114">
      <c r="A114" s="158">
        <v>2.0200416E7</v>
      </c>
      <c r="B114" s="163">
        <v>288.0</v>
      </c>
      <c r="C114" s="169">
        <v>296.0</v>
      </c>
      <c r="D114" s="160">
        <v>105.0</v>
      </c>
      <c r="E114" s="160">
        <v>105.0</v>
      </c>
      <c r="F114" s="158">
        <v>296.0</v>
      </c>
      <c r="G114" s="167">
        <f>296+105</f>
        <v>401</v>
      </c>
      <c r="H114" s="161"/>
      <c r="I114" s="162"/>
    </row>
    <row r="115">
      <c r="A115" s="158">
        <v>2.0200415E7</v>
      </c>
      <c r="B115" s="163">
        <v>282.0</v>
      </c>
      <c r="C115" s="169">
        <v>288.0</v>
      </c>
      <c r="D115" s="160">
        <v>105.0</v>
      </c>
      <c r="E115" s="160">
        <v>105.0</v>
      </c>
      <c r="F115" s="158">
        <v>287.0</v>
      </c>
      <c r="G115" s="167">
        <f>288+105</f>
        <v>393</v>
      </c>
      <c r="H115" s="161"/>
      <c r="I115" s="162"/>
    </row>
    <row r="116">
      <c r="A116" s="158">
        <v>2.0200414E7</v>
      </c>
      <c r="B116" s="159">
        <v>275.0</v>
      </c>
      <c r="C116" s="169">
        <v>282.0</v>
      </c>
      <c r="D116" s="160">
        <v>101.0</v>
      </c>
      <c r="E116" s="160">
        <v>101.0</v>
      </c>
      <c r="F116" s="158">
        <v>275.0</v>
      </c>
      <c r="G116" s="167">
        <f>282+101</f>
        <v>383</v>
      </c>
      <c r="H116" s="161"/>
      <c r="I116" s="162"/>
    </row>
    <row r="117">
      <c r="A117" s="158">
        <v>2.0200413E7</v>
      </c>
      <c r="B117" s="163">
        <v>270.0</v>
      </c>
      <c r="C117" s="170">
        <v>275.0</v>
      </c>
      <c r="D117" s="160">
        <v>98.0</v>
      </c>
      <c r="E117" s="160">
        <v>98.0</v>
      </c>
      <c r="F117" s="158">
        <v>275.0</v>
      </c>
      <c r="G117" s="167">
        <f>275+98</f>
        <v>373</v>
      </c>
      <c r="H117" s="161"/>
      <c r="I117" s="162"/>
    </row>
    <row r="118">
      <c r="A118" s="158">
        <v>2.0200412E7</v>
      </c>
      <c r="B118" s="163">
        <v>261.0</v>
      </c>
      <c r="C118" s="169">
        <v>270.0</v>
      </c>
      <c r="D118" s="160">
        <v>94.0</v>
      </c>
      <c r="E118" s="160">
        <v>94.0</v>
      </c>
      <c r="F118" s="158">
        <v>261.0</v>
      </c>
      <c r="G118" s="167">
        <f>270+94</f>
        <v>364</v>
      </c>
      <c r="H118" s="161"/>
      <c r="I118" s="162"/>
    </row>
    <row r="119">
      <c r="A119" s="158">
        <v>2.0200411E7</v>
      </c>
      <c r="B119" s="163">
        <v>253.0</v>
      </c>
      <c r="C119" s="169">
        <v>261.0</v>
      </c>
      <c r="D119" s="160">
        <v>82.0</v>
      </c>
      <c r="E119" s="160">
        <v>82.0</v>
      </c>
      <c r="F119" s="158">
        <v>261.0</v>
      </c>
      <c r="G119" s="167">
        <f>261+82</f>
        <v>343</v>
      </c>
      <c r="H119" s="161"/>
      <c r="I119" s="162"/>
    </row>
    <row r="120">
      <c r="A120" s="158">
        <v>2.020041E7</v>
      </c>
      <c r="B120" s="163">
        <v>239.0</v>
      </c>
      <c r="C120" s="169">
        <v>253.0</v>
      </c>
      <c r="D120" s="160">
        <v>87.0</v>
      </c>
      <c r="E120" s="160">
        <v>87.0</v>
      </c>
      <c r="F120" s="158">
        <v>253.0</v>
      </c>
      <c r="G120" s="167">
        <f>253+87</f>
        <v>340</v>
      </c>
      <c r="H120" s="161"/>
      <c r="I120" s="162"/>
    </row>
    <row r="121">
      <c r="A121" s="158">
        <v>2.0200409E7</v>
      </c>
      <c r="B121" s="163">
        <v>230.0</v>
      </c>
      <c r="C121" s="169">
        <v>239.0</v>
      </c>
      <c r="D121" s="160">
        <v>81.0</v>
      </c>
      <c r="E121" s="160">
        <v>81.0</v>
      </c>
      <c r="F121" s="158">
        <v>230.0</v>
      </c>
      <c r="G121" s="167">
        <f>239+81</f>
        <v>320</v>
      </c>
      <c r="H121" s="161"/>
      <c r="I121" s="162"/>
    </row>
    <row r="122">
      <c r="A122" s="158">
        <v>2.0200408E7</v>
      </c>
      <c r="B122" s="163">
        <v>220.0</v>
      </c>
      <c r="C122" s="169">
        <v>230.0</v>
      </c>
      <c r="D122" s="160">
        <v>73.0</v>
      </c>
      <c r="E122" s="160">
        <v>73.0</v>
      </c>
      <c r="F122" s="158">
        <v>221.0</v>
      </c>
      <c r="G122" s="167">
        <f>230+73</f>
        <v>303</v>
      </c>
      <c r="H122" s="161"/>
      <c r="I122" s="162"/>
    </row>
    <row r="123">
      <c r="A123" s="158">
        <v>2.0200407E7</v>
      </c>
      <c r="B123" s="163">
        <v>210.0</v>
      </c>
      <c r="C123" s="166">
        <v>216.0</v>
      </c>
      <c r="D123" s="85"/>
      <c r="E123" s="85"/>
      <c r="F123" s="158">
        <v>216.0</v>
      </c>
      <c r="G123" s="158"/>
      <c r="H123" s="162"/>
      <c r="I123" s="162"/>
    </row>
    <row r="124">
      <c r="A124" s="158">
        <v>2.0200406E7</v>
      </c>
      <c r="B124" s="163">
        <v>201.0</v>
      </c>
      <c r="C124" s="166">
        <v>210.0</v>
      </c>
      <c r="D124" s="85"/>
      <c r="E124" s="85"/>
      <c r="F124" s="158">
        <v>210.0</v>
      </c>
      <c r="G124" s="158"/>
      <c r="H124" s="162"/>
      <c r="I124" s="162"/>
    </row>
    <row r="125">
      <c r="A125" s="158">
        <v>2.0200405E7</v>
      </c>
      <c r="B125" s="163">
        <v>187.0</v>
      </c>
      <c r="C125" s="166">
        <v>200.0</v>
      </c>
      <c r="D125" s="85"/>
      <c r="E125" s="85"/>
      <c r="F125" s="158">
        <v>197.0</v>
      </c>
      <c r="G125" s="158"/>
      <c r="H125" s="162"/>
      <c r="I125" s="162"/>
    </row>
    <row r="126">
      <c r="A126" s="158">
        <v>2.0200404E7</v>
      </c>
      <c r="B126" s="163">
        <v>165.0</v>
      </c>
      <c r="C126" s="169">
        <v>187.0</v>
      </c>
      <c r="D126" s="85"/>
      <c r="E126" s="85"/>
      <c r="F126" s="158">
        <v>187.0</v>
      </c>
      <c r="G126" s="158"/>
      <c r="H126" s="162"/>
      <c r="I126" s="162"/>
    </row>
    <row r="127">
      <c r="A127" s="158">
        <v>2.0200403E7</v>
      </c>
      <c r="B127" s="163">
        <v>153.0</v>
      </c>
      <c r="C127" s="166">
        <v>162.0</v>
      </c>
      <c r="D127" s="85"/>
      <c r="E127" s="85"/>
      <c r="F127" s="158">
        <v>162.0</v>
      </c>
      <c r="G127" s="158"/>
      <c r="H127" s="162"/>
      <c r="I127" s="162"/>
    </row>
    <row r="128">
      <c r="A128" s="158">
        <v>2.0200402E7</v>
      </c>
      <c r="B128" s="163">
        <v>137.0</v>
      </c>
      <c r="C128" s="169">
        <v>153.0</v>
      </c>
      <c r="D128" s="85"/>
      <c r="E128" s="85"/>
      <c r="F128" s="158">
        <v>150.0</v>
      </c>
      <c r="G128" s="158"/>
      <c r="H128" s="162"/>
      <c r="I128" s="162"/>
    </row>
    <row r="129">
      <c r="A129" s="158">
        <v>2.0200401E7</v>
      </c>
      <c r="B129" s="163">
        <v>109.0</v>
      </c>
      <c r="C129" s="169">
        <v>137.0</v>
      </c>
      <c r="D129" s="85"/>
      <c r="E129" s="85"/>
      <c r="F129" s="158">
        <v>130.0</v>
      </c>
      <c r="G129" s="158"/>
      <c r="H129" s="162"/>
      <c r="I129" s="162"/>
    </row>
    <row r="130">
      <c r="A130" s="158">
        <v>2.0200331E7</v>
      </c>
      <c r="B130" s="163">
        <v>96.0</v>
      </c>
      <c r="C130" s="166">
        <v>120.0</v>
      </c>
      <c r="D130" s="85"/>
      <c r="E130" s="85"/>
      <c r="F130" s="158">
        <v>109.0</v>
      </c>
      <c r="G130" s="158"/>
      <c r="H130" s="162"/>
      <c r="I130" s="162"/>
    </row>
    <row r="131">
      <c r="A131" s="158">
        <v>2.020033E7</v>
      </c>
      <c r="B131" s="163">
        <v>87.0</v>
      </c>
      <c r="C131" s="166">
        <v>95.0</v>
      </c>
      <c r="D131" s="85"/>
      <c r="E131" s="85"/>
      <c r="F131" s="158">
        <v>94.0</v>
      </c>
      <c r="G131" s="158"/>
      <c r="H131" s="162"/>
      <c r="I131" s="162"/>
    </row>
    <row r="132">
      <c r="A132" s="158">
        <v>2.0200329E7</v>
      </c>
      <c r="B132" s="163">
        <v>84.0</v>
      </c>
      <c r="C132" s="169">
        <v>87.0</v>
      </c>
      <c r="D132" s="85"/>
      <c r="E132" s="85"/>
      <c r="F132" s="158">
        <v>86.0</v>
      </c>
      <c r="G132" s="158"/>
      <c r="H132" s="162"/>
      <c r="I132" s="162"/>
    </row>
    <row r="133">
      <c r="A133" s="158">
        <v>2.0200328E7</v>
      </c>
      <c r="B133" s="163">
        <v>73.0</v>
      </c>
      <c r="C133" s="169">
        <v>84.0</v>
      </c>
      <c r="D133" s="85"/>
      <c r="E133" s="85"/>
      <c r="F133" s="158">
        <v>82.0</v>
      </c>
      <c r="G133" s="158"/>
      <c r="H133" s="162"/>
      <c r="I133" s="162"/>
    </row>
    <row r="134">
      <c r="A134" s="158">
        <v>2.0200327E7</v>
      </c>
      <c r="B134" s="163">
        <v>54.0</v>
      </c>
      <c r="C134" s="169">
        <v>73.0</v>
      </c>
      <c r="D134" s="85"/>
      <c r="E134" s="85"/>
      <c r="F134" s="158">
        <v>70.0</v>
      </c>
      <c r="G134" s="158"/>
      <c r="H134" s="162"/>
      <c r="I134" s="162"/>
    </row>
    <row r="135">
      <c r="A135" s="158">
        <v>2.0200326E7</v>
      </c>
      <c r="B135" s="163">
        <v>44.0</v>
      </c>
      <c r="C135" s="166">
        <v>53.0</v>
      </c>
      <c r="D135" s="85"/>
      <c r="E135" s="85"/>
      <c r="F135" s="158">
        <v>53.0</v>
      </c>
      <c r="G135" s="158"/>
      <c r="H135" s="162"/>
      <c r="I135" s="162"/>
    </row>
    <row r="136">
      <c r="A136" s="158">
        <v>2.0200325E7</v>
      </c>
      <c r="B136" s="163">
        <v>30.0</v>
      </c>
      <c r="C136" s="166">
        <v>49.0</v>
      </c>
      <c r="D136" s="85"/>
      <c r="E136" s="85"/>
      <c r="F136" s="158">
        <v>44.0</v>
      </c>
      <c r="G136" s="158"/>
      <c r="H136" s="162"/>
      <c r="I136" s="162"/>
    </row>
    <row r="137">
      <c r="A137" s="158">
        <v>2.0200324E7</v>
      </c>
      <c r="B137" s="163">
        <v>27.0</v>
      </c>
      <c r="C137" s="169">
        <v>30.0</v>
      </c>
      <c r="D137" s="85"/>
      <c r="E137" s="85"/>
      <c r="F137" s="158">
        <v>29.0</v>
      </c>
      <c r="G137" s="158"/>
      <c r="H137" s="162"/>
      <c r="I137" s="162"/>
    </row>
    <row r="138">
      <c r="A138" s="158">
        <v>2.0200323E7</v>
      </c>
      <c r="B138" s="163">
        <v>26.0</v>
      </c>
      <c r="C138" s="166">
        <v>28.0</v>
      </c>
      <c r="D138" s="85"/>
      <c r="E138" s="85"/>
      <c r="F138" s="158">
        <v>26.0</v>
      </c>
      <c r="G138" s="158"/>
      <c r="H138" s="162"/>
      <c r="I138" s="162"/>
    </row>
    <row r="139">
      <c r="A139" s="158">
        <v>2.0200322E7</v>
      </c>
      <c r="B139" s="163">
        <v>23.0</v>
      </c>
      <c r="C139" s="169">
        <v>26.0</v>
      </c>
      <c r="D139" s="85"/>
      <c r="E139" s="85"/>
      <c r="F139" s="158">
        <v>24.0</v>
      </c>
      <c r="G139" s="158"/>
      <c r="H139" s="162"/>
      <c r="I139" s="162"/>
    </row>
    <row r="140">
      <c r="A140" s="158">
        <v>2.0200321E7</v>
      </c>
      <c r="B140" s="163">
        <v>20.0</v>
      </c>
      <c r="C140" s="166">
        <v>24.0</v>
      </c>
      <c r="D140" s="85"/>
      <c r="E140" s="85"/>
      <c r="F140" s="158">
        <v>23.0</v>
      </c>
      <c r="G140" s="158"/>
      <c r="H140" s="162"/>
      <c r="I140" s="162"/>
    </row>
    <row r="141">
      <c r="A141" s="158">
        <v>2.020032E7</v>
      </c>
      <c r="B141" s="163">
        <v>18.0</v>
      </c>
      <c r="C141" s="166">
        <v>22.0</v>
      </c>
      <c r="D141" s="85"/>
      <c r="E141" s="85"/>
      <c r="F141" s="158">
        <v>19.0</v>
      </c>
      <c r="G141" s="158"/>
      <c r="H141" s="162"/>
      <c r="I141" s="162"/>
    </row>
    <row r="142">
      <c r="A142" s="158">
        <v>2.0200319E7</v>
      </c>
      <c r="B142" s="163">
        <v>16.0</v>
      </c>
      <c r="C142" s="169">
        <v>18.0</v>
      </c>
      <c r="D142" s="85"/>
      <c r="E142" s="85"/>
      <c r="F142" s="158">
        <v>18.0</v>
      </c>
      <c r="G142" s="158"/>
      <c r="H142" s="162"/>
      <c r="I142" s="162"/>
    </row>
    <row r="143">
      <c r="A143" s="158">
        <v>2.0200318E7</v>
      </c>
      <c r="B143" s="163">
        <v>11.0</v>
      </c>
      <c r="C143" s="171">
        <v>16.0</v>
      </c>
      <c r="D143" s="85"/>
      <c r="E143" s="85"/>
      <c r="F143" s="158">
        <v>15.0</v>
      </c>
      <c r="G143" s="158"/>
      <c r="H143" s="162"/>
      <c r="I143" s="162"/>
    </row>
    <row r="144">
      <c r="A144" s="158">
        <v>2.0200317E7</v>
      </c>
      <c r="B144" s="163">
        <v>3.0</v>
      </c>
      <c r="C144" s="169">
        <v>11.0</v>
      </c>
      <c r="D144" s="85"/>
      <c r="E144" s="85"/>
      <c r="F144" s="158">
        <v>10.0</v>
      </c>
      <c r="G144" s="158"/>
      <c r="H144" s="162"/>
      <c r="I144" s="162"/>
    </row>
    <row r="145">
      <c r="A145" s="158">
        <v>2.0200316E7</v>
      </c>
      <c r="B145" s="163">
        <v>3.0</v>
      </c>
      <c r="C145" s="169">
        <v>3.0</v>
      </c>
      <c r="D145" s="85"/>
      <c r="E145" s="85"/>
      <c r="F145" s="158">
        <v>3.0</v>
      </c>
      <c r="G145" s="158"/>
      <c r="H145" s="162"/>
      <c r="I145" s="162"/>
    </row>
    <row r="146">
      <c r="A146" s="158">
        <v>2.0200315E7</v>
      </c>
      <c r="B146" s="163">
        <v>2.0</v>
      </c>
      <c r="C146" s="169">
        <v>3.0</v>
      </c>
      <c r="D146" s="85"/>
      <c r="E146" s="85"/>
      <c r="F146" s="158">
        <v>3.0</v>
      </c>
      <c r="G146" s="158"/>
      <c r="H146" s="162"/>
      <c r="I146" s="162"/>
    </row>
    <row r="147">
      <c r="A147" s="158">
        <v>2.0200314E7</v>
      </c>
      <c r="B147" s="163">
        <v>2.0</v>
      </c>
      <c r="C147" s="163">
        <v>2.0</v>
      </c>
      <c r="D147" s="85"/>
      <c r="E147" s="85"/>
      <c r="F147" s="158">
        <v>2.0</v>
      </c>
      <c r="G147" s="158"/>
      <c r="H147" s="162"/>
      <c r="I147" s="162"/>
    </row>
    <row r="148">
      <c r="A148" s="158">
        <v>2.0200313E7</v>
      </c>
      <c r="B148" s="163">
        <v>1.0</v>
      </c>
      <c r="C148" s="163">
        <v>2.0</v>
      </c>
      <c r="D148" s="85"/>
      <c r="E148" s="85"/>
      <c r="F148" s="158">
        <v>1.0</v>
      </c>
      <c r="G148" s="158"/>
      <c r="H148" s="162"/>
      <c r="I148" s="162"/>
    </row>
    <row r="149">
      <c r="A149" s="158">
        <v>2.0200312E7</v>
      </c>
      <c r="B149" s="163"/>
      <c r="C149" s="163">
        <v>1.0</v>
      </c>
      <c r="D149" s="85"/>
      <c r="E149" s="85"/>
      <c r="F149" s="172">
        <v>1.0</v>
      </c>
      <c r="G149" s="172"/>
      <c r="H149" s="162"/>
      <c r="I149" s="162"/>
    </row>
    <row r="150">
      <c r="A150" s="158">
        <v>2.0200311E7</v>
      </c>
      <c r="B150" s="163"/>
      <c r="C150" s="162"/>
      <c r="D150" s="153"/>
      <c r="E150" s="153"/>
      <c r="F150" s="173">
        <v>0.0</v>
      </c>
      <c r="G150" s="173"/>
      <c r="H150" s="162"/>
      <c r="I150" s="162"/>
    </row>
    <row r="151">
      <c r="A151" s="158">
        <v>2.020031E7</v>
      </c>
      <c r="B151" s="163"/>
      <c r="C151" s="162"/>
      <c r="D151" s="85"/>
      <c r="E151" s="85"/>
      <c r="F151" s="158">
        <v>0.0</v>
      </c>
      <c r="G151" s="158"/>
      <c r="H151" s="162"/>
      <c r="I151" s="162"/>
    </row>
    <row r="152">
      <c r="A152" s="158">
        <v>2.0200309E7</v>
      </c>
      <c r="B152" s="163"/>
      <c r="C152" s="162"/>
      <c r="D152" s="85"/>
      <c r="E152" s="85"/>
      <c r="F152" s="158">
        <v>0.0</v>
      </c>
      <c r="G152" s="158"/>
      <c r="H152" s="162"/>
      <c r="I152" s="162"/>
    </row>
    <row r="153">
      <c r="A153" s="158">
        <v>2.0200308E7</v>
      </c>
      <c r="B153" s="163"/>
      <c r="C153" s="162"/>
      <c r="D153" s="85"/>
      <c r="E153" s="85"/>
      <c r="F153" s="158">
        <v>0.0</v>
      </c>
      <c r="G153" s="158"/>
      <c r="H153" s="162"/>
      <c r="I153" s="162"/>
    </row>
    <row r="154">
      <c r="A154" s="158">
        <v>2.0200307E7</v>
      </c>
      <c r="B154" s="163"/>
      <c r="C154" s="162"/>
      <c r="D154" s="85"/>
      <c r="E154" s="85"/>
      <c r="F154" s="158">
        <v>0.0</v>
      </c>
      <c r="G154" s="158"/>
      <c r="H154" s="162"/>
      <c r="I154" s="162"/>
    </row>
    <row r="155">
      <c r="D155" s="85"/>
      <c r="E155" s="85"/>
    </row>
    <row r="156">
      <c r="D156" s="85"/>
      <c r="E156" s="85"/>
    </row>
    <row r="157">
      <c r="D157" s="85"/>
      <c r="E157" s="85"/>
    </row>
    <row r="158">
      <c r="D158" s="85"/>
      <c r="E158" s="85"/>
    </row>
    <row r="159">
      <c r="D159" s="85"/>
      <c r="E159" s="85"/>
    </row>
    <row r="160">
      <c r="D160" s="85"/>
      <c r="E160" s="85"/>
    </row>
    <row r="161">
      <c r="D161" s="85"/>
      <c r="E161" s="85"/>
    </row>
    <row r="162">
      <c r="D162" s="85"/>
      <c r="E162" s="85"/>
    </row>
    <row r="163">
      <c r="D163" s="85"/>
      <c r="E163" s="85"/>
    </row>
    <row r="164">
      <c r="D164" s="85"/>
      <c r="E164" s="85"/>
    </row>
    <row r="165">
      <c r="D165" s="85"/>
      <c r="E165" s="85"/>
    </row>
    <row r="166">
      <c r="D166" s="85"/>
      <c r="E166" s="85"/>
    </row>
    <row r="167">
      <c r="D167" s="85"/>
      <c r="E167" s="85"/>
    </row>
    <row r="168">
      <c r="D168" s="85"/>
      <c r="E168" s="85"/>
    </row>
    <row r="169">
      <c r="D169" s="85"/>
      <c r="E169" s="85"/>
    </row>
    <row r="170">
      <c r="D170" s="85"/>
      <c r="E170" s="85"/>
    </row>
    <row r="171">
      <c r="D171" s="85"/>
      <c r="E171" s="85"/>
    </row>
    <row r="172">
      <c r="D172" s="85"/>
      <c r="E172" s="85"/>
    </row>
    <row r="173">
      <c r="D173" s="85"/>
      <c r="E173" s="85"/>
    </row>
    <row r="174">
      <c r="D174" s="85"/>
      <c r="E174" s="85"/>
    </row>
    <row r="175">
      <c r="D175" s="85"/>
      <c r="E175" s="85"/>
    </row>
    <row r="176">
      <c r="D176" s="85"/>
      <c r="E176" s="85"/>
    </row>
    <row r="177">
      <c r="D177" s="85"/>
      <c r="E177" s="85"/>
    </row>
    <row r="178">
      <c r="D178" s="85"/>
      <c r="E178" s="85"/>
    </row>
    <row r="179">
      <c r="D179" s="85"/>
      <c r="E179" s="85"/>
    </row>
    <row r="180">
      <c r="D180" s="85"/>
      <c r="E180" s="85"/>
    </row>
    <row r="181">
      <c r="D181" s="85"/>
      <c r="E181" s="85"/>
    </row>
    <row r="182">
      <c r="D182" s="85"/>
      <c r="E182" s="85"/>
    </row>
    <row r="183">
      <c r="D183" s="85"/>
      <c r="E183" s="85"/>
    </row>
    <row r="184">
      <c r="D184" s="85"/>
      <c r="E184" s="85"/>
    </row>
    <row r="185">
      <c r="D185" s="85"/>
      <c r="E185" s="85"/>
    </row>
    <row r="186">
      <c r="D186" s="85"/>
      <c r="E186" s="85"/>
    </row>
    <row r="187">
      <c r="D187" s="85"/>
      <c r="E187" s="85"/>
    </row>
    <row r="188">
      <c r="D188" s="85"/>
      <c r="E188" s="85"/>
    </row>
    <row r="189">
      <c r="D189" s="85"/>
      <c r="E189" s="85"/>
    </row>
    <row r="190">
      <c r="D190" s="85"/>
      <c r="E190" s="85"/>
    </row>
    <row r="191">
      <c r="D191" s="85"/>
      <c r="E191" s="85"/>
    </row>
    <row r="192">
      <c r="D192" s="85"/>
      <c r="E192" s="85"/>
    </row>
    <row r="193">
      <c r="D193" s="85"/>
      <c r="E193" s="85"/>
    </row>
    <row r="194">
      <c r="D194" s="85"/>
      <c r="E194" s="85"/>
    </row>
    <row r="195">
      <c r="D195" s="85"/>
      <c r="E195" s="85"/>
    </row>
    <row r="196">
      <c r="D196" s="85"/>
      <c r="E196" s="85"/>
    </row>
    <row r="197">
      <c r="D197" s="85"/>
      <c r="E197" s="85"/>
    </row>
    <row r="198">
      <c r="D198" s="85"/>
      <c r="E198" s="85"/>
    </row>
    <row r="199">
      <c r="D199" s="85"/>
      <c r="E199" s="85"/>
    </row>
    <row r="200">
      <c r="D200" s="85"/>
      <c r="E200" s="85"/>
    </row>
    <row r="201">
      <c r="D201" s="85"/>
      <c r="E201" s="85"/>
    </row>
    <row r="202">
      <c r="D202" s="85"/>
      <c r="E202" s="85"/>
    </row>
    <row r="203">
      <c r="D203" s="85"/>
      <c r="E203" s="85"/>
    </row>
    <row r="204">
      <c r="D204" s="85"/>
      <c r="E204" s="85"/>
    </row>
    <row r="205">
      <c r="D205" s="85"/>
      <c r="E205" s="85"/>
    </row>
    <row r="206">
      <c r="D206" s="85"/>
      <c r="E206" s="85"/>
    </row>
    <row r="207">
      <c r="D207" s="85"/>
      <c r="E207" s="85"/>
    </row>
    <row r="208">
      <c r="D208" s="85"/>
      <c r="E208" s="85"/>
    </row>
    <row r="209">
      <c r="D209" s="85"/>
      <c r="E209" s="85"/>
    </row>
    <row r="210">
      <c r="D210" s="85"/>
      <c r="E210" s="85"/>
    </row>
    <row r="211">
      <c r="D211" s="85"/>
      <c r="E211" s="85"/>
    </row>
    <row r="212">
      <c r="D212" s="85"/>
      <c r="E212" s="85"/>
    </row>
    <row r="213">
      <c r="D213" s="85"/>
      <c r="E213" s="85"/>
    </row>
    <row r="214">
      <c r="D214" s="85"/>
      <c r="E214" s="85"/>
    </row>
    <row r="215">
      <c r="D215" s="85"/>
      <c r="E215" s="85"/>
    </row>
    <row r="216">
      <c r="D216" s="85"/>
      <c r="E216" s="85"/>
    </row>
    <row r="217">
      <c r="D217" s="85"/>
      <c r="E217" s="85"/>
    </row>
    <row r="218">
      <c r="D218" s="85"/>
      <c r="E218" s="85"/>
    </row>
    <row r="219">
      <c r="D219" s="85"/>
      <c r="E219" s="85"/>
    </row>
    <row r="220">
      <c r="D220" s="85"/>
      <c r="E220" s="85"/>
    </row>
    <row r="221">
      <c r="D221" s="85"/>
      <c r="E221" s="85"/>
    </row>
    <row r="222">
      <c r="D222" s="85"/>
      <c r="E222" s="85"/>
    </row>
    <row r="223">
      <c r="D223" s="85"/>
      <c r="E223" s="85"/>
    </row>
    <row r="224">
      <c r="D224" s="85"/>
      <c r="E224" s="85"/>
    </row>
    <row r="225">
      <c r="D225" s="85"/>
      <c r="E225" s="85"/>
    </row>
    <row r="226">
      <c r="D226" s="85"/>
      <c r="E226" s="85"/>
    </row>
    <row r="227">
      <c r="D227" s="85"/>
      <c r="E227" s="85"/>
    </row>
    <row r="228">
      <c r="D228" s="85"/>
      <c r="E228" s="85"/>
    </row>
    <row r="229">
      <c r="D229" s="85"/>
      <c r="E229" s="85"/>
    </row>
    <row r="230">
      <c r="D230" s="85"/>
      <c r="E230" s="85"/>
    </row>
    <row r="231">
      <c r="D231" s="85"/>
      <c r="E231" s="85"/>
    </row>
    <row r="232">
      <c r="D232" s="85"/>
      <c r="E232" s="85"/>
    </row>
    <row r="233">
      <c r="D233" s="85"/>
      <c r="E233" s="85"/>
    </row>
    <row r="234">
      <c r="D234" s="85"/>
      <c r="E234" s="85"/>
    </row>
    <row r="235">
      <c r="D235" s="85"/>
      <c r="E235" s="85"/>
    </row>
    <row r="236">
      <c r="D236" s="85"/>
      <c r="E236" s="85"/>
    </row>
    <row r="237">
      <c r="D237" s="85"/>
      <c r="E237" s="85"/>
    </row>
    <row r="238">
      <c r="D238" s="85"/>
      <c r="E238" s="85"/>
    </row>
    <row r="239">
      <c r="D239" s="85"/>
      <c r="E239" s="85"/>
    </row>
    <row r="240">
      <c r="D240" s="85"/>
      <c r="E240" s="85"/>
    </row>
    <row r="241">
      <c r="D241" s="85"/>
      <c r="E241" s="85"/>
    </row>
    <row r="242">
      <c r="D242" s="85"/>
      <c r="E242" s="85"/>
    </row>
    <row r="243">
      <c r="D243" s="85"/>
      <c r="E243" s="85"/>
    </row>
    <row r="244">
      <c r="D244" s="85"/>
      <c r="E244" s="85"/>
    </row>
    <row r="245">
      <c r="D245" s="85"/>
      <c r="E245" s="85"/>
    </row>
    <row r="246">
      <c r="D246" s="85"/>
      <c r="E246" s="85"/>
    </row>
    <row r="247">
      <c r="D247" s="85"/>
      <c r="E247" s="85"/>
    </row>
    <row r="248">
      <c r="D248" s="85"/>
      <c r="E248" s="85"/>
    </row>
    <row r="249">
      <c r="D249" s="85"/>
      <c r="E249" s="85"/>
    </row>
    <row r="250">
      <c r="D250" s="85"/>
      <c r="E250" s="85"/>
    </row>
    <row r="251">
      <c r="D251" s="85"/>
      <c r="E251" s="85"/>
    </row>
    <row r="252">
      <c r="D252" s="85"/>
      <c r="E252" s="85"/>
    </row>
    <row r="253">
      <c r="D253" s="85"/>
      <c r="E253" s="85"/>
    </row>
    <row r="254">
      <c r="D254" s="85"/>
      <c r="E254" s="85"/>
    </row>
    <row r="255">
      <c r="D255" s="85"/>
      <c r="E255" s="85"/>
    </row>
    <row r="256">
      <c r="D256" s="85"/>
      <c r="E256" s="85"/>
    </row>
    <row r="257">
      <c r="D257" s="85"/>
      <c r="E257" s="85"/>
    </row>
    <row r="258">
      <c r="D258" s="85"/>
      <c r="E258" s="85"/>
    </row>
    <row r="259">
      <c r="D259" s="85"/>
      <c r="E259" s="85"/>
    </row>
    <row r="260">
      <c r="D260" s="85"/>
      <c r="E260" s="85"/>
    </row>
    <row r="261">
      <c r="D261" s="85"/>
      <c r="E261" s="85"/>
    </row>
    <row r="262">
      <c r="D262" s="85"/>
      <c r="E262" s="85"/>
    </row>
    <row r="263">
      <c r="D263" s="85"/>
      <c r="E263" s="85"/>
    </row>
    <row r="264">
      <c r="D264" s="85"/>
      <c r="E264" s="85"/>
    </row>
    <row r="265">
      <c r="D265" s="85"/>
      <c r="E265" s="85"/>
    </row>
    <row r="266">
      <c r="D266" s="85"/>
      <c r="E266" s="85"/>
    </row>
    <row r="267">
      <c r="D267" s="85"/>
      <c r="E267" s="85"/>
    </row>
    <row r="268">
      <c r="D268" s="85"/>
      <c r="E268" s="85"/>
    </row>
    <row r="269">
      <c r="D269" s="85"/>
      <c r="E269" s="85"/>
    </row>
    <row r="270">
      <c r="D270" s="85"/>
      <c r="E270" s="85"/>
    </row>
    <row r="271">
      <c r="D271" s="85"/>
      <c r="E271" s="85"/>
    </row>
    <row r="272">
      <c r="D272" s="85"/>
      <c r="E272" s="85"/>
    </row>
    <row r="273">
      <c r="D273" s="85"/>
      <c r="E273" s="85"/>
    </row>
    <row r="274">
      <c r="D274" s="85"/>
      <c r="E274" s="85"/>
    </row>
    <row r="275">
      <c r="D275" s="85"/>
      <c r="E275" s="85"/>
    </row>
    <row r="276">
      <c r="D276" s="85"/>
      <c r="E276" s="85"/>
    </row>
    <row r="277">
      <c r="D277" s="85"/>
      <c r="E277" s="85"/>
    </row>
    <row r="278">
      <c r="D278" s="85"/>
      <c r="E278" s="85"/>
    </row>
    <row r="279">
      <c r="D279" s="85"/>
      <c r="E279" s="85"/>
    </row>
    <row r="280">
      <c r="D280" s="85"/>
      <c r="E280" s="85"/>
    </row>
    <row r="281">
      <c r="D281" s="85"/>
      <c r="E281" s="85"/>
    </row>
    <row r="282">
      <c r="D282" s="85"/>
      <c r="E282" s="85"/>
    </row>
    <row r="283">
      <c r="D283" s="85"/>
      <c r="E283" s="85"/>
    </row>
    <row r="284">
      <c r="D284" s="85"/>
      <c r="E284" s="85"/>
    </row>
    <row r="285">
      <c r="D285" s="85"/>
      <c r="E285" s="85"/>
    </row>
    <row r="286">
      <c r="D286" s="85"/>
      <c r="E286" s="85"/>
    </row>
    <row r="287">
      <c r="D287" s="85"/>
      <c r="E287" s="85"/>
    </row>
    <row r="288">
      <c r="D288" s="85"/>
      <c r="E288" s="85"/>
    </row>
    <row r="289">
      <c r="D289" s="85"/>
      <c r="E289" s="85"/>
    </row>
    <row r="290">
      <c r="D290" s="85"/>
      <c r="E290" s="85"/>
    </row>
    <row r="291">
      <c r="D291" s="85"/>
      <c r="E291" s="85"/>
    </row>
    <row r="292">
      <c r="D292" s="85"/>
      <c r="E292" s="85"/>
    </row>
    <row r="293">
      <c r="D293" s="85"/>
      <c r="E293" s="85"/>
    </row>
    <row r="294">
      <c r="D294" s="85"/>
      <c r="E294" s="85"/>
    </row>
    <row r="295">
      <c r="D295" s="85"/>
      <c r="E295" s="85"/>
    </row>
    <row r="296">
      <c r="D296" s="85"/>
      <c r="E296" s="85"/>
    </row>
    <row r="297">
      <c r="D297" s="85"/>
      <c r="E297" s="85"/>
    </row>
    <row r="298">
      <c r="D298" s="85"/>
      <c r="E298" s="85"/>
    </row>
    <row r="299">
      <c r="D299" s="85"/>
      <c r="E299" s="85"/>
    </row>
    <row r="300">
      <c r="D300" s="85"/>
      <c r="E300" s="85"/>
    </row>
    <row r="301">
      <c r="D301" s="85"/>
      <c r="E301" s="85"/>
    </row>
    <row r="302">
      <c r="D302" s="85"/>
      <c r="E302" s="85"/>
    </row>
    <row r="303">
      <c r="D303" s="85"/>
      <c r="E303" s="85"/>
    </row>
    <row r="304">
      <c r="D304" s="85"/>
      <c r="E304" s="85"/>
    </row>
    <row r="305">
      <c r="D305" s="85"/>
      <c r="E305" s="85"/>
    </row>
    <row r="306">
      <c r="D306" s="85"/>
      <c r="E306" s="85"/>
    </row>
    <row r="307">
      <c r="D307" s="85"/>
      <c r="E307" s="85"/>
    </row>
    <row r="308">
      <c r="D308" s="85"/>
      <c r="E308" s="85"/>
    </row>
    <row r="309">
      <c r="D309" s="85"/>
      <c r="E309" s="85"/>
    </row>
    <row r="310">
      <c r="D310" s="85"/>
      <c r="E310" s="85"/>
    </row>
    <row r="311">
      <c r="D311" s="85"/>
      <c r="E311" s="85"/>
    </row>
    <row r="312">
      <c r="D312" s="85"/>
      <c r="E312" s="85"/>
    </row>
    <row r="313">
      <c r="D313" s="85"/>
      <c r="E313" s="85"/>
    </row>
    <row r="314">
      <c r="D314" s="85"/>
      <c r="E314" s="85"/>
    </row>
    <row r="315">
      <c r="D315" s="85"/>
      <c r="E315" s="85"/>
    </row>
    <row r="316">
      <c r="D316" s="85"/>
      <c r="E316" s="85"/>
    </row>
    <row r="317">
      <c r="D317" s="85"/>
      <c r="E317" s="85"/>
    </row>
    <row r="318">
      <c r="D318" s="85"/>
      <c r="E318" s="85"/>
    </row>
    <row r="319">
      <c r="D319" s="85"/>
      <c r="E319" s="85"/>
    </row>
    <row r="320">
      <c r="D320" s="85"/>
      <c r="E320" s="85"/>
    </row>
    <row r="321">
      <c r="D321" s="85"/>
      <c r="E321" s="85"/>
    </row>
    <row r="322">
      <c r="D322" s="85"/>
      <c r="E322" s="85"/>
    </row>
    <row r="323">
      <c r="D323" s="85"/>
      <c r="E323" s="85"/>
    </row>
    <row r="324">
      <c r="D324" s="85"/>
      <c r="E324" s="85"/>
    </row>
    <row r="325">
      <c r="D325" s="85"/>
      <c r="E325" s="85"/>
    </row>
    <row r="326">
      <c r="D326" s="85"/>
      <c r="E326" s="85"/>
    </row>
    <row r="327">
      <c r="D327" s="85"/>
      <c r="E327" s="85"/>
    </row>
    <row r="328">
      <c r="D328" s="85"/>
      <c r="E328" s="85"/>
    </row>
    <row r="329">
      <c r="D329" s="85"/>
      <c r="E329" s="85"/>
    </row>
    <row r="330">
      <c r="D330" s="85"/>
      <c r="E330" s="85"/>
    </row>
    <row r="331">
      <c r="D331" s="85"/>
      <c r="E331" s="85"/>
    </row>
    <row r="332">
      <c r="D332" s="85"/>
      <c r="E332" s="85"/>
    </row>
    <row r="333">
      <c r="D333" s="85"/>
      <c r="E333" s="85"/>
    </row>
    <row r="334">
      <c r="D334" s="85"/>
      <c r="E334" s="85"/>
    </row>
    <row r="335">
      <c r="D335" s="85"/>
      <c r="E335" s="85"/>
    </row>
    <row r="336">
      <c r="D336" s="85"/>
      <c r="E336" s="85"/>
    </row>
    <row r="337">
      <c r="D337" s="85"/>
      <c r="E337" s="85"/>
    </row>
    <row r="338">
      <c r="D338" s="85"/>
      <c r="E338" s="85"/>
    </row>
    <row r="339">
      <c r="D339" s="85"/>
      <c r="E339" s="85"/>
    </row>
    <row r="340">
      <c r="D340" s="85"/>
      <c r="E340" s="85"/>
    </row>
    <row r="341">
      <c r="D341" s="85"/>
      <c r="E341" s="85"/>
    </row>
    <row r="342">
      <c r="D342" s="85"/>
      <c r="E342" s="85"/>
    </row>
    <row r="343">
      <c r="D343" s="85"/>
      <c r="E343" s="85"/>
    </row>
    <row r="344">
      <c r="D344" s="85"/>
      <c r="E344" s="85"/>
    </row>
    <row r="345">
      <c r="D345" s="85"/>
      <c r="E345" s="85"/>
    </row>
    <row r="346">
      <c r="D346" s="85"/>
      <c r="E346" s="85"/>
    </row>
    <row r="347">
      <c r="D347" s="85"/>
      <c r="E347" s="85"/>
    </row>
    <row r="348">
      <c r="D348" s="85"/>
      <c r="E348" s="85"/>
    </row>
    <row r="349">
      <c r="D349" s="85"/>
      <c r="E349" s="85"/>
    </row>
    <row r="350">
      <c r="D350" s="85"/>
      <c r="E350" s="85"/>
    </row>
    <row r="351">
      <c r="D351" s="85"/>
      <c r="E351" s="85"/>
    </row>
    <row r="352">
      <c r="D352" s="85"/>
      <c r="E352" s="85"/>
    </row>
    <row r="353">
      <c r="D353" s="85"/>
      <c r="E353" s="85"/>
    </row>
    <row r="354">
      <c r="D354" s="85"/>
      <c r="E354" s="85"/>
    </row>
    <row r="355">
      <c r="D355" s="85"/>
      <c r="E355" s="85"/>
    </row>
    <row r="356">
      <c r="D356" s="85"/>
      <c r="E356" s="85"/>
    </row>
    <row r="357">
      <c r="D357" s="85"/>
      <c r="E357" s="85"/>
    </row>
    <row r="358">
      <c r="D358" s="85"/>
      <c r="E358" s="85"/>
    </row>
    <row r="359">
      <c r="D359" s="85"/>
      <c r="E359" s="85"/>
    </row>
    <row r="360">
      <c r="D360" s="85"/>
      <c r="E360" s="85"/>
    </row>
    <row r="361">
      <c r="D361" s="85"/>
      <c r="E361" s="85"/>
    </row>
    <row r="362">
      <c r="D362" s="85"/>
      <c r="E362" s="85"/>
    </row>
    <row r="363">
      <c r="D363" s="85"/>
      <c r="E363" s="85"/>
    </row>
    <row r="364">
      <c r="D364" s="85"/>
      <c r="E364" s="85"/>
    </row>
    <row r="365">
      <c r="D365" s="85"/>
      <c r="E365" s="85"/>
    </row>
    <row r="366">
      <c r="D366" s="85"/>
      <c r="E366" s="85"/>
    </row>
    <row r="367">
      <c r="D367" s="85"/>
      <c r="E367" s="85"/>
    </row>
    <row r="368">
      <c r="D368" s="85"/>
      <c r="E368" s="85"/>
    </row>
    <row r="369">
      <c r="D369" s="85"/>
      <c r="E369" s="85"/>
    </row>
    <row r="370">
      <c r="D370" s="85"/>
      <c r="E370" s="85"/>
    </row>
    <row r="371">
      <c r="D371" s="85"/>
      <c r="E371" s="85"/>
    </row>
    <row r="372">
      <c r="D372" s="85"/>
      <c r="E372" s="85"/>
    </row>
    <row r="373">
      <c r="D373" s="85"/>
      <c r="E373" s="85"/>
    </row>
    <row r="374">
      <c r="D374" s="85"/>
      <c r="E374" s="85"/>
    </row>
    <row r="375">
      <c r="D375" s="85"/>
      <c r="E375" s="85"/>
    </row>
    <row r="376">
      <c r="D376" s="85"/>
      <c r="E376" s="85"/>
    </row>
    <row r="377">
      <c r="D377" s="85"/>
      <c r="E377" s="85"/>
    </row>
    <row r="378">
      <c r="D378" s="85"/>
      <c r="E378" s="85"/>
    </row>
    <row r="379">
      <c r="D379" s="85"/>
      <c r="E379" s="85"/>
    </row>
    <row r="380">
      <c r="D380" s="85"/>
      <c r="E380" s="85"/>
    </row>
    <row r="381">
      <c r="D381" s="85"/>
      <c r="E381" s="85"/>
    </row>
    <row r="382">
      <c r="D382" s="85"/>
      <c r="E382" s="85"/>
    </row>
    <row r="383">
      <c r="D383" s="85"/>
      <c r="E383" s="85"/>
    </row>
    <row r="384">
      <c r="D384" s="85"/>
      <c r="E384" s="85"/>
    </row>
    <row r="385">
      <c r="D385" s="85"/>
      <c r="E385" s="85"/>
    </row>
    <row r="386">
      <c r="D386" s="85"/>
      <c r="E386" s="85"/>
    </row>
    <row r="387">
      <c r="D387" s="85"/>
      <c r="E387" s="85"/>
    </row>
    <row r="388">
      <c r="D388" s="85"/>
      <c r="E388" s="85"/>
    </row>
    <row r="389">
      <c r="D389" s="85"/>
      <c r="E389" s="85"/>
    </row>
    <row r="390">
      <c r="D390" s="85"/>
      <c r="E390" s="85"/>
    </row>
    <row r="391">
      <c r="D391" s="85"/>
      <c r="E391" s="85"/>
    </row>
    <row r="392">
      <c r="D392" s="85"/>
      <c r="E392" s="85"/>
    </row>
    <row r="393">
      <c r="D393" s="85"/>
      <c r="E393" s="85"/>
    </row>
    <row r="394">
      <c r="D394" s="85"/>
      <c r="E394" s="85"/>
    </row>
    <row r="395">
      <c r="D395" s="85"/>
      <c r="E395" s="85"/>
    </row>
    <row r="396">
      <c r="D396" s="85"/>
      <c r="E396" s="85"/>
    </row>
    <row r="397">
      <c r="D397" s="85"/>
      <c r="E397" s="85"/>
    </row>
    <row r="398">
      <c r="D398" s="85"/>
      <c r="E398" s="85"/>
    </row>
    <row r="399">
      <c r="D399" s="85"/>
      <c r="E399" s="85"/>
    </row>
    <row r="400">
      <c r="D400" s="85"/>
      <c r="E400" s="85"/>
    </row>
    <row r="401">
      <c r="D401" s="85"/>
      <c r="E401" s="85"/>
    </row>
    <row r="402">
      <c r="D402" s="85"/>
      <c r="E402" s="85"/>
    </row>
    <row r="403">
      <c r="D403" s="85"/>
      <c r="E403" s="85"/>
    </row>
    <row r="404">
      <c r="D404" s="85"/>
      <c r="E404" s="85"/>
    </row>
    <row r="405">
      <c r="D405" s="85"/>
      <c r="E405" s="85"/>
    </row>
    <row r="406">
      <c r="D406" s="85"/>
      <c r="E406" s="85"/>
    </row>
    <row r="407">
      <c r="D407" s="85"/>
      <c r="E407" s="85"/>
    </row>
    <row r="408">
      <c r="D408" s="85"/>
      <c r="E408" s="85"/>
    </row>
    <row r="409">
      <c r="D409" s="85"/>
      <c r="E409" s="85"/>
    </row>
    <row r="410">
      <c r="D410" s="85"/>
      <c r="E410" s="85"/>
    </row>
    <row r="411">
      <c r="D411" s="85"/>
      <c r="E411" s="85"/>
    </row>
    <row r="412">
      <c r="D412" s="85"/>
      <c r="E412" s="85"/>
    </row>
    <row r="413">
      <c r="D413" s="85"/>
      <c r="E413" s="85"/>
    </row>
    <row r="414">
      <c r="D414" s="85"/>
      <c r="E414" s="85"/>
    </row>
    <row r="415">
      <c r="D415" s="85"/>
      <c r="E415" s="85"/>
    </row>
    <row r="416">
      <c r="D416" s="85"/>
      <c r="E416" s="85"/>
    </row>
    <row r="417">
      <c r="D417" s="85"/>
      <c r="E417" s="85"/>
    </row>
    <row r="418">
      <c r="D418" s="85"/>
      <c r="E418" s="85"/>
    </row>
    <row r="419">
      <c r="D419" s="85"/>
      <c r="E419" s="85"/>
    </row>
    <row r="420">
      <c r="D420" s="85"/>
      <c r="E420" s="85"/>
    </row>
    <row r="421">
      <c r="D421" s="85"/>
      <c r="E421" s="85"/>
    </row>
    <row r="422">
      <c r="D422" s="85"/>
      <c r="E422" s="85"/>
    </row>
    <row r="423">
      <c r="D423" s="85"/>
      <c r="E423" s="85"/>
    </row>
    <row r="424">
      <c r="D424" s="85"/>
      <c r="E424" s="85"/>
    </row>
    <row r="425">
      <c r="D425" s="85"/>
      <c r="E425" s="85"/>
    </row>
    <row r="426">
      <c r="D426" s="85"/>
      <c r="E426" s="85"/>
    </row>
    <row r="427">
      <c r="D427" s="85"/>
      <c r="E427" s="85"/>
    </row>
    <row r="428">
      <c r="D428" s="85"/>
      <c r="E428" s="85"/>
    </row>
    <row r="429">
      <c r="D429" s="85"/>
      <c r="E429" s="85"/>
    </row>
    <row r="430">
      <c r="D430" s="85"/>
      <c r="E430" s="85"/>
    </row>
    <row r="431">
      <c r="D431" s="85"/>
      <c r="E431" s="85"/>
    </row>
    <row r="432">
      <c r="D432" s="85"/>
      <c r="E432" s="85"/>
    </row>
    <row r="433">
      <c r="D433" s="85"/>
      <c r="E433" s="85"/>
    </row>
    <row r="434">
      <c r="D434" s="85"/>
      <c r="E434" s="85"/>
    </row>
    <row r="435">
      <c r="D435" s="85"/>
      <c r="E435" s="85"/>
    </row>
    <row r="436">
      <c r="D436" s="85"/>
      <c r="E436" s="85"/>
    </row>
    <row r="437">
      <c r="D437" s="85"/>
      <c r="E437" s="85"/>
    </row>
    <row r="438">
      <c r="D438" s="85"/>
      <c r="E438" s="85"/>
    </row>
    <row r="439">
      <c r="D439" s="85"/>
      <c r="E439" s="85"/>
    </row>
    <row r="440">
      <c r="D440" s="85"/>
      <c r="E440" s="85"/>
    </row>
    <row r="441">
      <c r="D441" s="85"/>
      <c r="E441" s="85"/>
    </row>
    <row r="442">
      <c r="D442" s="85"/>
      <c r="E442" s="85"/>
    </row>
    <row r="443">
      <c r="D443" s="85"/>
      <c r="E443" s="85"/>
    </row>
    <row r="444">
      <c r="D444" s="85"/>
      <c r="E444" s="85"/>
    </row>
    <row r="445">
      <c r="D445" s="85"/>
      <c r="E445" s="85"/>
    </row>
    <row r="446">
      <c r="D446" s="85"/>
      <c r="E446" s="85"/>
    </row>
    <row r="447">
      <c r="D447" s="85"/>
      <c r="E447" s="85"/>
    </row>
    <row r="448">
      <c r="D448" s="85"/>
      <c r="E448" s="85"/>
    </row>
    <row r="449">
      <c r="D449" s="85"/>
      <c r="E449" s="85"/>
    </row>
    <row r="450">
      <c r="D450" s="85"/>
      <c r="E450" s="85"/>
    </row>
    <row r="451">
      <c r="D451" s="85"/>
      <c r="E451" s="85"/>
    </row>
    <row r="452">
      <c r="D452" s="85"/>
      <c r="E452" s="85"/>
    </row>
    <row r="453">
      <c r="D453" s="85"/>
      <c r="E453" s="85"/>
    </row>
    <row r="454">
      <c r="D454" s="85"/>
      <c r="E454" s="85"/>
    </row>
    <row r="455">
      <c r="D455" s="85"/>
      <c r="E455" s="85"/>
    </row>
    <row r="456">
      <c r="D456" s="85"/>
      <c r="E456" s="85"/>
    </row>
    <row r="457">
      <c r="D457" s="85"/>
      <c r="E457" s="85"/>
    </row>
    <row r="458">
      <c r="D458" s="85"/>
      <c r="E458" s="85"/>
    </row>
    <row r="459">
      <c r="D459" s="85"/>
      <c r="E459" s="85"/>
    </row>
    <row r="460">
      <c r="D460" s="85"/>
      <c r="E460" s="85"/>
    </row>
    <row r="461">
      <c r="D461" s="85"/>
      <c r="E461" s="85"/>
    </row>
    <row r="462">
      <c r="D462" s="85"/>
      <c r="E462" s="85"/>
    </row>
    <row r="463">
      <c r="D463" s="85"/>
      <c r="E463" s="85"/>
    </row>
    <row r="464">
      <c r="D464" s="85"/>
      <c r="E464" s="85"/>
    </row>
    <row r="465">
      <c r="D465" s="85"/>
      <c r="E465" s="85"/>
    </row>
    <row r="466">
      <c r="D466" s="85"/>
      <c r="E466" s="85"/>
    </row>
    <row r="467">
      <c r="D467" s="85"/>
      <c r="E467" s="85"/>
    </row>
    <row r="468">
      <c r="D468" s="85"/>
      <c r="E468" s="85"/>
    </row>
    <row r="469">
      <c r="D469" s="85"/>
      <c r="E469" s="85"/>
    </row>
    <row r="470">
      <c r="D470" s="85"/>
      <c r="E470" s="85"/>
    </row>
    <row r="471">
      <c r="D471" s="85"/>
      <c r="E471" s="85"/>
    </row>
    <row r="472">
      <c r="D472" s="85"/>
      <c r="E472" s="85"/>
    </row>
    <row r="473">
      <c r="D473" s="85"/>
      <c r="E473" s="85"/>
    </row>
    <row r="474">
      <c r="D474" s="85"/>
      <c r="E474" s="85"/>
    </row>
    <row r="475">
      <c r="D475" s="85"/>
      <c r="E475" s="85"/>
    </row>
    <row r="476">
      <c r="D476" s="85"/>
      <c r="E476" s="85"/>
    </row>
    <row r="477">
      <c r="D477" s="85"/>
      <c r="E477" s="85"/>
    </row>
    <row r="478">
      <c r="D478" s="85"/>
      <c r="E478" s="85"/>
    </row>
    <row r="479">
      <c r="D479" s="85"/>
      <c r="E479" s="85"/>
    </row>
    <row r="480">
      <c r="D480" s="85"/>
      <c r="E480" s="85"/>
    </row>
    <row r="481">
      <c r="D481" s="85"/>
      <c r="E481" s="85"/>
    </row>
    <row r="482">
      <c r="D482" s="85"/>
      <c r="E482" s="85"/>
    </row>
    <row r="483">
      <c r="D483" s="85"/>
      <c r="E483" s="85"/>
    </row>
    <row r="484">
      <c r="D484" s="85"/>
      <c r="E484" s="85"/>
    </row>
    <row r="485">
      <c r="D485" s="85"/>
      <c r="E485" s="85"/>
    </row>
    <row r="486">
      <c r="D486" s="85"/>
      <c r="E486" s="85"/>
    </row>
    <row r="487">
      <c r="D487" s="85"/>
      <c r="E487" s="85"/>
    </row>
    <row r="488">
      <c r="D488" s="85"/>
      <c r="E488" s="85"/>
    </row>
    <row r="489">
      <c r="D489" s="85"/>
      <c r="E489" s="85"/>
    </row>
    <row r="490">
      <c r="D490" s="85"/>
      <c r="E490" s="85"/>
    </row>
    <row r="491">
      <c r="D491" s="85"/>
      <c r="E491" s="85"/>
    </row>
    <row r="492">
      <c r="D492" s="85"/>
      <c r="E492" s="85"/>
    </row>
    <row r="493">
      <c r="D493" s="85"/>
      <c r="E493" s="85"/>
    </row>
    <row r="494">
      <c r="D494" s="85"/>
      <c r="E494" s="85"/>
    </row>
    <row r="495">
      <c r="D495" s="85"/>
      <c r="E495" s="85"/>
    </row>
    <row r="496">
      <c r="D496" s="85"/>
      <c r="E496" s="85"/>
    </row>
    <row r="497">
      <c r="D497" s="85"/>
      <c r="E497" s="85"/>
    </row>
    <row r="498">
      <c r="D498" s="85"/>
      <c r="E498" s="85"/>
    </row>
    <row r="499">
      <c r="D499" s="85"/>
      <c r="E499" s="85"/>
    </row>
    <row r="500">
      <c r="D500" s="85"/>
      <c r="E500" s="85"/>
    </row>
    <row r="501">
      <c r="D501" s="85"/>
      <c r="E501" s="85"/>
    </row>
    <row r="502">
      <c r="D502" s="85"/>
      <c r="E502" s="85"/>
    </row>
    <row r="503">
      <c r="D503" s="85"/>
      <c r="E503" s="85"/>
    </row>
    <row r="504">
      <c r="D504" s="85"/>
      <c r="E504" s="85"/>
    </row>
    <row r="505">
      <c r="D505" s="85"/>
      <c r="E505" s="85"/>
    </row>
    <row r="506">
      <c r="D506" s="85"/>
      <c r="E506" s="85"/>
    </row>
    <row r="507">
      <c r="D507" s="85"/>
      <c r="E507" s="85"/>
    </row>
    <row r="508">
      <c r="D508" s="85"/>
      <c r="E508" s="85"/>
    </row>
    <row r="509">
      <c r="D509" s="85"/>
      <c r="E509" s="85"/>
    </row>
    <row r="510">
      <c r="D510" s="85"/>
      <c r="E510" s="85"/>
    </row>
    <row r="511">
      <c r="D511" s="85"/>
      <c r="E511" s="85"/>
    </row>
    <row r="512">
      <c r="D512" s="85"/>
      <c r="E512" s="85"/>
    </row>
    <row r="513">
      <c r="D513" s="85"/>
      <c r="E513" s="85"/>
    </row>
    <row r="514">
      <c r="D514" s="85"/>
      <c r="E514" s="85"/>
    </row>
    <row r="515">
      <c r="D515" s="85"/>
      <c r="E515" s="85"/>
    </row>
    <row r="516">
      <c r="D516" s="85"/>
      <c r="E516" s="85"/>
    </row>
    <row r="517">
      <c r="D517" s="85"/>
      <c r="E517" s="85"/>
    </row>
    <row r="518">
      <c r="D518" s="85"/>
      <c r="E518" s="85"/>
    </row>
    <row r="519">
      <c r="D519" s="85"/>
      <c r="E519" s="85"/>
    </row>
    <row r="520">
      <c r="D520" s="85"/>
      <c r="E520" s="85"/>
    </row>
    <row r="521">
      <c r="D521" s="85"/>
      <c r="E521" s="85"/>
    </row>
    <row r="522">
      <c r="D522" s="85"/>
      <c r="E522" s="85"/>
    </row>
    <row r="523">
      <c r="D523" s="85"/>
      <c r="E523" s="85"/>
    </row>
    <row r="524">
      <c r="D524" s="85"/>
      <c r="E524" s="85"/>
    </row>
    <row r="525">
      <c r="D525" s="85"/>
      <c r="E525" s="85"/>
    </row>
    <row r="526">
      <c r="D526" s="85"/>
      <c r="E526" s="85"/>
    </row>
    <row r="527">
      <c r="D527" s="85"/>
      <c r="E527" s="85"/>
    </row>
    <row r="528">
      <c r="D528" s="85"/>
      <c r="E528" s="85"/>
    </row>
    <row r="529">
      <c r="D529" s="85"/>
      <c r="E529" s="85"/>
    </row>
    <row r="530">
      <c r="D530" s="85"/>
      <c r="E530" s="85"/>
    </row>
    <row r="531">
      <c r="D531" s="85"/>
      <c r="E531" s="85"/>
    </row>
    <row r="532">
      <c r="D532" s="85"/>
      <c r="E532" s="85"/>
    </row>
    <row r="533">
      <c r="D533" s="85"/>
      <c r="E533" s="85"/>
    </row>
    <row r="534">
      <c r="D534" s="85"/>
      <c r="E534" s="85"/>
    </row>
    <row r="535">
      <c r="D535" s="85"/>
      <c r="E535" s="85"/>
    </row>
    <row r="536">
      <c r="D536" s="85"/>
      <c r="E536" s="85"/>
    </row>
    <row r="537">
      <c r="D537" s="85"/>
      <c r="E537" s="85"/>
    </row>
    <row r="538">
      <c r="D538" s="85"/>
      <c r="E538" s="85"/>
    </row>
    <row r="539">
      <c r="D539" s="85"/>
      <c r="E539" s="85"/>
    </row>
    <row r="540">
      <c r="D540" s="85"/>
      <c r="E540" s="85"/>
    </row>
    <row r="541">
      <c r="D541" s="85"/>
      <c r="E541" s="85"/>
    </row>
    <row r="542">
      <c r="D542" s="85"/>
      <c r="E542" s="85"/>
    </row>
    <row r="543">
      <c r="D543" s="85"/>
      <c r="E543" s="85"/>
    </row>
    <row r="544">
      <c r="D544" s="85"/>
      <c r="E544" s="85"/>
    </row>
    <row r="545">
      <c r="D545" s="85"/>
      <c r="E545" s="85"/>
    </row>
    <row r="546">
      <c r="D546" s="85"/>
      <c r="E546" s="85"/>
    </row>
    <row r="547">
      <c r="D547" s="85"/>
      <c r="E547" s="85"/>
    </row>
    <row r="548">
      <c r="D548" s="85"/>
      <c r="E548" s="85"/>
    </row>
    <row r="549">
      <c r="D549" s="85"/>
      <c r="E549" s="85"/>
    </row>
    <row r="550">
      <c r="D550" s="85"/>
      <c r="E550" s="85"/>
    </row>
    <row r="551">
      <c r="D551" s="85"/>
      <c r="E551" s="85"/>
    </row>
    <row r="552">
      <c r="D552" s="85"/>
      <c r="E552" s="85"/>
    </row>
    <row r="553">
      <c r="D553" s="85"/>
      <c r="E553" s="85"/>
    </row>
    <row r="554">
      <c r="D554" s="85"/>
      <c r="E554" s="85"/>
    </row>
    <row r="555">
      <c r="D555" s="85"/>
      <c r="E555" s="85"/>
    </row>
    <row r="556">
      <c r="D556" s="85"/>
      <c r="E556" s="85"/>
    </row>
    <row r="557">
      <c r="D557" s="85"/>
      <c r="E557" s="85"/>
    </row>
    <row r="558">
      <c r="D558" s="85"/>
      <c r="E558" s="85"/>
    </row>
    <row r="559">
      <c r="D559" s="85"/>
      <c r="E559" s="85"/>
    </row>
    <row r="560">
      <c r="D560" s="85"/>
      <c r="E560" s="85"/>
    </row>
    <row r="561">
      <c r="D561" s="85"/>
      <c r="E561" s="85"/>
    </row>
    <row r="562">
      <c r="D562" s="85"/>
      <c r="E562" s="85"/>
    </row>
    <row r="563">
      <c r="D563" s="85"/>
      <c r="E563" s="85"/>
    </row>
    <row r="564">
      <c r="D564" s="85"/>
      <c r="E564" s="85"/>
    </row>
    <row r="565">
      <c r="D565" s="85"/>
      <c r="E565" s="85"/>
    </row>
    <row r="566">
      <c r="D566" s="85"/>
      <c r="E566" s="85"/>
    </row>
    <row r="567">
      <c r="D567" s="85"/>
      <c r="E567" s="85"/>
    </row>
    <row r="568">
      <c r="D568" s="85"/>
      <c r="E568" s="85"/>
    </row>
    <row r="569">
      <c r="D569" s="85"/>
      <c r="E569" s="85"/>
    </row>
    <row r="570">
      <c r="D570" s="85"/>
      <c r="E570" s="85"/>
    </row>
    <row r="571">
      <c r="D571" s="85"/>
      <c r="E571" s="85"/>
    </row>
    <row r="572">
      <c r="D572" s="85"/>
      <c r="E572" s="85"/>
    </row>
    <row r="573">
      <c r="D573" s="85"/>
      <c r="E573" s="85"/>
    </row>
    <row r="574">
      <c r="D574" s="85"/>
      <c r="E574" s="85"/>
    </row>
    <row r="575">
      <c r="D575" s="85"/>
      <c r="E575" s="85"/>
    </row>
    <row r="576">
      <c r="D576" s="85"/>
      <c r="E576" s="85"/>
    </row>
    <row r="577">
      <c r="D577" s="85"/>
      <c r="E577" s="85"/>
    </row>
    <row r="578">
      <c r="D578" s="85"/>
      <c r="E578" s="85"/>
    </row>
    <row r="579">
      <c r="D579" s="85"/>
      <c r="E579" s="85"/>
    </row>
    <row r="580">
      <c r="D580" s="85"/>
      <c r="E580" s="85"/>
    </row>
    <row r="581">
      <c r="D581" s="85"/>
      <c r="E581" s="85"/>
    </row>
    <row r="582">
      <c r="D582" s="85"/>
      <c r="E582" s="85"/>
    </row>
    <row r="583">
      <c r="D583" s="85"/>
      <c r="E583" s="85"/>
    </row>
    <row r="584">
      <c r="D584" s="85"/>
      <c r="E584" s="85"/>
    </row>
    <row r="585">
      <c r="D585" s="85"/>
      <c r="E585" s="85"/>
    </row>
    <row r="586">
      <c r="D586" s="85"/>
      <c r="E586" s="85"/>
    </row>
    <row r="587">
      <c r="D587" s="85"/>
      <c r="E587" s="85"/>
    </row>
    <row r="588">
      <c r="D588" s="85"/>
      <c r="E588" s="85"/>
    </row>
    <row r="589">
      <c r="D589" s="85"/>
      <c r="E589" s="85"/>
    </row>
    <row r="590">
      <c r="D590" s="85"/>
      <c r="E590" s="85"/>
    </row>
    <row r="591">
      <c r="D591" s="85"/>
      <c r="E591" s="85"/>
    </row>
    <row r="592">
      <c r="D592" s="85"/>
      <c r="E592" s="85"/>
    </row>
    <row r="593">
      <c r="D593" s="85"/>
      <c r="E593" s="85"/>
    </row>
    <row r="594">
      <c r="D594" s="85"/>
      <c r="E594" s="85"/>
    </row>
    <row r="595">
      <c r="D595" s="85"/>
      <c r="E595" s="85"/>
    </row>
    <row r="596">
      <c r="D596" s="85"/>
      <c r="E596" s="85"/>
    </row>
    <row r="597">
      <c r="D597" s="85"/>
      <c r="E597" s="85"/>
    </row>
    <row r="598">
      <c r="D598" s="85"/>
      <c r="E598" s="85"/>
    </row>
    <row r="599">
      <c r="D599" s="85"/>
      <c r="E599" s="85"/>
    </row>
    <row r="600">
      <c r="D600" s="85"/>
      <c r="E600" s="85"/>
    </row>
    <row r="601">
      <c r="D601" s="85"/>
      <c r="E601" s="85"/>
    </row>
    <row r="602">
      <c r="D602" s="85"/>
      <c r="E602" s="85"/>
    </row>
    <row r="603">
      <c r="D603" s="85"/>
      <c r="E603" s="85"/>
    </row>
    <row r="604">
      <c r="D604" s="85"/>
      <c r="E604" s="85"/>
    </row>
    <row r="605">
      <c r="D605" s="85"/>
      <c r="E605" s="85"/>
    </row>
    <row r="606">
      <c r="D606" s="85"/>
      <c r="E606" s="85"/>
    </row>
    <row r="607">
      <c r="D607" s="85"/>
      <c r="E607" s="85"/>
    </row>
    <row r="608">
      <c r="D608" s="85"/>
      <c r="E608" s="85"/>
    </row>
    <row r="609">
      <c r="D609" s="85"/>
      <c r="E609" s="85"/>
    </row>
    <row r="610">
      <c r="D610" s="85"/>
      <c r="E610" s="85"/>
    </row>
    <row r="611">
      <c r="D611" s="85"/>
      <c r="E611" s="85"/>
    </row>
    <row r="612">
      <c r="D612" s="85"/>
      <c r="E612" s="85"/>
    </row>
    <row r="613">
      <c r="D613" s="85"/>
      <c r="E613" s="85"/>
    </row>
    <row r="614">
      <c r="D614" s="85"/>
      <c r="E614" s="85"/>
    </row>
    <row r="615">
      <c r="D615" s="85"/>
      <c r="E615" s="85"/>
    </row>
    <row r="616">
      <c r="D616" s="85"/>
      <c r="E616" s="85"/>
    </row>
    <row r="617">
      <c r="D617" s="85"/>
      <c r="E617" s="85"/>
    </row>
    <row r="618">
      <c r="D618" s="85"/>
      <c r="E618" s="85"/>
    </row>
    <row r="619">
      <c r="D619" s="85"/>
      <c r="E619" s="85"/>
    </row>
    <row r="620">
      <c r="D620" s="85"/>
      <c r="E620" s="85"/>
    </row>
    <row r="621">
      <c r="D621" s="85"/>
      <c r="E621" s="85"/>
    </row>
    <row r="622">
      <c r="D622" s="85"/>
      <c r="E622" s="85"/>
    </row>
    <row r="623">
      <c r="D623" s="85"/>
      <c r="E623" s="85"/>
    </row>
    <row r="624">
      <c r="D624" s="85"/>
      <c r="E624" s="85"/>
    </row>
    <row r="625">
      <c r="D625" s="85"/>
      <c r="E625" s="85"/>
    </row>
    <row r="626">
      <c r="D626" s="85"/>
      <c r="E626" s="85"/>
    </row>
    <row r="627">
      <c r="D627" s="85"/>
      <c r="E627" s="85"/>
    </row>
    <row r="628">
      <c r="D628" s="85"/>
      <c r="E628" s="85"/>
    </row>
    <row r="629">
      <c r="D629" s="85"/>
      <c r="E629" s="85"/>
    </row>
    <row r="630">
      <c r="D630" s="85"/>
      <c r="E630" s="85"/>
    </row>
    <row r="631">
      <c r="D631" s="85"/>
      <c r="E631" s="85"/>
    </row>
    <row r="632">
      <c r="D632" s="85"/>
      <c r="E632" s="85"/>
    </row>
    <row r="633">
      <c r="D633" s="85"/>
      <c r="E633" s="85"/>
    </row>
    <row r="634">
      <c r="D634" s="85"/>
      <c r="E634" s="85"/>
    </row>
    <row r="635">
      <c r="D635" s="85"/>
      <c r="E635" s="85"/>
    </row>
    <row r="636">
      <c r="D636" s="85"/>
      <c r="E636" s="85"/>
    </row>
    <row r="637">
      <c r="D637" s="85"/>
      <c r="E637" s="85"/>
    </row>
    <row r="638">
      <c r="D638" s="85"/>
      <c r="E638" s="85"/>
    </row>
    <row r="639">
      <c r="D639" s="85"/>
      <c r="E639" s="85"/>
    </row>
    <row r="640">
      <c r="D640" s="85"/>
      <c r="E640" s="85"/>
    </row>
    <row r="641">
      <c r="D641" s="85"/>
      <c r="E641" s="85"/>
    </row>
    <row r="642">
      <c r="D642" s="85"/>
      <c r="E642" s="85"/>
    </row>
    <row r="643">
      <c r="D643" s="85"/>
      <c r="E643" s="85"/>
    </row>
    <row r="644">
      <c r="D644" s="85"/>
      <c r="E644" s="85"/>
    </row>
    <row r="645">
      <c r="D645" s="85"/>
      <c r="E645" s="85"/>
    </row>
    <row r="646">
      <c r="D646" s="85"/>
      <c r="E646" s="85"/>
    </row>
    <row r="647">
      <c r="D647" s="85"/>
      <c r="E647" s="85"/>
    </row>
    <row r="648">
      <c r="D648" s="85"/>
      <c r="E648" s="85"/>
    </row>
    <row r="649">
      <c r="D649" s="85"/>
      <c r="E649" s="85"/>
    </row>
    <row r="650">
      <c r="D650" s="85"/>
      <c r="E650" s="85"/>
    </row>
    <row r="651">
      <c r="D651" s="85"/>
      <c r="E651" s="85"/>
    </row>
    <row r="652">
      <c r="D652" s="85"/>
      <c r="E652" s="85"/>
    </row>
    <row r="653">
      <c r="D653" s="85"/>
      <c r="E653" s="85"/>
    </row>
    <row r="654">
      <c r="D654" s="85"/>
      <c r="E654" s="85"/>
    </row>
    <row r="655">
      <c r="D655" s="85"/>
      <c r="E655" s="85"/>
    </row>
    <row r="656">
      <c r="D656" s="85"/>
      <c r="E656" s="85"/>
    </row>
    <row r="657">
      <c r="D657" s="85"/>
      <c r="E657" s="85"/>
    </row>
    <row r="658">
      <c r="D658" s="85"/>
      <c r="E658" s="85"/>
    </row>
    <row r="659">
      <c r="D659" s="85"/>
      <c r="E659" s="85"/>
    </row>
    <row r="660">
      <c r="D660" s="85"/>
      <c r="E660" s="85"/>
    </row>
    <row r="661">
      <c r="D661" s="85"/>
      <c r="E661" s="85"/>
    </row>
    <row r="662">
      <c r="D662" s="85"/>
      <c r="E662" s="85"/>
    </row>
    <row r="663">
      <c r="D663" s="85"/>
      <c r="E663" s="85"/>
    </row>
    <row r="664">
      <c r="D664" s="85"/>
      <c r="E664" s="85"/>
    </row>
    <row r="665">
      <c r="D665" s="85"/>
      <c r="E665" s="85"/>
    </row>
    <row r="666">
      <c r="D666" s="85"/>
      <c r="E666" s="85"/>
    </row>
    <row r="667">
      <c r="D667" s="85"/>
      <c r="E667" s="85"/>
    </row>
    <row r="668">
      <c r="D668" s="85"/>
      <c r="E668" s="85"/>
    </row>
    <row r="669">
      <c r="D669" s="85"/>
      <c r="E669" s="85"/>
    </row>
    <row r="670">
      <c r="D670" s="85"/>
      <c r="E670" s="85"/>
    </row>
    <row r="671">
      <c r="D671" s="85"/>
      <c r="E671" s="85"/>
    </row>
    <row r="672">
      <c r="D672" s="85"/>
      <c r="E672" s="85"/>
    </row>
    <row r="673">
      <c r="D673" s="85"/>
      <c r="E673" s="85"/>
    </row>
    <row r="674">
      <c r="D674" s="85"/>
      <c r="E674" s="85"/>
    </row>
    <row r="675">
      <c r="D675" s="85"/>
      <c r="E675" s="85"/>
    </row>
    <row r="676">
      <c r="D676" s="85"/>
      <c r="E676" s="85"/>
    </row>
    <row r="677">
      <c r="D677" s="85"/>
      <c r="E677" s="85"/>
    </row>
    <row r="678">
      <c r="D678" s="85"/>
      <c r="E678" s="85"/>
    </row>
    <row r="679">
      <c r="D679" s="85"/>
      <c r="E679" s="85"/>
    </row>
    <row r="680">
      <c r="D680" s="85"/>
      <c r="E680" s="85"/>
    </row>
    <row r="681">
      <c r="D681" s="85"/>
      <c r="E681" s="85"/>
    </row>
    <row r="682">
      <c r="D682" s="85"/>
      <c r="E682" s="85"/>
    </row>
    <row r="683">
      <c r="D683" s="85"/>
      <c r="E683" s="85"/>
    </row>
    <row r="684">
      <c r="D684" s="85"/>
      <c r="E684" s="85"/>
    </row>
    <row r="685">
      <c r="D685" s="85"/>
      <c r="E685" s="85"/>
    </row>
    <row r="686">
      <c r="D686" s="85"/>
      <c r="E686" s="85"/>
    </row>
    <row r="687">
      <c r="D687" s="85"/>
      <c r="E687" s="85"/>
    </row>
    <row r="688">
      <c r="D688" s="85"/>
      <c r="E688" s="85"/>
    </row>
    <row r="689">
      <c r="D689" s="85"/>
      <c r="E689" s="85"/>
    </row>
    <row r="690">
      <c r="D690" s="85"/>
      <c r="E690" s="85"/>
    </row>
    <row r="691">
      <c r="D691" s="85"/>
      <c r="E691" s="85"/>
    </row>
    <row r="692">
      <c r="D692" s="85"/>
      <c r="E692" s="85"/>
    </row>
    <row r="693">
      <c r="D693" s="85"/>
      <c r="E693" s="85"/>
    </row>
    <row r="694">
      <c r="D694" s="85"/>
      <c r="E694" s="85"/>
    </row>
    <row r="695">
      <c r="D695" s="85"/>
      <c r="E695" s="85"/>
    </row>
    <row r="696">
      <c r="D696" s="85"/>
      <c r="E696" s="85"/>
    </row>
    <row r="697">
      <c r="D697" s="85"/>
      <c r="E697" s="85"/>
    </row>
    <row r="698">
      <c r="D698" s="85"/>
      <c r="E698" s="85"/>
    </row>
    <row r="699">
      <c r="D699" s="85"/>
      <c r="E699" s="85"/>
    </row>
    <row r="700">
      <c r="D700" s="85"/>
      <c r="E700" s="85"/>
    </row>
    <row r="701">
      <c r="D701" s="85"/>
      <c r="E701" s="85"/>
    </row>
    <row r="702">
      <c r="D702" s="85"/>
      <c r="E702" s="85"/>
    </row>
    <row r="703">
      <c r="D703" s="85"/>
      <c r="E703" s="85"/>
    </row>
    <row r="704">
      <c r="D704" s="85"/>
      <c r="E704" s="85"/>
    </row>
    <row r="705">
      <c r="D705" s="85"/>
      <c r="E705" s="85"/>
    </row>
    <row r="706">
      <c r="D706" s="85"/>
      <c r="E706" s="85"/>
    </row>
    <row r="707">
      <c r="D707" s="85"/>
      <c r="E707" s="85"/>
    </row>
    <row r="708">
      <c r="D708" s="85"/>
      <c r="E708" s="85"/>
    </row>
    <row r="709">
      <c r="D709" s="85"/>
      <c r="E709" s="85"/>
    </row>
    <row r="710">
      <c r="D710" s="85"/>
      <c r="E710" s="85"/>
    </row>
    <row r="711">
      <c r="D711" s="85"/>
      <c r="E711" s="85"/>
    </row>
    <row r="712">
      <c r="D712" s="85"/>
      <c r="E712" s="85"/>
    </row>
    <row r="713">
      <c r="D713" s="85"/>
      <c r="E713" s="85"/>
    </row>
    <row r="714">
      <c r="D714" s="85"/>
      <c r="E714" s="85"/>
    </row>
    <row r="715">
      <c r="D715" s="85"/>
      <c r="E715" s="85"/>
    </row>
    <row r="716">
      <c r="D716" s="85"/>
      <c r="E716" s="85"/>
    </row>
    <row r="717">
      <c r="D717" s="85"/>
      <c r="E717" s="85"/>
    </row>
    <row r="718">
      <c r="D718" s="85"/>
      <c r="E718" s="85"/>
    </row>
    <row r="719">
      <c r="D719" s="85"/>
      <c r="E719" s="85"/>
    </row>
    <row r="720">
      <c r="D720" s="85"/>
      <c r="E720" s="85"/>
    </row>
    <row r="721">
      <c r="D721" s="85"/>
      <c r="E721" s="85"/>
    </row>
    <row r="722">
      <c r="D722" s="85"/>
      <c r="E722" s="85"/>
    </row>
    <row r="723">
      <c r="D723" s="85"/>
      <c r="E723" s="85"/>
    </row>
    <row r="724">
      <c r="D724" s="85"/>
      <c r="E724" s="85"/>
    </row>
    <row r="725">
      <c r="D725" s="85"/>
      <c r="E725" s="85"/>
    </row>
    <row r="726">
      <c r="D726" s="85"/>
      <c r="E726" s="85"/>
    </row>
    <row r="727">
      <c r="D727" s="85"/>
      <c r="E727" s="85"/>
    </row>
    <row r="728">
      <c r="D728" s="85"/>
      <c r="E728" s="85"/>
    </row>
    <row r="729">
      <c r="D729" s="85"/>
      <c r="E729" s="85"/>
    </row>
    <row r="730">
      <c r="D730" s="85"/>
      <c r="E730" s="85"/>
    </row>
    <row r="731">
      <c r="D731" s="85"/>
      <c r="E731" s="85"/>
    </row>
    <row r="732">
      <c r="D732" s="85"/>
      <c r="E732" s="85"/>
    </row>
    <row r="733">
      <c r="D733" s="85"/>
      <c r="E733" s="85"/>
    </row>
    <row r="734">
      <c r="D734" s="85"/>
      <c r="E734" s="85"/>
    </row>
    <row r="735">
      <c r="D735" s="85"/>
      <c r="E735" s="85"/>
    </row>
    <row r="736">
      <c r="D736" s="85"/>
      <c r="E736" s="85"/>
    </row>
    <row r="737">
      <c r="D737" s="85"/>
      <c r="E737" s="85"/>
    </row>
    <row r="738">
      <c r="D738" s="85"/>
      <c r="E738" s="85"/>
    </row>
    <row r="739">
      <c r="D739" s="85"/>
      <c r="E739" s="85"/>
    </row>
    <row r="740">
      <c r="D740" s="85"/>
      <c r="E740" s="85"/>
    </row>
    <row r="741">
      <c r="D741" s="85"/>
      <c r="E741" s="85"/>
    </row>
    <row r="742">
      <c r="D742" s="85"/>
      <c r="E742" s="85"/>
    </row>
    <row r="743">
      <c r="D743" s="85"/>
      <c r="E743" s="85"/>
    </row>
    <row r="744">
      <c r="D744" s="85"/>
      <c r="E744" s="85"/>
    </row>
    <row r="745">
      <c r="D745" s="85"/>
      <c r="E745" s="85"/>
    </row>
    <row r="746">
      <c r="D746" s="85"/>
      <c r="E746" s="85"/>
    </row>
    <row r="747">
      <c r="D747" s="85"/>
      <c r="E747" s="85"/>
    </row>
    <row r="748">
      <c r="D748" s="85"/>
      <c r="E748" s="85"/>
    </row>
    <row r="749">
      <c r="D749" s="85"/>
      <c r="E749" s="85"/>
    </row>
    <row r="750">
      <c r="D750" s="85"/>
      <c r="E750" s="85"/>
    </row>
    <row r="751">
      <c r="D751" s="85"/>
      <c r="E751" s="85"/>
    </row>
    <row r="752">
      <c r="D752" s="85"/>
      <c r="E752" s="85"/>
    </row>
    <row r="753">
      <c r="D753" s="85"/>
      <c r="E753" s="85"/>
    </row>
    <row r="754">
      <c r="D754" s="85"/>
      <c r="E754" s="85"/>
    </row>
    <row r="755">
      <c r="D755" s="85"/>
      <c r="E755" s="85"/>
    </row>
    <row r="756">
      <c r="D756" s="85"/>
      <c r="E756" s="85"/>
    </row>
    <row r="757">
      <c r="D757" s="85"/>
      <c r="E757" s="85"/>
    </row>
    <row r="758">
      <c r="D758" s="85"/>
      <c r="E758" s="85"/>
    </row>
    <row r="759">
      <c r="D759" s="85"/>
      <c r="E759" s="85"/>
    </row>
    <row r="760">
      <c r="D760" s="85"/>
      <c r="E760" s="85"/>
    </row>
    <row r="761">
      <c r="D761" s="85"/>
      <c r="E761" s="85"/>
    </row>
    <row r="762">
      <c r="D762" s="85"/>
      <c r="E762" s="85"/>
    </row>
    <row r="763">
      <c r="D763" s="85"/>
      <c r="E763" s="85"/>
    </row>
    <row r="764">
      <c r="D764" s="85"/>
      <c r="E764" s="85"/>
    </row>
    <row r="765">
      <c r="D765" s="85"/>
      <c r="E765" s="85"/>
    </row>
    <row r="766">
      <c r="D766" s="85"/>
      <c r="E766" s="85"/>
    </row>
    <row r="767">
      <c r="D767" s="85"/>
      <c r="E767" s="85"/>
    </row>
    <row r="768">
      <c r="D768" s="85"/>
      <c r="E768" s="85"/>
    </row>
    <row r="769">
      <c r="D769" s="85"/>
      <c r="E769" s="85"/>
    </row>
    <row r="770">
      <c r="D770" s="85"/>
      <c r="E770" s="85"/>
    </row>
    <row r="771">
      <c r="D771" s="85"/>
      <c r="E771" s="85"/>
    </row>
    <row r="772">
      <c r="D772" s="85"/>
      <c r="E772" s="85"/>
    </row>
    <row r="773">
      <c r="D773" s="85"/>
      <c r="E773" s="85"/>
    </row>
    <row r="774">
      <c r="D774" s="85"/>
      <c r="E774" s="85"/>
    </row>
    <row r="775">
      <c r="D775" s="85"/>
      <c r="E775" s="85"/>
    </row>
    <row r="776">
      <c r="D776" s="85"/>
      <c r="E776" s="85"/>
    </row>
    <row r="777">
      <c r="D777" s="85"/>
      <c r="E777" s="85"/>
    </row>
    <row r="778">
      <c r="D778" s="85"/>
      <c r="E778" s="85"/>
    </row>
    <row r="779">
      <c r="D779" s="85"/>
      <c r="E779" s="85"/>
    </row>
    <row r="780">
      <c r="D780" s="85"/>
      <c r="E780" s="85"/>
    </row>
    <row r="781">
      <c r="D781" s="85"/>
      <c r="E781" s="85"/>
    </row>
    <row r="782">
      <c r="D782" s="85"/>
      <c r="E782" s="85"/>
    </row>
    <row r="783">
      <c r="D783" s="85"/>
      <c r="E783" s="85"/>
    </row>
    <row r="784">
      <c r="D784" s="85"/>
      <c r="E784" s="85"/>
    </row>
    <row r="785">
      <c r="D785" s="85"/>
      <c r="E785" s="85"/>
    </row>
    <row r="786">
      <c r="D786" s="85"/>
      <c r="E786" s="85"/>
    </row>
    <row r="787">
      <c r="D787" s="85"/>
      <c r="E787" s="85"/>
    </row>
    <row r="788">
      <c r="D788" s="85"/>
      <c r="E788" s="85"/>
    </row>
    <row r="789">
      <c r="D789" s="85"/>
      <c r="E789" s="85"/>
    </row>
    <row r="790">
      <c r="D790" s="85"/>
      <c r="E790" s="85"/>
    </row>
    <row r="791">
      <c r="D791" s="85"/>
      <c r="E791" s="85"/>
    </row>
    <row r="792">
      <c r="D792" s="85"/>
      <c r="E792" s="85"/>
    </row>
    <row r="793">
      <c r="D793" s="85"/>
      <c r="E793" s="85"/>
    </row>
    <row r="794">
      <c r="D794" s="85"/>
      <c r="E794" s="85"/>
    </row>
    <row r="795">
      <c r="D795" s="85"/>
      <c r="E795" s="85"/>
    </row>
    <row r="796">
      <c r="D796" s="85"/>
      <c r="E796" s="85"/>
    </row>
    <row r="797">
      <c r="D797" s="85"/>
      <c r="E797" s="85"/>
    </row>
    <row r="798">
      <c r="D798" s="85"/>
      <c r="E798" s="85"/>
    </row>
    <row r="799">
      <c r="D799" s="85"/>
      <c r="E799" s="85"/>
    </row>
    <row r="800">
      <c r="D800" s="85"/>
      <c r="E800" s="85"/>
    </row>
    <row r="801">
      <c r="D801" s="85"/>
      <c r="E801" s="85"/>
    </row>
    <row r="802">
      <c r="D802" s="85"/>
      <c r="E802" s="85"/>
    </row>
    <row r="803">
      <c r="D803" s="85"/>
      <c r="E803" s="85"/>
    </row>
    <row r="804">
      <c r="D804" s="85"/>
      <c r="E804" s="85"/>
    </row>
    <row r="805">
      <c r="D805" s="85"/>
      <c r="E805" s="85"/>
    </row>
    <row r="806">
      <c r="D806" s="85"/>
      <c r="E806" s="85"/>
    </row>
    <row r="807">
      <c r="D807" s="85"/>
      <c r="E807" s="85"/>
    </row>
    <row r="808">
      <c r="D808" s="85"/>
      <c r="E808" s="85"/>
    </row>
    <row r="809">
      <c r="D809" s="85"/>
      <c r="E809" s="85"/>
    </row>
    <row r="810">
      <c r="D810" s="85"/>
      <c r="E810" s="85"/>
    </row>
    <row r="811">
      <c r="D811" s="85"/>
      <c r="E811" s="85"/>
    </row>
    <row r="812">
      <c r="D812" s="85"/>
      <c r="E812" s="85"/>
    </row>
    <row r="813">
      <c r="D813" s="85"/>
      <c r="E813" s="85"/>
    </row>
    <row r="814">
      <c r="D814" s="85"/>
      <c r="E814" s="85"/>
    </row>
    <row r="815">
      <c r="D815" s="85"/>
      <c r="E815" s="85"/>
    </row>
    <row r="816">
      <c r="D816" s="85"/>
      <c r="E816" s="85"/>
    </row>
    <row r="817">
      <c r="D817" s="85"/>
      <c r="E817" s="85"/>
    </row>
    <row r="818">
      <c r="D818" s="85"/>
      <c r="E818" s="85"/>
    </row>
    <row r="819">
      <c r="D819" s="85"/>
      <c r="E819" s="85"/>
    </row>
    <row r="820">
      <c r="D820" s="85"/>
      <c r="E820" s="85"/>
    </row>
    <row r="821">
      <c r="D821" s="85"/>
      <c r="E821" s="85"/>
    </row>
    <row r="822">
      <c r="D822" s="85"/>
      <c r="E822" s="85"/>
    </row>
    <row r="823">
      <c r="D823" s="85"/>
      <c r="E823" s="85"/>
    </row>
    <row r="824">
      <c r="D824" s="85"/>
      <c r="E824" s="85"/>
    </row>
    <row r="825">
      <c r="D825" s="85"/>
      <c r="E825" s="85"/>
    </row>
    <row r="826">
      <c r="D826" s="85"/>
      <c r="E826" s="85"/>
    </row>
    <row r="827">
      <c r="D827" s="85"/>
      <c r="E827" s="85"/>
    </row>
    <row r="828">
      <c r="D828" s="85"/>
      <c r="E828" s="85"/>
    </row>
    <row r="829">
      <c r="D829" s="85"/>
      <c r="E829" s="85"/>
    </row>
    <row r="830">
      <c r="D830" s="85"/>
      <c r="E830" s="85"/>
    </row>
    <row r="831">
      <c r="D831" s="85"/>
      <c r="E831" s="85"/>
    </row>
    <row r="832">
      <c r="D832" s="85"/>
      <c r="E832" s="85"/>
    </row>
    <row r="833">
      <c r="D833" s="85"/>
      <c r="E833" s="85"/>
    </row>
    <row r="834">
      <c r="D834" s="85"/>
      <c r="E834" s="85"/>
    </row>
    <row r="835">
      <c r="D835" s="85"/>
      <c r="E835" s="85"/>
    </row>
    <row r="836">
      <c r="D836" s="85"/>
      <c r="E836" s="85"/>
    </row>
    <row r="837">
      <c r="D837" s="85"/>
      <c r="E837" s="85"/>
    </row>
    <row r="838">
      <c r="D838" s="85"/>
      <c r="E838" s="85"/>
    </row>
    <row r="839">
      <c r="D839" s="85"/>
      <c r="E839" s="85"/>
    </row>
    <row r="840">
      <c r="D840" s="85"/>
      <c r="E840" s="85"/>
    </row>
    <row r="841">
      <c r="D841" s="85"/>
      <c r="E841" s="85"/>
    </row>
    <row r="842">
      <c r="D842" s="85"/>
      <c r="E842" s="85"/>
    </row>
    <row r="843">
      <c r="D843" s="85"/>
      <c r="E843" s="85"/>
    </row>
    <row r="844">
      <c r="D844" s="85"/>
      <c r="E844" s="85"/>
    </row>
    <row r="845">
      <c r="D845" s="85"/>
      <c r="E845" s="85"/>
    </row>
    <row r="846">
      <c r="D846" s="85"/>
      <c r="E846" s="85"/>
    </row>
    <row r="847">
      <c r="D847" s="85"/>
      <c r="E847" s="85"/>
    </row>
    <row r="848">
      <c r="D848" s="85"/>
      <c r="E848" s="85"/>
    </row>
    <row r="849">
      <c r="D849" s="85"/>
      <c r="E849" s="85"/>
    </row>
    <row r="850">
      <c r="D850" s="85"/>
      <c r="E850" s="85"/>
    </row>
    <row r="851">
      <c r="D851" s="85"/>
      <c r="E851" s="85"/>
    </row>
    <row r="852">
      <c r="D852" s="85"/>
      <c r="E852" s="85"/>
    </row>
    <row r="853">
      <c r="D853" s="85"/>
      <c r="E853" s="85"/>
    </row>
    <row r="854">
      <c r="D854" s="85"/>
      <c r="E854" s="85"/>
    </row>
    <row r="855">
      <c r="D855" s="85"/>
      <c r="E855" s="85"/>
    </row>
    <row r="856">
      <c r="D856" s="85"/>
      <c r="E856" s="85"/>
    </row>
    <row r="857">
      <c r="D857" s="85"/>
      <c r="E857" s="85"/>
    </row>
    <row r="858">
      <c r="D858" s="85"/>
      <c r="E858" s="85"/>
    </row>
    <row r="859">
      <c r="D859" s="85"/>
      <c r="E859" s="85"/>
    </row>
    <row r="860">
      <c r="D860" s="85"/>
      <c r="E860" s="85"/>
    </row>
    <row r="861">
      <c r="D861" s="85"/>
      <c r="E861" s="85"/>
    </row>
    <row r="862">
      <c r="D862" s="85"/>
      <c r="E862" s="85"/>
    </row>
    <row r="863">
      <c r="D863" s="85"/>
      <c r="E863" s="85"/>
    </row>
    <row r="864">
      <c r="D864" s="85"/>
      <c r="E864" s="85"/>
    </row>
    <row r="865">
      <c r="D865" s="85"/>
      <c r="E865" s="85"/>
    </row>
    <row r="866">
      <c r="D866" s="85"/>
      <c r="E866" s="85"/>
    </row>
    <row r="867">
      <c r="D867" s="85"/>
      <c r="E867" s="85"/>
    </row>
    <row r="868">
      <c r="D868" s="85"/>
      <c r="E868" s="85"/>
    </row>
    <row r="869">
      <c r="D869" s="85"/>
      <c r="E869" s="85"/>
    </row>
    <row r="870">
      <c r="D870" s="85"/>
      <c r="E870" s="85"/>
    </row>
    <row r="871">
      <c r="D871" s="85"/>
      <c r="E871" s="85"/>
    </row>
    <row r="872">
      <c r="D872" s="85"/>
      <c r="E872" s="85"/>
    </row>
    <row r="873">
      <c r="D873" s="85"/>
      <c r="E873" s="85"/>
    </row>
    <row r="874">
      <c r="D874" s="85"/>
      <c r="E874" s="85"/>
    </row>
    <row r="875">
      <c r="D875" s="85"/>
      <c r="E875" s="85"/>
    </row>
    <row r="876">
      <c r="D876" s="85"/>
      <c r="E876" s="85"/>
    </row>
    <row r="877">
      <c r="D877" s="85"/>
      <c r="E877" s="85"/>
    </row>
    <row r="878">
      <c r="D878" s="85"/>
      <c r="E878" s="85"/>
    </row>
    <row r="879">
      <c r="D879" s="85"/>
      <c r="E879" s="85"/>
    </row>
    <row r="880">
      <c r="D880" s="85"/>
      <c r="E880" s="85"/>
    </row>
    <row r="881">
      <c r="D881" s="85"/>
      <c r="E881" s="85"/>
    </row>
    <row r="882">
      <c r="D882" s="85"/>
      <c r="E882" s="85"/>
    </row>
    <row r="883">
      <c r="D883" s="85"/>
      <c r="E883" s="85"/>
    </row>
    <row r="884">
      <c r="D884" s="85"/>
      <c r="E884" s="85"/>
    </row>
    <row r="885">
      <c r="D885" s="85"/>
      <c r="E885" s="85"/>
    </row>
    <row r="886">
      <c r="D886" s="85"/>
      <c r="E886" s="85"/>
    </row>
    <row r="887">
      <c r="D887" s="85"/>
      <c r="E887" s="85"/>
    </row>
    <row r="888">
      <c r="D888" s="85"/>
      <c r="E888" s="85"/>
    </row>
    <row r="889">
      <c r="D889" s="85"/>
      <c r="E889" s="85"/>
    </row>
    <row r="890">
      <c r="D890" s="85"/>
      <c r="E890" s="85"/>
    </row>
    <row r="891">
      <c r="D891" s="85"/>
      <c r="E891" s="85"/>
    </row>
    <row r="892">
      <c r="D892" s="85"/>
      <c r="E892" s="85"/>
    </row>
    <row r="893">
      <c r="D893" s="85"/>
      <c r="E893" s="85"/>
    </row>
    <row r="894">
      <c r="D894" s="85"/>
      <c r="E894" s="85"/>
    </row>
    <row r="895">
      <c r="D895" s="85"/>
      <c r="E895" s="85"/>
    </row>
    <row r="896">
      <c r="D896" s="85"/>
      <c r="E896" s="85"/>
    </row>
    <row r="897">
      <c r="D897" s="85"/>
      <c r="E897" s="85"/>
    </row>
    <row r="898">
      <c r="D898" s="85"/>
      <c r="E898" s="85"/>
    </row>
    <row r="899">
      <c r="D899" s="85"/>
      <c r="E899" s="85"/>
    </row>
    <row r="900">
      <c r="D900" s="85"/>
      <c r="E900" s="85"/>
    </row>
    <row r="901">
      <c r="D901" s="85"/>
      <c r="E901" s="85"/>
    </row>
    <row r="902">
      <c r="D902" s="85"/>
      <c r="E902" s="85"/>
    </row>
    <row r="903">
      <c r="D903" s="85"/>
      <c r="E903" s="85"/>
    </row>
    <row r="904">
      <c r="D904" s="85"/>
      <c r="E904" s="85"/>
    </row>
    <row r="905">
      <c r="D905" s="85"/>
      <c r="E905" s="85"/>
    </row>
    <row r="906">
      <c r="D906" s="85"/>
      <c r="E906" s="85"/>
    </row>
    <row r="907">
      <c r="D907" s="85"/>
      <c r="E907" s="85"/>
    </row>
    <row r="908">
      <c r="D908" s="85"/>
      <c r="E908" s="85"/>
    </row>
    <row r="909">
      <c r="D909" s="85"/>
      <c r="E909" s="85"/>
    </row>
    <row r="910">
      <c r="D910" s="85"/>
      <c r="E910" s="85"/>
    </row>
    <row r="911">
      <c r="D911" s="85"/>
      <c r="E911" s="85"/>
    </row>
    <row r="912">
      <c r="D912" s="85"/>
      <c r="E912" s="85"/>
    </row>
    <row r="913">
      <c r="D913" s="85"/>
      <c r="E913" s="85"/>
    </row>
    <row r="914">
      <c r="D914" s="85"/>
      <c r="E914" s="85"/>
    </row>
    <row r="915">
      <c r="D915" s="85"/>
      <c r="E915" s="85"/>
    </row>
    <row r="916">
      <c r="D916" s="85"/>
      <c r="E916" s="85"/>
    </row>
    <row r="917">
      <c r="D917" s="85"/>
      <c r="E917" s="85"/>
    </row>
    <row r="918">
      <c r="D918" s="85"/>
      <c r="E918" s="85"/>
    </row>
    <row r="919">
      <c r="D919" s="85"/>
      <c r="E919" s="85"/>
    </row>
    <row r="920">
      <c r="D920" s="85"/>
      <c r="E920" s="85"/>
    </row>
    <row r="921">
      <c r="D921" s="85"/>
      <c r="E921" s="85"/>
    </row>
    <row r="922">
      <c r="D922" s="85"/>
      <c r="E922" s="85"/>
    </row>
    <row r="923">
      <c r="D923" s="85"/>
      <c r="E923" s="85"/>
    </row>
    <row r="924">
      <c r="D924" s="85"/>
      <c r="E924" s="85"/>
    </row>
    <row r="925">
      <c r="D925" s="85"/>
      <c r="E925" s="85"/>
    </row>
    <row r="926">
      <c r="D926" s="85"/>
      <c r="E926" s="85"/>
    </row>
    <row r="927">
      <c r="D927" s="85"/>
      <c r="E927" s="85"/>
    </row>
    <row r="928">
      <c r="D928" s="85"/>
      <c r="E928" s="85"/>
    </row>
    <row r="929">
      <c r="D929" s="85"/>
      <c r="E929" s="85"/>
    </row>
    <row r="930">
      <c r="D930" s="85"/>
      <c r="E930" s="85"/>
    </row>
    <row r="931">
      <c r="D931" s="85"/>
      <c r="E931" s="85"/>
    </row>
    <row r="932">
      <c r="D932" s="85"/>
      <c r="E932" s="85"/>
    </row>
    <row r="933">
      <c r="D933" s="85"/>
      <c r="E933" s="85"/>
    </row>
    <row r="934">
      <c r="D934" s="85"/>
      <c r="E934" s="85"/>
    </row>
    <row r="935">
      <c r="D935" s="85"/>
      <c r="E935" s="85"/>
    </row>
    <row r="936">
      <c r="D936" s="85"/>
      <c r="E936" s="85"/>
    </row>
    <row r="937">
      <c r="D937" s="85"/>
      <c r="E937" s="85"/>
    </row>
    <row r="938">
      <c r="D938" s="85"/>
      <c r="E938" s="85"/>
    </row>
    <row r="939">
      <c r="D939" s="85"/>
      <c r="E939" s="85"/>
    </row>
    <row r="940">
      <c r="D940" s="85"/>
      <c r="E940" s="85"/>
    </row>
    <row r="941">
      <c r="D941" s="85"/>
      <c r="E941" s="85"/>
    </row>
    <row r="942">
      <c r="D942" s="85"/>
      <c r="E942" s="85"/>
    </row>
    <row r="943">
      <c r="D943" s="85"/>
      <c r="E943" s="85"/>
    </row>
    <row r="944">
      <c r="D944" s="85"/>
      <c r="E944" s="85"/>
    </row>
    <row r="945">
      <c r="D945" s="85"/>
      <c r="E945" s="85"/>
    </row>
    <row r="946">
      <c r="D946" s="85"/>
      <c r="E946" s="85"/>
    </row>
    <row r="947">
      <c r="D947" s="85"/>
      <c r="E947" s="85"/>
    </row>
    <row r="948">
      <c r="D948" s="85"/>
      <c r="E948" s="85"/>
    </row>
    <row r="949">
      <c r="D949" s="85"/>
      <c r="E949" s="85"/>
    </row>
    <row r="950">
      <c r="D950" s="85"/>
      <c r="E950" s="85"/>
    </row>
    <row r="951">
      <c r="D951" s="85"/>
      <c r="E951" s="85"/>
    </row>
    <row r="952">
      <c r="D952" s="85"/>
      <c r="E952" s="85"/>
    </row>
    <row r="953">
      <c r="D953" s="85"/>
      <c r="E953" s="85"/>
    </row>
    <row r="954">
      <c r="D954" s="85"/>
      <c r="E954" s="85"/>
    </row>
    <row r="955">
      <c r="D955" s="85"/>
      <c r="E955" s="85"/>
    </row>
    <row r="956">
      <c r="D956" s="85"/>
      <c r="E956" s="85"/>
    </row>
    <row r="957">
      <c r="D957" s="85"/>
      <c r="E957" s="85"/>
    </row>
    <row r="958">
      <c r="D958" s="85"/>
      <c r="E958" s="85"/>
    </row>
    <row r="959">
      <c r="D959" s="85"/>
      <c r="E959" s="85"/>
    </row>
    <row r="960">
      <c r="D960" s="85"/>
      <c r="E960" s="85"/>
    </row>
    <row r="961">
      <c r="D961" s="85"/>
      <c r="E961" s="85"/>
    </row>
    <row r="962">
      <c r="D962" s="85"/>
      <c r="E962" s="85"/>
    </row>
    <row r="963">
      <c r="D963" s="85"/>
      <c r="E963" s="85"/>
    </row>
    <row r="964">
      <c r="D964" s="85"/>
      <c r="E964" s="85"/>
    </row>
    <row r="965">
      <c r="D965" s="85"/>
      <c r="E965" s="85"/>
    </row>
    <row r="966">
      <c r="D966" s="85"/>
      <c r="E966" s="85"/>
    </row>
    <row r="967">
      <c r="D967" s="85"/>
      <c r="E967" s="85"/>
    </row>
    <row r="968">
      <c r="D968" s="85"/>
      <c r="E968" s="85"/>
    </row>
    <row r="969">
      <c r="D969" s="85"/>
      <c r="E969" s="85"/>
    </row>
    <row r="970">
      <c r="D970" s="85"/>
      <c r="E970" s="85"/>
    </row>
    <row r="971">
      <c r="D971" s="85"/>
      <c r="E971" s="85"/>
    </row>
    <row r="972">
      <c r="D972" s="85"/>
      <c r="E972" s="85"/>
    </row>
    <row r="973">
      <c r="D973" s="85"/>
      <c r="E973" s="85"/>
    </row>
    <row r="974">
      <c r="D974" s="85"/>
      <c r="E974" s="85"/>
    </row>
    <row r="975">
      <c r="D975" s="85"/>
      <c r="E975" s="85"/>
    </row>
    <row r="976">
      <c r="D976" s="85"/>
      <c r="E976" s="85"/>
    </row>
    <row r="977">
      <c r="D977" s="85"/>
      <c r="E977" s="85"/>
    </row>
    <row r="978">
      <c r="D978" s="85"/>
      <c r="E978" s="85"/>
    </row>
    <row r="979">
      <c r="D979" s="85"/>
      <c r="E979" s="85"/>
    </row>
    <row r="980">
      <c r="D980" s="85"/>
      <c r="E980" s="85"/>
    </row>
    <row r="981">
      <c r="D981" s="85"/>
      <c r="E981" s="85"/>
    </row>
    <row r="982">
      <c r="D982" s="85"/>
      <c r="E982" s="85"/>
    </row>
    <row r="983">
      <c r="D983" s="85"/>
      <c r="E983" s="85"/>
    </row>
    <row r="984">
      <c r="D984" s="85"/>
      <c r="E984" s="85"/>
    </row>
    <row r="985">
      <c r="D985" s="85"/>
      <c r="E985" s="85"/>
    </row>
    <row r="986">
      <c r="D986" s="85"/>
      <c r="E986" s="85"/>
    </row>
    <row r="987">
      <c r="D987" s="85"/>
      <c r="E987" s="85"/>
    </row>
    <row r="988">
      <c r="D988" s="85"/>
      <c r="E988" s="85"/>
    </row>
    <row r="989">
      <c r="D989" s="85"/>
      <c r="E989" s="85"/>
    </row>
    <row r="990">
      <c r="D990" s="85"/>
      <c r="E990" s="85"/>
    </row>
    <row r="991">
      <c r="D991" s="85"/>
      <c r="E991" s="85"/>
    </row>
    <row r="992">
      <c r="D992" s="85"/>
      <c r="E992" s="85"/>
    </row>
    <row r="993">
      <c r="D993" s="85"/>
      <c r="E993" s="85"/>
    </row>
    <row r="994">
      <c r="D994" s="85"/>
      <c r="E994" s="85"/>
    </row>
    <row r="995">
      <c r="D995" s="85"/>
      <c r="E995" s="85"/>
    </row>
    <row r="996">
      <c r="D996" s="85"/>
      <c r="E996" s="85"/>
    </row>
    <row r="997">
      <c r="D997" s="85"/>
      <c r="E997" s="85"/>
    </row>
    <row r="998">
      <c r="D998" s="85"/>
      <c r="E998" s="85"/>
    </row>
    <row r="999">
      <c r="D999" s="85"/>
      <c r="E999" s="85"/>
    </row>
    <row r="1000">
      <c r="D1000" s="85"/>
      <c r="E1000" s="8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7.14"/>
    <col customWidth="1" min="2" max="2" width="30.43"/>
    <col customWidth="1" min="3" max="3" width="15.71"/>
    <col customWidth="1" min="4" max="4" width="14.71"/>
    <col customWidth="1" min="5" max="5" width="23.86"/>
    <col customWidth="1" min="6" max="6" width="16.86"/>
    <col customWidth="1" min="7" max="7" width="24.57"/>
    <col customWidth="1" min="8" max="9" width="17.43"/>
    <col customWidth="1" min="10" max="10" width="31.14"/>
    <col customWidth="1" min="11" max="11" width="47.57"/>
    <col customWidth="1" min="12" max="13" width="14.0"/>
    <col customWidth="1" min="14" max="14" width="28.0"/>
    <col customWidth="1" min="15" max="15" width="18.14"/>
    <col customWidth="1" min="16" max="16" width="13.86"/>
    <col customWidth="1" min="17" max="17" width="18.14"/>
  </cols>
  <sheetData>
    <row r="1">
      <c r="A1" s="22"/>
      <c r="B1" s="22"/>
      <c r="C1" s="22"/>
      <c r="D1" s="22"/>
      <c r="E1" s="22"/>
      <c r="F1" s="22"/>
      <c r="G1" s="22"/>
      <c r="H1" s="22"/>
      <c r="I1" s="22"/>
      <c r="J1" s="22"/>
      <c r="K1" s="22"/>
      <c r="L1" s="22"/>
      <c r="M1" s="23" t="s">
        <v>39</v>
      </c>
      <c r="N1" s="22"/>
      <c r="O1" s="22"/>
      <c r="P1" s="22" t="s">
        <v>40</v>
      </c>
      <c r="Q1" s="22" t="s">
        <v>41</v>
      </c>
    </row>
    <row r="2">
      <c r="A2" s="22"/>
      <c r="B2" s="22">
        <f>COUNTIF(B5:B59,"Confirmed/Probable separate")</f>
        <v>25</v>
      </c>
      <c r="C2" s="22"/>
      <c r="D2" s="22"/>
      <c r="E2" s="22"/>
      <c r="F2" s="22"/>
      <c r="G2" s="22"/>
      <c r="H2" s="22"/>
      <c r="I2" s="22"/>
      <c r="J2" s="22"/>
      <c r="K2" s="22"/>
      <c r="L2" s="22"/>
      <c r="M2" s="23">
        <f>COUNTIF(M5:M59,"")+COUNTIF(M5:M59,"*++")-COUNTIF(B5:B59,"&lt;&gt;Confirmed/Probable separate")</f>
        <v>15</v>
      </c>
      <c r="N2" s="22"/>
      <c r="O2" s="22"/>
      <c r="P2" s="22">
        <f>COUNTIF(P5:P59,"")+COUNTIF(P5:P59,"*++")-COUNTIF(B5:B59,"&lt;&gt;Confirmed/Probable separate")</f>
        <v>18</v>
      </c>
      <c r="Q2" s="22">
        <f>COUNTIF(Q5:Q59,"")+COUNTIF(Q5:Q59,"*++")-COUNTIF(B5:B59,"&lt;&gt;Confirmed/Probable separate")</f>
        <v>18</v>
      </c>
    </row>
    <row r="3">
      <c r="A3" s="22" t="s">
        <v>42</v>
      </c>
      <c r="B3" s="22" t="s">
        <v>43</v>
      </c>
      <c r="C3" s="22" t="s">
        <v>44</v>
      </c>
      <c r="D3" s="22" t="s">
        <v>45</v>
      </c>
      <c r="E3" s="22" t="s">
        <v>46</v>
      </c>
      <c r="F3" s="22" t="s">
        <v>47</v>
      </c>
      <c r="G3" s="22" t="s">
        <v>48</v>
      </c>
      <c r="H3" s="22" t="s">
        <v>49</v>
      </c>
      <c r="I3" s="22" t="s">
        <v>50</v>
      </c>
      <c r="J3" s="22" t="s">
        <v>51</v>
      </c>
      <c r="K3" s="22" t="s">
        <v>52</v>
      </c>
      <c r="L3" s="22" t="s">
        <v>53</v>
      </c>
      <c r="M3" s="22" t="s">
        <v>54</v>
      </c>
      <c r="N3" s="22" t="s">
        <v>55</v>
      </c>
      <c r="O3" s="22" t="s">
        <v>56</v>
      </c>
      <c r="P3" s="22" t="s">
        <v>57</v>
      </c>
      <c r="Q3" s="22" t="s">
        <v>58</v>
      </c>
    </row>
    <row r="4" hidden="1">
      <c r="A4" s="24" t="str">
        <f>IFERROR(__xludf.DUMMYFUNCTION("IMPORTRANGE(""https://docs.google.com/spreadsheets/d/1LT7CU-_-aWiciXHPD2ZRCCdYxp2p-ANjHqFykrVnENs/edit#gid=1676364771"",""PCL Cases!A9:B"")"),"AK")</f>
        <v>AK</v>
      </c>
      <c r="B4" s="25" t="str">
        <f>IFERROR(__xludf.DUMMYFUNCTION("""COMPUTED_VALUE"""),"Lab confirmed only")</f>
        <v>Lab confirmed only</v>
      </c>
    </row>
    <row r="5">
      <c r="A5" s="26" t="str">
        <f>IFERROR(__xludf.DUMMYFUNCTION("""COMPUTED_VALUE"""),"AL")</f>
        <v>AL</v>
      </c>
      <c r="B5" s="27" t="str">
        <f>IFERROR(__xludf.DUMMYFUNCTION("""COMPUTED_VALUE"""),"Confirmed/Probable separate")</f>
        <v>Confirmed/Probable separate</v>
      </c>
      <c r="C5" s="28"/>
      <c r="D5" s="27"/>
      <c r="E5" s="29"/>
      <c r="F5" s="27"/>
      <c r="G5" s="29"/>
      <c r="H5" s="27"/>
      <c r="I5" s="27"/>
      <c r="J5" s="29"/>
      <c r="K5" s="29"/>
      <c r="L5" s="27"/>
      <c r="M5" s="30" t="s">
        <v>59</v>
      </c>
      <c r="N5" s="31" t="s">
        <v>60</v>
      </c>
      <c r="O5" s="27"/>
      <c r="P5" s="30" t="s">
        <v>59</v>
      </c>
      <c r="Q5" s="30" t="s">
        <v>59</v>
      </c>
    </row>
    <row r="6">
      <c r="A6" s="24" t="str">
        <f>IFERROR(__xludf.DUMMYFUNCTION("""COMPUTED_VALUE"""),"AR")</f>
        <v>AR</v>
      </c>
      <c r="B6" s="25" t="str">
        <f>IFERROR(__xludf.DUMMYFUNCTION("""COMPUTED_VALUE"""),"Confirmed/Probable separate")</f>
        <v>Confirmed/Probable separate</v>
      </c>
      <c r="C6" s="32">
        <v>44077.0</v>
      </c>
      <c r="D6" s="33" t="s">
        <v>61</v>
      </c>
      <c r="E6" s="34"/>
      <c r="F6" s="35">
        <v>43896.0</v>
      </c>
      <c r="G6" s="34"/>
      <c r="H6" s="35">
        <v>43896.0</v>
      </c>
      <c r="I6" s="36">
        <v>44077.0</v>
      </c>
      <c r="J6" s="37" t="s">
        <v>62</v>
      </c>
      <c r="K6" s="37" t="s">
        <v>63</v>
      </c>
      <c r="L6" s="36">
        <v>44089.0</v>
      </c>
      <c r="M6" s="38" t="s">
        <v>64</v>
      </c>
      <c r="N6" s="37" t="s">
        <v>62</v>
      </c>
      <c r="P6" s="33"/>
      <c r="Q6" s="38" t="s">
        <v>64</v>
      </c>
    </row>
    <row r="7" hidden="1">
      <c r="A7" s="24" t="str">
        <f>IFERROR(__xludf.DUMMYFUNCTION("""COMPUTED_VALUE"""),"AS")</f>
        <v>AS</v>
      </c>
      <c r="B7" s="25" t="str">
        <f>IFERROR(__xludf.DUMMYFUNCTION("""COMPUTED_VALUE"""),"Unclear")</f>
        <v>Unclear</v>
      </c>
    </row>
    <row r="8">
      <c r="A8" s="26" t="str">
        <f>IFERROR(__xludf.DUMMYFUNCTION("""COMPUTED_VALUE"""),"AZ")</f>
        <v>AZ</v>
      </c>
      <c r="B8" s="27" t="str">
        <f>IFERROR(__xludf.DUMMYFUNCTION("""COMPUTED_VALUE"""),"Confirmed/Probable separate")</f>
        <v>Confirmed/Probable separate</v>
      </c>
      <c r="C8" s="28"/>
      <c r="D8" s="27"/>
      <c r="E8" s="29"/>
      <c r="F8" s="27"/>
      <c r="G8" s="29"/>
      <c r="H8" s="27"/>
      <c r="I8" s="27"/>
      <c r="J8" s="29"/>
      <c r="K8" s="29"/>
      <c r="L8" s="27"/>
      <c r="M8" s="30" t="s">
        <v>59</v>
      </c>
      <c r="N8" s="31" t="s">
        <v>60</v>
      </c>
      <c r="O8" s="27"/>
      <c r="P8" s="30" t="s">
        <v>59</v>
      </c>
      <c r="Q8" s="30" t="s">
        <v>59</v>
      </c>
    </row>
    <row r="9" hidden="1">
      <c r="A9" s="24" t="str">
        <f>IFERROR(__xludf.DUMMYFUNCTION("""COMPUTED_VALUE"""),"CA")</f>
        <v>CA</v>
      </c>
      <c r="B9" s="25" t="str">
        <f>IFERROR(__xludf.DUMMYFUNCTION("""COMPUTED_VALUE"""),"Lab confirmed only")</f>
        <v>Lab confirmed only</v>
      </c>
    </row>
    <row r="10">
      <c r="A10" s="24" t="str">
        <f>IFERROR(__xludf.DUMMYFUNCTION("""COMPUTED_VALUE"""),"CO")</f>
        <v>CO</v>
      </c>
      <c r="B10" s="25" t="str">
        <f>IFERROR(__xludf.DUMMYFUNCTION("""COMPUTED_VALUE"""),"Confirmed/Probable separate")</f>
        <v>Confirmed/Probable separate</v>
      </c>
      <c r="C10" s="39"/>
      <c r="D10" s="25"/>
      <c r="E10" s="34"/>
      <c r="G10" s="34"/>
      <c r="J10" s="34"/>
      <c r="K10" s="34"/>
      <c r="M10" s="33" t="s">
        <v>65</v>
      </c>
      <c r="N10" s="34"/>
    </row>
    <row r="11">
      <c r="A11" s="24" t="str">
        <f>IFERROR(__xludf.DUMMYFUNCTION("""COMPUTED_VALUE"""),"CT")</f>
        <v>CT</v>
      </c>
      <c r="B11" s="25" t="str">
        <f>IFERROR(__xludf.DUMMYFUNCTION("""COMPUTED_VALUE"""),"Confirmed/Probable separate")</f>
        <v>Confirmed/Probable separate</v>
      </c>
      <c r="C11" s="40">
        <v>44040.0</v>
      </c>
      <c r="D11" s="33" t="s">
        <v>61</v>
      </c>
      <c r="E11" s="41" t="s">
        <v>66</v>
      </c>
      <c r="F11" s="35">
        <v>43988.0</v>
      </c>
      <c r="G11" s="41" t="s">
        <v>67</v>
      </c>
      <c r="J11" s="34"/>
      <c r="K11" s="34"/>
      <c r="M11" s="33" t="s">
        <v>68</v>
      </c>
      <c r="N11" s="34"/>
    </row>
    <row r="12" hidden="1">
      <c r="A12" s="24" t="str">
        <f>IFERROR(__xludf.DUMMYFUNCTION("""COMPUTED_VALUE"""),"DC")</f>
        <v>DC</v>
      </c>
      <c r="B12" s="25" t="str">
        <f>IFERROR(__xludf.DUMMYFUNCTION("""COMPUTED_VALUE"""),"Unclear")</f>
        <v>Unclear</v>
      </c>
    </row>
    <row r="13">
      <c r="A13" s="24" t="str">
        <f>IFERROR(__xludf.DUMMYFUNCTION("""COMPUTED_VALUE"""),"DE")</f>
        <v>DE</v>
      </c>
      <c r="B13" s="25" t="str">
        <f>IFERROR(__xludf.DUMMYFUNCTION("""COMPUTED_VALUE"""),"Confirmed/Probable separate")</f>
        <v>Confirmed/Probable separate</v>
      </c>
      <c r="C13" s="40">
        <v>44040.0</v>
      </c>
      <c r="D13" s="33" t="s">
        <v>61</v>
      </c>
      <c r="E13" s="42" t="s">
        <v>69</v>
      </c>
      <c r="F13" s="35">
        <v>43993.0</v>
      </c>
      <c r="G13" s="41" t="s">
        <v>70</v>
      </c>
      <c r="H13" s="35">
        <v>43993.0</v>
      </c>
      <c r="I13" s="35">
        <v>43993.0</v>
      </c>
      <c r="J13" s="43" t="s">
        <v>71</v>
      </c>
      <c r="K13" s="37" t="s">
        <v>72</v>
      </c>
      <c r="L13" s="44">
        <v>44084.73333333333</v>
      </c>
      <c r="M13" s="33" t="s">
        <v>73</v>
      </c>
      <c r="N13" s="34"/>
    </row>
    <row r="14" hidden="1">
      <c r="A14" s="24" t="str">
        <f>IFERROR(__xludf.DUMMYFUNCTION("""COMPUTED_VALUE"""),"FL")</f>
        <v>FL</v>
      </c>
      <c r="B14" s="25" t="str">
        <f>IFERROR(__xludf.DUMMYFUNCTION("""COMPUTED_VALUE"""),"Confirmed/Probable Lumped")</f>
        <v>Confirmed/Probable Lumped</v>
      </c>
    </row>
    <row r="15" hidden="1">
      <c r="A15" s="24" t="str">
        <f>IFERROR(__xludf.DUMMYFUNCTION("""COMPUTED_VALUE"""),"GA")</f>
        <v>GA</v>
      </c>
      <c r="B15" s="25" t="str">
        <f>IFERROR(__xludf.DUMMYFUNCTION("""COMPUTED_VALUE"""),"Lab confirmed only")</f>
        <v>Lab confirmed only</v>
      </c>
    </row>
    <row r="16">
      <c r="A16" s="45" t="str">
        <f>IFERROR(__xludf.DUMMYFUNCTION("""COMPUTED_VALUE"""),"GU")</f>
        <v>GU</v>
      </c>
      <c r="B16" s="25" t="str">
        <f>IFERROR(__xludf.DUMMYFUNCTION("""COMPUTED_VALUE"""),"Confirmed/Probable separate")</f>
        <v>Confirmed/Probable separate</v>
      </c>
      <c r="C16" s="32">
        <v>44040.0</v>
      </c>
      <c r="D16" s="33" t="s">
        <v>61</v>
      </c>
      <c r="E16" s="34"/>
      <c r="F16" s="46">
        <v>43950.0</v>
      </c>
      <c r="G16" s="37" t="s">
        <v>70</v>
      </c>
      <c r="H16" s="35">
        <v>43906.0</v>
      </c>
      <c r="I16" s="46">
        <v>43939.0</v>
      </c>
      <c r="J16" s="47" t="s">
        <v>74</v>
      </c>
      <c r="K16" s="41" t="s">
        <v>75</v>
      </c>
      <c r="M16" s="33" t="s">
        <v>76</v>
      </c>
      <c r="N16" s="34"/>
    </row>
    <row r="17" hidden="1">
      <c r="A17" s="24" t="str">
        <f>IFERROR(__xludf.DUMMYFUNCTION("""COMPUTED_VALUE"""),"HI")</f>
        <v>HI</v>
      </c>
      <c r="B17" s="25" t="str">
        <f>IFERROR(__xludf.DUMMYFUNCTION("""COMPUTED_VALUE"""),"Confirmed/Probable lumped")</f>
        <v>Confirmed/Probable lumped</v>
      </c>
    </row>
    <row r="18" hidden="1">
      <c r="A18" s="24" t="str">
        <f>IFERROR(__xludf.DUMMYFUNCTION("""COMPUTED_VALUE"""),"IA")</f>
        <v>IA</v>
      </c>
      <c r="B18" s="25" t="str">
        <f>IFERROR(__xludf.DUMMYFUNCTION("""COMPUTED_VALUE"""),"Lab confirmed only")</f>
        <v>Lab confirmed only</v>
      </c>
    </row>
    <row r="19">
      <c r="A19" s="24" t="str">
        <f>IFERROR(__xludf.DUMMYFUNCTION("""COMPUTED_VALUE"""),"ID")</f>
        <v>ID</v>
      </c>
      <c r="B19" s="25" t="str">
        <f>IFERROR(__xludf.DUMMYFUNCTION("""COMPUTED_VALUE"""),"Confirmed/Probable separate")</f>
        <v>Confirmed/Probable separate</v>
      </c>
      <c r="C19" s="39">
        <v>44040.0</v>
      </c>
      <c r="D19" s="25" t="s">
        <v>61</v>
      </c>
      <c r="E19" s="34" t="s">
        <v>77</v>
      </c>
      <c r="F19" s="35">
        <v>43950.0</v>
      </c>
      <c r="G19" s="34" t="s">
        <v>78</v>
      </c>
      <c r="H19" s="25">
        <v>43950.0</v>
      </c>
      <c r="I19" s="25">
        <v>43950.0</v>
      </c>
      <c r="J19" s="34" t="s">
        <v>62</v>
      </c>
      <c r="K19" s="34" t="s">
        <v>79</v>
      </c>
      <c r="L19" s="25">
        <v>44085.42638888889</v>
      </c>
      <c r="M19" s="33" t="s">
        <v>80</v>
      </c>
      <c r="N19" s="43" t="s">
        <v>81</v>
      </c>
      <c r="O19" s="25" t="s">
        <v>82</v>
      </c>
      <c r="P19" s="33" t="s">
        <v>80</v>
      </c>
      <c r="Q19" s="33" t="s">
        <v>64</v>
      </c>
    </row>
    <row r="20">
      <c r="A20" s="24" t="str">
        <f>IFERROR(__xludf.DUMMYFUNCTION("""COMPUTED_VALUE"""),"IL")</f>
        <v>IL</v>
      </c>
      <c r="B20" s="25" t="str">
        <f>IFERROR(__xludf.DUMMYFUNCTION("""COMPUTED_VALUE"""),"Confirmed/Probable separate")</f>
        <v>Confirmed/Probable separate</v>
      </c>
      <c r="C20" s="40">
        <v>44040.0</v>
      </c>
      <c r="D20" s="33" t="s">
        <v>61</v>
      </c>
      <c r="E20" s="41" t="s">
        <v>83</v>
      </c>
      <c r="F20" s="35">
        <v>43950.0</v>
      </c>
      <c r="G20" s="41" t="s">
        <v>78</v>
      </c>
      <c r="H20" s="35">
        <v>43950.0</v>
      </c>
      <c r="I20" s="35">
        <v>43990.0</v>
      </c>
      <c r="J20" s="41" t="s">
        <v>62</v>
      </c>
      <c r="K20" s="41" t="s">
        <v>84</v>
      </c>
      <c r="L20" s="44">
        <v>44085.46041666667</v>
      </c>
      <c r="M20" s="33" t="s">
        <v>80</v>
      </c>
      <c r="N20" s="47" t="s">
        <v>85</v>
      </c>
      <c r="O20" s="33" t="s">
        <v>62</v>
      </c>
      <c r="P20" s="33" t="s">
        <v>80</v>
      </c>
    </row>
    <row r="21" hidden="1">
      <c r="A21" s="24" t="str">
        <f>IFERROR(__xludf.DUMMYFUNCTION("""COMPUTED_VALUE"""),"IN")</f>
        <v>IN</v>
      </c>
      <c r="B21" s="25" t="str">
        <f>IFERROR(__xludf.DUMMYFUNCTION("""COMPUTED_VALUE"""),"Lab confirmed only")</f>
        <v>Lab confirmed only</v>
      </c>
    </row>
    <row r="22" hidden="1">
      <c r="A22" s="24" t="str">
        <f>IFERROR(__xludf.DUMMYFUNCTION("""COMPUTED_VALUE"""),"KS")</f>
        <v>KS</v>
      </c>
      <c r="B22" s="25" t="str">
        <f>IFERROR(__xludf.DUMMYFUNCTION("""COMPUTED_VALUE"""),"Confirmed/Probable Lumped")</f>
        <v>Confirmed/Probable Lumped</v>
      </c>
    </row>
    <row r="23">
      <c r="A23" s="24" t="str">
        <f>IFERROR(__xludf.DUMMYFUNCTION("""COMPUTED_VALUE"""),"KY")</f>
        <v>KY</v>
      </c>
      <c r="B23" s="25" t="str">
        <f>IFERROR(__xludf.DUMMYFUNCTION("""COMPUTED_VALUE"""),"Confirmed/Probable separate")</f>
        <v>Confirmed/Probable separate</v>
      </c>
      <c r="C23" s="40">
        <v>44040.0</v>
      </c>
      <c r="D23" s="33" t="s">
        <v>61</v>
      </c>
      <c r="E23" s="42" t="s">
        <v>86</v>
      </c>
      <c r="F23" s="35">
        <v>43949.0</v>
      </c>
      <c r="G23" s="42" t="s">
        <v>87</v>
      </c>
      <c r="H23" s="48">
        <v>43971.0</v>
      </c>
      <c r="I23" s="48">
        <v>43971.0</v>
      </c>
      <c r="J23" s="41" t="s">
        <v>62</v>
      </c>
      <c r="K23" s="41" t="s">
        <v>88</v>
      </c>
      <c r="L23" s="49">
        <v>44087.81875</v>
      </c>
      <c r="M23" s="33" t="s">
        <v>89</v>
      </c>
      <c r="N23" s="34"/>
    </row>
    <row r="24">
      <c r="A24" s="24" t="str">
        <f>IFERROR(__xludf.DUMMYFUNCTION("""COMPUTED_VALUE"""),"LA")</f>
        <v>LA</v>
      </c>
      <c r="B24" s="25" t="str">
        <f>IFERROR(__xludf.DUMMYFUNCTION("""COMPUTED_VALUE"""),"Confirmed/Probable separate")</f>
        <v>Confirmed/Probable separate</v>
      </c>
      <c r="C24" s="39"/>
      <c r="D24" s="25"/>
      <c r="E24" s="34"/>
      <c r="G24" s="34"/>
      <c r="J24" s="34"/>
      <c r="K24" s="34"/>
      <c r="N24" s="34"/>
    </row>
    <row r="25">
      <c r="A25" s="24" t="str">
        <f>IFERROR(__xludf.DUMMYFUNCTION("""COMPUTED_VALUE"""),"MA")</f>
        <v>MA</v>
      </c>
      <c r="B25" s="25" t="str">
        <f>IFERROR(__xludf.DUMMYFUNCTION("""COMPUTED_VALUE"""),"Confirmed/Probable separate")</f>
        <v>Confirmed/Probable separate</v>
      </c>
      <c r="C25" s="39"/>
      <c r="D25" s="25"/>
      <c r="E25" s="34"/>
      <c r="G25" s="34"/>
      <c r="J25" s="34"/>
      <c r="K25" s="34"/>
      <c r="N25" s="34"/>
    </row>
    <row r="26" hidden="1">
      <c r="A26" s="24" t="str">
        <f>IFERROR(__xludf.DUMMYFUNCTION("""COMPUTED_VALUE"""),"MD")</f>
        <v>MD</v>
      </c>
      <c r="B26" s="25" t="str">
        <f>IFERROR(__xludf.DUMMYFUNCTION("""COMPUTED_VALUE"""),"Lab confirmed only")</f>
        <v>Lab confirmed only</v>
      </c>
    </row>
    <row r="27">
      <c r="A27" s="24" t="str">
        <f>IFERROR(__xludf.DUMMYFUNCTION("""COMPUTED_VALUE"""),"ME")</f>
        <v>ME</v>
      </c>
      <c r="B27" s="25" t="str">
        <f>IFERROR(__xludf.DUMMYFUNCTION("""COMPUTED_VALUE"""),"Confirmed/Probable separate")</f>
        <v>Confirmed/Probable separate</v>
      </c>
      <c r="C27" s="39"/>
      <c r="D27" s="25"/>
      <c r="E27" s="34"/>
      <c r="G27" s="34"/>
      <c r="J27" s="34"/>
      <c r="K27" s="34"/>
      <c r="N27" s="34"/>
    </row>
    <row r="28">
      <c r="A28" s="24" t="str">
        <f>IFERROR(__xludf.DUMMYFUNCTION("""COMPUTED_VALUE"""),"MI")</f>
        <v>MI</v>
      </c>
      <c r="B28" s="25" t="str">
        <f>IFERROR(__xludf.DUMMYFUNCTION("""COMPUTED_VALUE"""),"Confirmed/Probable separate")</f>
        <v>Confirmed/Probable separate</v>
      </c>
      <c r="C28" s="39"/>
      <c r="D28" s="25"/>
      <c r="E28" s="34"/>
      <c r="G28" s="34"/>
      <c r="J28" s="34"/>
      <c r="K28" s="34"/>
      <c r="N28" s="34"/>
    </row>
    <row r="29" hidden="1">
      <c r="A29" s="24" t="str">
        <f>IFERROR(__xludf.DUMMYFUNCTION("""COMPUTED_VALUE"""),"MN")</f>
        <v>MN</v>
      </c>
      <c r="B29" s="25" t="str">
        <f>IFERROR(__xludf.DUMMYFUNCTION("""COMPUTED_VALUE"""),"Lab confirmed only")</f>
        <v>Lab confirmed only</v>
      </c>
    </row>
    <row r="30" hidden="1">
      <c r="A30" s="24" t="str">
        <f>IFERROR(__xludf.DUMMYFUNCTION("""COMPUTED_VALUE"""),"MO")</f>
        <v>MO</v>
      </c>
      <c r="B30" s="25" t="str">
        <f>IFERROR(__xludf.DUMMYFUNCTION("""COMPUTED_VALUE"""),"Lab confirmed only")</f>
        <v>Lab confirmed only</v>
      </c>
    </row>
    <row r="31" hidden="1">
      <c r="A31" s="45" t="str">
        <f>IFERROR(__xludf.DUMMYFUNCTION("""COMPUTED_VALUE"""),"MP")</f>
        <v>MP</v>
      </c>
      <c r="B31" s="25" t="str">
        <f>IFERROR(__xludf.DUMMYFUNCTION("""COMPUTED_VALUE"""),"Lab confirmed only")</f>
        <v>Lab confirmed only</v>
      </c>
    </row>
    <row r="32">
      <c r="A32" s="24" t="str">
        <f>IFERROR(__xludf.DUMMYFUNCTION("""COMPUTED_VALUE"""),"MS")</f>
        <v>MS</v>
      </c>
      <c r="B32" s="25" t="str">
        <f>IFERROR(__xludf.DUMMYFUNCTION("""COMPUTED_VALUE"""),"Confirmed/Probable separate")</f>
        <v>Confirmed/Probable separate</v>
      </c>
      <c r="C32" s="39"/>
      <c r="D32" s="25"/>
      <c r="E32" s="34"/>
      <c r="G32" s="34"/>
      <c r="J32" s="34"/>
      <c r="K32" s="34"/>
      <c r="N32" s="34"/>
    </row>
    <row r="33" hidden="1">
      <c r="A33" s="24" t="str">
        <f>IFERROR(__xludf.DUMMYFUNCTION("""COMPUTED_VALUE"""),"MT")</f>
        <v>MT</v>
      </c>
      <c r="B33" s="25" t="str">
        <f>IFERROR(__xludf.DUMMYFUNCTION("""COMPUTED_VALUE"""),"Lab confirmed only")</f>
        <v>Lab confirmed only</v>
      </c>
    </row>
    <row r="34" hidden="1">
      <c r="A34" s="24" t="str">
        <f>IFERROR(__xludf.DUMMYFUNCTION("""COMPUTED_VALUE"""),"NC")</f>
        <v>NC</v>
      </c>
      <c r="B34" s="25" t="str">
        <f>IFERROR(__xludf.DUMMYFUNCTION("""COMPUTED_VALUE"""),"Lab confirmed only")</f>
        <v>Lab confirmed only</v>
      </c>
    </row>
    <row r="35" hidden="1">
      <c r="A35" s="24" t="str">
        <f>IFERROR(__xludf.DUMMYFUNCTION("""COMPUTED_VALUE"""),"ND")</f>
        <v>ND</v>
      </c>
      <c r="B35" s="25" t="str">
        <f>IFERROR(__xludf.DUMMYFUNCTION("""COMPUTED_VALUE"""),"Lab confirmed only")</f>
        <v>Lab confirmed only</v>
      </c>
    </row>
    <row r="36" hidden="1">
      <c r="A36" s="24" t="str">
        <f>IFERROR(__xludf.DUMMYFUNCTION("""COMPUTED_VALUE"""),"NE")</f>
        <v>NE</v>
      </c>
      <c r="B36" s="25" t="str">
        <f>IFERROR(__xludf.DUMMYFUNCTION("""COMPUTED_VALUE"""),"Lab confirmed only")</f>
        <v>Lab confirmed only</v>
      </c>
    </row>
    <row r="37" hidden="1">
      <c r="A37" s="24" t="str">
        <f>IFERROR(__xludf.DUMMYFUNCTION("""COMPUTED_VALUE"""),"NH")</f>
        <v>NH</v>
      </c>
      <c r="B37" s="25" t="str">
        <f>IFERROR(__xludf.DUMMYFUNCTION("""COMPUTED_VALUE"""),"Lab confirmed only")</f>
        <v>Lab confirmed only</v>
      </c>
    </row>
    <row r="38" hidden="1">
      <c r="A38" s="24" t="str">
        <f>IFERROR(__xludf.DUMMYFUNCTION("""COMPUTED_VALUE"""),"NJ")</f>
        <v>NJ</v>
      </c>
      <c r="B38" s="25" t="str">
        <f>IFERROR(__xludf.DUMMYFUNCTION("""COMPUTED_VALUE"""),"Lab confirmed only")</f>
        <v>Lab confirmed only</v>
      </c>
    </row>
    <row r="39" hidden="1">
      <c r="A39" s="24" t="str">
        <f>IFERROR(__xludf.DUMMYFUNCTION("""COMPUTED_VALUE"""),"NM")</f>
        <v>NM</v>
      </c>
      <c r="B39" s="25" t="str">
        <f>IFERROR(__xludf.DUMMYFUNCTION("""COMPUTED_VALUE"""),"Unclear")</f>
        <v>Unclear</v>
      </c>
    </row>
    <row r="40" hidden="1">
      <c r="A40" s="24" t="str">
        <f>IFERROR(__xludf.DUMMYFUNCTION("""COMPUTED_VALUE"""),"NV")</f>
        <v>NV</v>
      </c>
      <c r="B40" s="25" t="str">
        <f>IFERROR(__xludf.DUMMYFUNCTION("""COMPUTED_VALUE"""),"Lab confirmed only")</f>
        <v>Lab confirmed only</v>
      </c>
    </row>
    <row r="41" hidden="1">
      <c r="A41" s="50" t="str">
        <f>IFERROR(__xludf.DUMMYFUNCTION("""COMPUTED_VALUE"""),"NY")</f>
        <v>NY</v>
      </c>
      <c r="B41" s="25" t="str">
        <f>IFERROR(__xludf.DUMMYFUNCTION("""COMPUTED_VALUE"""),"Lab confirmed only")</f>
        <v>Lab confirmed only</v>
      </c>
    </row>
    <row r="42">
      <c r="A42" s="24" t="str">
        <f>IFERROR(__xludf.DUMMYFUNCTION("""COMPUTED_VALUE"""),"OH")</f>
        <v>OH</v>
      </c>
      <c r="B42" s="25" t="str">
        <f>IFERROR(__xludf.DUMMYFUNCTION("""COMPUTED_VALUE"""),"Confirmed/Probable separate")</f>
        <v>Confirmed/Probable separate</v>
      </c>
      <c r="C42" s="40">
        <v>44040.0</v>
      </c>
      <c r="D42" s="33" t="s">
        <v>61</v>
      </c>
      <c r="E42" s="41" t="s">
        <v>90</v>
      </c>
      <c r="F42" s="35">
        <v>43895.0</v>
      </c>
      <c r="G42" s="34"/>
      <c r="H42" s="35">
        <v>43895.0</v>
      </c>
      <c r="I42" s="35">
        <v>43931.0</v>
      </c>
      <c r="J42" s="34"/>
      <c r="K42" s="34"/>
      <c r="L42" s="44">
        <v>44088.69513888889</v>
      </c>
      <c r="M42" s="33" t="s">
        <v>64</v>
      </c>
      <c r="N42" s="41" t="s">
        <v>91</v>
      </c>
      <c r="O42" s="33" t="s">
        <v>91</v>
      </c>
      <c r="P42" s="33" t="s">
        <v>64</v>
      </c>
      <c r="Q42" s="33" t="s">
        <v>64</v>
      </c>
    </row>
    <row r="43" hidden="1">
      <c r="A43" s="24" t="str">
        <f>IFERROR(__xludf.DUMMYFUNCTION("""COMPUTED_VALUE"""),"OK")</f>
        <v>OK</v>
      </c>
      <c r="B43" s="25" t="str">
        <f>IFERROR(__xludf.DUMMYFUNCTION("""COMPUTED_VALUE"""),"Lab confirmed only")</f>
        <v>Lab confirmed only</v>
      </c>
    </row>
    <row r="44">
      <c r="A44" s="24" t="str">
        <f>IFERROR(__xludf.DUMMYFUNCTION("""COMPUTED_VALUE"""),"OR")</f>
        <v>OR</v>
      </c>
      <c r="B44" s="25" t="str">
        <f>IFERROR(__xludf.DUMMYFUNCTION("""COMPUTED_VALUE"""),"Confirmed/Probable Separate")</f>
        <v>Confirmed/Probable Separate</v>
      </c>
      <c r="C44" s="39"/>
      <c r="D44" s="25"/>
      <c r="E44" s="34"/>
      <c r="G44" s="34"/>
      <c r="J44" s="34"/>
      <c r="K44" s="41" t="s">
        <v>92</v>
      </c>
      <c r="N44" s="34"/>
    </row>
    <row r="45">
      <c r="A45" s="24" t="str">
        <f>IFERROR(__xludf.DUMMYFUNCTION("""COMPUTED_VALUE"""),"PA")</f>
        <v>PA</v>
      </c>
      <c r="B45" s="25" t="str">
        <f>IFERROR(__xludf.DUMMYFUNCTION("""COMPUTED_VALUE"""),"Confirmed/Probable separate")</f>
        <v>Confirmed/Probable separate</v>
      </c>
      <c r="C45" s="39"/>
      <c r="D45" s="25"/>
      <c r="E45" s="34"/>
      <c r="G45" s="34"/>
      <c r="J45" s="34"/>
      <c r="K45" s="34"/>
      <c r="N45" s="34"/>
    </row>
    <row r="46">
      <c r="A46" s="45" t="str">
        <f>IFERROR(__xludf.DUMMYFUNCTION("""COMPUTED_VALUE"""),"PR")</f>
        <v>PR</v>
      </c>
      <c r="B46" s="25" t="str">
        <f>IFERROR(__xludf.DUMMYFUNCTION("""COMPUTED_VALUE"""),"Confirmed/Probable separate")</f>
        <v>Confirmed/Probable separate</v>
      </c>
      <c r="C46" s="39"/>
      <c r="D46" s="33" t="s">
        <v>61</v>
      </c>
      <c r="E46" s="34"/>
      <c r="F46" s="35">
        <v>43945.0</v>
      </c>
      <c r="G46" s="41" t="s">
        <v>93</v>
      </c>
      <c r="H46" s="35">
        <v>43945.0</v>
      </c>
      <c r="I46" s="35">
        <v>43945.0</v>
      </c>
      <c r="J46" s="43" t="s">
        <v>94</v>
      </c>
      <c r="K46" s="41" t="s">
        <v>95</v>
      </c>
      <c r="L46" s="44">
        <v>44088.603472222225</v>
      </c>
      <c r="M46" s="33" t="s">
        <v>64</v>
      </c>
      <c r="N46" s="47" t="s">
        <v>96</v>
      </c>
      <c r="O46" s="33" t="s">
        <v>62</v>
      </c>
      <c r="P46" s="33" t="s">
        <v>64</v>
      </c>
      <c r="Q46" s="33" t="s">
        <v>64</v>
      </c>
    </row>
    <row r="47" hidden="1">
      <c r="A47" s="24" t="str">
        <f>IFERROR(__xludf.DUMMYFUNCTION("""COMPUTED_VALUE"""),"RI")</f>
        <v>RI</v>
      </c>
      <c r="B47" s="25" t="str">
        <f>IFERROR(__xludf.DUMMYFUNCTION("""COMPUTED_VALUE"""),"Lab confirmed only")</f>
        <v>Lab confirmed only</v>
      </c>
    </row>
    <row r="48">
      <c r="A48" s="24" t="str">
        <f>IFERROR(__xludf.DUMMYFUNCTION("""COMPUTED_VALUE"""),"SC")</f>
        <v>SC</v>
      </c>
      <c r="B48" s="25" t="str">
        <f>IFERROR(__xludf.DUMMYFUNCTION("""COMPUTED_VALUE"""),"Confirmed/Probable separate")</f>
        <v>Confirmed/Probable separate</v>
      </c>
      <c r="C48" s="40">
        <v>44040.0</v>
      </c>
      <c r="D48" s="33" t="s">
        <v>61</v>
      </c>
      <c r="E48" s="34"/>
      <c r="F48" s="35">
        <v>43969.0</v>
      </c>
      <c r="G48" s="34"/>
      <c r="I48" s="35">
        <v>43999.0</v>
      </c>
      <c r="J48" s="34"/>
      <c r="K48" s="34"/>
      <c r="M48" s="33" t="s">
        <v>76</v>
      </c>
      <c r="N48" s="34"/>
    </row>
    <row r="49" hidden="1">
      <c r="A49" s="24" t="str">
        <f>IFERROR(__xludf.DUMMYFUNCTION("""COMPUTED_VALUE"""),"SD")</f>
        <v>SD</v>
      </c>
      <c r="B49" s="25" t="str">
        <f>IFERROR(__xludf.DUMMYFUNCTION("""COMPUTED_VALUE"""),"Unclear")</f>
        <v>Unclear</v>
      </c>
    </row>
    <row r="50">
      <c r="A50" s="24" t="str">
        <f>IFERROR(__xludf.DUMMYFUNCTION("""COMPUTED_VALUE"""),"TN")</f>
        <v>TN</v>
      </c>
      <c r="B50" s="25" t="str">
        <f>IFERROR(__xludf.DUMMYFUNCTION("""COMPUTED_VALUE"""),"Confirmed/Probable separate")</f>
        <v>Confirmed/Probable separate</v>
      </c>
      <c r="C50" s="39"/>
      <c r="D50" s="25"/>
      <c r="E50" s="34"/>
      <c r="G50" s="34"/>
      <c r="J50" s="34"/>
      <c r="K50" s="34"/>
      <c r="N50" s="34"/>
    </row>
    <row r="51" hidden="1">
      <c r="A51" s="24" t="str">
        <f>IFERROR(__xludf.DUMMYFUNCTION("""COMPUTED_VALUE"""),"TX")</f>
        <v>TX</v>
      </c>
      <c r="B51" s="25" t="str">
        <f>IFERROR(__xludf.DUMMYFUNCTION("""COMPUTED_VALUE"""),"Lab confirmed only")</f>
        <v>Lab confirmed only</v>
      </c>
    </row>
    <row r="52" hidden="1">
      <c r="A52" s="24" t="str">
        <f>IFERROR(__xludf.DUMMYFUNCTION("""COMPUTED_VALUE"""),"UT")</f>
        <v>UT</v>
      </c>
      <c r="B52" s="25" t="str">
        <f>IFERROR(__xludf.DUMMYFUNCTION("""COMPUTED_VALUE"""),"Lab confirmed only")</f>
        <v>Lab confirmed only</v>
      </c>
    </row>
    <row r="53">
      <c r="A53" s="24" t="str">
        <f>IFERROR(__xludf.DUMMYFUNCTION("""COMPUTED_VALUE"""),"VA")</f>
        <v>VA</v>
      </c>
      <c r="B53" s="25" t="str">
        <f>IFERROR(__xludf.DUMMYFUNCTION("""COMPUTED_VALUE"""),"Confirmed/Probable separate")</f>
        <v>Confirmed/Probable separate</v>
      </c>
      <c r="C53" s="39"/>
      <c r="D53" s="25"/>
      <c r="E53" s="34"/>
      <c r="G53" s="34"/>
      <c r="J53" s="34"/>
      <c r="K53" s="34"/>
      <c r="N53" s="34"/>
    </row>
    <row r="54" hidden="1">
      <c r="A54" s="50" t="str">
        <f>IFERROR(__xludf.DUMMYFUNCTION("""COMPUTED_VALUE"""),"VI")</f>
        <v>VI</v>
      </c>
      <c r="B54" s="25" t="str">
        <f>IFERROR(__xludf.DUMMYFUNCTION("""COMPUTED_VALUE"""),"Unclear")</f>
        <v>Unclear</v>
      </c>
    </row>
    <row r="55" hidden="1">
      <c r="A55" s="24" t="str">
        <f>IFERROR(__xludf.DUMMYFUNCTION("""COMPUTED_VALUE"""),"VT")</f>
        <v>VT</v>
      </c>
      <c r="B55" s="25" t="str">
        <f>IFERROR(__xludf.DUMMYFUNCTION("""COMPUTED_VALUE"""),"Unclear")</f>
        <v>Unclear</v>
      </c>
    </row>
    <row r="56" hidden="1">
      <c r="A56" s="24" t="str">
        <f>IFERROR(__xludf.DUMMYFUNCTION("""COMPUTED_VALUE"""),"WA")</f>
        <v>WA</v>
      </c>
      <c r="B56" s="25" t="str">
        <f>IFERROR(__xludf.DUMMYFUNCTION("""COMPUTED_VALUE"""),"Lab confirmed only")</f>
        <v>Lab confirmed only</v>
      </c>
    </row>
    <row r="57">
      <c r="A57" s="24" t="str">
        <f>IFERROR(__xludf.DUMMYFUNCTION("""COMPUTED_VALUE"""),"WI")</f>
        <v>WI</v>
      </c>
      <c r="B57" s="25" t="str">
        <f>IFERROR(__xludf.DUMMYFUNCTION("""COMPUTED_VALUE"""),"Confirmed/Probable separate")</f>
        <v>Confirmed/Probable separate</v>
      </c>
      <c r="C57" s="39"/>
      <c r="D57" s="25"/>
      <c r="E57" s="34"/>
      <c r="G57" s="34"/>
      <c r="J57" s="34"/>
      <c r="K57" s="34"/>
      <c r="N57" s="34"/>
    </row>
    <row r="58">
      <c r="A58" s="51" t="str">
        <f>IFERROR(__xludf.DUMMYFUNCTION("""COMPUTED_VALUE"""),"WV")</f>
        <v>WV</v>
      </c>
      <c r="B58" s="52" t="str">
        <f>IFERROR(__xludf.DUMMYFUNCTION("""COMPUTED_VALUE"""),"Confirmed/Probable separate")</f>
        <v>Confirmed/Probable separate</v>
      </c>
      <c r="C58" s="53"/>
      <c r="D58" s="52" t="s">
        <v>61</v>
      </c>
      <c r="E58" s="54"/>
      <c r="F58" s="52">
        <v>43987.0</v>
      </c>
      <c r="G58" s="54" t="s">
        <v>97</v>
      </c>
      <c r="H58" s="52">
        <v>43908.0</v>
      </c>
      <c r="I58" s="52">
        <v>43973.0</v>
      </c>
      <c r="J58" s="55" t="s">
        <v>98</v>
      </c>
      <c r="K58" s="54" t="s">
        <v>99</v>
      </c>
      <c r="L58" s="56">
        <v>44085.396527777775</v>
      </c>
      <c r="M58" s="57" t="s">
        <v>64</v>
      </c>
      <c r="N58" s="58" t="s">
        <v>100</v>
      </c>
      <c r="O58" s="52" t="s">
        <v>61</v>
      </c>
      <c r="P58" s="57" t="s">
        <v>80</v>
      </c>
      <c r="Q58" s="57" t="s">
        <v>64</v>
      </c>
    </row>
    <row r="59">
      <c r="A59" s="24" t="str">
        <f>IFERROR(__xludf.DUMMYFUNCTION("""COMPUTED_VALUE"""),"WY")</f>
        <v>WY</v>
      </c>
      <c r="B59" s="25" t="str">
        <f>IFERROR(__xludf.DUMMYFUNCTION("""COMPUTED_VALUE"""),"Confirmed/Probable separate")</f>
        <v>Confirmed/Probable separate</v>
      </c>
      <c r="C59" s="39"/>
      <c r="D59" s="25"/>
      <c r="E59" s="34"/>
      <c r="G59" s="34"/>
      <c r="J59" s="34"/>
      <c r="K59" s="34"/>
      <c r="M59" s="33" t="s">
        <v>101</v>
      </c>
      <c r="N59" s="34"/>
    </row>
  </sheetData>
  <autoFilter ref="$A$3:$Q$59">
    <filterColumn colId="1">
      <filters>
        <filter val="Confirmed/Probable lumped"/>
        <filter val="Confirmed/Probable separate"/>
        <filter val="Confirmed/Probable Separate"/>
      </filters>
    </filterColumn>
  </autoFilter>
  <dataValidations>
    <dataValidation type="list" allowBlank="1" showErrorMessage="1" sqref="D5:D6 D8 D10:D11 D13 D16 D19:D20 D23:D25 D27:D28 D32 D42 D44:D46 D48 D50 D53 D57:D59">
      <formula1>"Yes,No"</formula1>
    </dataValidation>
  </dataValidations>
  <hyperlinks>
    <hyperlink r:id="rId1" location="/6d2771faa9da4a2786a509d82c8cf0f7" ref="A5"/>
    <hyperlink r:id="rId2" ref="N5"/>
    <hyperlink r:id="rId3" ref="A6"/>
    <hyperlink r:id="rId4" ref="A7"/>
    <hyperlink r:id="rId5" ref="A8"/>
    <hyperlink r:id="rId6" ref="N8"/>
    <hyperlink r:id="rId7" ref="A9"/>
    <hyperlink r:id="rId8" ref="A10"/>
    <hyperlink r:id="rId9" ref="A11"/>
    <hyperlink r:id="rId10" ref="A12"/>
    <hyperlink r:id="rId11" ref="A13"/>
    <hyperlink r:id="rId12" ref="E13"/>
    <hyperlink r:id="rId13" ref="J13"/>
    <hyperlink r:id="rId14" ref="A14"/>
    <hyperlink r:id="rId15" ref="A15"/>
    <hyperlink r:id="rId16" ref="J16"/>
    <hyperlink r:id="rId17" ref="A17"/>
    <hyperlink r:id="rId18" ref="A18"/>
    <hyperlink r:id="rId19" location="!/vizhome/DPHIdahoCOVID-19Dashboard_V2/Story1" ref="A19"/>
    <hyperlink r:id="rId20" ref="N19"/>
    <hyperlink r:id="rId21" ref="A20"/>
    <hyperlink r:id="rId22" ref="N20"/>
    <hyperlink r:id="rId23" ref="A21"/>
    <hyperlink r:id="rId24" ref="A22"/>
    <hyperlink r:id="rId25" ref="A23"/>
    <hyperlink r:id="rId26" ref="E23"/>
    <hyperlink r:id="rId27" ref="G23"/>
    <hyperlink r:id="rId28" ref="A24"/>
    <hyperlink r:id="rId29" ref="A25"/>
    <hyperlink r:id="rId30" ref="A26"/>
    <hyperlink r:id="rId31" ref="A27"/>
    <hyperlink r:id="rId32" ref="A28"/>
    <hyperlink r:id="rId33" ref="A29"/>
    <hyperlink r:id="rId34" ref="A30"/>
    <hyperlink r:id="rId35" ref="A32"/>
    <hyperlink r:id="rId36" ref="A33"/>
    <hyperlink r:id="rId37" ref="A34"/>
    <hyperlink r:id="rId38" ref="A35"/>
    <hyperlink r:id="rId39" location="/4213f719a45647bc873ffb58783ffef3" ref="A36"/>
    <hyperlink r:id="rId40" ref="A37"/>
    <hyperlink r:id="rId41" location="live-updates" ref="A38"/>
    <hyperlink r:id="rId42" ref="A39"/>
    <hyperlink r:id="rId43" ref="A40"/>
    <hyperlink r:id="rId44" ref="A41"/>
    <hyperlink r:id="rId45" ref="A42"/>
    <hyperlink r:id="rId46" ref="A43"/>
    <hyperlink r:id="rId47" ref="A44"/>
    <hyperlink r:id="rId48" ref="A45"/>
    <hyperlink r:id="rId49" ref="J46"/>
    <hyperlink r:id="rId50" ref="N46"/>
    <hyperlink r:id="rId51" ref="A47"/>
    <hyperlink r:id="rId52" ref="A48"/>
    <hyperlink r:id="rId53" ref="A49"/>
    <hyperlink r:id="rId54" ref="A50"/>
    <hyperlink r:id="rId55" location="/ed483ecd702b4298ab01e8b9cafc8b83" ref="A51"/>
    <hyperlink r:id="rId56" ref="A52"/>
    <hyperlink r:id="rId57" ref="A53"/>
    <hyperlink r:id="rId58" ref="A54"/>
    <hyperlink r:id="rId59" ref="A55"/>
    <hyperlink r:id="rId60" ref="A56"/>
    <hyperlink r:id="rId61" ref="A57"/>
    <hyperlink r:id="rId62" ref="A58"/>
    <hyperlink r:id="rId63" ref="J58"/>
    <hyperlink r:id="rId64" ref="N58"/>
    <hyperlink r:id="rId65" ref="A59"/>
  </hyperlinks>
  <drawing r:id="rId6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102</v>
      </c>
      <c r="F1" s="60"/>
      <c r="G1" s="61" t="s">
        <v>103</v>
      </c>
      <c r="I1" s="60"/>
      <c r="J1" s="62" t="s">
        <v>104</v>
      </c>
    </row>
    <row r="2">
      <c r="A2" s="63" t="s">
        <v>105</v>
      </c>
      <c r="B2" s="64" t="s">
        <v>42</v>
      </c>
      <c r="C2" s="64" t="s">
        <v>106</v>
      </c>
      <c r="D2" s="65" t="s">
        <v>107</v>
      </c>
      <c r="E2" s="63" t="s">
        <v>108</v>
      </c>
      <c r="F2" s="60"/>
      <c r="G2" s="66" t="s">
        <v>109</v>
      </c>
      <c r="H2" s="66" t="s">
        <v>110</v>
      </c>
      <c r="I2" s="60"/>
      <c r="J2" s="67" t="s">
        <v>106</v>
      </c>
      <c r="K2" s="67" t="s">
        <v>107</v>
      </c>
    </row>
    <row r="3">
      <c r="A3" s="68"/>
      <c r="B3" s="69"/>
      <c r="C3" s="70"/>
      <c r="D3" s="71"/>
      <c r="E3" s="72"/>
      <c r="F3" s="73"/>
      <c r="G3" s="74">
        <f t="shared" ref="G3:G192" si="1">E3-C3</f>
        <v>0</v>
      </c>
      <c r="H3" s="74">
        <f t="shared" ref="H3:H47" si="2">G3-D3</f>
        <v>0</v>
      </c>
      <c r="I3" s="73"/>
    </row>
    <row r="4">
      <c r="A4" s="68"/>
      <c r="B4" s="69"/>
      <c r="C4" s="71"/>
      <c r="D4" s="71"/>
      <c r="E4" s="72"/>
      <c r="F4" s="73"/>
      <c r="G4" s="74">
        <f t="shared" si="1"/>
        <v>0</v>
      </c>
      <c r="H4" s="74">
        <f t="shared" si="2"/>
        <v>0</v>
      </c>
      <c r="I4" s="73"/>
    </row>
    <row r="5">
      <c r="A5" s="68"/>
      <c r="B5" s="69"/>
      <c r="C5" s="71"/>
      <c r="D5" s="71"/>
      <c r="E5" s="72"/>
      <c r="F5" s="73"/>
      <c r="G5" s="74">
        <f t="shared" si="1"/>
        <v>0</v>
      </c>
      <c r="H5" s="74">
        <f t="shared" si="2"/>
        <v>0</v>
      </c>
      <c r="I5" s="73"/>
    </row>
    <row r="6">
      <c r="A6" s="68"/>
      <c r="B6" s="69"/>
      <c r="C6" s="71"/>
      <c r="D6" s="71"/>
      <c r="E6" s="72"/>
      <c r="F6" s="73"/>
      <c r="G6" s="74">
        <f t="shared" si="1"/>
        <v>0</v>
      </c>
      <c r="H6" s="74">
        <f t="shared" si="2"/>
        <v>0</v>
      </c>
      <c r="I6" s="73"/>
    </row>
    <row r="7">
      <c r="A7" s="68"/>
      <c r="B7" s="69"/>
      <c r="C7" s="71"/>
      <c r="D7" s="71"/>
      <c r="E7" s="72"/>
      <c r="F7" s="73"/>
      <c r="G7" s="74">
        <f t="shared" si="1"/>
        <v>0</v>
      </c>
      <c r="H7" s="74">
        <f t="shared" si="2"/>
        <v>0</v>
      </c>
      <c r="I7" s="73"/>
    </row>
    <row r="8">
      <c r="A8" s="68"/>
      <c r="B8" s="69"/>
      <c r="C8" s="71"/>
      <c r="D8" s="71"/>
      <c r="E8" s="72"/>
      <c r="F8" s="73"/>
      <c r="G8" s="74">
        <f t="shared" si="1"/>
        <v>0</v>
      </c>
      <c r="H8" s="74">
        <f t="shared" si="2"/>
        <v>0</v>
      </c>
      <c r="I8" s="73"/>
    </row>
    <row r="9">
      <c r="A9" s="68"/>
      <c r="B9" s="69"/>
      <c r="C9" s="71"/>
      <c r="D9" s="71"/>
      <c r="E9" s="72"/>
      <c r="F9" s="73"/>
      <c r="G9" s="74">
        <f t="shared" si="1"/>
        <v>0</v>
      </c>
      <c r="H9" s="74">
        <f t="shared" si="2"/>
        <v>0</v>
      </c>
      <c r="I9" s="73"/>
    </row>
    <row r="10">
      <c r="A10" s="68"/>
      <c r="B10" s="69"/>
      <c r="C10" s="71"/>
      <c r="D10" s="71"/>
      <c r="E10" s="72"/>
      <c r="F10" s="73"/>
      <c r="G10" s="74">
        <f t="shared" si="1"/>
        <v>0</v>
      </c>
      <c r="H10" s="74">
        <f t="shared" si="2"/>
        <v>0</v>
      </c>
      <c r="I10" s="73"/>
    </row>
    <row r="11">
      <c r="A11" s="68"/>
      <c r="B11" s="69"/>
      <c r="C11" s="71"/>
      <c r="D11" s="71"/>
      <c r="E11" s="72"/>
      <c r="F11" s="73"/>
      <c r="G11" s="74">
        <f t="shared" si="1"/>
        <v>0</v>
      </c>
      <c r="H11" s="74">
        <f t="shared" si="2"/>
        <v>0</v>
      </c>
      <c r="I11" s="73"/>
    </row>
    <row r="12">
      <c r="A12" s="68"/>
      <c r="B12" s="69"/>
      <c r="C12" s="71"/>
      <c r="D12" s="71"/>
      <c r="E12" s="72"/>
      <c r="F12" s="73"/>
      <c r="G12" s="74">
        <f t="shared" si="1"/>
        <v>0</v>
      </c>
      <c r="H12" s="74">
        <f t="shared" si="2"/>
        <v>0</v>
      </c>
      <c r="I12" s="73"/>
    </row>
    <row r="13">
      <c r="A13" s="68"/>
      <c r="B13" s="69"/>
      <c r="C13" s="71"/>
      <c r="D13" s="71"/>
      <c r="E13" s="72"/>
      <c r="F13" s="73"/>
      <c r="G13" s="74">
        <f t="shared" si="1"/>
        <v>0</v>
      </c>
      <c r="H13" s="74">
        <f t="shared" si="2"/>
        <v>0</v>
      </c>
      <c r="I13" s="73"/>
    </row>
    <row r="14">
      <c r="A14" s="68"/>
      <c r="B14" s="69"/>
      <c r="C14" s="71"/>
      <c r="D14" s="71"/>
      <c r="E14" s="72"/>
      <c r="F14" s="73"/>
      <c r="G14" s="74">
        <f t="shared" si="1"/>
        <v>0</v>
      </c>
      <c r="H14" s="74">
        <f t="shared" si="2"/>
        <v>0</v>
      </c>
      <c r="I14" s="73"/>
    </row>
    <row r="15">
      <c r="A15" s="68"/>
      <c r="B15" s="69"/>
      <c r="C15" s="71"/>
      <c r="D15" s="71"/>
      <c r="E15" s="72"/>
      <c r="F15" s="73"/>
      <c r="G15" s="74">
        <f t="shared" si="1"/>
        <v>0</v>
      </c>
      <c r="H15" s="74">
        <f t="shared" si="2"/>
        <v>0</v>
      </c>
      <c r="I15" s="73"/>
    </row>
    <row r="16">
      <c r="A16" s="68"/>
      <c r="B16" s="69"/>
      <c r="C16" s="71"/>
      <c r="D16" s="71"/>
      <c r="E16" s="72"/>
      <c r="F16" s="73"/>
      <c r="G16" s="74">
        <f t="shared" si="1"/>
        <v>0</v>
      </c>
      <c r="H16" s="74">
        <f t="shared" si="2"/>
        <v>0</v>
      </c>
      <c r="I16" s="73"/>
    </row>
    <row r="17">
      <c r="A17" s="68"/>
      <c r="B17" s="69"/>
      <c r="C17" s="71"/>
      <c r="D17" s="71"/>
      <c r="E17" s="72"/>
      <c r="F17" s="73"/>
      <c r="G17" s="74">
        <f t="shared" si="1"/>
        <v>0</v>
      </c>
      <c r="H17" s="74">
        <f t="shared" si="2"/>
        <v>0</v>
      </c>
      <c r="I17" s="73"/>
    </row>
    <row r="18">
      <c r="A18" s="68"/>
      <c r="B18" s="69"/>
      <c r="C18" s="71"/>
      <c r="D18" s="71"/>
      <c r="E18" s="72"/>
      <c r="F18" s="73"/>
      <c r="G18" s="74">
        <f t="shared" si="1"/>
        <v>0</v>
      </c>
      <c r="H18" s="74">
        <f t="shared" si="2"/>
        <v>0</v>
      </c>
      <c r="I18" s="73"/>
    </row>
    <row r="19">
      <c r="A19" s="68"/>
      <c r="B19" s="69"/>
      <c r="C19" s="71"/>
      <c r="D19" s="71"/>
      <c r="E19" s="72"/>
      <c r="F19" s="73"/>
      <c r="G19" s="74">
        <f t="shared" si="1"/>
        <v>0</v>
      </c>
      <c r="H19" s="74">
        <f t="shared" si="2"/>
        <v>0</v>
      </c>
      <c r="I19" s="73"/>
    </row>
    <row r="20">
      <c r="A20" s="68"/>
      <c r="B20" s="69"/>
      <c r="C20" s="71"/>
      <c r="D20" s="71"/>
      <c r="E20" s="72"/>
      <c r="F20" s="73"/>
      <c r="G20" s="74">
        <f t="shared" si="1"/>
        <v>0</v>
      </c>
      <c r="H20" s="74">
        <f t="shared" si="2"/>
        <v>0</v>
      </c>
      <c r="I20" s="73"/>
    </row>
    <row r="21">
      <c r="A21" s="68"/>
      <c r="B21" s="69"/>
      <c r="C21" s="71"/>
      <c r="D21" s="71"/>
      <c r="E21" s="72"/>
      <c r="F21" s="73"/>
      <c r="G21" s="74">
        <f t="shared" si="1"/>
        <v>0</v>
      </c>
      <c r="H21" s="74">
        <f t="shared" si="2"/>
        <v>0</v>
      </c>
      <c r="I21" s="73"/>
    </row>
    <row r="22">
      <c r="A22" s="68"/>
      <c r="B22" s="69"/>
      <c r="C22" s="71"/>
      <c r="D22" s="71"/>
      <c r="E22" s="72"/>
      <c r="F22" s="73"/>
      <c r="G22" s="74">
        <f t="shared" si="1"/>
        <v>0</v>
      </c>
      <c r="H22" s="74">
        <f t="shared" si="2"/>
        <v>0</v>
      </c>
      <c r="I22" s="73"/>
    </row>
    <row r="23">
      <c r="A23" s="68"/>
      <c r="B23" s="69"/>
      <c r="C23" s="71"/>
      <c r="D23" s="71"/>
      <c r="E23" s="72"/>
      <c r="F23" s="73"/>
      <c r="G23" s="74">
        <f t="shared" si="1"/>
        <v>0</v>
      </c>
      <c r="H23" s="74">
        <f t="shared" si="2"/>
        <v>0</v>
      </c>
      <c r="I23" s="73"/>
    </row>
    <row r="24">
      <c r="A24" s="68"/>
      <c r="B24" s="69"/>
      <c r="C24" s="71"/>
      <c r="D24" s="71"/>
      <c r="E24" s="72"/>
      <c r="F24" s="73"/>
      <c r="G24" s="74">
        <f t="shared" si="1"/>
        <v>0</v>
      </c>
      <c r="H24" s="74">
        <f t="shared" si="2"/>
        <v>0</v>
      </c>
      <c r="I24" s="73"/>
    </row>
    <row r="25">
      <c r="A25" s="68"/>
      <c r="B25" s="69"/>
      <c r="C25" s="71"/>
      <c r="D25" s="71"/>
      <c r="E25" s="72"/>
      <c r="F25" s="73"/>
      <c r="G25" s="74">
        <f t="shared" si="1"/>
        <v>0</v>
      </c>
      <c r="H25" s="74">
        <f t="shared" si="2"/>
        <v>0</v>
      </c>
      <c r="I25" s="73"/>
    </row>
    <row r="26">
      <c r="A26" s="68"/>
      <c r="B26" s="69"/>
      <c r="C26" s="71"/>
      <c r="D26" s="71"/>
      <c r="E26" s="72"/>
      <c r="F26" s="73"/>
      <c r="G26" s="74">
        <f t="shared" si="1"/>
        <v>0</v>
      </c>
      <c r="H26" s="74">
        <f t="shared" si="2"/>
        <v>0</v>
      </c>
      <c r="I26" s="73"/>
    </row>
    <row r="27">
      <c r="A27" s="68"/>
      <c r="B27" s="69"/>
      <c r="C27" s="71"/>
      <c r="D27" s="71"/>
      <c r="E27" s="72"/>
      <c r="F27" s="73"/>
      <c r="G27" s="74">
        <f t="shared" si="1"/>
        <v>0</v>
      </c>
      <c r="H27" s="74">
        <f t="shared" si="2"/>
        <v>0</v>
      </c>
      <c r="I27" s="73"/>
    </row>
    <row r="28">
      <c r="A28" s="68"/>
      <c r="B28" s="69"/>
      <c r="C28" s="71"/>
      <c r="D28" s="71"/>
      <c r="E28" s="72"/>
      <c r="F28" s="73"/>
      <c r="G28" s="74">
        <f t="shared" si="1"/>
        <v>0</v>
      </c>
      <c r="H28" s="74">
        <f t="shared" si="2"/>
        <v>0</v>
      </c>
      <c r="I28" s="73"/>
    </row>
    <row r="29">
      <c r="A29" s="68"/>
      <c r="B29" s="69"/>
      <c r="C29" s="71"/>
      <c r="D29" s="71"/>
      <c r="E29" s="72"/>
      <c r="F29" s="73"/>
      <c r="G29" s="74">
        <f t="shared" si="1"/>
        <v>0</v>
      </c>
      <c r="H29" s="74">
        <f t="shared" si="2"/>
        <v>0</v>
      </c>
      <c r="I29" s="73"/>
    </row>
    <row r="30">
      <c r="A30" s="68"/>
      <c r="B30" s="69"/>
      <c r="C30" s="71"/>
      <c r="D30" s="71"/>
      <c r="E30" s="72"/>
      <c r="F30" s="73"/>
      <c r="G30" s="74">
        <f t="shared" si="1"/>
        <v>0</v>
      </c>
      <c r="H30" s="74">
        <f t="shared" si="2"/>
        <v>0</v>
      </c>
      <c r="I30" s="73"/>
    </row>
    <row r="31">
      <c r="A31" s="68"/>
      <c r="B31" s="69"/>
      <c r="C31" s="71"/>
      <c r="D31" s="71"/>
      <c r="E31" s="72"/>
      <c r="F31" s="73"/>
      <c r="G31" s="74">
        <f t="shared" si="1"/>
        <v>0</v>
      </c>
      <c r="H31" s="74">
        <f t="shared" si="2"/>
        <v>0</v>
      </c>
      <c r="I31" s="73"/>
    </row>
    <row r="32">
      <c r="A32" s="68"/>
      <c r="B32" s="69"/>
      <c r="C32" s="71"/>
      <c r="D32" s="71"/>
      <c r="E32" s="72"/>
      <c r="F32" s="73"/>
      <c r="G32" s="74">
        <f t="shared" si="1"/>
        <v>0</v>
      </c>
      <c r="H32" s="74">
        <f t="shared" si="2"/>
        <v>0</v>
      </c>
      <c r="I32" s="73"/>
    </row>
    <row r="33">
      <c r="A33" s="68"/>
      <c r="B33" s="69"/>
      <c r="C33" s="71"/>
      <c r="D33" s="71"/>
      <c r="E33" s="72"/>
      <c r="F33" s="73"/>
      <c r="G33" s="74">
        <f t="shared" si="1"/>
        <v>0</v>
      </c>
      <c r="H33" s="74">
        <f t="shared" si="2"/>
        <v>0</v>
      </c>
      <c r="I33" s="73"/>
    </row>
    <row r="34">
      <c r="A34" s="68"/>
      <c r="B34" s="69"/>
      <c r="C34" s="71"/>
      <c r="D34" s="71"/>
      <c r="E34" s="72"/>
      <c r="F34" s="73"/>
      <c r="G34" s="74">
        <f t="shared" si="1"/>
        <v>0</v>
      </c>
      <c r="H34" s="74">
        <f t="shared" si="2"/>
        <v>0</v>
      </c>
      <c r="I34" s="73"/>
    </row>
    <row r="35">
      <c r="A35" s="68"/>
      <c r="B35" s="69"/>
      <c r="C35" s="71"/>
      <c r="D35" s="71"/>
      <c r="E35" s="72"/>
      <c r="F35" s="73"/>
      <c r="G35" s="74">
        <f t="shared" si="1"/>
        <v>0</v>
      </c>
      <c r="H35" s="74">
        <f t="shared" si="2"/>
        <v>0</v>
      </c>
      <c r="I35" s="73"/>
    </row>
    <row r="36">
      <c r="A36" s="68"/>
      <c r="B36" s="69"/>
      <c r="C36" s="71"/>
      <c r="D36" s="71"/>
      <c r="E36" s="72"/>
      <c r="F36" s="73"/>
      <c r="G36" s="74">
        <f t="shared" si="1"/>
        <v>0</v>
      </c>
      <c r="H36" s="74">
        <f t="shared" si="2"/>
        <v>0</v>
      </c>
      <c r="I36" s="73"/>
    </row>
    <row r="37">
      <c r="A37" s="68"/>
      <c r="B37" s="69"/>
      <c r="C37" s="71"/>
      <c r="D37" s="71"/>
      <c r="E37" s="72"/>
      <c r="F37" s="73"/>
      <c r="G37" s="74">
        <f t="shared" si="1"/>
        <v>0</v>
      </c>
      <c r="H37" s="74">
        <f t="shared" si="2"/>
        <v>0</v>
      </c>
      <c r="I37" s="73"/>
    </row>
    <row r="38">
      <c r="A38" s="68"/>
      <c r="B38" s="69"/>
      <c r="C38" s="71"/>
      <c r="D38" s="71"/>
      <c r="E38" s="72"/>
      <c r="F38" s="73"/>
      <c r="G38" s="74">
        <f t="shared" si="1"/>
        <v>0</v>
      </c>
      <c r="H38" s="74">
        <f t="shared" si="2"/>
        <v>0</v>
      </c>
      <c r="I38" s="73"/>
    </row>
    <row r="39">
      <c r="A39" s="68"/>
      <c r="B39" s="69"/>
      <c r="C39" s="71"/>
      <c r="D39" s="71"/>
      <c r="E39" s="72"/>
      <c r="F39" s="73"/>
      <c r="G39" s="74">
        <f t="shared" si="1"/>
        <v>0</v>
      </c>
      <c r="H39" s="74">
        <f t="shared" si="2"/>
        <v>0</v>
      </c>
      <c r="I39" s="73"/>
    </row>
    <row r="40">
      <c r="A40" s="68"/>
      <c r="B40" s="69"/>
      <c r="C40" s="71"/>
      <c r="D40" s="71"/>
      <c r="E40" s="72"/>
      <c r="F40" s="73"/>
      <c r="G40" s="74">
        <f t="shared" si="1"/>
        <v>0</v>
      </c>
      <c r="H40" s="74">
        <f t="shared" si="2"/>
        <v>0</v>
      </c>
      <c r="I40" s="73"/>
    </row>
    <row r="41">
      <c r="A41" s="68"/>
      <c r="B41" s="69"/>
      <c r="C41" s="71"/>
      <c r="D41" s="71"/>
      <c r="E41" s="72"/>
      <c r="F41" s="73"/>
      <c r="G41" s="74">
        <f t="shared" si="1"/>
        <v>0</v>
      </c>
      <c r="H41" s="74">
        <f t="shared" si="2"/>
        <v>0</v>
      </c>
      <c r="I41" s="73"/>
    </row>
    <row r="42">
      <c r="A42" s="68"/>
      <c r="B42" s="69"/>
      <c r="C42" s="71"/>
      <c r="D42" s="71"/>
      <c r="E42" s="72"/>
      <c r="F42" s="73"/>
      <c r="G42" s="74">
        <f t="shared" si="1"/>
        <v>0</v>
      </c>
      <c r="H42" s="74">
        <f t="shared" si="2"/>
        <v>0</v>
      </c>
      <c r="I42" s="73"/>
    </row>
    <row r="43">
      <c r="A43" s="68"/>
      <c r="B43" s="69"/>
      <c r="C43" s="71"/>
      <c r="D43" s="71"/>
      <c r="E43" s="72"/>
      <c r="F43" s="73"/>
      <c r="G43" s="74">
        <f t="shared" si="1"/>
        <v>0</v>
      </c>
      <c r="H43" s="74">
        <f t="shared" si="2"/>
        <v>0</v>
      </c>
      <c r="I43" s="73"/>
    </row>
    <row r="44">
      <c r="A44" s="68"/>
      <c r="B44" s="69"/>
      <c r="C44" s="71"/>
      <c r="D44" s="71"/>
      <c r="E44" s="72"/>
      <c r="F44" s="73"/>
      <c r="G44" s="74">
        <f t="shared" si="1"/>
        <v>0</v>
      </c>
      <c r="H44" s="74">
        <f t="shared" si="2"/>
        <v>0</v>
      </c>
      <c r="I44" s="73"/>
    </row>
    <row r="45">
      <c r="A45" s="68"/>
      <c r="B45" s="69"/>
      <c r="C45" s="71"/>
      <c r="D45" s="71"/>
      <c r="E45" s="72"/>
      <c r="F45" s="73"/>
      <c r="G45" s="74">
        <f t="shared" si="1"/>
        <v>0</v>
      </c>
      <c r="H45" s="74">
        <f t="shared" si="2"/>
        <v>0</v>
      </c>
      <c r="I45" s="73"/>
    </row>
    <row r="46">
      <c r="A46" s="68"/>
      <c r="B46" s="69"/>
      <c r="C46" s="71"/>
      <c r="D46" s="71"/>
      <c r="E46" s="72"/>
      <c r="F46" s="73"/>
      <c r="G46" s="74">
        <f t="shared" si="1"/>
        <v>0</v>
      </c>
      <c r="H46" s="74">
        <f t="shared" si="2"/>
        <v>0</v>
      </c>
      <c r="I46" s="73"/>
    </row>
    <row r="47">
      <c r="A47" s="68"/>
      <c r="B47" s="69"/>
      <c r="C47" s="71"/>
      <c r="D47" s="71"/>
      <c r="E47" s="72"/>
      <c r="F47" s="73"/>
      <c r="G47" s="74">
        <f t="shared" si="1"/>
        <v>0</v>
      </c>
      <c r="H47" s="74">
        <f t="shared" si="2"/>
        <v>0</v>
      </c>
      <c r="I47" s="73"/>
    </row>
    <row r="48">
      <c r="A48" s="68"/>
      <c r="B48" s="69"/>
      <c r="C48" s="71"/>
      <c r="D48" s="71"/>
      <c r="E48" s="72"/>
      <c r="F48" s="73"/>
      <c r="G48" s="74">
        <f t="shared" si="1"/>
        <v>0</v>
      </c>
      <c r="I48" s="73"/>
    </row>
    <row r="49">
      <c r="A49" s="68"/>
      <c r="B49" s="69"/>
      <c r="C49" s="71"/>
      <c r="D49" s="71"/>
      <c r="E49" s="72"/>
      <c r="F49" s="73"/>
      <c r="G49" s="74">
        <f t="shared" si="1"/>
        <v>0</v>
      </c>
      <c r="I49" s="73"/>
    </row>
    <row r="50">
      <c r="A50" s="68"/>
      <c r="B50" s="69"/>
      <c r="C50" s="71"/>
      <c r="D50" s="71"/>
      <c r="E50" s="72"/>
      <c r="F50" s="73"/>
      <c r="G50" s="74">
        <f t="shared" si="1"/>
        <v>0</v>
      </c>
      <c r="I50" s="73"/>
    </row>
    <row r="51">
      <c r="A51" s="68"/>
      <c r="B51" s="69"/>
      <c r="C51" s="71"/>
      <c r="D51" s="75"/>
      <c r="E51" s="72"/>
      <c r="F51" s="73"/>
      <c r="G51" s="74">
        <f t="shared" si="1"/>
        <v>0</v>
      </c>
      <c r="I51" s="73"/>
    </row>
    <row r="52">
      <c r="A52" s="68"/>
      <c r="B52" s="69"/>
      <c r="C52" s="71"/>
      <c r="D52" s="75"/>
      <c r="E52" s="72"/>
      <c r="F52" s="73"/>
      <c r="G52" s="74">
        <f t="shared" si="1"/>
        <v>0</v>
      </c>
      <c r="I52" s="73"/>
    </row>
    <row r="53">
      <c r="A53" s="68"/>
      <c r="B53" s="69"/>
      <c r="C53" s="71"/>
      <c r="D53" s="75"/>
      <c r="E53" s="72"/>
      <c r="F53" s="73"/>
      <c r="G53" s="74">
        <f t="shared" si="1"/>
        <v>0</v>
      </c>
      <c r="I53" s="73"/>
    </row>
    <row r="54">
      <c r="A54" s="68"/>
      <c r="B54" s="69"/>
      <c r="C54" s="71"/>
      <c r="D54" s="75"/>
      <c r="E54" s="72"/>
      <c r="F54" s="73"/>
      <c r="G54" s="74">
        <f t="shared" si="1"/>
        <v>0</v>
      </c>
      <c r="I54" s="73"/>
    </row>
    <row r="55">
      <c r="A55" s="68"/>
      <c r="B55" s="69"/>
      <c r="C55" s="71"/>
      <c r="D55" s="75"/>
      <c r="E55" s="72"/>
      <c r="F55" s="73"/>
      <c r="G55" s="74">
        <f t="shared" si="1"/>
        <v>0</v>
      </c>
      <c r="I55" s="73"/>
    </row>
    <row r="56">
      <c r="A56" s="68"/>
      <c r="B56" s="69"/>
      <c r="C56" s="71"/>
      <c r="D56" s="75"/>
      <c r="E56" s="72"/>
      <c r="F56" s="73"/>
      <c r="G56" s="74">
        <f t="shared" si="1"/>
        <v>0</v>
      </c>
      <c r="I56" s="73"/>
    </row>
    <row r="57">
      <c r="A57" s="68"/>
      <c r="B57" s="69"/>
      <c r="C57" s="71"/>
      <c r="D57" s="75"/>
      <c r="E57" s="72"/>
      <c r="F57" s="73"/>
      <c r="G57" s="74">
        <f t="shared" si="1"/>
        <v>0</v>
      </c>
      <c r="I57" s="73"/>
    </row>
    <row r="58">
      <c r="A58" s="68"/>
      <c r="B58" s="69"/>
      <c r="C58" s="71"/>
      <c r="D58" s="75"/>
      <c r="E58" s="72"/>
      <c r="F58" s="73"/>
      <c r="G58" s="74">
        <f t="shared" si="1"/>
        <v>0</v>
      </c>
      <c r="I58" s="73"/>
    </row>
    <row r="59">
      <c r="A59" s="68"/>
      <c r="B59" s="69"/>
      <c r="C59" s="71"/>
      <c r="D59" s="75"/>
      <c r="E59" s="72"/>
      <c r="F59" s="73"/>
      <c r="G59" s="74">
        <f t="shared" si="1"/>
        <v>0</v>
      </c>
      <c r="I59" s="73"/>
    </row>
    <row r="60">
      <c r="A60" s="68"/>
      <c r="B60" s="69"/>
      <c r="C60" s="71"/>
      <c r="D60" s="75"/>
      <c r="E60" s="72"/>
      <c r="F60" s="73"/>
      <c r="G60" s="74">
        <f t="shared" si="1"/>
        <v>0</v>
      </c>
      <c r="I60" s="73"/>
    </row>
    <row r="61">
      <c r="A61" s="68"/>
      <c r="B61" s="69"/>
      <c r="C61" s="71"/>
      <c r="D61" s="75"/>
      <c r="E61" s="72"/>
      <c r="F61" s="73"/>
      <c r="G61" s="74">
        <f t="shared" si="1"/>
        <v>0</v>
      </c>
      <c r="I61" s="73"/>
    </row>
    <row r="62">
      <c r="A62" s="68"/>
      <c r="B62" s="69"/>
      <c r="C62" s="71"/>
      <c r="D62" s="75"/>
      <c r="E62" s="72"/>
      <c r="F62" s="73"/>
      <c r="G62" s="74">
        <f t="shared" si="1"/>
        <v>0</v>
      </c>
      <c r="I62" s="73"/>
    </row>
    <row r="63">
      <c r="A63" s="68"/>
      <c r="B63" s="69"/>
      <c r="C63" s="71"/>
      <c r="D63" s="75"/>
      <c r="E63" s="72"/>
      <c r="F63" s="73"/>
      <c r="G63" s="74">
        <f t="shared" si="1"/>
        <v>0</v>
      </c>
      <c r="I63" s="73"/>
    </row>
    <row r="64">
      <c r="A64" s="68"/>
      <c r="B64" s="69"/>
      <c r="C64" s="71"/>
      <c r="D64" s="75"/>
      <c r="E64" s="72"/>
      <c r="F64" s="73"/>
      <c r="G64" s="74">
        <f t="shared" si="1"/>
        <v>0</v>
      </c>
      <c r="I64" s="73"/>
    </row>
    <row r="65">
      <c r="A65" s="68"/>
      <c r="B65" s="69"/>
      <c r="C65" s="71"/>
      <c r="D65" s="75"/>
      <c r="E65" s="72"/>
      <c r="F65" s="73"/>
      <c r="G65" s="74">
        <f t="shared" si="1"/>
        <v>0</v>
      </c>
      <c r="I65" s="73"/>
    </row>
    <row r="66">
      <c r="A66" s="68"/>
      <c r="B66" s="69"/>
      <c r="C66" s="71"/>
      <c r="D66" s="75"/>
      <c r="E66" s="72"/>
      <c r="F66" s="73"/>
      <c r="G66" s="74">
        <f t="shared" si="1"/>
        <v>0</v>
      </c>
      <c r="I66" s="73"/>
    </row>
    <row r="67">
      <c r="A67" s="68"/>
      <c r="B67" s="69"/>
      <c r="C67" s="71"/>
      <c r="D67" s="75"/>
      <c r="E67" s="72"/>
      <c r="F67" s="73"/>
      <c r="G67" s="74">
        <f t="shared" si="1"/>
        <v>0</v>
      </c>
      <c r="I67" s="73"/>
    </row>
    <row r="68">
      <c r="A68" s="68"/>
      <c r="B68" s="69"/>
      <c r="C68" s="71"/>
      <c r="D68" s="75"/>
      <c r="E68" s="72"/>
      <c r="F68" s="73"/>
      <c r="G68" s="74">
        <f t="shared" si="1"/>
        <v>0</v>
      </c>
      <c r="I68" s="73"/>
    </row>
    <row r="69">
      <c r="A69" s="68"/>
      <c r="B69" s="69"/>
      <c r="C69" s="71"/>
      <c r="D69" s="75"/>
      <c r="E69" s="72"/>
      <c r="F69" s="73"/>
      <c r="G69" s="74">
        <f t="shared" si="1"/>
        <v>0</v>
      </c>
      <c r="I69" s="73"/>
    </row>
    <row r="70">
      <c r="A70" s="68"/>
      <c r="B70" s="69"/>
      <c r="C70" s="71"/>
      <c r="D70" s="75"/>
      <c r="E70" s="72"/>
      <c r="F70" s="73"/>
      <c r="G70" s="74">
        <f t="shared" si="1"/>
        <v>0</v>
      </c>
      <c r="I70" s="73"/>
    </row>
    <row r="71">
      <c r="A71" s="68"/>
      <c r="B71" s="69"/>
      <c r="C71" s="71"/>
      <c r="D71" s="75"/>
      <c r="E71" s="72"/>
      <c r="F71" s="73"/>
      <c r="G71" s="74">
        <f t="shared" si="1"/>
        <v>0</v>
      </c>
      <c r="I71" s="73"/>
    </row>
    <row r="72">
      <c r="A72" s="68"/>
      <c r="B72" s="69"/>
      <c r="C72" s="71"/>
      <c r="D72" s="75"/>
      <c r="E72" s="72"/>
      <c r="F72" s="73"/>
      <c r="G72" s="74">
        <f t="shared" si="1"/>
        <v>0</v>
      </c>
      <c r="I72" s="73"/>
    </row>
    <row r="73">
      <c r="A73" s="68"/>
      <c r="B73" s="69"/>
      <c r="C73" s="71"/>
      <c r="D73" s="75"/>
      <c r="E73" s="72"/>
      <c r="F73" s="73"/>
      <c r="G73" s="74">
        <f t="shared" si="1"/>
        <v>0</v>
      </c>
      <c r="I73" s="73"/>
    </row>
    <row r="74">
      <c r="A74" s="68"/>
      <c r="B74" s="69"/>
      <c r="C74" s="71"/>
      <c r="D74" s="75"/>
      <c r="E74" s="72"/>
      <c r="F74" s="73"/>
      <c r="G74" s="74">
        <f t="shared" si="1"/>
        <v>0</v>
      </c>
      <c r="I74" s="73"/>
    </row>
    <row r="75">
      <c r="A75" s="68"/>
      <c r="B75" s="69"/>
      <c r="C75" s="71"/>
      <c r="D75" s="75"/>
      <c r="E75" s="72"/>
      <c r="F75" s="73"/>
      <c r="G75" s="74">
        <f t="shared" si="1"/>
        <v>0</v>
      </c>
      <c r="I75" s="73"/>
    </row>
    <row r="76">
      <c r="A76" s="68"/>
      <c r="B76" s="69"/>
      <c r="C76" s="71"/>
      <c r="D76" s="75"/>
      <c r="E76" s="72"/>
      <c r="F76" s="73"/>
      <c r="G76" s="74">
        <f t="shared" si="1"/>
        <v>0</v>
      </c>
      <c r="I76" s="73"/>
    </row>
    <row r="77">
      <c r="A77" s="68"/>
      <c r="B77" s="69"/>
      <c r="C77" s="71"/>
      <c r="D77" s="75"/>
      <c r="E77" s="72"/>
      <c r="F77" s="73"/>
      <c r="G77" s="74">
        <f t="shared" si="1"/>
        <v>0</v>
      </c>
      <c r="I77" s="73"/>
    </row>
    <row r="78">
      <c r="A78" s="68"/>
      <c r="B78" s="69"/>
      <c r="C78" s="71"/>
      <c r="D78" s="75"/>
      <c r="E78" s="72"/>
      <c r="F78" s="73"/>
      <c r="G78" s="74">
        <f t="shared" si="1"/>
        <v>0</v>
      </c>
      <c r="I78" s="73"/>
    </row>
    <row r="79">
      <c r="A79" s="68"/>
      <c r="B79" s="69"/>
      <c r="C79" s="71"/>
      <c r="D79" s="75"/>
      <c r="E79" s="72"/>
      <c r="F79" s="73"/>
      <c r="G79" s="74">
        <f t="shared" si="1"/>
        <v>0</v>
      </c>
      <c r="I79" s="73"/>
    </row>
    <row r="80">
      <c r="A80" s="68"/>
      <c r="B80" s="69"/>
      <c r="C80" s="71"/>
      <c r="D80" s="75"/>
      <c r="E80" s="72"/>
      <c r="F80" s="73"/>
      <c r="G80" s="74">
        <f t="shared" si="1"/>
        <v>0</v>
      </c>
      <c r="I80" s="73"/>
    </row>
    <row r="81">
      <c r="A81" s="68"/>
      <c r="B81" s="69"/>
      <c r="C81" s="71"/>
      <c r="D81" s="75"/>
      <c r="E81" s="72"/>
      <c r="F81" s="73"/>
      <c r="G81" s="74">
        <f t="shared" si="1"/>
        <v>0</v>
      </c>
      <c r="I81" s="73"/>
    </row>
    <row r="82">
      <c r="A82" s="68"/>
      <c r="B82" s="69"/>
      <c r="C82" s="71"/>
      <c r="D82" s="75"/>
      <c r="E82" s="72"/>
      <c r="F82" s="73"/>
      <c r="G82" s="74">
        <f t="shared" si="1"/>
        <v>0</v>
      </c>
      <c r="I82" s="73"/>
    </row>
    <row r="83">
      <c r="A83" s="68"/>
      <c r="B83" s="69"/>
      <c r="C83" s="71"/>
      <c r="D83" s="75"/>
      <c r="E83" s="72"/>
      <c r="F83" s="73"/>
      <c r="G83" s="74">
        <f t="shared" si="1"/>
        <v>0</v>
      </c>
      <c r="I83" s="73"/>
    </row>
    <row r="84">
      <c r="A84" s="68"/>
      <c r="B84" s="69"/>
      <c r="C84" s="71"/>
      <c r="D84" s="75"/>
      <c r="E84" s="72"/>
      <c r="F84" s="73"/>
      <c r="G84" s="74">
        <f t="shared" si="1"/>
        <v>0</v>
      </c>
      <c r="I84" s="73"/>
    </row>
    <row r="85">
      <c r="A85" s="68"/>
      <c r="B85" s="69"/>
      <c r="C85" s="71"/>
      <c r="D85" s="75"/>
      <c r="E85" s="72"/>
      <c r="F85" s="73"/>
      <c r="G85" s="74">
        <f t="shared" si="1"/>
        <v>0</v>
      </c>
      <c r="I85" s="73"/>
    </row>
    <row r="86">
      <c r="A86" s="68"/>
      <c r="B86" s="69"/>
      <c r="C86" s="71"/>
      <c r="D86" s="75"/>
      <c r="E86" s="72"/>
      <c r="F86" s="73"/>
      <c r="G86" s="74">
        <f t="shared" si="1"/>
        <v>0</v>
      </c>
      <c r="I86" s="73"/>
    </row>
    <row r="87">
      <c r="A87" s="68"/>
      <c r="B87" s="69"/>
      <c r="C87" s="71"/>
      <c r="D87" s="75"/>
      <c r="E87" s="72"/>
      <c r="F87" s="73"/>
      <c r="G87" s="74">
        <f t="shared" si="1"/>
        <v>0</v>
      </c>
      <c r="I87" s="73"/>
    </row>
    <row r="88">
      <c r="A88" s="68"/>
      <c r="B88" s="69"/>
      <c r="C88" s="71"/>
      <c r="D88" s="75"/>
      <c r="E88" s="72"/>
      <c r="F88" s="73"/>
      <c r="G88" s="74">
        <f t="shared" si="1"/>
        <v>0</v>
      </c>
      <c r="I88" s="73"/>
    </row>
    <row r="89">
      <c r="A89" s="68"/>
      <c r="B89" s="69"/>
      <c r="C89" s="71"/>
      <c r="D89" s="75"/>
      <c r="E89" s="72"/>
      <c r="F89" s="73"/>
      <c r="G89" s="74">
        <f t="shared" si="1"/>
        <v>0</v>
      </c>
      <c r="I89" s="73"/>
    </row>
    <row r="90">
      <c r="A90" s="68"/>
      <c r="B90" s="69"/>
      <c r="C90" s="71"/>
      <c r="D90" s="75"/>
      <c r="E90" s="72"/>
      <c r="F90" s="73"/>
      <c r="G90" s="74">
        <f t="shared" si="1"/>
        <v>0</v>
      </c>
      <c r="I90" s="73"/>
    </row>
    <row r="91">
      <c r="A91" s="68"/>
      <c r="B91" s="69"/>
      <c r="C91" s="71"/>
      <c r="D91" s="75"/>
      <c r="E91" s="72"/>
      <c r="F91" s="73"/>
      <c r="G91" s="74">
        <f t="shared" si="1"/>
        <v>0</v>
      </c>
      <c r="I91" s="73"/>
    </row>
    <row r="92">
      <c r="A92" s="68"/>
      <c r="B92" s="69"/>
      <c r="C92" s="71"/>
      <c r="D92" s="75"/>
      <c r="E92" s="72"/>
      <c r="F92" s="73"/>
      <c r="G92" s="74">
        <f t="shared" si="1"/>
        <v>0</v>
      </c>
      <c r="I92" s="73"/>
    </row>
    <row r="93">
      <c r="A93" s="68"/>
      <c r="B93" s="69"/>
      <c r="C93" s="71"/>
      <c r="D93" s="75"/>
      <c r="E93" s="72"/>
      <c r="F93" s="73"/>
      <c r="G93" s="74">
        <f t="shared" si="1"/>
        <v>0</v>
      </c>
      <c r="I93" s="73"/>
    </row>
    <row r="94">
      <c r="A94" s="68"/>
      <c r="B94" s="69"/>
      <c r="C94" s="71"/>
      <c r="D94" s="75"/>
      <c r="E94" s="72"/>
      <c r="F94" s="73"/>
      <c r="G94" s="74">
        <f t="shared" si="1"/>
        <v>0</v>
      </c>
      <c r="I94" s="73"/>
    </row>
    <row r="95">
      <c r="A95" s="68"/>
      <c r="B95" s="69"/>
      <c r="C95" s="71"/>
      <c r="D95" s="75"/>
      <c r="E95" s="72"/>
      <c r="F95" s="73"/>
      <c r="G95" s="74">
        <f t="shared" si="1"/>
        <v>0</v>
      </c>
      <c r="I95" s="73"/>
    </row>
    <row r="96">
      <c r="A96" s="68"/>
      <c r="B96" s="69"/>
      <c r="C96" s="71"/>
      <c r="D96" s="75"/>
      <c r="E96" s="72"/>
      <c r="F96" s="73"/>
      <c r="G96" s="74">
        <f t="shared" si="1"/>
        <v>0</v>
      </c>
      <c r="I96" s="73"/>
    </row>
    <row r="97">
      <c r="A97" s="68"/>
      <c r="B97" s="69"/>
      <c r="C97" s="71"/>
      <c r="D97" s="75"/>
      <c r="E97" s="72"/>
      <c r="F97" s="73"/>
      <c r="G97" s="74">
        <f t="shared" si="1"/>
        <v>0</v>
      </c>
      <c r="I97" s="73"/>
    </row>
    <row r="98">
      <c r="A98" s="68"/>
      <c r="B98" s="69"/>
      <c r="C98" s="71"/>
      <c r="D98" s="75"/>
      <c r="E98" s="72"/>
      <c r="F98" s="73"/>
      <c r="G98" s="74">
        <f t="shared" si="1"/>
        <v>0</v>
      </c>
      <c r="I98" s="73"/>
    </row>
    <row r="99">
      <c r="A99" s="68"/>
      <c r="B99" s="69"/>
      <c r="C99" s="71"/>
      <c r="D99" s="75"/>
      <c r="E99" s="72"/>
      <c r="F99" s="73"/>
      <c r="G99" s="74">
        <f t="shared" si="1"/>
        <v>0</v>
      </c>
      <c r="I99" s="73"/>
    </row>
    <row r="100">
      <c r="A100" s="68"/>
      <c r="B100" s="69"/>
      <c r="C100" s="71"/>
      <c r="D100" s="75"/>
      <c r="E100" s="72"/>
      <c r="F100" s="73"/>
      <c r="G100" s="74">
        <f t="shared" si="1"/>
        <v>0</v>
      </c>
      <c r="I100" s="73"/>
    </row>
    <row r="101">
      <c r="A101" s="68"/>
      <c r="B101" s="69"/>
      <c r="C101" s="71"/>
      <c r="D101" s="75"/>
      <c r="E101" s="72"/>
      <c r="F101" s="73"/>
      <c r="G101" s="74">
        <f t="shared" si="1"/>
        <v>0</v>
      </c>
      <c r="I101" s="73"/>
    </row>
    <row r="102">
      <c r="A102" s="68"/>
      <c r="B102" s="69"/>
      <c r="C102" s="71"/>
      <c r="D102" s="75"/>
      <c r="E102" s="72"/>
      <c r="F102" s="73"/>
      <c r="G102" s="74">
        <f t="shared" si="1"/>
        <v>0</v>
      </c>
      <c r="I102" s="73"/>
    </row>
    <row r="103">
      <c r="A103" s="68"/>
      <c r="B103" s="69"/>
      <c r="C103" s="71"/>
      <c r="D103" s="75"/>
      <c r="E103" s="72"/>
      <c r="F103" s="73"/>
      <c r="G103" s="74">
        <f t="shared" si="1"/>
        <v>0</v>
      </c>
      <c r="I103" s="73"/>
    </row>
    <row r="104">
      <c r="A104" s="68"/>
      <c r="B104" s="69"/>
      <c r="C104" s="71"/>
      <c r="D104" s="75"/>
      <c r="E104" s="72"/>
      <c r="F104" s="73"/>
      <c r="G104" s="74">
        <f t="shared" si="1"/>
        <v>0</v>
      </c>
      <c r="I104" s="73"/>
    </row>
    <row r="105">
      <c r="A105" s="68"/>
      <c r="B105" s="69"/>
      <c r="C105" s="71"/>
      <c r="D105" s="75"/>
      <c r="E105" s="72"/>
      <c r="F105" s="73"/>
      <c r="G105" s="74">
        <f t="shared" si="1"/>
        <v>0</v>
      </c>
      <c r="I105" s="73"/>
    </row>
    <row r="106">
      <c r="A106" s="68"/>
      <c r="B106" s="69"/>
      <c r="C106" s="71"/>
      <c r="D106" s="75"/>
      <c r="E106" s="72"/>
      <c r="F106" s="73"/>
      <c r="G106" s="74">
        <f t="shared" si="1"/>
        <v>0</v>
      </c>
      <c r="I106" s="73"/>
    </row>
    <row r="107">
      <c r="A107" s="68"/>
      <c r="B107" s="69"/>
      <c r="C107" s="71"/>
      <c r="D107" s="75"/>
      <c r="E107" s="72"/>
      <c r="F107" s="73"/>
      <c r="G107" s="74">
        <f t="shared" si="1"/>
        <v>0</v>
      </c>
      <c r="I107" s="73"/>
    </row>
    <row r="108">
      <c r="A108" s="68"/>
      <c r="B108" s="69"/>
      <c r="C108" s="71"/>
      <c r="D108" s="75"/>
      <c r="E108" s="72"/>
      <c r="F108" s="73"/>
      <c r="G108" s="74">
        <f t="shared" si="1"/>
        <v>0</v>
      </c>
      <c r="I108" s="73"/>
    </row>
    <row r="109">
      <c r="A109" s="68"/>
      <c r="B109" s="69"/>
      <c r="C109" s="71"/>
      <c r="D109" s="75"/>
      <c r="E109" s="72"/>
      <c r="F109" s="73"/>
      <c r="G109" s="74">
        <f t="shared" si="1"/>
        <v>0</v>
      </c>
      <c r="I109" s="73"/>
    </row>
    <row r="110">
      <c r="A110" s="68"/>
      <c r="B110" s="69"/>
      <c r="C110" s="71"/>
      <c r="D110" s="75"/>
      <c r="E110" s="72"/>
      <c r="F110" s="73"/>
      <c r="G110" s="74">
        <f t="shared" si="1"/>
        <v>0</v>
      </c>
      <c r="I110" s="73"/>
    </row>
    <row r="111">
      <c r="A111" s="68"/>
      <c r="B111" s="69"/>
      <c r="C111" s="70"/>
      <c r="D111" s="75"/>
      <c r="E111" s="72"/>
      <c r="F111" s="73"/>
      <c r="G111" s="74">
        <f t="shared" si="1"/>
        <v>0</v>
      </c>
      <c r="I111" s="73"/>
    </row>
    <row r="112">
      <c r="A112" s="68"/>
      <c r="B112" s="69"/>
      <c r="C112" s="71"/>
      <c r="D112" s="75"/>
      <c r="E112" s="72"/>
      <c r="F112" s="73"/>
      <c r="G112" s="74">
        <f t="shared" si="1"/>
        <v>0</v>
      </c>
      <c r="I112" s="73"/>
    </row>
    <row r="113">
      <c r="A113" s="68"/>
      <c r="B113" s="69"/>
      <c r="C113" s="71"/>
      <c r="D113" s="75"/>
      <c r="E113" s="72"/>
      <c r="F113" s="73"/>
      <c r="G113" s="74">
        <f t="shared" si="1"/>
        <v>0</v>
      </c>
      <c r="I113" s="73"/>
    </row>
    <row r="114">
      <c r="A114" s="68"/>
      <c r="B114" s="69"/>
      <c r="C114" s="71"/>
      <c r="D114" s="75"/>
      <c r="E114" s="72"/>
      <c r="F114" s="73"/>
      <c r="G114" s="74">
        <f t="shared" si="1"/>
        <v>0</v>
      </c>
      <c r="I114" s="73"/>
    </row>
    <row r="115">
      <c r="A115" s="68"/>
      <c r="B115" s="69"/>
      <c r="C115" s="71"/>
      <c r="D115" s="75"/>
      <c r="E115" s="72"/>
      <c r="F115" s="73"/>
      <c r="G115" s="74">
        <f t="shared" si="1"/>
        <v>0</v>
      </c>
      <c r="I115" s="73"/>
    </row>
    <row r="116">
      <c r="A116" s="68"/>
      <c r="B116" s="69"/>
      <c r="C116" s="71"/>
      <c r="D116" s="75"/>
      <c r="E116" s="72"/>
      <c r="F116" s="73"/>
      <c r="G116" s="74">
        <f t="shared" si="1"/>
        <v>0</v>
      </c>
      <c r="I116" s="73"/>
    </row>
    <row r="117">
      <c r="A117" s="68"/>
      <c r="B117" s="69"/>
      <c r="C117" s="71"/>
      <c r="D117" s="75"/>
      <c r="E117" s="72"/>
      <c r="F117" s="73"/>
      <c r="G117" s="74">
        <f t="shared" si="1"/>
        <v>0</v>
      </c>
      <c r="I117" s="73"/>
    </row>
    <row r="118">
      <c r="A118" s="68"/>
      <c r="B118" s="69"/>
      <c r="C118" s="71"/>
      <c r="D118" s="75"/>
      <c r="E118" s="72"/>
      <c r="F118" s="73"/>
      <c r="G118" s="74">
        <f t="shared" si="1"/>
        <v>0</v>
      </c>
      <c r="I118" s="73"/>
    </row>
    <row r="119">
      <c r="A119" s="68"/>
      <c r="B119" s="69"/>
      <c r="C119" s="71"/>
      <c r="D119" s="75"/>
      <c r="E119" s="72"/>
      <c r="F119" s="73"/>
      <c r="G119" s="74">
        <f t="shared" si="1"/>
        <v>0</v>
      </c>
      <c r="I119" s="73"/>
    </row>
    <row r="120">
      <c r="A120" s="68"/>
      <c r="B120" s="69"/>
      <c r="C120" s="71"/>
      <c r="D120" s="75"/>
      <c r="E120" s="72"/>
      <c r="F120" s="73"/>
      <c r="G120" s="74">
        <f t="shared" si="1"/>
        <v>0</v>
      </c>
      <c r="I120" s="73"/>
    </row>
    <row r="121">
      <c r="A121" s="68"/>
      <c r="B121" s="69"/>
      <c r="C121" s="71"/>
      <c r="D121" s="75"/>
      <c r="E121" s="72"/>
      <c r="F121" s="73"/>
      <c r="G121" s="74">
        <f t="shared" si="1"/>
        <v>0</v>
      </c>
      <c r="I121" s="73"/>
    </row>
    <row r="122">
      <c r="A122" s="68"/>
      <c r="B122" s="69"/>
      <c r="C122" s="75"/>
      <c r="D122" s="75"/>
      <c r="E122" s="72"/>
      <c r="F122" s="73"/>
      <c r="G122" s="74">
        <f t="shared" si="1"/>
        <v>0</v>
      </c>
      <c r="I122" s="73"/>
    </row>
    <row r="123">
      <c r="A123" s="68"/>
      <c r="B123" s="69"/>
      <c r="C123" s="75"/>
      <c r="D123" s="75"/>
      <c r="E123" s="72"/>
      <c r="F123" s="73"/>
      <c r="G123" s="74">
        <f t="shared" si="1"/>
        <v>0</v>
      </c>
      <c r="I123" s="73"/>
    </row>
    <row r="124">
      <c r="A124" s="68"/>
      <c r="B124" s="69"/>
      <c r="C124" s="75"/>
      <c r="D124" s="75"/>
      <c r="E124" s="72"/>
      <c r="F124" s="73"/>
      <c r="G124" s="74">
        <f t="shared" si="1"/>
        <v>0</v>
      </c>
      <c r="I124" s="73"/>
    </row>
    <row r="125">
      <c r="A125" s="68"/>
      <c r="B125" s="69"/>
      <c r="C125" s="75"/>
      <c r="D125" s="75"/>
      <c r="E125" s="72"/>
      <c r="F125" s="73"/>
      <c r="G125" s="74">
        <f t="shared" si="1"/>
        <v>0</v>
      </c>
      <c r="I125" s="73"/>
    </row>
    <row r="126">
      <c r="A126" s="68"/>
      <c r="B126" s="69"/>
      <c r="C126" s="75"/>
      <c r="D126" s="75"/>
      <c r="E126" s="72"/>
      <c r="F126" s="73"/>
      <c r="G126" s="74">
        <f t="shared" si="1"/>
        <v>0</v>
      </c>
      <c r="I126" s="73"/>
    </row>
    <row r="127">
      <c r="A127" s="68"/>
      <c r="B127" s="69"/>
      <c r="C127" s="75"/>
      <c r="D127" s="75"/>
      <c r="E127" s="72"/>
      <c r="F127" s="73"/>
      <c r="G127" s="74">
        <f t="shared" si="1"/>
        <v>0</v>
      </c>
      <c r="I127" s="73"/>
    </row>
    <row r="128">
      <c r="A128" s="68"/>
      <c r="B128" s="69"/>
      <c r="C128" s="75"/>
      <c r="D128" s="75"/>
      <c r="E128" s="72"/>
      <c r="F128" s="73"/>
      <c r="G128" s="74">
        <f t="shared" si="1"/>
        <v>0</v>
      </c>
      <c r="I128" s="73"/>
    </row>
    <row r="129">
      <c r="A129" s="68"/>
      <c r="B129" s="69"/>
      <c r="C129" s="75"/>
      <c r="D129" s="75"/>
      <c r="E129" s="72"/>
      <c r="F129" s="73"/>
      <c r="G129" s="74">
        <f t="shared" si="1"/>
        <v>0</v>
      </c>
      <c r="I129" s="73"/>
    </row>
    <row r="130">
      <c r="A130" s="68"/>
      <c r="B130" s="69"/>
      <c r="C130" s="75"/>
      <c r="D130" s="75"/>
      <c r="E130" s="72"/>
      <c r="F130" s="73"/>
      <c r="G130" s="74">
        <f t="shared" si="1"/>
        <v>0</v>
      </c>
      <c r="I130" s="73"/>
    </row>
    <row r="131">
      <c r="A131" s="68"/>
      <c r="B131" s="69"/>
      <c r="C131" s="75"/>
      <c r="D131" s="75"/>
      <c r="E131" s="72"/>
      <c r="F131" s="73"/>
      <c r="G131" s="74">
        <f t="shared" si="1"/>
        <v>0</v>
      </c>
      <c r="I131" s="73"/>
    </row>
    <row r="132">
      <c r="A132" s="68"/>
      <c r="B132" s="69"/>
      <c r="C132" s="75"/>
      <c r="D132" s="75"/>
      <c r="E132" s="72"/>
      <c r="F132" s="73"/>
      <c r="G132" s="74">
        <f t="shared" si="1"/>
        <v>0</v>
      </c>
      <c r="I132" s="73"/>
    </row>
    <row r="133">
      <c r="A133" s="68"/>
      <c r="B133" s="69"/>
      <c r="C133" s="75"/>
      <c r="D133" s="75"/>
      <c r="E133" s="72"/>
      <c r="F133" s="73"/>
      <c r="G133" s="74">
        <f t="shared" si="1"/>
        <v>0</v>
      </c>
      <c r="I133" s="73"/>
    </row>
    <row r="134">
      <c r="A134" s="68"/>
      <c r="B134" s="69"/>
      <c r="C134" s="75"/>
      <c r="D134" s="75"/>
      <c r="E134" s="72"/>
      <c r="F134" s="73"/>
      <c r="G134" s="74">
        <f t="shared" si="1"/>
        <v>0</v>
      </c>
      <c r="I134" s="73"/>
    </row>
    <row r="135">
      <c r="A135" s="68"/>
      <c r="B135" s="69"/>
      <c r="C135" s="75"/>
      <c r="D135" s="75"/>
      <c r="E135" s="72"/>
      <c r="F135" s="73"/>
      <c r="G135" s="74">
        <f t="shared" si="1"/>
        <v>0</v>
      </c>
      <c r="I135" s="73"/>
    </row>
    <row r="136">
      <c r="A136" s="68"/>
      <c r="B136" s="69"/>
      <c r="C136" s="75"/>
      <c r="D136" s="75"/>
      <c r="E136" s="72"/>
      <c r="F136" s="73"/>
      <c r="G136" s="74">
        <f t="shared" si="1"/>
        <v>0</v>
      </c>
      <c r="I136" s="73"/>
    </row>
    <row r="137">
      <c r="A137" s="68"/>
      <c r="B137" s="69"/>
      <c r="C137" s="75"/>
      <c r="D137" s="75"/>
      <c r="E137" s="72"/>
      <c r="F137" s="73"/>
      <c r="G137" s="74">
        <f t="shared" si="1"/>
        <v>0</v>
      </c>
      <c r="I137" s="73"/>
    </row>
    <row r="138">
      <c r="A138" s="68"/>
      <c r="B138" s="69"/>
      <c r="C138" s="75"/>
      <c r="D138" s="75"/>
      <c r="E138" s="72"/>
      <c r="F138" s="73"/>
      <c r="G138" s="74">
        <f t="shared" si="1"/>
        <v>0</v>
      </c>
      <c r="I138" s="73"/>
    </row>
    <row r="139">
      <c r="A139" s="68"/>
      <c r="B139" s="69"/>
      <c r="C139" s="75"/>
      <c r="D139" s="75"/>
      <c r="E139" s="72"/>
      <c r="F139" s="73"/>
      <c r="G139" s="74">
        <f t="shared" si="1"/>
        <v>0</v>
      </c>
      <c r="I139" s="73"/>
    </row>
    <row r="140">
      <c r="A140" s="68"/>
      <c r="B140" s="69"/>
      <c r="C140" s="75"/>
      <c r="D140" s="75"/>
      <c r="E140" s="72"/>
      <c r="F140" s="73"/>
      <c r="G140" s="74">
        <f t="shared" si="1"/>
        <v>0</v>
      </c>
      <c r="I140" s="73"/>
    </row>
    <row r="141">
      <c r="A141" s="68"/>
      <c r="B141" s="69"/>
      <c r="C141" s="75"/>
      <c r="D141" s="75"/>
      <c r="E141" s="72"/>
      <c r="F141" s="73"/>
      <c r="G141" s="74">
        <f t="shared" si="1"/>
        <v>0</v>
      </c>
      <c r="I141" s="73"/>
    </row>
    <row r="142">
      <c r="A142" s="68"/>
      <c r="B142" s="69"/>
      <c r="C142" s="75"/>
      <c r="D142" s="75"/>
      <c r="E142" s="72"/>
      <c r="F142" s="73"/>
      <c r="G142" s="74">
        <f t="shared" si="1"/>
        <v>0</v>
      </c>
      <c r="I142" s="73"/>
    </row>
    <row r="143">
      <c r="A143" s="68"/>
      <c r="B143" s="69"/>
      <c r="C143" s="75"/>
      <c r="D143" s="75"/>
      <c r="E143" s="76"/>
      <c r="F143" s="73"/>
      <c r="G143" s="74">
        <f t="shared" si="1"/>
        <v>0</v>
      </c>
      <c r="I143" s="73"/>
    </row>
    <row r="144">
      <c r="A144" s="68"/>
      <c r="B144" s="69"/>
      <c r="C144" s="75"/>
      <c r="D144" s="75"/>
      <c r="E144" s="72"/>
      <c r="F144" s="73"/>
      <c r="G144" s="74">
        <f t="shared" si="1"/>
        <v>0</v>
      </c>
      <c r="I144" s="73"/>
    </row>
    <row r="145">
      <c r="A145" s="68"/>
      <c r="B145" s="69"/>
      <c r="C145" s="75"/>
      <c r="D145" s="75"/>
      <c r="E145" s="72"/>
      <c r="F145" s="73"/>
      <c r="G145" s="74">
        <f t="shared" si="1"/>
        <v>0</v>
      </c>
      <c r="I145" s="73"/>
    </row>
    <row r="146">
      <c r="A146" s="68"/>
      <c r="B146" s="69"/>
      <c r="C146" s="75"/>
      <c r="D146" s="75"/>
      <c r="E146" s="72"/>
      <c r="F146" s="73"/>
      <c r="G146" s="74">
        <f t="shared" si="1"/>
        <v>0</v>
      </c>
      <c r="I146" s="73"/>
    </row>
    <row r="147">
      <c r="A147" s="68"/>
      <c r="B147" s="69"/>
      <c r="C147" s="75"/>
      <c r="D147" s="75"/>
      <c r="E147" s="72"/>
      <c r="F147" s="73"/>
      <c r="G147" s="74">
        <f t="shared" si="1"/>
        <v>0</v>
      </c>
      <c r="I147" s="73"/>
    </row>
    <row r="148">
      <c r="A148" s="68"/>
      <c r="B148" s="69"/>
      <c r="C148" s="75"/>
      <c r="D148" s="75"/>
      <c r="E148" s="72"/>
      <c r="F148" s="73"/>
      <c r="G148" s="74">
        <f t="shared" si="1"/>
        <v>0</v>
      </c>
      <c r="I148" s="73"/>
    </row>
    <row r="149">
      <c r="A149" s="68"/>
      <c r="B149" s="69"/>
      <c r="C149" s="75"/>
      <c r="D149" s="75"/>
      <c r="E149" s="72"/>
      <c r="F149" s="73"/>
      <c r="G149" s="74">
        <f t="shared" si="1"/>
        <v>0</v>
      </c>
      <c r="I149" s="73"/>
    </row>
    <row r="150">
      <c r="A150" s="68"/>
      <c r="B150" s="69"/>
      <c r="C150" s="75"/>
      <c r="D150" s="75"/>
      <c r="E150" s="72"/>
      <c r="F150" s="73"/>
      <c r="G150" s="74">
        <f t="shared" si="1"/>
        <v>0</v>
      </c>
      <c r="I150" s="73"/>
    </row>
    <row r="151">
      <c r="A151" s="68"/>
      <c r="B151" s="69"/>
      <c r="C151" s="75"/>
      <c r="D151" s="75"/>
      <c r="E151" s="72"/>
      <c r="F151" s="73"/>
      <c r="G151" s="74">
        <f t="shared" si="1"/>
        <v>0</v>
      </c>
      <c r="I151" s="73"/>
    </row>
    <row r="152">
      <c r="A152" s="68"/>
      <c r="B152" s="69"/>
      <c r="C152" s="75"/>
      <c r="D152" s="75"/>
      <c r="E152" s="72"/>
      <c r="F152" s="73"/>
      <c r="G152" s="74">
        <f t="shared" si="1"/>
        <v>0</v>
      </c>
      <c r="I152" s="73"/>
    </row>
    <row r="153">
      <c r="A153" s="68"/>
      <c r="B153" s="69"/>
      <c r="C153" s="75"/>
      <c r="D153" s="75"/>
      <c r="E153" s="72"/>
      <c r="F153" s="73"/>
      <c r="G153" s="74">
        <f t="shared" si="1"/>
        <v>0</v>
      </c>
      <c r="I153" s="73"/>
    </row>
    <row r="154">
      <c r="A154" s="68"/>
      <c r="B154" s="69"/>
      <c r="C154" s="75"/>
      <c r="D154" s="75"/>
      <c r="E154" s="72"/>
      <c r="F154" s="73"/>
      <c r="G154" s="74">
        <f t="shared" si="1"/>
        <v>0</v>
      </c>
      <c r="I154" s="73"/>
    </row>
    <row r="155">
      <c r="A155" s="68"/>
      <c r="B155" s="69"/>
      <c r="C155" s="75"/>
      <c r="D155" s="75"/>
      <c r="E155" s="72"/>
      <c r="F155" s="73"/>
      <c r="G155" s="74">
        <f t="shared" si="1"/>
        <v>0</v>
      </c>
      <c r="I155" s="73"/>
    </row>
    <row r="156">
      <c r="A156" s="68"/>
      <c r="B156" s="69"/>
      <c r="C156" s="75"/>
      <c r="D156" s="75"/>
      <c r="E156" s="72"/>
      <c r="F156" s="73"/>
      <c r="G156" s="74">
        <f t="shared" si="1"/>
        <v>0</v>
      </c>
      <c r="I156" s="73"/>
    </row>
    <row r="157">
      <c r="A157" s="68"/>
      <c r="B157" s="69"/>
      <c r="C157" s="75"/>
      <c r="D157" s="75"/>
      <c r="E157" s="72"/>
      <c r="F157" s="73"/>
      <c r="G157" s="74">
        <f t="shared" si="1"/>
        <v>0</v>
      </c>
      <c r="I157" s="73"/>
    </row>
    <row r="158">
      <c r="A158" s="68"/>
      <c r="B158" s="69"/>
      <c r="C158" s="75"/>
      <c r="D158" s="75"/>
      <c r="E158" s="72"/>
      <c r="F158" s="73"/>
      <c r="G158" s="74">
        <f t="shared" si="1"/>
        <v>0</v>
      </c>
      <c r="I158" s="73"/>
    </row>
    <row r="159">
      <c r="A159" s="68"/>
      <c r="B159" s="69"/>
      <c r="C159" s="75"/>
      <c r="D159" s="75"/>
      <c r="E159" s="72"/>
      <c r="F159" s="73"/>
      <c r="G159" s="74">
        <f t="shared" si="1"/>
        <v>0</v>
      </c>
      <c r="I159" s="73"/>
    </row>
    <row r="160">
      <c r="A160" s="68"/>
      <c r="B160" s="69"/>
      <c r="C160" s="75"/>
      <c r="D160" s="75"/>
      <c r="E160" s="72"/>
      <c r="F160" s="73"/>
      <c r="G160" s="74">
        <f t="shared" si="1"/>
        <v>0</v>
      </c>
      <c r="I160" s="73"/>
    </row>
    <row r="161">
      <c r="A161" s="68"/>
      <c r="B161" s="69"/>
      <c r="C161" s="75"/>
      <c r="D161" s="75"/>
      <c r="E161" s="72"/>
      <c r="F161" s="73"/>
      <c r="G161" s="74">
        <f t="shared" si="1"/>
        <v>0</v>
      </c>
      <c r="I161" s="73"/>
    </row>
    <row r="162">
      <c r="A162" s="68"/>
      <c r="B162" s="69"/>
      <c r="C162" s="75"/>
      <c r="D162" s="75"/>
      <c r="E162" s="72"/>
      <c r="F162" s="73"/>
      <c r="G162" s="74">
        <f t="shared" si="1"/>
        <v>0</v>
      </c>
      <c r="I162" s="73"/>
    </row>
    <row r="163">
      <c r="A163" s="68"/>
      <c r="B163" s="69"/>
      <c r="C163" s="75"/>
      <c r="D163" s="75"/>
      <c r="E163" s="72"/>
      <c r="F163" s="73"/>
      <c r="G163" s="74">
        <f t="shared" si="1"/>
        <v>0</v>
      </c>
      <c r="I163" s="73"/>
    </row>
    <row r="164">
      <c r="A164" s="68"/>
      <c r="B164" s="69"/>
      <c r="C164" s="75"/>
      <c r="D164" s="75"/>
      <c r="E164" s="72"/>
      <c r="F164" s="73"/>
      <c r="G164" s="74">
        <f t="shared" si="1"/>
        <v>0</v>
      </c>
      <c r="I164" s="73"/>
    </row>
    <row r="165">
      <c r="A165" s="68"/>
      <c r="B165" s="69"/>
      <c r="C165" s="75"/>
      <c r="D165" s="75"/>
      <c r="E165" s="72"/>
      <c r="F165" s="73"/>
      <c r="G165" s="74">
        <f t="shared" si="1"/>
        <v>0</v>
      </c>
      <c r="I165" s="73"/>
    </row>
    <row r="166">
      <c r="A166" s="68"/>
      <c r="B166" s="69"/>
      <c r="C166" s="75"/>
      <c r="D166" s="75"/>
      <c r="E166" s="72"/>
      <c r="F166" s="73"/>
      <c r="G166" s="74">
        <f t="shared" si="1"/>
        <v>0</v>
      </c>
      <c r="I166" s="73"/>
    </row>
    <row r="167">
      <c r="A167" s="68"/>
      <c r="B167" s="69"/>
      <c r="C167" s="75"/>
      <c r="D167" s="75"/>
      <c r="E167" s="72"/>
      <c r="F167" s="73"/>
      <c r="G167" s="74">
        <f t="shared" si="1"/>
        <v>0</v>
      </c>
      <c r="I167" s="73"/>
    </row>
    <row r="168">
      <c r="A168" s="68"/>
      <c r="B168" s="69"/>
      <c r="C168" s="75"/>
      <c r="D168" s="75"/>
      <c r="E168" s="72"/>
      <c r="F168" s="73"/>
      <c r="G168" s="74">
        <f t="shared" si="1"/>
        <v>0</v>
      </c>
      <c r="I168" s="73"/>
    </row>
    <row r="169">
      <c r="A169" s="68"/>
      <c r="B169" s="69"/>
      <c r="C169" s="75"/>
      <c r="D169" s="75"/>
      <c r="E169" s="72"/>
      <c r="F169" s="73"/>
      <c r="G169" s="74">
        <f t="shared" si="1"/>
        <v>0</v>
      </c>
      <c r="I169" s="73"/>
    </row>
    <row r="170">
      <c r="A170" s="68"/>
      <c r="B170" s="69"/>
      <c r="C170" s="75"/>
      <c r="D170" s="75"/>
      <c r="E170" s="72"/>
      <c r="F170" s="73"/>
      <c r="G170" s="74">
        <f t="shared" si="1"/>
        <v>0</v>
      </c>
      <c r="I170" s="73"/>
    </row>
    <row r="171">
      <c r="A171" s="68"/>
      <c r="B171" s="69"/>
      <c r="C171" s="75"/>
      <c r="D171" s="75"/>
      <c r="E171" s="72"/>
      <c r="F171" s="73"/>
      <c r="G171" s="74">
        <f t="shared" si="1"/>
        <v>0</v>
      </c>
      <c r="I171" s="73"/>
    </row>
    <row r="172">
      <c r="A172" s="68"/>
      <c r="B172" s="69"/>
      <c r="C172" s="75"/>
      <c r="D172" s="75"/>
      <c r="E172" s="72"/>
      <c r="F172" s="73"/>
      <c r="G172" s="74">
        <f t="shared" si="1"/>
        <v>0</v>
      </c>
      <c r="I172" s="73"/>
    </row>
    <row r="173">
      <c r="A173" s="68"/>
      <c r="B173" s="69"/>
      <c r="C173" s="75"/>
      <c r="D173" s="75"/>
      <c r="E173" s="72"/>
      <c r="F173" s="73"/>
      <c r="G173" s="74">
        <f t="shared" si="1"/>
        <v>0</v>
      </c>
      <c r="I173" s="73"/>
    </row>
    <row r="174">
      <c r="A174" s="68"/>
      <c r="B174" s="69"/>
      <c r="C174" s="75"/>
      <c r="D174" s="75"/>
      <c r="E174" s="72"/>
      <c r="F174" s="73"/>
      <c r="G174" s="74">
        <f t="shared" si="1"/>
        <v>0</v>
      </c>
      <c r="I174" s="73"/>
    </row>
    <row r="175">
      <c r="A175" s="68"/>
      <c r="B175" s="69"/>
      <c r="C175" s="75"/>
      <c r="D175" s="75"/>
      <c r="E175" s="72"/>
      <c r="F175" s="73"/>
      <c r="G175" s="74">
        <f t="shared" si="1"/>
        <v>0</v>
      </c>
      <c r="I175" s="73"/>
    </row>
    <row r="176">
      <c r="A176" s="68"/>
      <c r="B176" s="69"/>
      <c r="C176" s="75"/>
      <c r="D176" s="75"/>
      <c r="E176" s="72"/>
      <c r="F176" s="73"/>
      <c r="G176" s="74">
        <f t="shared" si="1"/>
        <v>0</v>
      </c>
      <c r="I176" s="73"/>
    </row>
    <row r="177">
      <c r="A177" s="68"/>
      <c r="B177" s="69"/>
      <c r="C177" s="75"/>
      <c r="D177" s="75"/>
      <c r="E177" s="72"/>
      <c r="F177" s="73"/>
      <c r="G177" s="74">
        <f t="shared" si="1"/>
        <v>0</v>
      </c>
      <c r="I177" s="73"/>
    </row>
    <row r="178">
      <c r="A178" s="68"/>
      <c r="B178" s="69"/>
      <c r="C178" s="75"/>
      <c r="D178" s="75"/>
      <c r="E178" s="72"/>
      <c r="F178" s="73"/>
      <c r="G178" s="74">
        <f t="shared" si="1"/>
        <v>0</v>
      </c>
      <c r="I178" s="73"/>
    </row>
    <row r="179">
      <c r="A179" s="68"/>
      <c r="B179" s="69"/>
      <c r="C179" s="75"/>
      <c r="D179" s="75"/>
      <c r="E179" s="72"/>
      <c r="F179" s="73"/>
      <c r="G179" s="74">
        <f t="shared" si="1"/>
        <v>0</v>
      </c>
      <c r="I179" s="73"/>
    </row>
    <row r="180">
      <c r="A180" s="68"/>
      <c r="B180" s="69"/>
      <c r="C180" s="75"/>
      <c r="D180" s="75"/>
      <c r="E180" s="72"/>
      <c r="F180" s="73"/>
      <c r="G180" s="74">
        <f t="shared" si="1"/>
        <v>0</v>
      </c>
      <c r="I180" s="73"/>
    </row>
    <row r="181">
      <c r="A181" s="68"/>
      <c r="B181" s="69"/>
      <c r="C181" s="75"/>
      <c r="D181" s="75"/>
      <c r="E181" s="72"/>
      <c r="F181" s="73"/>
      <c r="G181" s="74">
        <f t="shared" si="1"/>
        <v>0</v>
      </c>
      <c r="I181" s="73"/>
    </row>
    <row r="182">
      <c r="A182" s="68"/>
      <c r="B182" s="69"/>
      <c r="C182" s="75"/>
      <c r="D182" s="75"/>
      <c r="E182" s="72"/>
      <c r="F182" s="73"/>
      <c r="G182" s="74">
        <f t="shared" si="1"/>
        <v>0</v>
      </c>
      <c r="I182" s="73"/>
    </row>
    <row r="183">
      <c r="A183" s="68"/>
      <c r="B183" s="69"/>
      <c r="C183" s="75"/>
      <c r="D183" s="75"/>
      <c r="E183" s="72"/>
      <c r="F183" s="73"/>
      <c r="G183" s="74">
        <f t="shared" si="1"/>
        <v>0</v>
      </c>
      <c r="I183" s="73"/>
    </row>
    <row r="184">
      <c r="A184" s="68"/>
      <c r="B184" s="69"/>
      <c r="C184" s="75"/>
      <c r="D184" s="75"/>
      <c r="E184" s="72"/>
      <c r="F184" s="73"/>
      <c r="G184" s="74">
        <f t="shared" si="1"/>
        <v>0</v>
      </c>
      <c r="I184" s="73"/>
    </row>
    <row r="185">
      <c r="A185" s="68"/>
      <c r="B185" s="69"/>
      <c r="C185" s="75"/>
      <c r="D185" s="75"/>
      <c r="E185" s="72"/>
      <c r="F185" s="73"/>
      <c r="G185" s="74">
        <f t="shared" si="1"/>
        <v>0</v>
      </c>
      <c r="I185" s="73"/>
    </row>
    <row r="186">
      <c r="A186" s="68"/>
      <c r="B186" s="69"/>
      <c r="C186" s="77"/>
      <c r="D186" s="75"/>
      <c r="E186" s="72"/>
      <c r="F186" s="73"/>
      <c r="G186" s="74">
        <f t="shared" si="1"/>
        <v>0</v>
      </c>
      <c r="I186" s="73"/>
    </row>
    <row r="187">
      <c r="A187" s="68"/>
      <c r="B187" s="69"/>
      <c r="C187" s="75"/>
      <c r="D187" s="75"/>
      <c r="E187" s="72"/>
      <c r="F187" s="73"/>
      <c r="G187" s="74">
        <f t="shared" si="1"/>
        <v>0</v>
      </c>
      <c r="I187" s="73"/>
    </row>
    <row r="188">
      <c r="A188" s="68"/>
      <c r="B188" s="69"/>
      <c r="C188" s="75"/>
      <c r="D188" s="75"/>
      <c r="E188" s="72"/>
      <c r="F188" s="73"/>
      <c r="G188" s="74">
        <f t="shared" si="1"/>
        <v>0</v>
      </c>
      <c r="I188" s="73"/>
    </row>
    <row r="189">
      <c r="A189" s="68"/>
      <c r="B189" s="69"/>
      <c r="C189" s="75"/>
      <c r="D189" s="75"/>
      <c r="E189" s="72"/>
      <c r="F189" s="73"/>
      <c r="G189" s="74">
        <f t="shared" si="1"/>
        <v>0</v>
      </c>
      <c r="I189" s="73"/>
    </row>
    <row r="190">
      <c r="A190" s="68"/>
      <c r="B190" s="69"/>
      <c r="C190" s="75"/>
      <c r="D190" s="75"/>
      <c r="E190" s="72"/>
      <c r="F190" s="73"/>
      <c r="G190" s="74">
        <f t="shared" si="1"/>
        <v>0</v>
      </c>
      <c r="I190" s="73"/>
    </row>
    <row r="191">
      <c r="A191" s="68"/>
      <c r="B191" s="69"/>
      <c r="C191" s="75"/>
      <c r="D191" s="75"/>
      <c r="E191" s="72"/>
      <c r="F191" s="73"/>
      <c r="G191" s="74">
        <f t="shared" si="1"/>
        <v>0</v>
      </c>
      <c r="I191" s="73"/>
    </row>
    <row r="192">
      <c r="A192" s="68"/>
      <c r="B192" s="69"/>
      <c r="C192" s="75"/>
      <c r="D192" s="75"/>
      <c r="E192" s="72"/>
      <c r="F192" s="73"/>
      <c r="G192" s="74">
        <f t="shared" si="1"/>
        <v>0</v>
      </c>
      <c r="I192" s="73"/>
    </row>
    <row r="193">
      <c r="A193" s="68"/>
      <c r="E193" s="72"/>
      <c r="F193" s="73"/>
      <c r="I193" s="73"/>
    </row>
    <row r="194">
      <c r="A194" s="68"/>
      <c r="E194" s="72"/>
      <c r="F194" s="73"/>
      <c r="I194" s="73"/>
    </row>
    <row r="195">
      <c r="A195" s="68"/>
      <c r="E195" s="72"/>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102</v>
      </c>
      <c r="F1" s="60"/>
      <c r="G1" s="61" t="s">
        <v>103</v>
      </c>
      <c r="I1" s="60"/>
      <c r="J1" s="62" t="s">
        <v>104</v>
      </c>
    </row>
    <row r="2">
      <c r="A2" s="63" t="s">
        <v>105</v>
      </c>
      <c r="B2" s="64" t="s">
        <v>42</v>
      </c>
      <c r="C2" s="64" t="s">
        <v>106</v>
      </c>
      <c r="D2" s="65" t="s">
        <v>107</v>
      </c>
      <c r="E2" s="63" t="s">
        <v>108</v>
      </c>
      <c r="F2" s="60"/>
      <c r="G2" s="66" t="s">
        <v>109</v>
      </c>
      <c r="H2" s="66" t="s">
        <v>110</v>
      </c>
      <c r="I2" s="60"/>
      <c r="J2" s="67" t="s">
        <v>106</v>
      </c>
      <c r="K2" s="67" t="s">
        <v>107</v>
      </c>
    </row>
    <row r="3">
      <c r="A3" s="68">
        <v>2.0200914E7</v>
      </c>
      <c r="B3" s="78" t="s">
        <v>111</v>
      </c>
      <c r="C3" s="70">
        <v>69449.0</v>
      </c>
      <c r="D3" s="71">
        <v>1178.0</v>
      </c>
      <c r="E3" s="72">
        <v>70627.0</v>
      </c>
      <c r="F3" s="73"/>
      <c r="G3" s="74">
        <f t="shared" ref="G3:G192" si="1">E3-C3</f>
        <v>1178</v>
      </c>
      <c r="H3" s="74">
        <f t="shared" ref="H3:H47" si="2">G3-D3</f>
        <v>0</v>
      </c>
      <c r="I3" s="73"/>
    </row>
    <row r="4">
      <c r="A4" s="68">
        <v>2.0200913E7</v>
      </c>
      <c r="B4" s="78" t="s">
        <v>111</v>
      </c>
      <c r="C4" s="71">
        <v>69050.0</v>
      </c>
      <c r="D4" s="71">
        <v>1169.0</v>
      </c>
      <c r="E4" s="72">
        <v>70219.0</v>
      </c>
      <c r="F4" s="73"/>
      <c r="G4" s="74">
        <f t="shared" si="1"/>
        <v>1169</v>
      </c>
      <c r="H4" s="74">
        <f t="shared" si="2"/>
        <v>0</v>
      </c>
      <c r="I4" s="73"/>
    </row>
    <row r="5">
      <c r="A5" s="68">
        <v>2.0200912E7</v>
      </c>
      <c r="B5" s="78" t="s">
        <v>111</v>
      </c>
      <c r="C5" s="71">
        <v>68542.0</v>
      </c>
      <c r="D5" s="71">
        <v>1168.0</v>
      </c>
      <c r="E5" s="72">
        <v>69710.0</v>
      </c>
      <c r="F5" s="73"/>
      <c r="G5" s="74">
        <f t="shared" si="1"/>
        <v>1168</v>
      </c>
      <c r="H5" s="74">
        <f t="shared" si="2"/>
        <v>0</v>
      </c>
      <c r="I5" s="73"/>
    </row>
    <row r="6">
      <c r="A6" s="68">
        <v>2.0200911E7</v>
      </c>
      <c r="B6" s="78" t="s">
        <v>111</v>
      </c>
      <c r="C6" s="71">
        <v>67911.0</v>
      </c>
      <c r="D6" s="71">
        <v>1072.0</v>
      </c>
      <c r="E6" s="72">
        <v>68983.0</v>
      </c>
      <c r="F6" s="73"/>
      <c r="G6" s="74">
        <f t="shared" si="1"/>
        <v>1072</v>
      </c>
      <c r="H6" s="74">
        <f t="shared" si="2"/>
        <v>0</v>
      </c>
      <c r="I6" s="73"/>
    </row>
    <row r="7">
      <c r="A7" s="68">
        <v>2.020091E7</v>
      </c>
      <c r="B7" s="78" t="s">
        <v>111</v>
      </c>
      <c r="C7" s="71">
        <v>66804.0</v>
      </c>
      <c r="D7" s="71">
        <v>999.0</v>
      </c>
      <c r="E7" s="72">
        <v>67803.0</v>
      </c>
      <c r="F7" s="73"/>
      <c r="G7" s="74">
        <f t="shared" si="1"/>
        <v>999</v>
      </c>
      <c r="H7" s="74">
        <f t="shared" si="2"/>
        <v>0</v>
      </c>
      <c r="I7" s="73"/>
    </row>
    <row r="8">
      <c r="A8" s="68">
        <v>2.0200909E7</v>
      </c>
      <c r="B8" s="78" t="s">
        <v>111</v>
      </c>
      <c r="C8" s="71">
        <v>66406.0</v>
      </c>
      <c r="D8" s="71">
        <v>849.0</v>
      </c>
      <c r="E8" s="72">
        <v>67255.0</v>
      </c>
      <c r="F8" s="73"/>
      <c r="G8" s="74">
        <f t="shared" si="1"/>
        <v>849</v>
      </c>
      <c r="H8" s="74">
        <f t="shared" si="2"/>
        <v>0</v>
      </c>
      <c r="I8" s="73"/>
    </row>
    <row r="9">
      <c r="A9" s="68">
        <v>2.0200908E7</v>
      </c>
      <c r="B9" s="78" t="s">
        <v>111</v>
      </c>
      <c r="C9" s="71">
        <v>66021.0</v>
      </c>
      <c r="D9" s="71">
        <v>736.0</v>
      </c>
      <c r="E9" s="72">
        <v>66757.0</v>
      </c>
      <c r="F9" s="73"/>
      <c r="G9" s="74">
        <f t="shared" si="1"/>
        <v>736</v>
      </c>
      <c r="H9" s="74">
        <f t="shared" si="2"/>
        <v>0</v>
      </c>
      <c r="I9" s="73"/>
    </row>
    <row r="10">
      <c r="A10" s="68">
        <v>2.0200907E7</v>
      </c>
      <c r="B10" s="78" t="s">
        <v>111</v>
      </c>
      <c r="C10" s="71">
        <v>65727.0</v>
      </c>
      <c r="D10" s="71">
        <v>553.0</v>
      </c>
      <c r="E10" s="72">
        <v>66280.0</v>
      </c>
      <c r="F10" s="73"/>
      <c r="G10" s="74">
        <f t="shared" si="1"/>
        <v>553</v>
      </c>
      <c r="H10" s="74">
        <f t="shared" si="2"/>
        <v>0</v>
      </c>
      <c r="I10" s="73"/>
    </row>
    <row r="11">
      <c r="A11" s="68">
        <v>2.0200906E7</v>
      </c>
      <c r="B11" s="78" t="s">
        <v>111</v>
      </c>
      <c r="C11" s="71">
        <v>64690.0</v>
      </c>
      <c r="D11" s="71">
        <v>536.0</v>
      </c>
      <c r="E11" s="72">
        <v>65226.0</v>
      </c>
      <c r="F11" s="73"/>
      <c r="G11" s="74">
        <f t="shared" si="1"/>
        <v>536</v>
      </c>
      <c r="H11" s="74">
        <f t="shared" si="2"/>
        <v>0</v>
      </c>
      <c r="I11" s="73"/>
    </row>
    <row r="12">
      <c r="A12" s="68">
        <v>2.0200905E7</v>
      </c>
      <c r="B12" s="78" t="s">
        <v>111</v>
      </c>
      <c r="C12" s="71">
        <v>64690.0</v>
      </c>
      <c r="D12" s="71">
        <v>536.0</v>
      </c>
      <c r="E12" s="72">
        <v>65226.0</v>
      </c>
      <c r="F12" s="73"/>
      <c r="G12" s="74">
        <f t="shared" si="1"/>
        <v>536</v>
      </c>
      <c r="H12" s="74">
        <f t="shared" si="2"/>
        <v>0</v>
      </c>
      <c r="I12" s="73"/>
    </row>
    <row r="13">
      <c r="A13" s="68">
        <v>2.0200904E7</v>
      </c>
      <c r="B13" s="78" t="s">
        <v>111</v>
      </c>
      <c r="C13" s="71">
        <v>64175.0</v>
      </c>
      <c r="D13" s="71">
        <v>503.0</v>
      </c>
      <c r="E13" s="72">
        <v>64678.0</v>
      </c>
      <c r="F13" s="73"/>
      <c r="G13" s="74">
        <f t="shared" si="1"/>
        <v>503</v>
      </c>
      <c r="H13" s="74">
        <f t="shared" si="2"/>
        <v>0</v>
      </c>
      <c r="I13" s="73"/>
    </row>
    <row r="14">
      <c r="A14" s="68">
        <v>2.0200903E7</v>
      </c>
      <c r="B14" s="78" t="s">
        <v>111</v>
      </c>
      <c r="C14" s="71">
        <v>63081.0</v>
      </c>
      <c r="D14" s="71">
        <v>423.0</v>
      </c>
      <c r="E14" s="72">
        <v>63504.0</v>
      </c>
      <c r="F14" s="73"/>
      <c r="G14" s="74">
        <f t="shared" si="1"/>
        <v>423</v>
      </c>
      <c r="H14" s="74">
        <f t="shared" si="2"/>
        <v>0</v>
      </c>
      <c r="I14" s="73"/>
    </row>
    <row r="15">
      <c r="A15" s="68">
        <v>2.0200902E7</v>
      </c>
      <c r="B15" s="78" t="s">
        <v>111</v>
      </c>
      <c r="C15" s="71">
        <v>62112.0</v>
      </c>
      <c r="D15" s="71"/>
      <c r="E15" s="72">
        <v>62112.0</v>
      </c>
      <c r="F15" s="73"/>
      <c r="G15" s="74">
        <f t="shared" si="1"/>
        <v>0</v>
      </c>
      <c r="H15" s="74">
        <f t="shared" si="2"/>
        <v>0</v>
      </c>
      <c r="I15" s="73"/>
    </row>
    <row r="16">
      <c r="A16" s="68">
        <v>2.0200901E7</v>
      </c>
      <c r="B16" s="78" t="s">
        <v>111</v>
      </c>
      <c r="C16" s="71">
        <v>61497.0</v>
      </c>
      <c r="D16" s="71"/>
      <c r="E16" s="72">
        <v>61497.0</v>
      </c>
      <c r="F16" s="73"/>
      <c r="G16" s="74">
        <f t="shared" si="1"/>
        <v>0</v>
      </c>
      <c r="H16" s="74">
        <f t="shared" si="2"/>
        <v>0</v>
      </c>
      <c r="I16" s="73"/>
    </row>
    <row r="17">
      <c r="A17" s="68">
        <v>2.0200831E7</v>
      </c>
      <c r="B17" s="78" t="s">
        <v>111</v>
      </c>
      <c r="C17" s="71">
        <v>61224.0</v>
      </c>
      <c r="D17" s="71"/>
      <c r="E17" s="72">
        <v>61224.0</v>
      </c>
      <c r="F17" s="73"/>
      <c r="G17" s="74">
        <f t="shared" si="1"/>
        <v>0</v>
      </c>
      <c r="H17" s="74">
        <f t="shared" si="2"/>
        <v>0</v>
      </c>
      <c r="I17" s="73"/>
    </row>
    <row r="18">
      <c r="A18" s="68">
        <v>2.020083E7</v>
      </c>
      <c r="B18" s="78" t="s">
        <v>111</v>
      </c>
      <c r="C18" s="71">
        <v>60856.0</v>
      </c>
      <c r="D18" s="71"/>
      <c r="E18" s="72">
        <v>60856.0</v>
      </c>
      <c r="F18" s="73"/>
      <c r="G18" s="74">
        <f t="shared" si="1"/>
        <v>0</v>
      </c>
      <c r="H18" s="74">
        <f t="shared" si="2"/>
        <v>0</v>
      </c>
      <c r="I18" s="73"/>
    </row>
    <row r="19">
      <c r="A19" s="68">
        <v>2.0200829E7</v>
      </c>
      <c r="B19" s="78" t="s">
        <v>111</v>
      </c>
      <c r="C19" s="71">
        <v>60378.0</v>
      </c>
      <c r="D19" s="71"/>
      <c r="E19" s="72">
        <v>60378.0</v>
      </c>
      <c r="F19" s="73"/>
      <c r="G19" s="74">
        <f t="shared" si="1"/>
        <v>0</v>
      </c>
      <c r="H19" s="74">
        <f t="shared" si="2"/>
        <v>0</v>
      </c>
      <c r="I19" s="73"/>
    </row>
    <row r="20">
      <c r="A20" s="68">
        <v>2.0200828E7</v>
      </c>
      <c r="B20" s="78" t="s">
        <v>111</v>
      </c>
      <c r="C20" s="71">
        <v>59583.0</v>
      </c>
      <c r="D20" s="71"/>
      <c r="E20" s="72">
        <v>59583.0</v>
      </c>
      <c r="F20" s="73"/>
      <c r="G20" s="74">
        <f t="shared" si="1"/>
        <v>0</v>
      </c>
      <c r="H20" s="74">
        <f t="shared" si="2"/>
        <v>0</v>
      </c>
      <c r="I20" s="73"/>
    </row>
    <row r="21">
      <c r="A21" s="68">
        <v>2.0200827E7</v>
      </c>
      <c r="B21" s="78" t="s">
        <v>111</v>
      </c>
      <c r="C21" s="71">
        <v>58745.0</v>
      </c>
      <c r="D21" s="71"/>
      <c r="E21" s="72">
        <v>58745.0</v>
      </c>
      <c r="F21" s="73"/>
      <c r="G21" s="74">
        <f t="shared" si="1"/>
        <v>0</v>
      </c>
      <c r="H21" s="74">
        <f t="shared" si="2"/>
        <v>0</v>
      </c>
      <c r="I21" s="73"/>
    </row>
    <row r="22">
      <c r="A22" s="68">
        <v>2.0200826E7</v>
      </c>
      <c r="B22" s="78" t="s">
        <v>111</v>
      </c>
      <c r="C22" s="71">
        <v>58023.0</v>
      </c>
      <c r="D22" s="71"/>
      <c r="E22" s="72">
        <v>58023.0</v>
      </c>
      <c r="F22" s="73"/>
      <c r="G22" s="74">
        <f t="shared" si="1"/>
        <v>0</v>
      </c>
      <c r="H22" s="74">
        <f t="shared" si="2"/>
        <v>0</v>
      </c>
      <c r="I22" s="73"/>
    </row>
    <row r="23">
      <c r="A23" s="68">
        <v>2.0200825E7</v>
      </c>
      <c r="B23" s="78" t="s">
        <v>111</v>
      </c>
      <c r="C23" s="71">
        <v>57374.0</v>
      </c>
      <c r="D23" s="71"/>
      <c r="E23" s="72">
        <v>57374.0</v>
      </c>
      <c r="F23" s="73"/>
      <c r="G23" s="74">
        <f t="shared" si="1"/>
        <v>0</v>
      </c>
      <c r="H23" s="74">
        <f t="shared" si="2"/>
        <v>0</v>
      </c>
      <c r="I23" s="73"/>
    </row>
    <row r="24">
      <c r="A24" s="68">
        <v>2.0200824E7</v>
      </c>
      <c r="B24" s="78" t="s">
        <v>111</v>
      </c>
      <c r="C24" s="71">
        <v>56894.0</v>
      </c>
      <c r="D24" s="71"/>
      <c r="E24" s="72">
        <v>56894.0</v>
      </c>
      <c r="F24" s="73"/>
      <c r="G24" s="74">
        <f t="shared" si="1"/>
        <v>0</v>
      </c>
      <c r="H24" s="74">
        <f t="shared" si="2"/>
        <v>0</v>
      </c>
      <c r="I24" s="73"/>
    </row>
    <row r="25">
      <c r="A25" s="68">
        <v>2.0200823E7</v>
      </c>
      <c r="B25" s="78" t="s">
        <v>111</v>
      </c>
      <c r="C25" s="71">
        <v>56574.0</v>
      </c>
      <c r="D25" s="71"/>
      <c r="E25" s="72">
        <v>56574.0</v>
      </c>
      <c r="F25" s="73"/>
      <c r="G25" s="74">
        <f t="shared" si="1"/>
        <v>0</v>
      </c>
      <c r="H25" s="74">
        <f t="shared" si="2"/>
        <v>0</v>
      </c>
      <c r="I25" s="73"/>
    </row>
    <row r="26">
      <c r="A26" s="68">
        <v>2.0200822E7</v>
      </c>
      <c r="B26" s="78" t="s">
        <v>111</v>
      </c>
      <c r="C26" s="71">
        <v>56199.0</v>
      </c>
      <c r="D26" s="71"/>
      <c r="E26" s="72">
        <v>56199.0</v>
      </c>
      <c r="F26" s="73"/>
      <c r="G26" s="74">
        <f t="shared" si="1"/>
        <v>0</v>
      </c>
      <c r="H26" s="74">
        <f t="shared" si="2"/>
        <v>0</v>
      </c>
      <c r="I26" s="73"/>
    </row>
    <row r="27">
      <c r="A27" s="68">
        <v>2.0200821E7</v>
      </c>
      <c r="B27" s="78" t="s">
        <v>111</v>
      </c>
      <c r="C27" s="71">
        <v>55652.0</v>
      </c>
      <c r="D27" s="71"/>
      <c r="E27" s="72">
        <v>55652.0</v>
      </c>
      <c r="F27" s="73"/>
      <c r="G27" s="74">
        <f t="shared" si="1"/>
        <v>0</v>
      </c>
      <c r="H27" s="74">
        <f t="shared" si="2"/>
        <v>0</v>
      </c>
      <c r="I27" s="73"/>
    </row>
    <row r="28">
      <c r="A28" s="68">
        <v>2.020082E7</v>
      </c>
      <c r="B28" s="78" t="s">
        <v>111</v>
      </c>
      <c r="C28" s="71">
        <v>54765.0</v>
      </c>
      <c r="D28" s="71"/>
      <c r="E28" s="72">
        <v>54765.0</v>
      </c>
      <c r="F28" s="73"/>
      <c r="G28" s="74">
        <f t="shared" si="1"/>
        <v>0</v>
      </c>
      <c r="H28" s="74">
        <f t="shared" si="2"/>
        <v>0</v>
      </c>
      <c r="I28" s="73"/>
    </row>
    <row r="29">
      <c r="A29" s="68">
        <v>2.0200819E7</v>
      </c>
      <c r="B29" s="78" t="s">
        <v>111</v>
      </c>
      <c r="C29" s="71">
        <v>54216.0</v>
      </c>
      <c r="D29" s="71"/>
      <c r="E29" s="72">
        <v>54216.0</v>
      </c>
      <c r="F29" s="73"/>
      <c r="G29" s="74">
        <f t="shared" si="1"/>
        <v>0</v>
      </c>
      <c r="H29" s="74">
        <f t="shared" si="2"/>
        <v>0</v>
      </c>
      <c r="I29" s="73"/>
    </row>
    <row r="30">
      <c r="A30" s="68">
        <v>2.0200818E7</v>
      </c>
      <c r="B30" s="78" t="s">
        <v>111</v>
      </c>
      <c r="C30" s="71">
        <v>53487.0</v>
      </c>
      <c r="D30" s="71"/>
      <c r="E30" s="72">
        <v>53487.0</v>
      </c>
      <c r="F30" s="73"/>
      <c r="G30" s="74">
        <f t="shared" si="1"/>
        <v>0</v>
      </c>
      <c r="H30" s="74">
        <f t="shared" si="2"/>
        <v>0</v>
      </c>
      <c r="I30" s="73"/>
    </row>
    <row r="31">
      <c r="A31" s="68">
        <v>2.0200817E7</v>
      </c>
      <c r="B31" s="78" t="s">
        <v>111</v>
      </c>
      <c r="C31" s="71">
        <v>53077.0</v>
      </c>
      <c r="D31" s="71"/>
      <c r="E31" s="72">
        <v>53077.0</v>
      </c>
      <c r="F31" s="73"/>
      <c r="G31" s="74">
        <f t="shared" si="1"/>
        <v>0</v>
      </c>
      <c r="H31" s="74">
        <f t="shared" si="2"/>
        <v>0</v>
      </c>
      <c r="I31" s="73"/>
    </row>
    <row r="32">
      <c r="A32" s="68">
        <v>2.0200816E7</v>
      </c>
      <c r="B32" s="78" t="s">
        <v>111</v>
      </c>
      <c r="C32" s="71">
        <v>52655.0</v>
      </c>
      <c r="D32" s="71"/>
      <c r="E32" s="72">
        <v>52665.0</v>
      </c>
      <c r="F32" s="73"/>
      <c r="G32" s="74">
        <f t="shared" si="1"/>
        <v>10</v>
      </c>
      <c r="H32" s="74">
        <f t="shared" si="2"/>
        <v>10</v>
      </c>
      <c r="I32" s="73"/>
    </row>
    <row r="33">
      <c r="A33" s="68">
        <v>2.0200815E7</v>
      </c>
      <c r="B33" s="78" t="s">
        <v>111</v>
      </c>
      <c r="C33" s="71">
        <v>51992.0</v>
      </c>
      <c r="D33" s="71"/>
      <c r="E33" s="72">
        <v>51992.0</v>
      </c>
      <c r="F33" s="73"/>
      <c r="G33" s="74">
        <f t="shared" si="1"/>
        <v>0</v>
      </c>
      <c r="H33" s="74">
        <f t="shared" si="2"/>
        <v>0</v>
      </c>
      <c r="I33" s="73"/>
    </row>
    <row r="34">
      <c r="A34" s="68">
        <v>2.0200814E7</v>
      </c>
      <c r="B34" s="78" t="s">
        <v>111</v>
      </c>
      <c r="C34" s="71">
        <v>52392.0</v>
      </c>
      <c r="D34" s="71"/>
      <c r="E34" s="72">
        <v>52392.0</v>
      </c>
      <c r="F34" s="73"/>
      <c r="G34" s="74">
        <f t="shared" si="1"/>
        <v>0</v>
      </c>
      <c r="H34" s="74">
        <f t="shared" si="2"/>
        <v>0</v>
      </c>
      <c r="I34" s="73"/>
    </row>
    <row r="35">
      <c r="A35" s="68">
        <v>2.0200813E7</v>
      </c>
      <c r="B35" s="78" t="s">
        <v>111</v>
      </c>
      <c r="C35" s="71">
        <v>51766.0</v>
      </c>
      <c r="D35" s="71"/>
      <c r="E35" s="72">
        <v>51766.0</v>
      </c>
      <c r="F35" s="73"/>
      <c r="G35" s="74">
        <f t="shared" si="1"/>
        <v>0</v>
      </c>
      <c r="H35" s="74">
        <f t="shared" si="2"/>
        <v>0</v>
      </c>
      <c r="I35" s="73"/>
    </row>
    <row r="36">
      <c r="A36" s="68">
        <v>2.0200812E7</v>
      </c>
      <c r="B36" s="78" t="s">
        <v>111</v>
      </c>
      <c r="C36" s="71">
        <v>51114.0</v>
      </c>
      <c r="D36" s="71"/>
      <c r="E36" s="72">
        <v>51114.0</v>
      </c>
      <c r="F36" s="73"/>
      <c r="G36" s="74">
        <f t="shared" si="1"/>
        <v>0</v>
      </c>
      <c r="H36" s="74">
        <f t="shared" si="2"/>
        <v>0</v>
      </c>
      <c r="I36" s="73"/>
    </row>
    <row r="37">
      <c r="A37" s="68">
        <v>2.0200811E7</v>
      </c>
      <c r="B37" s="78" t="s">
        <v>111</v>
      </c>
      <c r="C37" s="71">
        <v>50411.0</v>
      </c>
      <c r="D37" s="71"/>
      <c r="E37" s="72">
        <v>50411.0</v>
      </c>
      <c r="F37" s="73"/>
      <c r="G37" s="74">
        <f t="shared" si="1"/>
        <v>0</v>
      </c>
      <c r="H37" s="74">
        <f t="shared" si="2"/>
        <v>0</v>
      </c>
      <c r="I37" s="73"/>
    </row>
    <row r="38">
      <c r="A38" s="68">
        <v>2.020081E7</v>
      </c>
      <c r="B38" s="78" t="s">
        <v>111</v>
      </c>
      <c r="C38" s="71">
        <v>50028.0</v>
      </c>
      <c r="D38" s="71"/>
      <c r="E38" s="72">
        <v>50028.0</v>
      </c>
      <c r="F38" s="73"/>
      <c r="G38" s="74">
        <f t="shared" si="1"/>
        <v>0</v>
      </c>
      <c r="H38" s="74">
        <f t="shared" si="2"/>
        <v>0</v>
      </c>
      <c r="I38" s="73"/>
    </row>
    <row r="39">
      <c r="A39" s="68">
        <v>2.0200809E7</v>
      </c>
      <c r="B39" s="78" t="s">
        <v>111</v>
      </c>
      <c r="C39" s="71">
        <v>49383.0</v>
      </c>
      <c r="D39" s="71"/>
      <c r="E39" s="72">
        <v>49383.0</v>
      </c>
      <c r="F39" s="73"/>
      <c r="G39" s="74">
        <f t="shared" si="1"/>
        <v>0</v>
      </c>
      <c r="H39" s="74">
        <f t="shared" si="2"/>
        <v>0</v>
      </c>
      <c r="I39" s="73"/>
    </row>
    <row r="40">
      <c r="A40" s="68">
        <v>2.0200808E7</v>
      </c>
      <c r="B40" s="78" t="s">
        <v>111</v>
      </c>
      <c r="C40" s="71">
        <v>48039.0</v>
      </c>
      <c r="D40" s="71"/>
      <c r="E40" s="72">
        <v>48039.0</v>
      </c>
      <c r="F40" s="73"/>
      <c r="G40" s="74">
        <f t="shared" si="1"/>
        <v>0</v>
      </c>
      <c r="H40" s="74">
        <f t="shared" si="2"/>
        <v>0</v>
      </c>
      <c r="I40" s="73"/>
    </row>
    <row r="41">
      <c r="A41" s="68">
        <v>2.0200807E7</v>
      </c>
      <c r="B41" s="78" t="s">
        <v>111</v>
      </c>
      <c r="C41" s="71">
        <v>48039.0</v>
      </c>
      <c r="D41" s="71"/>
      <c r="E41" s="72">
        <v>48039.0</v>
      </c>
      <c r="F41" s="73"/>
      <c r="G41" s="74">
        <f t="shared" si="1"/>
        <v>0</v>
      </c>
      <c r="H41" s="74">
        <f t="shared" si="2"/>
        <v>0</v>
      </c>
      <c r="I41" s="73"/>
    </row>
    <row r="42">
      <c r="A42" s="68">
        <v>2.0200806E7</v>
      </c>
      <c r="B42" s="78" t="s">
        <v>111</v>
      </c>
      <c r="C42" s="71">
        <v>47028.0</v>
      </c>
      <c r="D42" s="71"/>
      <c r="E42" s="72">
        <v>47028.0</v>
      </c>
      <c r="F42" s="73"/>
      <c r="G42" s="74">
        <f t="shared" si="1"/>
        <v>0</v>
      </c>
      <c r="H42" s="74">
        <f t="shared" si="2"/>
        <v>0</v>
      </c>
      <c r="I42" s="73"/>
    </row>
    <row r="43">
      <c r="A43" s="68">
        <v>2.0200805E7</v>
      </c>
      <c r="B43" s="78" t="s">
        <v>111</v>
      </c>
      <c r="C43" s="71">
        <v>46293.0</v>
      </c>
      <c r="D43" s="71"/>
      <c r="E43" s="72">
        <v>46293.0</v>
      </c>
      <c r="F43" s="73"/>
      <c r="G43" s="74">
        <f t="shared" si="1"/>
        <v>0</v>
      </c>
      <c r="H43" s="74">
        <f t="shared" si="2"/>
        <v>0</v>
      </c>
      <c r="I43" s="73"/>
    </row>
    <row r="44">
      <c r="A44" s="68">
        <v>2.0200804E7</v>
      </c>
      <c r="B44" s="78" t="s">
        <v>111</v>
      </c>
      <c r="C44" s="71">
        <v>45381.0</v>
      </c>
      <c r="D44" s="71"/>
      <c r="E44" s="72">
        <v>45381.0</v>
      </c>
      <c r="F44" s="73"/>
      <c r="G44" s="74">
        <f t="shared" si="1"/>
        <v>0</v>
      </c>
      <c r="H44" s="74">
        <f t="shared" si="2"/>
        <v>0</v>
      </c>
      <c r="I44" s="73"/>
    </row>
    <row r="45">
      <c r="A45" s="68">
        <v>2.0200803E7</v>
      </c>
      <c r="B45" s="78" t="s">
        <v>111</v>
      </c>
      <c r="C45" s="71">
        <v>44597.0</v>
      </c>
      <c r="D45" s="71"/>
      <c r="E45" s="72">
        <v>44597.0</v>
      </c>
      <c r="F45" s="73"/>
      <c r="G45" s="74">
        <f t="shared" si="1"/>
        <v>0</v>
      </c>
      <c r="H45" s="74">
        <f t="shared" si="2"/>
        <v>0</v>
      </c>
      <c r="I45" s="73"/>
    </row>
    <row r="46">
      <c r="A46" s="68">
        <v>2.0200802E7</v>
      </c>
      <c r="B46" s="78" t="s">
        <v>111</v>
      </c>
      <c r="C46" s="71">
        <v>43173.0</v>
      </c>
      <c r="D46" s="71"/>
      <c r="E46" s="72">
        <v>43173.0</v>
      </c>
      <c r="F46" s="73"/>
      <c r="G46" s="74">
        <f t="shared" si="1"/>
        <v>0</v>
      </c>
      <c r="H46" s="74">
        <f t="shared" si="2"/>
        <v>0</v>
      </c>
      <c r="I46" s="73"/>
    </row>
    <row r="47">
      <c r="A47" s="68">
        <v>2.0200801E7</v>
      </c>
      <c r="B47" s="78" t="s">
        <v>111</v>
      </c>
      <c r="C47" s="71">
        <v>43173.0</v>
      </c>
      <c r="D47" s="71"/>
      <c r="E47" s="72">
        <v>43173.0</v>
      </c>
      <c r="F47" s="73"/>
      <c r="G47" s="74">
        <f t="shared" si="1"/>
        <v>0</v>
      </c>
      <c r="H47" s="74">
        <f t="shared" si="2"/>
        <v>0</v>
      </c>
      <c r="I47" s="73"/>
    </row>
    <row r="48">
      <c r="A48" s="68">
        <v>2.0200731E7</v>
      </c>
      <c r="B48" s="78" t="s">
        <v>111</v>
      </c>
      <c r="C48" s="71">
        <v>42511.0</v>
      </c>
      <c r="D48" s="71"/>
      <c r="E48" s="72">
        <v>42511.0</v>
      </c>
      <c r="F48" s="73"/>
      <c r="G48" s="74">
        <f t="shared" si="1"/>
        <v>0</v>
      </c>
      <c r="I48" s="73"/>
    </row>
    <row r="49">
      <c r="A49" s="68">
        <v>2.020073E7</v>
      </c>
      <c r="B49" s="78" t="s">
        <v>111</v>
      </c>
      <c r="C49" s="71">
        <v>41759.0</v>
      </c>
      <c r="D49" s="71"/>
      <c r="E49" s="72">
        <v>41759.0</v>
      </c>
      <c r="F49" s="73"/>
      <c r="G49" s="74">
        <f t="shared" si="1"/>
        <v>0</v>
      </c>
      <c r="I49" s="73"/>
    </row>
    <row r="50">
      <c r="A50" s="68">
        <v>2.0200729E7</v>
      </c>
      <c r="B50" s="78" t="s">
        <v>111</v>
      </c>
      <c r="C50" s="71">
        <v>40968.0</v>
      </c>
      <c r="D50" s="71"/>
      <c r="E50" s="72">
        <v>40968.0</v>
      </c>
      <c r="F50" s="73"/>
      <c r="G50" s="74">
        <f t="shared" si="1"/>
        <v>0</v>
      </c>
      <c r="I50" s="73"/>
    </row>
    <row r="51">
      <c r="A51" s="68">
        <v>2.0200728E7</v>
      </c>
      <c r="B51" s="78" t="s">
        <v>111</v>
      </c>
      <c r="C51" s="71">
        <v>40181.0</v>
      </c>
      <c r="D51" s="75"/>
      <c r="E51" s="72">
        <v>40181.0</v>
      </c>
      <c r="F51" s="73"/>
      <c r="G51" s="74">
        <f t="shared" si="1"/>
        <v>0</v>
      </c>
      <c r="I51" s="73"/>
    </row>
    <row r="52">
      <c r="A52" s="68">
        <v>2.0200727E7</v>
      </c>
      <c r="B52" s="78" t="s">
        <v>111</v>
      </c>
      <c r="C52" s="71">
        <v>39447.0</v>
      </c>
      <c r="D52" s="75"/>
      <c r="E52" s="72">
        <v>39447.0</v>
      </c>
      <c r="F52" s="73"/>
      <c r="G52" s="74">
        <f t="shared" si="1"/>
        <v>0</v>
      </c>
      <c r="I52" s="73"/>
    </row>
    <row r="53">
      <c r="A53" s="68">
        <v>2.0200726E7</v>
      </c>
      <c r="B53" s="78" t="s">
        <v>111</v>
      </c>
      <c r="C53" s="71">
        <v>38623.0</v>
      </c>
      <c r="D53" s="75"/>
      <c r="E53" s="72">
        <v>38623.0</v>
      </c>
      <c r="F53" s="73"/>
      <c r="G53" s="74">
        <f t="shared" si="1"/>
        <v>0</v>
      </c>
      <c r="I53" s="73"/>
    </row>
    <row r="54">
      <c r="A54" s="68">
        <v>2.0200725E7</v>
      </c>
      <c r="B54" s="78" t="s">
        <v>111</v>
      </c>
      <c r="C54" s="71">
        <v>37249.0</v>
      </c>
      <c r="D54" s="75"/>
      <c r="E54" s="72">
        <v>37249.0</v>
      </c>
      <c r="F54" s="73"/>
      <c r="G54" s="74">
        <f t="shared" si="1"/>
        <v>0</v>
      </c>
      <c r="I54" s="73"/>
    </row>
    <row r="55">
      <c r="A55" s="68">
        <v>2.0200724E7</v>
      </c>
      <c r="B55" s="78" t="s">
        <v>111</v>
      </c>
      <c r="C55" s="71">
        <v>37249.0</v>
      </c>
      <c r="D55" s="75"/>
      <c r="E55" s="72">
        <v>37249.0</v>
      </c>
      <c r="F55" s="73"/>
      <c r="G55" s="74">
        <f t="shared" si="1"/>
        <v>0</v>
      </c>
      <c r="I55" s="73"/>
    </row>
    <row r="56">
      <c r="A56" s="68">
        <v>2.0200723E7</v>
      </c>
      <c r="B56" s="78" t="s">
        <v>111</v>
      </c>
      <c r="C56" s="71">
        <v>36259.0</v>
      </c>
      <c r="D56" s="75"/>
      <c r="E56" s="72">
        <v>36259.0</v>
      </c>
      <c r="F56" s="73"/>
      <c r="G56" s="74">
        <f t="shared" si="1"/>
        <v>0</v>
      </c>
      <c r="I56" s="73"/>
    </row>
    <row r="57">
      <c r="A57" s="68">
        <v>2.0200722E7</v>
      </c>
      <c r="B57" s="78" t="s">
        <v>111</v>
      </c>
      <c r="C57" s="71">
        <v>35246.0</v>
      </c>
      <c r="D57" s="75"/>
      <c r="E57" s="72">
        <v>35246.0</v>
      </c>
      <c r="F57" s="73"/>
      <c r="G57" s="74">
        <f t="shared" si="1"/>
        <v>0</v>
      </c>
      <c r="I57" s="73"/>
    </row>
    <row r="58">
      <c r="A58" s="68">
        <v>2.0200721E7</v>
      </c>
      <c r="B58" s="78" t="s">
        <v>111</v>
      </c>
      <c r="C58" s="71">
        <v>34655.0</v>
      </c>
      <c r="D58" s="75"/>
      <c r="E58" s="72">
        <v>34655.0</v>
      </c>
      <c r="F58" s="73"/>
      <c r="G58" s="74">
        <f t="shared" si="1"/>
        <v>0</v>
      </c>
      <c r="I58" s="73"/>
    </row>
    <row r="59">
      <c r="A59" s="68">
        <v>2.020072E7</v>
      </c>
      <c r="B59" s="78" t="s">
        <v>111</v>
      </c>
      <c r="C59" s="71">
        <v>33927.0</v>
      </c>
      <c r="D59" s="75"/>
      <c r="E59" s="72">
        <v>33927.0</v>
      </c>
      <c r="F59" s="73"/>
      <c r="G59" s="74">
        <f t="shared" si="1"/>
        <v>0</v>
      </c>
      <c r="I59" s="73"/>
    </row>
    <row r="60">
      <c r="A60" s="68">
        <v>2.0200719E7</v>
      </c>
      <c r="B60" s="78" t="s">
        <v>111</v>
      </c>
      <c r="C60" s="71">
        <v>32533.0</v>
      </c>
      <c r="D60" s="75"/>
      <c r="E60" s="72">
        <v>32533.0</v>
      </c>
      <c r="F60" s="73"/>
      <c r="G60" s="74">
        <f t="shared" si="1"/>
        <v>0</v>
      </c>
      <c r="I60" s="73"/>
    </row>
    <row r="61">
      <c r="A61" s="68">
        <v>2.0200718E7</v>
      </c>
      <c r="B61" s="78" t="s">
        <v>111</v>
      </c>
      <c r="C61" s="71">
        <v>31762.0</v>
      </c>
      <c r="D61" s="75"/>
      <c r="E61" s="72">
        <v>31762.0</v>
      </c>
      <c r="F61" s="73"/>
      <c r="G61" s="74">
        <f t="shared" si="1"/>
        <v>0</v>
      </c>
      <c r="I61" s="73"/>
    </row>
    <row r="62">
      <c r="A62" s="68">
        <v>2.0200717E7</v>
      </c>
      <c r="B62" s="78" t="s">
        <v>111</v>
      </c>
      <c r="C62" s="71">
        <v>31762.0</v>
      </c>
      <c r="D62" s="75"/>
      <c r="E62" s="72">
        <v>31762.0</v>
      </c>
      <c r="F62" s="73"/>
      <c r="G62" s="74">
        <f t="shared" si="1"/>
        <v>0</v>
      </c>
      <c r="I62" s="73"/>
    </row>
    <row r="63">
      <c r="A63" s="68">
        <v>2.0200716E7</v>
      </c>
      <c r="B63" s="78" t="s">
        <v>111</v>
      </c>
      <c r="C63" s="71">
        <v>31114.0</v>
      </c>
      <c r="D63" s="75"/>
      <c r="E63" s="72">
        <v>31114.0</v>
      </c>
      <c r="F63" s="73"/>
      <c r="G63" s="74">
        <f t="shared" si="1"/>
        <v>0</v>
      </c>
      <c r="I63" s="73"/>
    </row>
    <row r="64">
      <c r="A64" s="68">
        <v>2.0200715E7</v>
      </c>
      <c r="B64" s="78" t="s">
        <v>111</v>
      </c>
      <c r="C64" s="71">
        <v>30297.0</v>
      </c>
      <c r="D64" s="75"/>
      <c r="E64" s="72">
        <v>30297.0</v>
      </c>
      <c r="F64" s="73"/>
      <c r="G64" s="74">
        <f t="shared" si="1"/>
        <v>0</v>
      </c>
      <c r="I64" s="73"/>
    </row>
    <row r="65">
      <c r="A65" s="68">
        <v>2.0200714E7</v>
      </c>
      <c r="B65" s="78" t="s">
        <v>111</v>
      </c>
      <c r="C65" s="71">
        <v>29733.0</v>
      </c>
      <c r="D65" s="75"/>
      <c r="E65" s="72">
        <v>29733.0</v>
      </c>
      <c r="F65" s="73"/>
      <c r="G65" s="74">
        <f t="shared" si="1"/>
        <v>0</v>
      </c>
      <c r="I65" s="73"/>
    </row>
    <row r="66">
      <c r="A66" s="68">
        <v>2.0200713E7</v>
      </c>
      <c r="B66" s="78" t="s">
        <v>111</v>
      </c>
      <c r="C66" s="71">
        <v>28939.0</v>
      </c>
      <c r="D66" s="75"/>
      <c r="E66" s="72">
        <v>28939.0</v>
      </c>
      <c r="F66" s="73"/>
      <c r="G66" s="74">
        <f t="shared" si="1"/>
        <v>0</v>
      </c>
      <c r="I66" s="73"/>
    </row>
    <row r="67">
      <c r="A67" s="68">
        <v>2.0200712E7</v>
      </c>
      <c r="B67" s="78" t="s">
        <v>111</v>
      </c>
      <c r="C67" s="71">
        <v>28367.0</v>
      </c>
      <c r="D67" s="75"/>
      <c r="E67" s="72">
        <v>28367.0</v>
      </c>
      <c r="F67" s="73"/>
      <c r="G67" s="74">
        <f t="shared" si="1"/>
        <v>0</v>
      </c>
      <c r="I67" s="73"/>
    </row>
    <row r="68">
      <c r="A68" s="68">
        <v>2.0200711E7</v>
      </c>
      <c r="B68" s="78" t="s">
        <v>111</v>
      </c>
      <c r="C68" s="71">
        <v>26803.0</v>
      </c>
      <c r="D68" s="75"/>
      <c r="E68" s="72">
        <v>26803.0</v>
      </c>
      <c r="F68" s="73"/>
      <c r="G68" s="74">
        <f t="shared" si="1"/>
        <v>0</v>
      </c>
      <c r="I68" s="73"/>
    </row>
    <row r="69">
      <c r="A69" s="68">
        <v>2.020071E7</v>
      </c>
      <c r="B69" s="78" t="s">
        <v>111</v>
      </c>
      <c r="C69" s="71">
        <v>26803.0</v>
      </c>
      <c r="D69" s="75"/>
      <c r="E69" s="72">
        <v>26803.0</v>
      </c>
      <c r="F69" s="73"/>
      <c r="G69" s="74">
        <f t="shared" si="1"/>
        <v>0</v>
      </c>
      <c r="I69" s="73"/>
    </row>
    <row r="70">
      <c r="A70" s="68">
        <v>2.0200709E7</v>
      </c>
      <c r="B70" s="78" t="s">
        <v>111</v>
      </c>
      <c r="C70" s="71">
        <v>26052.0</v>
      </c>
      <c r="D70" s="75"/>
      <c r="E70" s="72">
        <v>26052.0</v>
      </c>
      <c r="F70" s="73"/>
      <c r="G70" s="74">
        <f t="shared" si="1"/>
        <v>0</v>
      </c>
      <c r="I70" s="73"/>
    </row>
    <row r="71">
      <c r="A71" s="68">
        <v>2.0200708E7</v>
      </c>
      <c r="B71" s="78" t="s">
        <v>111</v>
      </c>
      <c r="C71" s="71">
        <v>24512.0</v>
      </c>
      <c r="D71" s="75"/>
      <c r="E71" s="72">
        <v>24512.0</v>
      </c>
      <c r="F71" s="73"/>
      <c r="G71" s="74">
        <f t="shared" si="1"/>
        <v>0</v>
      </c>
      <c r="I71" s="73"/>
    </row>
    <row r="72">
      <c r="A72" s="68">
        <v>2.0200707E7</v>
      </c>
      <c r="B72" s="78" t="s">
        <v>111</v>
      </c>
      <c r="C72" s="71">
        <v>24512.0</v>
      </c>
      <c r="D72" s="75"/>
      <c r="E72" s="72">
        <v>24512.0</v>
      </c>
      <c r="F72" s="73"/>
      <c r="G72" s="74">
        <f t="shared" si="1"/>
        <v>0</v>
      </c>
      <c r="I72" s="73"/>
    </row>
    <row r="73">
      <c r="A73" s="68">
        <v>2.0200706E7</v>
      </c>
      <c r="B73" s="78" t="s">
        <v>111</v>
      </c>
      <c r="C73" s="71">
        <v>24253.0</v>
      </c>
      <c r="D73" s="75"/>
      <c r="E73" s="72">
        <v>24253.0</v>
      </c>
      <c r="F73" s="73"/>
      <c r="G73" s="74">
        <f t="shared" si="1"/>
        <v>0</v>
      </c>
      <c r="I73" s="73"/>
    </row>
    <row r="74">
      <c r="A74" s="68">
        <v>2.0200705E7</v>
      </c>
      <c r="B74" s="78" t="s">
        <v>111</v>
      </c>
      <c r="C74" s="71">
        <v>23209.0</v>
      </c>
      <c r="D74" s="75"/>
      <c r="E74" s="72">
        <v>23209.0</v>
      </c>
      <c r="F74" s="73"/>
      <c r="G74" s="74">
        <f t="shared" si="1"/>
        <v>0</v>
      </c>
      <c r="I74" s="73"/>
    </row>
    <row r="75">
      <c r="A75" s="68">
        <v>2.0200704E7</v>
      </c>
      <c r="B75" s="78" t="s">
        <v>111</v>
      </c>
      <c r="C75" s="71">
        <v>23209.0</v>
      </c>
      <c r="D75" s="75"/>
      <c r="E75" s="79">
        <v>23209.0</v>
      </c>
      <c r="F75" s="73"/>
      <c r="G75" s="74">
        <f t="shared" si="1"/>
        <v>0</v>
      </c>
      <c r="I75" s="73"/>
    </row>
    <row r="76">
      <c r="A76" s="68">
        <v>2.0200703E7</v>
      </c>
      <c r="B76" s="80" t="s">
        <v>111</v>
      </c>
      <c r="C76" s="71">
        <v>22622.0</v>
      </c>
      <c r="D76" s="75"/>
      <c r="E76" s="79">
        <v>22622.0</v>
      </c>
      <c r="F76" s="73"/>
      <c r="G76" s="74">
        <f t="shared" si="1"/>
        <v>0</v>
      </c>
      <c r="I76" s="73"/>
    </row>
    <row r="77">
      <c r="A77" s="68">
        <v>2.0200702E7</v>
      </c>
      <c r="B77" s="78" t="s">
        <v>111</v>
      </c>
      <c r="C77" s="71">
        <v>22075.0</v>
      </c>
      <c r="D77" s="75"/>
      <c r="E77" s="72">
        <v>22075.0</v>
      </c>
      <c r="F77" s="73"/>
      <c r="G77" s="74">
        <f t="shared" si="1"/>
        <v>0</v>
      </c>
      <c r="I77" s="73"/>
    </row>
    <row r="78">
      <c r="A78" s="68">
        <v>2.0200701E7</v>
      </c>
      <c r="B78" s="78" t="s">
        <v>111</v>
      </c>
      <c r="C78" s="71">
        <v>21197.0</v>
      </c>
      <c r="D78" s="75"/>
      <c r="E78" s="72">
        <v>21197.0</v>
      </c>
      <c r="F78" s="73"/>
      <c r="G78" s="74">
        <f t="shared" si="1"/>
        <v>0</v>
      </c>
      <c r="I78" s="73"/>
    </row>
    <row r="79">
      <c r="A79" s="68">
        <v>2.020063E7</v>
      </c>
      <c r="B79" s="78" t="s">
        <v>111</v>
      </c>
      <c r="C79" s="71">
        <v>20777.0</v>
      </c>
      <c r="D79" s="75"/>
      <c r="E79" s="72">
        <v>20777.0</v>
      </c>
      <c r="F79" s="73"/>
      <c r="G79" s="74">
        <f t="shared" si="1"/>
        <v>0</v>
      </c>
      <c r="I79" s="73"/>
    </row>
    <row r="80">
      <c r="A80" s="68">
        <v>2.0200629E7</v>
      </c>
      <c r="B80" s="78" t="s">
        <v>111</v>
      </c>
      <c r="C80" s="71">
        <v>20257.0</v>
      </c>
      <c r="D80" s="75"/>
      <c r="E80" s="72">
        <v>20257.0</v>
      </c>
      <c r="F80" s="73"/>
      <c r="G80" s="74">
        <f t="shared" si="1"/>
        <v>0</v>
      </c>
      <c r="I80" s="73"/>
    </row>
    <row r="81">
      <c r="A81" s="68">
        <v>2.0200628E7</v>
      </c>
      <c r="B81" s="78" t="s">
        <v>111</v>
      </c>
      <c r="C81" s="71">
        <v>19310.0</v>
      </c>
      <c r="D81" s="75"/>
      <c r="E81" s="72">
        <v>19310.0</v>
      </c>
      <c r="F81" s="73"/>
      <c r="G81" s="74">
        <f t="shared" si="1"/>
        <v>0</v>
      </c>
      <c r="I81" s="73"/>
    </row>
    <row r="82">
      <c r="A82" s="68">
        <v>2.0200627E7</v>
      </c>
      <c r="B82" s="78" t="s">
        <v>111</v>
      </c>
      <c r="C82" s="71">
        <v>18740.0</v>
      </c>
      <c r="D82" s="75"/>
      <c r="E82" s="72">
        <v>18740.0</v>
      </c>
      <c r="F82" s="73"/>
      <c r="G82" s="74">
        <f t="shared" si="1"/>
        <v>0</v>
      </c>
      <c r="I82" s="73"/>
    </row>
    <row r="83">
      <c r="A83" s="68">
        <v>2.0200626E7</v>
      </c>
      <c r="B83" s="78" t="s">
        <v>111</v>
      </c>
      <c r="C83" s="71">
        <v>18740.0</v>
      </c>
      <c r="D83" s="75"/>
      <c r="E83" s="72">
        <v>18062.0</v>
      </c>
      <c r="F83" s="73"/>
      <c r="G83" s="74">
        <f t="shared" si="1"/>
        <v>-678</v>
      </c>
      <c r="I83" s="73"/>
    </row>
    <row r="84">
      <c r="A84" s="68">
        <v>2.0200625E7</v>
      </c>
      <c r="B84" s="78" t="s">
        <v>111</v>
      </c>
      <c r="C84" s="71">
        <v>18062.0</v>
      </c>
      <c r="D84" s="75"/>
      <c r="E84" s="72">
        <v>18062.0</v>
      </c>
      <c r="F84" s="73"/>
      <c r="G84" s="74">
        <f t="shared" si="1"/>
        <v>0</v>
      </c>
      <c r="I84" s="73"/>
    </row>
    <row r="85">
      <c r="A85" s="68">
        <v>2.0200624E7</v>
      </c>
      <c r="B85" s="78" t="s">
        <v>111</v>
      </c>
      <c r="C85" s="71">
        <v>17375.0</v>
      </c>
      <c r="D85" s="75"/>
      <c r="E85" s="72">
        <v>17375.0</v>
      </c>
      <c r="F85" s="73"/>
      <c r="G85" s="74">
        <f t="shared" si="1"/>
        <v>0</v>
      </c>
      <c r="I85" s="73"/>
    </row>
    <row r="86">
      <c r="A86" s="68">
        <v>2.0200623E7</v>
      </c>
      <c r="B86" s="78" t="s">
        <v>111</v>
      </c>
      <c r="C86" s="71">
        <v>16678.0</v>
      </c>
      <c r="D86" s="75"/>
      <c r="E86" s="72">
        <v>16678.0</v>
      </c>
      <c r="F86" s="73"/>
      <c r="G86" s="74">
        <f t="shared" si="1"/>
        <v>0</v>
      </c>
      <c r="I86" s="73"/>
    </row>
    <row r="87">
      <c r="A87" s="68">
        <v>2.0200622E7</v>
      </c>
      <c r="B87" s="78" t="s">
        <v>111</v>
      </c>
      <c r="C87" s="71">
        <v>16083.0</v>
      </c>
      <c r="D87" s="75"/>
      <c r="E87" s="72">
        <v>16083.0</v>
      </c>
      <c r="F87" s="73"/>
      <c r="G87" s="74">
        <f t="shared" si="1"/>
        <v>0</v>
      </c>
      <c r="I87" s="73"/>
    </row>
    <row r="88">
      <c r="A88" s="68">
        <v>2.0200621E7</v>
      </c>
      <c r="B88" s="78" t="s">
        <v>111</v>
      </c>
      <c r="C88" s="71">
        <v>15142.0</v>
      </c>
      <c r="D88" s="75"/>
      <c r="E88" s="72">
        <v>15142.0</v>
      </c>
      <c r="F88" s="73"/>
      <c r="G88" s="74">
        <f t="shared" si="1"/>
        <v>0</v>
      </c>
      <c r="I88" s="73"/>
    </row>
    <row r="89">
      <c r="A89" s="68">
        <v>2.020062E7</v>
      </c>
      <c r="B89" s="78" t="s">
        <v>111</v>
      </c>
      <c r="C89" s="71">
        <v>15142.0</v>
      </c>
      <c r="D89" s="75"/>
      <c r="E89" s="72">
        <v>15142.0</v>
      </c>
      <c r="F89" s="73"/>
      <c r="G89" s="74">
        <f t="shared" si="1"/>
        <v>0</v>
      </c>
      <c r="I89" s="73"/>
    </row>
    <row r="90">
      <c r="A90" s="68">
        <v>2.0200619E7</v>
      </c>
      <c r="B90" s="78" t="s">
        <v>111</v>
      </c>
      <c r="C90" s="71">
        <v>14631.0</v>
      </c>
      <c r="D90" s="75"/>
      <c r="E90" s="72">
        <v>14631.0</v>
      </c>
      <c r="F90" s="73"/>
      <c r="G90" s="74">
        <f t="shared" si="1"/>
        <v>0</v>
      </c>
      <c r="I90" s="73"/>
    </row>
    <row r="91">
      <c r="A91" s="68">
        <v>2.0200618E7</v>
      </c>
      <c r="B91" s="78" t="s">
        <v>111</v>
      </c>
      <c r="C91" s="71">
        <v>13928.0</v>
      </c>
      <c r="D91" s="75"/>
      <c r="E91" s="72">
        <v>13928.0</v>
      </c>
      <c r="F91" s="73"/>
      <c r="G91" s="74">
        <f t="shared" si="1"/>
        <v>0</v>
      </c>
      <c r="I91" s="73"/>
    </row>
    <row r="92">
      <c r="A92" s="68">
        <v>2.0200617E7</v>
      </c>
      <c r="B92" s="78" t="s">
        <v>111</v>
      </c>
      <c r="C92" s="71">
        <v>13606.0</v>
      </c>
      <c r="D92" s="75"/>
      <c r="E92" s="72">
        <v>13606.0</v>
      </c>
      <c r="F92" s="73"/>
      <c r="G92" s="74">
        <f t="shared" si="1"/>
        <v>0</v>
      </c>
      <c r="I92" s="73"/>
    </row>
    <row r="93">
      <c r="A93" s="68">
        <v>2.0200616E7</v>
      </c>
      <c r="B93" s="78" t="s">
        <v>111</v>
      </c>
      <c r="C93" s="71">
        <v>13191.0</v>
      </c>
      <c r="D93" s="75"/>
      <c r="E93" s="72">
        <v>13191.0</v>
      </c>
      <c r="F93" s="73"/>
      <c r="G93" s="74">
        <f t="shared" si="1"/>
        <v>0</v>
      </c>
      <c r="I93" s="73"/>
    </row>
    <row r="94">
      <c r="A94" s="68">
        <v>2.0200615E7</v>
      </c>
      <c r="B94" s="78" t="s">
        <v>111</v>
      </c>
      <c r="C94" s="71">
        <v>12917.0</v>
      </c>
      <c r="D94" s="75"/>
      <c r="E94" s="72">
        <v>12917.0</v>
      </c>
      <c r="F94" s="73"/>
      <c r="G94" s="74">
        <f t="shared" si="1"/>
        <v>0</v>
      </c>
      <c r="I94" s="73"/>
    </row>
    <row r="95">
      <c r="A95" s="68">
        <v>2.0200614E7</v>
      </c>
      <c r="B95" s="78" t="s">
        <v>111</v>
      </c>
      <c r="C95" s="71">
        <v>12501.0</v>
      </c>
      <c r="D95" s="75"/>
      <c r="E95" s="72">
        <v>12501.0</v>
      </c>
      <c r="F95" s="73"/>
      <c r="G95" s="74">
        <f t="shared" si="1"/>
        <v>0</v>
      </c>
      <c r="I95" s="73"/>
    </row>
    <row r="96">
      <c r="A96" s="68">
        <v>2.0200613E7</v>
      </c>
      <c r="B96" s="78" t="s">
        <v>111</v>
      </c>
      <c r="C96" s="71">
        <v>11547.0</v>
      </c>
      <c r="D96" s="75"/>
      <c r="E96" s="72">
        <v>11547.0</v>
      </c>
      <c r="F96" s="73"/>
      <c r="G96" s="74">
        <f t="shared" si="1"/>
        <v>0</v>
      </c>
      <c r="I96" s="73"/>
    </row>
    <row r="97">
      <c r="A97" s="68">
        <v>2.0200612E7</v>
      </c>
      <c r="B97" s="78" t="s">
        <v>111</v>
      </c>
      <c r="C97" s="71">
        <v>11547.0</v>
      </c>
      <c r="D97" s="75"/>
      <c r="E97" s="72">
        <v>11547.0</v>
      </c>
      <c r="F97" s="73"/>
      <c r="G97" s="74">
        <f t="shared" si="1"/>
        <v>0</v>
      </c>
      <c r="I97" s="73"/>
    </row>
    <row r="98">
      <c r="A98" s="68">
        <v>2.0200611E7</v>
      </c>
      <c r="B98" s="78" t="s">
        <v>111</v>
      </c>
      <c r="C98" s="71">
        <v>10816.0</v>
      </c>
      <c r="D98" s="75"/>
      <c r="E98" s="72">
        <v>10816.0</v>
      </c>
      <c r="F98" s="73"/>
      <c r="G98" s="74">
        <f t="shared" si="1"/>
        <v>0</v>
      </c>
      <c r="I98" s="73"/>
    </row>
    <row r="99">
      <c r="A99" s="68">
        <v>2.020061E7</v>
      </c>
      <c r="B99" s="78" t="s">
        <v>111</v>
      </c>
      <c r="C99" s="71">
        <v>10368.0</v>
      </c>
      <c r="D99" s="75"/>
      <c r="E99" s="72">
        <v>10368.0</v>
      </c>
      <c r="F99" s="73"/>
      <c r="G99" s="74">
        <f t="shared" si="1"/>
        <v>0</v>
      </c>
      <c r="I99" s="73"/>
    </row>
    <row r="100">
      <c r="A100" s="68">
        <v>2.0200609E7</v>
      </c>
      <c r="B100" s="78" t="s">
        <v>111</v>
      </c>
      <c r="C100" s="71">
        <v>10080.0</v>
      </c>
      <c r="D100" s="75"/>
      <c r="E100" s="72">
        <v>10080.0</v>
      </c>
      <c r="F100" s="73"/>
      <c r="G100" s="74">
        <f t="shared" si="1"/>
        <v>0</v>
      </c>
      <c r="I100" s="73"/>
    </row>
    <row r="101">
      <c r="A101" s="68">
        <v>2.0200608E7</v>
      </c>
      <c r="B101" s="78" t="s">
        <v>111</v>
      </c>
      <c r="C101" s="71">
        <v>9740.0</v>
      </c>
      <c r="D101" s="75"/>
      <c r="E101" s="72">
        <v>9740.0</v>
      </c>
      <c r="F101" s="73"/>
      <c r="G101" s="74">
        <f t="shared" si="1"/>
        <v>0</v>
      </c>
      <c r="I101" s="73"/>
    </row>
    <row r="102">
      <c r="A102" s="68">
        <v>2.0200607E7</v>
      </c>
      <c r="B102" s="78" t="s">
        <v>111</v>
      </c>
      <c r="C102" s="71">
        <v>9426.0</v>
      </c>
      <c r="D102" s="75"/>
      <c r="E102" s="72">
        <v>9426.0</v>
      </c>
      <c r="F102" s="73"/>
      <c r="G102" s="74">
        <f t="shared" si="1"/>
        <v>0</v>
      </c>
      <c r="I102" s="73"/>
    </row>
    <row r="103">
      <c r="A103" s="68">
        <v>2.0200606E7</v>
      </c>
      <c r="B103" s="78" t="s">
        <v>111</v>
      </c>
      <c r="C103" s="71">
        <v>9101.0</v>
      </c>
      <c r="D103" s="75"/>
      <c r="E103" s="72">
        <v>9101.0</v>
      </c>
      <c r="F103" s="73"/>
      <c r="G103" s="74">
        <f t="shared" si="1"/>
        <v>0</v>
      </c>
      <c r="I103" s="73"/>
    </row>
    <row r="104">
      <c r="A104" s="68">
        <v>2.0200605E7</v>
      </c>
      <c r="B104" s="78" t="s">
        <v>111</v>
      </c>
      <c r="C104" s="71">
        <v>8651.0</v>
      </c>
      <c r="D104" s="75"/>
      <c r="E104" s="72">
        <v>8651.0</v>
      </c>
      <c r="F104" s="73"/>
      <c r="G104" s="74">
        <f t="shared" si="1"/>
        <v>0</v>
      </c>
      <c r="I104" s="73"/>
    </row>
    <row r="105">
      <c r="A105" s="68">
        <v>2.0200604E7</v>
      </c>
      <c r="B105" s="78" t="s">
        <v>111</v>
      </c>
      <c r="C105" s="71">
        <v>8067.0</v>
      </c>
      <c r="D105" s="75"/>
      <c r="E105" s="72">
        <v>8067.0</v>
      </c>
      <c r="F105" s="73"/>
      <c r="G105" s="74">
        <f t="shared" si="1"/>
        <v>0</v>
      </c>
      <c r="I105" s="73"/>
    </row>
    <row r="106">
      <c r="A106" s="68">
        <v>2.0200603E7</v>
      </c>
      <c r="B106" s="78" t="s">
        <v>111</v>
      </c>
      <c r="C106" s="71">
        <v>8067.0</v>
      </c>
      <c r="D106" s="75"/>
      <c r="E106" s="72">
        <v>8067.0</v>
      </c>
      <c r="F106" s="73"/>
      <c r="G106" s="74">
        <f t="shared" si="1"/>
        <v>0</v>
      </c>
      <c r="I106" s="73"/>
    </row>
    <row r="107">
      <c r="A107" s="68">
        <v>2.0200602E7</v>
      </c>
      <c r="B107" s="78" t="s">
        <v>111</v>
      </c>
      <c r="C107" s="71">
        <v>7443.0</v>
      </c>
      <c r="D107" s="75"/>
      <c r="E107" s="72">
        <v>7443.0</v>
      </c>
      <c r="F107" s="73"/>
      <c r="G107" s="74">
        <f t="shared" si="1"/>
        <v>0</v>
      </c>
      <c r="I107" s="73"/>
    </row>
    <row r="108">
      <c r="A108" s="68">
        <v>2.0200601E7</v>
      </c>
      <c r="B108" s="78" t="s">
        <v>111</v>
      </c>
      <c r="C108" s="71">
        <v>7443.0</v>
      </c>
      <c r="D108" s="75"/>
      <c r="E108" s="72">
        <v>7443.0</v>
      </c>
      <c r="F108" s="73"/>
      <c r="G108" s="74">
        <f t="shared" si="1"/>
        <v>0</v>
      </c>
      <c r="I108" s="73"/>
    </row>
    <row r="109">
      <c r="A109" s="68">
        <v>2.0200531E7</v>
      </c>
      <c r="B109" s="78" t="s">
        <v>111</v>
      </c>
      <c r="C109" s="71">
        <v>7253.0</v>
      </c>
      <c r="D109" s="75"/>
      <c r="E109" s="72">
        <v>7253.0</v>
      </c>
      <c r="F109" s="73"/>
      <c r="G109" s="74">
        <f t="shared" si="1"/>
        <v>0</v>
      </c>
      <c r="I109" s="73"/>
    </row>
    <row r="110">
      <c r="A110" s="68">
        <v>2.020053E7</v>
      </c>
      <c r="B110" s="78" t="s">
        <v>111</v>
      </c>
      <c r="C110" s="71">
        <v>7013.0</v>
      </c>
      <c r="D110" s="75"/>
      <c r="E110" s="72">
        <v>7013.0</v>
      </c>
      <c r="F110" s="73"/>
      <c r="G110" s="74">
        <f t="shared" si="1"/>
        <v>0</v>
      </c>
      <c r="I110" s="73"/>
    </row>
    <row r="111">
      <c r="A111" s="68">
        <v>2.0200529E7</v>
      </c>
      <c r="B111" s="78" t="s">
        <v>111</v>
      </c>
      <c r="C111" s="71">
        <v>6538.0</v>
      </c>
      <c r="D111" s="75"/>
      <c r="E111" s="72">
        <v>6538.0</v>
      </c>
      <c r="F111" s="73"/>
      <c r="G111" s="74">
        <f t="shared" si="1"/>
        <v>0</v>
      </c>
      <c r="I111" s="73"/>
    </row>
    <row r="112">
      <c r="A112" s="68">
        <v>2.0200528E7</v>
      </c>
      <c r="B112" s="78" t="s">
        <v>111</v>
      </c>
      <c r="C112" s="71">
        <v>6538.0</v>
      </c>
      <c r="D112" s="75"/>
      <c r="E112" s="72">
        <v>6538.0</v>
      </c>
      <c r="F112" s="73"/>
      <c r="G112" s="74">
        <f t="shared" si="1"/>
        <v>0</v>
      </c>
      <c r="I112" s="73"/>
    </row>
    <row r="113">
      <c r="A113" s="68">
        <v>2.0200527E7</v>
      </c>
      <c r="B113" s="78" t="s">
        <v>111</v>
      </c>
      <c r="C113" s="71">
        <v>6277.0</v>
      </c>
      <c r="D113" s="75"/>
      <c r="E113" s="72">
        <v>6277.0</v>
      </c>
      <c r="F113" s="73"/>
      <c r="G113" s="74">
        <f t="shared" si="1"/>
        <v>0</v>
      </c>
      <c r="I113" s="73"/>
    </row>
    <row r="114">
      <c r="A114" s="68">
        <v>2.0200526E7</v>
      </c>
      <c r="B114" s="78" t="s">
        <v>111</v>
      </c>
      <c r="C114" s="71">
        <v>6180.0</v>
      </c>
      <c r="D114" s="75"/>
      <c r="E114" s="72">
        <v>6180.0</v>
      </c>
      <c r="F114" s="73"/>
      <c r="G114" s="74">
        <f t="shared" si="1"/>
        <v>0</v>
      </c>
      <c r="I114" s="73"/>
    </row>
    <row r="115">
      <c r="A115" s="68">
        <v>2.0200525E7</v>
      </c>
      <c r="B115" s="78" t="s">
        <v>111</v>
      </c>
      <c r="C115" s="71">
        <v>6029.0</v>
      </c>
      <c r="D115" s="75"/>
      <c r="E115" s="72">
        <v>6029.0</v>
      </c>
      <c r="F115" s="73"/>
      <c r="G115" s="74">
        <f t="shared" si="1"/>
        <v>0</v>
      </c>
      <c r="I115" s="73"/>
    </row>
    <row r="116">
      <c r="A116" s="68">
        <v>2.0200524E7</v>
      </c>
      <c r="B116" s="78" t="s">
        <v>111</v>
      </c>
      <c r="C116" s="71">
        <v>5922.0</v>
      </c>
      <c r="D116" s="75"/>
      <c r="E116" s="72">
        <v>5922.0</v>
      </c>
      <c r="F116" s="73"/>
      <c r="G116" s="74">
        <f t="shared" si="1"/>
        <v>0</v>
      </c>
      <c r="I116" s="73"/>
    </row>
    <row r="117">
      <c r="A117" s="68">
        <v>2.0200523E7</v>
      </c>
      <c r="B117" s="78" t="s">
        <v>111</v>
      </c>
      <c r="C117" s="71">
        <v>5612.0</v>
      </c>
      <c r="D117" s="75"/>
      <c r="E117" s="72">
        <v>5612.0</v>
      </c>
      <c r="F117" s="73"/>
      <c r="G117" s="74">
        <f t="shared" si="1"/>
        <v>0</v>
      </c>
      <c r="I117" s="73"/>
    </row>
    <row r="118">
      <c r="A118" s="68">
        <v>2.0200522E7</v>
      </c>
      <c r="B118" s="78" t="s">
        <v>111</v>
      </c>
      <c r="C118" s="71">
        <v>5612.0</v>
      </c>
      <c r="D118" s="75"/>
      <c r="E118" s="72">
        <v>5612.0</v>
      </c>
      <c r="F118" s="73"/>
      <c r="G118" s="74">
        <f t="shared" si="1"/>
        <v>0</v>
      </c>
      <c r="I118" s="73"/>
    </row>
    <row r="119">
      <c r="A119" s="68">
        <v>2.0200521E7</v>
      </c>
      <c r="B119" s="78" t="s">
        <v>111</v>
      </c>
      <c r="C119" s="71">
        <v>5458.0</v>
      </c>
      <c r="D119" s="75"/>
      <c r="E119" s="72">
        <v>5458.0</v>
      </c>
      <c r="F119" s="73"/>
      <c r="G119" s="74">
        <f t="shared" si="1"/>
        <v>0</v>
      </c>
      <c r="I119" s="73"/>
    </row>
    <row r="120">
      <c r="A120" s="68">
        <v>2.020052E7</v>
      </c>
      <c r="B120" s="78" t="s">
        <v>111</v>
      </c>
      <c r="C120" s="71">
        <v>5003.0</v>
      </c>
      <c r="D120" s="75"/>
      <c r="E120" s="72">
        <v>5003.0</v>
      </c>
      <c r="F120" s="73"/>
      <c r="G120" s="74">
        <f t="shared" si="1"/>
        <v>0</v>
      </c>
      <c r="I120" s="73"/>
    </row>
    <row r="121">
      <c r="A121" s="68">
        <v>2.0200519E7</v>
      </c>
      <c r="B121" s="78" t="s">
        <v>111</v>
      </c>
      <c r="C121" s="71">
        <v>4923.0</v>
      </c>
      <c r="D121" s="75"/>
      <c r="E121" s="72">
        <v>4923.0</v>
      </c>
      <c r="F121" s="73"/>
      <c r="G121" s="74">
        <f t="shared" si="1"/>
        <v>0</v>
      </c>
      <c r="I121" s="73"/>
    </row>
    <row r="122">
      <c r="A122" s="68">
        <v>2.0200518E7</v>
      </c>
      <c r="B122" s="78" t="s">
        <v>111</v>
      </c>
      <c r="C122" s="71">
        <v>4813.0</v>
      </c>
      <c r="D122" s="75"/>
      <c r="E122" s="72">
        <v>4813.0</v>
      </c>
      <c r="F122" s="73"/>
      <c r="G122" s="74">
        <f t="shared" si="1"/>
        <v>0</v>
      </c>
      <c r="I122" s="73"/>
    </row>
    <row r="123">
      <c r="A123" s="68">
        <v>2.0200517E7</v>
      </c>
      <c r="B123" s="81" t="s">
        <v>111</v>
      </c>
      <c r="C123" s="82">
        <v>4759.0</v>
      </c>
      <c r="D123" s="75"/>
      <c r="E123" s="83">
        <v>4759.0</v>
      </c>
      <c r="F123" s="73"/>
      <c r="G123" s="74">
        <f t="shared" si="1"/>
        <v>0</v>
      </c>
      <c r="I123" s="73"/>
    </row>
    <row r="124">
      <c r="A124" s="68">
        <v>2.0200516E7</v>
      </c>
      <c r="B124" s="78" t="s">
        <v>111</v>
      </c>
      <c r="C124" s="71">
        <v>4578.0</v>
      </c>
      <c r="D124" s="75"/>
      <c r="E124" s="72">
        <v>4578.0</v>
      </c>
      <c r="F124" s="73"/>
      <c r="G124" s="74">
        <f t="shared" si="1"/>
        <v>0</v>
      </c>
      <c r="I124" s="73"/>
    </row>
    <row r="125">
      <c r="A125" s="68">
        <v>2.0200515E7</v>
      </c>
      <c r="B125" s="78" t="s">
        <v>111</v>
      </c>
      <c r="C125" s="71">
        <v>4463.0</v>
      </c>
      <c r="D125" s="75"/>
      <c r="E125" s="72">
        <v>4463.0</v>
      </c>
      <c r="F125" s="73"/>
      <c r="G125" s="74">
        <f t="shared" si="1"/>
        <v>0</v>
      </c>
      <c r="I125" s="73"/>
    </row>
    <row r="126">
      <c r="A126" s="68">
        <v>2.0200514E7</v>
      </c>
      <c r="B126" s="78" t="s">
        <v>111</v>
      </c>
      <c r="C126" s="71">
        <v>4236.0</v>
      </c>
      <c r="D126" s="75"/>
      <c r="E126" s="72">
        <v>4236.0</v>
      </c>
      <c r="F126" s="73"/>
      <c r="G126" s="74">
        <f t="shared" si="1"/>
        <v>0</v>
      </c>
      <c r="I126" s="73"/>
    </row>
    <row r="127">
      <c r="A127" s="68">
        <v>2.0200513E7</v>
      </c>
      <c r="B127" s="78" t="s">
        <v>111</v>
      </c>
      <c r="C127" s="71">
        <v>4164.0</v>
      </c>
      <c r="D127" s="75"/>
      <c r="E127" s="72">
        <v>4164.0</v>
      </c>
      <c r="F127" s="73"/>
      <c r="G127" s="74">
        <f t="shared" si="1"/>
        <v>0</v>
      </c>
      <c r="I127" s="73"/>
    </row>
    <row r="128">
      <c r="A128" s="68">
        <v>2.0200512E7</v>
      </c>
      <c r="B128" s="78" t="s">
        <v>111</v>
      </c>
      <c r="C128" s="71">
        <v>4164.0</v>
      </c>
      <c r="D128" s="75"/>
      <c r="E128" s="72">
        <v>4164.0</v>
      </c>
      <c r="F128" s="73"/>
      <c r="G128" s="74">
        <f t="shared" si="1"/>
        <v>0</v>
      </c>
      <c r="I128" s="73"/>
    </row>
    <row r="129">
      <c r="A129" s="68">
        <v>2.0200511E7</v>
      </c>
      <c r="B129" s="78" t="s">
        <v>111</v>
      </c>
      <c r="C129" s="71">
        <v>4034.0</v>
      </c>
      <c r="D129" s="75"/>
      <c r="E129" s="72">
        <v>4034.0</v>
      </c>
      <c r="F129" s="73"/>
      <c r="G129" s="74">
        <f t="shared" si="1"/>
        <v>0</v>
      </c>
      <c r="I129" s="73"/>
    </row>
    <row r="130">
      <c r="A130" s="68">
        <v>2.020051E7</v>
      </c>
      <c r="B130" s="78" t="s">
        <v>111</v>
      </c>
      <c r="C130" s="71">
        <v>3747.0</v>
      </c>
      <c r="D130" s="75"/>
      <c r="E130" s="72">
        <v>3747.0</v>
      </c>
      <c r="F130" s="73"/>
      <c r="G130" s="74">
        <f t="shared" si="1"/>
        <v>0</v>
      </c>
      <c r="I130" s="73"/>
    </row>
    <row r="131">
      <c r="A131" s="68">
        <v>2.0200509E7</v>
      </c>
      <c r="B131" s="78" t="s">
        <v>111</v>
      </c>
      <c r="C131" s="71">
        <v>3747.0</v>
      </c>
      <c r="D131" s="75"/>
      <c r="E131" s="72">
        <v>3747.0</v>
      </c>
      <c r="F131" s="73"/>
      <c r="G131" s="74">
        <f t="shared" si="1"/>
        <v>0</v>
      </c>
      <c r="I131" s="73"/>
    </row>
    <row r="132">
      <c r="A132" s="68">
        <v>2.0200508E7</v>
      </c>
      <c r="B132" s="78" t="s">
        <v>111</v>
      </c>
      <c r="C132" s="71">
        <v>3694.0</v>
      </c>
      <c r="D132" s="75"/>
      <c r="E132" s="72">
        <v>3694.0</v>
      </c>
      <c r="F132" s="73"/>
      <c r="G132" s="74">
        <f t="shared" si="1"/>
        <v>0</v>
      </c>
      <c r="I132" s="73"/>
    </row>
    <row r="133">
      <c r="A133" s="68">
        <v>2.0200507E7</v>
      </c>
      <c r="B133" s="78" t="s">
        <v>111</v>
      </c>
      <c r="C133" s="71">
        <v>3611.0</v>
      </c>
      <c r="D133" s="75"/>
      <c r="E133" s="72">
        <v>3611.0</v>
      </c>
      <c r="F133" s="73"/>
      <c r="G133" s="74">
        <f t="shared" si="1"/>
        <v>0</v>
      </c>
      <c r="I133" s="73"/>
    </row>
    <row r="134">
      <c r="A134" s="68">
        <v>2.0200506E7</v>
      </c>
      <c r="B134" s="78" t="s">
        <v>111</v>
      </c>
      <c r="C134" s="71">
        <v>3568.0</v>
      </c>
      <c r="D134" s="75"/>
      <c r="E134" s="72">
        <v>3568.0</v>
      </c>
      <c r="F134" s="73"/>
      <c r="G134" s="74">
        <f t="shared" si="1"/>
        <v>0</v>
      </c>
      <c r="I134" s="73"/>
    </row>
    <row r="135">
      <c r="A135" s="68">
        <v>2.0200505E7</v>
      </c>
      <c r="B135" s="78" t="s">
        <v>111</v>
      </c>
      <c r="C135" s="71">
        <v>3496.0</v>
      </c>
      <c r="D135" s="75"/>
      <c r="E135" s="72">
        <v>3496.0</v>
      </c>
      <c r="F135" s="73"/>
      <c r="G135" s="74">
        <f t="shared" si="1"/>
        <v>0</v>
      </c>
      <c r="I135" s="73"/>
    </row>
    <row r="136">
      <c r="A136" s="68">
        <v>2.0200504E7</v>
      </c>
      <c r="B136" s="78" t="s">
        <v>111</v>
      </c>
      <c r="C136" s="71">
        <v>3458.0</v>
      </c>
      <c r="D136" s="75"/>
      <c r="E136" s="72">
        <v>3458.0</v>
      </c>
      <c r="F136" s="73"/>
      <c r="G136" s="74">
        <f t="shared" si="1"/>
        <v>0</v>
      </c>
      <c r="I136" s="73"/>
    </row>
    <row r="137">
      <c r="A137" s="68">
        <v>2.0200503E7</v>
      </c>
      <c r="B137" s="78" t="s">
        <v>111</v>
      </c>
      <c r="C137" s="71">
        <v>3431.0</v>
      </c>
      <c r="D137" s="75"/>
      <c r="E137" s="72">
        <v>3431.0</v>
      </c>
      <c r="F137" s="73"/>
      <c r="G137" s="74">
        <f t="shared" si="1"/>
        <v>0</v>
      </c>
      <c r="I137" s="73"/>
    </row>
    <row r="138">
      <c r="A138" s="68">
        <v>2.0200502E7</v>
      </c>
      <c r="B138" s="78" t="s">
        <v>111</v>
      </c>
      <c r="C138" s="71">
        <v>3372.0</v>
      </c>
      <c r="D138" s="75"/>
      <c r="E138" s="72">
        <v>3372.0</v>
      </c>
      <c r="F138" s="73"/>
      <c r="G138" s="74">
        <f t="shared" si="1"/>
        <v>0</v>
      </c>
      <c r="I138" s="73"/>
    </row>
    <row r="139">
      <c r="A139" s="68">
        <v>2.0200501E7</v>
      </c>
      <c r="B139" s="78" t="s">
        <v>111</v>
      </c>
      <c r="C139" s="71">
        <v>3321.0</v>
      </c>
      <c r="D139" s="75"/>
      <c r="E139" s="72">
        <v>3321.0</v>
      </c>
      <c r="F139" s="73"/>
      <c r="G139" s="74">
        <f t="shared" si="1"/>
        <v>0</v>
      </c>
      <c r="I139" s="73"/>
    </row>
    <row r="140">
      <c r="A140" s="68">
        <v>2.020043E7</v>
      </c>
      <c r="B140" s="78" t="s">
        <v>111</v>
      </c>
      <c r="C140" s="71">
        <v>3255.0</v>
      </c>
      <c r="D140" s="75"/>
      <c r="E140" s="72">
        <v>3255.0</v>
      </c>
      <c r="F140" s="73"/>
      <c r="G140" s="74">
        <f t="shared" si="1"/>
        <v>0</v>
      </c>
      <c r="I140" s="73"/>
    </row>
    <row r="141">
      <c r="A141" s="68">
        <v>2.0200429E7</v>
      </c>
      <c r="B141" s="78" t="s">
        <v>111</v>
      </c>
      <c r="C141" s="71">
        <v>3192.0</v>
      </c>
      <c r="D141" s="75"/>
      <c r="E141" s="72">
        <v>3192.0</v>
      </c>
      <c r="F141" s="73"/>
      <c r="G141" s="74">
        <f t="shared" si="1"/>
        <v>0</v>
      </c>
      <c r="I141" s="73"/>
    </row>
    <row r="142">
      <c r="A142" s="68">
        <v>2.0200428E7</v>
      </c>
      <c r="B142" s="78" t="s">
        <v>111</v>
      </c>
      <c r="C142" s="71">
        <v>3111.0</v>
      </c>
      <c r="D142" s="75"/>
      <c r="E142" s="72">
        <v>3111.0</v>
      </c>
      <c r="F142" s="73"/>
      <c r="G142" s="74">
        <f t="shared" si="1"/>
        <v>0</v>
      </c>
      <c r="I142" s="73"/>
    </row>
    <row r="143">
      <c r="A143" s="68">
        <v>2.0200427E7</v>
      </c>
      <c r="B143" s="78" t="s">
        <v>111</v>
      </c>
      <c r="C143" s="71">
        <v>3017.0</v>
      </c>
      <c r="D143" s="75"/>
      <c r="E143" s="72">
        <v>3017.0</v>
      </c>
      <c r="F143" s="73"/>
      <c r="G143" s="74">
        <f t="shared" si="1"/>
        <v>0</v>
      </c>
      <c r="I143" s="73"/>
    </row>
    <row r="144">
      <c r="A144" s="68">
        <v>2.0200426E7</v>
      </c>
      <c r="B144" s="78" t="s">
        <v>111</v>
      </c>
      <c r="C144" s="71">
        <v>2941.0</v>
      </c>
      <c r="D144" s="75"/>
      <c r="E144" s="76">
        <v>2941.0</v>
      </c>
      <c r="F144" s="73"/>
      <c r="G144" s="74">
        <f t="shared" si="1"/>
        <v>0</v>
      </c>
      <c r="I144" s="73"/>
    </row>
    <row r="145">
      <c r="A145" s="68">
        <v>2.0200425E7</v>
      </c>
      <c r="B145" s="78" t="s">
        <v>111</v>
      </c>
      <c r="C145" s="71">
        <v>2829.0</v>
      </c>
      <c r="D145" s="75"/>
      <c r="E145" s="72">
        <v>2829.0</v>
      </c>
      <c r="F145" s="73"/>
      <c r="G145" s="74">
        <f t="shared" si="1"/>
        <v>0</v>
      </c>
      <c r="I145" s="73"/>
    </row>
    <row r="146">
      <c r="A146" s="68">
        <v>2.0200424E7</v>
      </c>
      <c r="B146" s="78" t="s">
        <v>111</v>
      </c>
      <c r="C146" s="71">
        <v>2741.0</v>
      </c>
      <c r="D146" s="75"/>
      <c r="E146" s="72">
        <v>2741.0</v>
      </c>
      <c r="F146" s="73"/>
      <c r="G146" s="74">
        <f t="shared" si="1"/>
        <v>0</v>
      </c>
      <c r="I146" s="73"/>
    </row>
    <row r="147">
      <c r="A147" s="68">
        <v>2.0200423E7</v>
      </c>
      <c r="B147" s="78" t="s">
        <v>111</v>
      </c>
      <c r="C147" s="84">
        <v>2465.0</v>
      </c>
      <c r="D147" s="75"/>
      <c r="E147" s="72">
        <v>2465.0</v>
      </c>
      <c r="F147" s="73"/>
      <c r="G147" s="74">
        <f t="shared" si="1"/>
        <v>0</v>
      </c>
      <c r="I147" s="73"/>
    </row>
    <row r="148">
      <c r="A148" s="68">
        <v>2.0200422E7</v>
      </c>
      <c r="B148" s="78" t="s">
        <v>111</v>
      </c>
      <c r="C148" s="71">
        <v>2276.0</v>
      </c>
      <c r="D148" s="75"/>
      <c r="E148" s="72">
        <v>2276.0</v>
      </c>
      <c r="F148" s="73"/>
      <c r="G148" s="74">
        <f t="shared" si="1"/>
        <v>0</v>
      </c>
      <c r="I148" s="73"/>
    </row>
    <row r="149">
      <c r="A149" s="68">
        <v>2.0200421E7</v>
      </c>
      <c r="B149" s="78" t="s">
        <v>111</v>
      </c>
      <c r="C149" s="84">
        <v>2227.0</v>
      </c>
      <c r="D149" s="75"/>
      <c r="E149" s="72">
        <v>2227.0</v>
      </c>
      <c r="F149" s="73"/>
      <c r="G149" s="74">
        <f t="shared" si="1"/>
        <v>0</v>
      </c>
      <c r="I149" s="73"/>
    </row>
    <row r="150">
      <c r="A150" s="68">
        <v>2.020042E7</v>
      </c>
      <c r="B150" s="78" t="s">
        <v>111</v>
      </c>
      <c r="C150" s="71">
        <v>1923.0</v>
      </c>
      <c r="D150" s="75"/>
      <c r="E150" s="72">
        <v>1923.0</v>
      </c>
      <c r="F150" s="73"/>
      <c r="G150" s="74">
        <f t="shared" si="1"/>
        <v>0</v>
      </c>
      <c r="I150" s="73"/>
    </row>
    <row r="151">
      <c r="A151" s="68">
        <v>2.0200419E7</v>
      </c>
      <c r="B151" s="78" t="s">
        <v>111</v>
      </c>
      <c r="C151" s="71">
        <v>1781.0</v>
      </c>
      <c r="D151" s="75"/>
      <c r="E151" s="72">
        <v>1781.0</v>
      </c>
      <c r="F151" s="73"/>
      <c r="G151" s="74">
        <f t="shared" si="1"/>
        <v>0</v>
      </c>
      <c r="I151" s="73"/>
    </row>
    <row r="152">
      <c r="A152" s="68">
        <v>2.0200418E7</v>
      </c>
      <c r="B152" s="78" t="s">
        <v>111</v>
      </c>
      <c r="C152" s="71">
        <v>1739.0</v>
      </c>
      <c r="D152" s="75"/>
      <c r="E152" s="72">
        <v>1739.0</v>
      </c>
      <c r="F152" s="73"/>
      <c r="G152" s="74">
        <f t="shared" si="1"/>
        <v>0</v>
      </c>
      <c r="I152" s="73"/>
    </row>
    <row r="153">
      <c r="A153" s="68">
        <v>2.0200417E7</v>
      </c>
      <c r="B153" s="78" t="s">
        <v>111</v>
      </c>
      <c r="C153" s="71">
        <v>1695.0</v>
      </c>
      <c r="D153" s="75"/>
      <c r="E153" s="72">
        <v>1695.0</v>
      </c>
      <c r="F153" s="73"/>
      <c r="G153" s="74">
        <f t="shared" si="1"/>
        <v>0</v>
      </c>
      <c r="I153" s="73"/>
    </row>
    <row r="154">
      <c r="A154" s="68">
        <v>2.0200416E7</v>
      </c>
      <c r="B154" s="78" t="s">
        <v>111</v>
      </c>
      <c r="C154" s="71">
        <v>1620.0</v>
      </c>
      <c r="D154" s="75"/>
      <c r="E154" s="72">
        <v>1620.0</v>
      </c>
      <c r="F154" s="73"/>
      <c r="G154" s="74">
        <f t="shared" si="1"/>
        <v>0</v>
      </c>
      <c r="I154" s="73"/>
    </row>
    <row r="155">
      <c r="A155" s="68">
        <v>2.0200415E7</v>
      </c>
      <c r="B155" s="78" t="s">
        <v>111</v>
      </c>
      <c r="C155" s="71">
        <v>1569.0</v>
      </c>
      <c r="D155" s="75"/>
      <c r="E155" s="72">
        <v>1569.0</v>
      </c>
      <c r="F155" s="73"/>
      <c r="G155" s="74">
        <f t="shared" si="1"/>
        <v>0</v>
      </c>
      <c r="I155" s="73"/>
    </row>
    <row r="156">
      <c r="A156" s="68">
        <v>2.0200414E7</v>
      </c>
      <c r="B156" s="78" t="s">
        <v>111</v>
      </c>
      <c r="C156" s="71">
        <v>1480.0</v>
      </c>
      <c r="D156" s="75"/>
      <c r="E156" s="72">
        <v>1480.0</v>
      </c>
      <c r="F156" s="73"/>
      <c r="G156" s="74">
        <f t="shared" si="1"/>
        <v>0</v>
      </c>
      <c r="I156" s="73"/>
    </row>
    <row r="157">
      <c r="A157" s="68">
        <v>2.0200413E7</v>
      </c>
      <c r="B157" s="78" t="s">
        <v>111</v>
      </c>
      <c r="C157" s="71">
        <v>1410.0</v>
      </c>
      <c r="D157" s="75"/>
      <c r="E157" s="72">
        <v>1410.0</v>
      </c>
      <c r="F157" s="73"/>
      <c r="G157" s="74">
        <f t="shared" si="1"/>
        <v>0</v>
      </c>
      <c r="I157" s="73"/>
    </row>
    <row r="158">
      <c r="A158" s="68">
        <v>2.0200412E7</v>
      </c>
      <c r="B158" s="78" t="s">
        <v>111</v>
      </c>
      <c r="C158" s="71">
        <v>1280.0</v>
      </c>
      <c r="D158" s="75"/>
      <c r="E158" s="72">
        <v>1280.0</v>
      </c>
      <c r="F158" s="73"/>
      <c r="G158" s="74">
        <f t="shared" si="1"/>
        <v>0</v>
      </c>
      <c r="I158" s="73"/>
    </row>
    <row r="159">
      <c r="A159" s="68">
        <v>2.0200411E7</v>
      </c>
      <c r="B159" s="78" t="s">
        <v>111</v>
      </c>
      <c r="C159" s="71">
        <v>1226.0</v>
      </c>
      <c r="D159" s="75"/>
      <c r="E159" s="72">
        <v>1226.0</v>
      </c>
      <c r="F159" s="73"/>
      <c r="G159" s="74">
        <f t="shared" si="1"/>
        <v>0</v>
      </c>
      <c r="I159" s="73"/>
    </row>
    <row r="160">
      <c r="A160" s="68">
        <v>2.020041E7</v>
      </c>
      <c r="B160" s="78" t="s">
        <v>111</v>
      </c>
      <c r="C160" s="71">
        <v>1171.0</v>
      </c>
      <c r="D160" s="75"/>
      <c r="E160" s="72">
        <v>1171.0</v>
      </c>
      <c r="F160" s="73"/>
      <c r="G160" s="74">
        <f t="shared" si="1"/>
        <v>0</v>
      </c>
      <c r="I160" s="73"/>
    </row>
    <row r="161">
      <c r="A161" s="68">
        <v>2.0200409E7</v>
      </c>
      <c r="B161" s="78" t="s">
        <v>111</v>
      </c>
      <c r="C161" s="71">
        <v>1119.0</v>
      </c>
      <c r="D161" s="75"/>
      <c r="E161" s="72">
        <v>1119.0</v>
      </c>
      <c r="F161" s="73"/>
      <c r="G161" s="74">
        <f t="shared" si="1"/>
        <v>0</v>
      </c>
      <c r="I161" s="73"/>
    </row>
    <row r="162">
      <c r="A162" s="68">
        <v>2.0200408E7</v>
      </c>
      <c r="B162" s="78" t="s">
        <v>111</v>
      </c>
      <c r="C162" s="71">
        <v>1000.0</v>
      </c>
      <c r="D162" s="75"/>
      <c r="E162" s="72">
        <v>1000.0</v>
      </c>
      <c r="F162" s="73"/>
      <c r="G162" s="74">
        <f t="shared" si="1"/>
        <v>0</v>
      </c>
      <c r="I162" s="73"/>
    </row>
    <row r="163">
      <c r="A163" s="68">
        <v>2.0200407E7</v>
      </c>
      <c r="B163" s="78" t="s">
        <v>111</v>
      </c>
      <c r="C163" s="71">
        <v>946.0</v>
      </c>
      <c r="D163" s="75"/>
      <c r="E163" s="72">
        <v>946.0</v>
      </c>
      <c r="F163" s="73"/>
      <c r="G163" s="74">
        <f t="shared" si="1"/>
        <v>0</v>
      </c>
      <c r="I163" s="73"/>
    </row>
    <row r="164">
      <c r="A164" s="68">
        <v>2.0200406E7</v>
      </c>
      <c r="B164" s="78" t="s">
        <v>111</v>
      </c>
      <c r="C164" s="71">
        <v>875.0</v>
      </c>
      <c r="D164" s="75"/>
      <c r="E164" s="72">
        <v>875.0</v>
      </c>
      <c r="F164" s="73"/>
      <c r="G164" s="74">
        <f t="shared" si="1"/>
        <v>0</v>
      </c>
      <c r="I164" s="73"/>
    </row>
    <row r="165">
      <c r="A165" s="68">
        <v>2.0200405E7</v>
      </c>
      <c r="B165" s="78" t="s">
        <v>111</v>
      </c>
      <c r="C165" s="71">
        <v>830.0</v>
      </c>
      <c r="D165" s="75"/>
      <c r="E165" s="72">
        <v>830.0</v>
      </c>
      <c r="F165" s="73"/>
      <c r="G165" s="74">
        <f t="shared" si="1"/>
        <v>0</v>
      </c>
      <c r="I165" s="73"/>
    </row>
    <row r="166">
      <c r="A166" s="68">
        <v>2.0200404E7</v>
      </c>
      <c r="B166" s="78" t="s">
        <v>111</v>
      </c>
      <c r="C166" s="71">
        <v>743.0</v>
      </c>
      <c r="D166" s="75"/>
      <c r="E166" s="72">
        <v>743.0</v>
      </c>
      <c r="F166" s="73"/>
      <c r="G166" s="74">
        <f t="shared" si="1"/>
        <v>0</v>
      </c>
      <c r="I166" s="73"/>
    </row>
    <row r="167">
      <c r="A167" s="68">
        <v>2.0200403E7</v>
      </c>
      <c r="B167" s="78" t="s">
        <v>111</v>
      </c>
      <c r="C167" s="71">
        <v>704.0</v>
      </c>
      <c r="D167" s="75"/>
      <c r="E167" s="72">
        <v>704.0</v>
      </c>
      <c r="F167" s="73"/>
      <c r="G167" s="74">
        <f t="shared" si="1"/>
        <v>0</v>
      </c>
      <c r="I167" s="73"/>
    </row>
    <row r="168">
      <c r="A168" s="68">
        <v>2.0200402E7</v>
      </c>
      <c r="B168" s="78" t="s">
        <v>111</v>
      </c>
      <c r="C168" s="71">
        <v>643.0</v>
      </c>
      <c r="D168" s="75"/>
      <c r="E168" s="72">
        <v>643.0</v>
      </c>
      <c r="F168" s="73"/>
      <c r="G168" s="74">
        <f t="shared" si="1"/>
        <v>0</v>
      </c>
      <c r="I168" s="73"/>
    </row>
    <row r="169">
      <c r="A169" s="68">
        <v>2.0200401E7</v>
      </c>
      <c r="B169" s="78" t="s">
        <v>111</v>
      </c>
      <c r="C169" s="71">
        <v>584.0</v>
      </c>
      <c r="D169" s="75"/>
      <c r="E169" s="72">
        <v>584.0</v>
      </c>
      <c r="F169" s="73"/>
      <c r="G169" s="74">
        <f t="shared" si="1"/>
        <v>0</v>
      </c>
      <c r="I169" s="73"/>
    </row>
    <row r="170">
      <c r="A170" s="68">
        <v>2.0200331E7</v>
      </c>
      <c r="B170" s="78" t="s">
        <v>111</v>
      </c>
      <c r="C170" s="71">
        <v>523.0</v>
      </c>
      <c r="D170" s="75"/>
      <c r="E170" s="72">
        <v>523.0</v>
      </c>
      <c r="F170" s="73"/>
      <c r="G170" s="74">
        <f t="shared" si="1"/>
        <v>0</v>
      </c>
      <c r="I170" s="73"/>
    </row>
    <row r="171">
      <c r="A171" s="68">
        <v>2.020033E7</v>
      </c>
      <c r="B171" s="78" t="s">
        <v>111</v>
      </c>
      <c r="C171" s="71">
        <v>473.0</v>
      </c>
      <c r="D171" s="75"/>
      <c r="E171" s="72">
        <v>473.0</v>
      </c>
      <c r="F171" s="73"/>
      <c r="G171" s="74">
        <f t="shared" si="1"/>
        <v>0</v>
      </c>
      <c r="I171" s="73"/>
    </row>
    <row r="172">
      <c r="A172" s="68">
        <v>2.0200329E7</v>
      </c>
      <c r="B172" s="78" t="s">
        <v>111</v>
      </c>
      <c r="C172" s="71">
        <v>426.0</v>
      </c>
      <c r="D172" s="75"/>
      <c r="E172" s="72">
        <v>426.0</v>
      </c>
      <c r="F172" s="73"/>
      <c r="G172" s="74">
        <f t="shared" si="1"/>
        <v>0</v>
      </c>
      <c r="I172" s="73"/>
    </row>
    <row r="173">
      <c r="A173" s="68">
        <v>2.0200328E7</v>
      </c>
      <c r="B173" s="78" t="s">
        <v>111</v>
      </c>
      <c r="C173" s="71">
        <v>404.0</v>
      </c>
      <c r="D173" s="75"/>
      <c r="E173" s="72">
        <v>404.0</v>
      </c>
      <c r="F173" s="73"/>
      <c r="G173" s="74">
        <f t="shared" si="1"/>
        <v>0</v>
      </c>
      <c r="I173" s="73"/>
    </row>
    <row r="174">
      <c r="A174" s="68">
        <v>2.0200327E7</v>
      </c>
      <c r="B174" s="78" t="s">
        <v>111</v>
      </c>
      <c r="C174" s="71">
        <v>381.0</v>
      </c>
      <c r="D174" s="75"/>
      <c r="E174" s="72">
        <v>381.0</v>
      </c>
      <c r="F174" s="73"/>
      <c r="G174" s="74">
        <f t="shared" si="1"/>
        <v>0</v>
      </c>
      <c r="I174" s="73"/>
    </row>
    <row r="175">
      <c r="A175" s="68">
        <v>2.0200326E7</v>
      </c>
      <c r="B175" s="78" t="s">
        <v>111</v>
      </c>
      <c r="C175" s="71">
        <v>335.0</v>
      </c>
      <c r="D175" s="75"/>
      <c r="E175" s="72">
        <v>335.0</v>
      </c>
      <c r="F175" s="73"/>
      <c r="G175" s="74">
        <f t="shared" si="1"/>
        <v>0</v>
      </c>
      <c r="I175" s="73"/>
    </row>
    <row r="176">
      <c r="A176" s="68">
        <v>2.0200325E7</v>
      </c>
      <c r="B176" s="78" t="s">
        <v>111</v>
      </c>
      <c r="C176" s="71">
        <v>280.0</v>
      </c>
      <c r="D176" s="75"/>
      <c r="E176" s="72">
        <v>280.0</v>
      </c>
      <c r="F176" s="73"/>
      <c r="G176" s="74">
        <f t="shared" si="1"/>
        <v>0</v>
      </c>
      <c r="I176" s="73"/>
    </row>
    <row r="177">
      <c r="A177" s="68">
        <v>2.0200324E7</v>
      </c>
      <c r="B177" s="78" t="s">
        <v>111</v>
      </c>
      <c r="C177" s="71">
        <v>218.0</v>
      </c>
      <c r="D177" s="75"/>
      <c r="E177" s="72">
        <v>218.0</v>
      </c>
      <c r="F177" s="73"/>
      <c r="G177" s="74">
        <f t="shared" si="1"/>
        <v>0</v>
      </c>
      <c r="I177" s="73"/>
    </row>
    <row r="178">
      <c r="A178" s="68">
        <v>2.0200323E7</v>
      </c>
      <c r="B178" s="78" t="s">
        <v>111</v>
      </c>
      <c r="C178" s="71">
        <v>174.0</v>
      </c>
      <c r="D178" s="75"/>
      <c r="E178" s="72">
        <v>174.0</v>
      </c>
      <c r="F178" s="73"/>
      <c r="G178" s="74">
        <f t="shared" si="1"/>
        <v>0</v>
      </c>
      <c r="I178" s="73"/>
    </row>
    <row r="179">
      <c r="A179" s="68">
        <v>2.0200322E7</v>
      </c>
      <c r="B179" s="78" t="s">
        <v>111</v>
      </c>
      <c r="C179" s="71">
        <v>165.0</v>
      </c>
      <c r="D179" s="75"/>
      <c r="E179" s="72">
        <v>165.0</v>
      </c>
      <c r="F179" s="73"/>
      <c r="G179" s="74">
        <f t="shared" si="1"/>
        <v>0</v>
      </c>
      <c r="I179" s="73"/>
    </row>
    <row r="180">
      <c r="A180" s="68">
        <v>2.0200321E7</v>
      </c>
      <c r="B180" s="78" t="s">
        <v>111</v>
      </c>
      <c r="C180" s="71">
        <v>118.0</v>
      </c>
      <c r="D180" s="75"/>
      <c r="E180" s="72">
        <v>118.0</v>
      </c>
      <c r="F180" s="73"/>
      <c r="G180" s="74">
        <f t="shared" si="1"/>
        <v>0</v>
      </c>
      <c r="I180" s="73"/>
    </row>
    <row r="181">
      <c r="A181" s="68">
        <v>2.020032E7</v>
      </c>
      <c r="B181" s="78" t="s">
        <v>111</v>
      </c>
      <c r="C181" s="71">
        <v>96.0</v>
      </c>
      <c r="D181" s="75"/>
      <c r="E181" s="72">
        <v>96.0</v>
      </c>
      <c r="F181" s="73"/>
      <c r="G181" s="74">
        <f t="shared" si="1"/>
        <v>0</v>
      </c>
      <c r="I181" s="73"/>
    </row>
    <row r="182">
      <c r="A182" s="68">
        <v>2.0200319E7</v>
      </c>
      <c r="B182" s="78" t="s">
        <v>111</v>
      </c>
      <c r="C182" s="71">
        <v>46.0</v>
      </c>
      <c r="D182" s="75"/>
      <c r="E182" s="72">
        <v>46.0</v>
      </c>
      <c r="F182" s="73"/>
      <c r="G182" s="74">
        <f t="shared" si="1"/>
        <v>0</v>
      </c>
      <c r="I182" s="73"/>
    </row>
    <row r="183">
      <c r="A183" s="68">
        <v>2.0200318E7</v>
      </c>
      <c r="B183" s="78" t="s">
        <v>111</v>
      </c>
      <c r="C183" s="71">
        <v>33.0</v>
      </c>
      <c r="D183" s="75"/>
      <c r="E183" s="72">
        <v>33.0</v>
      </c>
      <c r="F183" s="73"/>
      <c r="G183" s="74">
        <f t="shared" si="1"/>
        <v>0</v>
      </c>
      <c r="I183" s="73"/>
    </row>
    <row r="184">
      <c r="A184" s="68">
        <v>2.0200317E7</v>
      </c>
      <c r="B184" s="78" t="s">
        <v>111</v>
      </c>
      <c r="C184" s="71">
        <v>22.0</v>
      </c>
      <c r="D184" s="75"/>
      <c r="E184" s="72">
        <v>22.0</v>
      </c>
      <c r="F184" s="73"/>
      <c r="G184" s="74">
        <f t="shared" si="1"/>
        <v>0</v>
      </c>
      <c r="I184" s="73"/>
    </row>
    <row r="185">
      <c r="A185" s="68">
        <v>2.0200316E7</v>
      </c>
      <c r="B185" s="78" t="s">
        <v>111</v>
      </c>
      <c r="C185" s="71">
        <v>22.0</v>
      </c>
      <c r="D185" s="75"/>
      <c r="E185" s="72">
        <v>22.0</v>
      </c>
      <c r="F185" s="73"/>
      <c r="G185" s="74">
        <f t="shared" si="1"/>
        <v>0</v>
      </c>
      <c r="I185" s="73"/>
    </row>
    <row r="186">
      <c r="A186" s="68">
        <v>2.0200315E7</v>
      </c>
      <c r="B186" s="78" t="s">
        <v>111</v>
      </c>
      <c r="C186" s="71">
        <v>16.0</v>
      </c>
      <c r="D186" s="75"/>
      <c r="E186" s="72">
        <v>16.0</v>
      </c>
      <c r="F186" s="73"/>
      <c r="G186" s="74">
        <f t="shared" si="1"/>
        <v>0</v>
      </c>
      <c r="I186" s="73"/>
    </row>
    <row r="187">
      <c r="A187" s="68">
        <v>2.0200314E7</v>
      </c>
      <c r="B187" s="78" t="s">
        <v>111</v>
      </c>
      <c r="C187" s="71">
        <v>12.0</v>
      </c>
      <c r="D187" s="75"/>
      <c r="E187" s="72">
        <v>12.0</v>
      </c>
      <c r="F187" s="73"/>
      <c r="G187" s="74">
        <f t="shared" si="1"/>
        <v>0</v>
      </c>
      <c r="I187" s="73"/>
    </row>
    <row r="188">
      <c r="A188" s="68">
        <v>2.0200313E7</v>
      </c>
      <c r="B188" s="78" t="s">
        <v>111</v>
      </c>
      <c r="C188" s="71">
        <v>9.0</v>
      </c>
      <c r="D188" s="75"/>
      <c r="E188" s="72">
        <v>9.0</v>
      </c>
      <c r="F188" s="73"/>
      <c r="G188" s="74">
        <f t="shared" si="1"/>
        <v>0</v>
      </c>
      <c r="I188" s="73"/>
    </row>
    <row r="189">
      <c r="A189" s="68">
        <v>2.0200312E7</v>
      </c>
      <c r="B189" s="78" t="s">
        <v>111</v>
      </c>
      <c r="C189" s="71">
        <v>6.0</v>
      </c>
      <c r="D189" s="75"/>
      <c r="E189" s="72">
        <v>6.0</v>
      </c>
      <c r="F189" s="73"/>
      <c r="G189" s="74">
        <f t="shared" si="1"/>
        <v>0</v>
      </c>
      <c r="I189" s="73"/>
    </row>
    <row r="190">
      <c r="A190" s="68">
        <v>2.0200311E7</v>
      </c>
      <c r="B190" s="78" t="s">
        <v>111</v>
      </c>
      <c r="C190" s="71">
        <v>0.0</v>
      </c>
      <c r="D190" s="75"/>
      <c r="E190" s="72">
        <v>0.0</v>
      </c>
      <c r="F190" s="73"/>
      <c r="G190" s="74">
        <f t="shared" si="1"/>
        <v>0</v>
      </c>
      <c r="I190" s="73"/>
    </row>
    <row r="191">
      <c r="A191" s="68">
        <v>2.020031E7</v>
      </c>
      <c r="B191" s="78" t="s">
        <v>111</v>
      </c>
      <c r="C191" s="71">
        <v>0.0</v>
      </c>
      <c r="D191" s="75"/>
      <c r="E191" s="72">
        <v>0.0</v>
      </c>
      <c r="F191" s="73"/>
      <c r="G191" s="74">
        <f t="shared" si="1"/>
        <v>0</v>
      </c>
      <c r="I191" s="73"/>
    </row>
    <row r="192">
      <c r="A192" s="68">
        <v>2.0200309E7</v>
      </c>
      <c r="B192" s="78" t="s">
        <v>111</v>
      </c>
      <c r="C192" s="71">
        <v>0.0</v>
      </c>
      <c r="D192" s="75"/>
      <c r="E192" s="72">
        <v>0.0</v>
      </c>
      <c r="F192" s="73"/>
      <c r="G192" s="74">
        <f t="shared" si="1"/>
        <v>0</v>
      </c>
      <c r="I192" s="73"/>
    </row>
    <row r="193">
      <c r="A193" s="68">
        <v>2.0200308E7</v>
      </c>
      <c r="B193" s="85" t="s">
        <v>111</v>
      </c>
      <c r="C193" s="86">
        <v>0.0</v>
      </c>
      <c r="E193" s="72">
        <v>0.0</v>
      </c>
      <c r="F193" s="73"/>
      <c r="I193" s="73"/>
    </row>
    <row r="194">
      <c r="A194" s="68">
        <v>2.0200307E7</v>
      </c>
      <c r="B194" s="85" t="s">
        <v>111</v>
      </c>
      <c r="C194" s="86">
        <v>0.0</v>
      </c>
      <c r="E194" s="72">
        <v>0.0</v>
      </c>
      <c r="F194" s="73"/>
      <c r="I194" s="73"/>
    </row>
    <row r="195">
      <c r="A195" s="68">
        <v>2.0200306E7</v>
      </c>
      <c r="B195" s="85" t="s">
        <v>111</v>
      </c>
      <c r="C195" s="86">
        <v>0.0</v>
      </c>
      <c r="E195" s="72">
        <v>0.0</v>
      </c>
      <c r="F195" s="73"/>
      <c r="I195" s="73"/>
    </row>
    <row r="196">
      <c r="A196" s="68"/>
      <c r="E196" s="72"/>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K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3" t="s">
        <v>112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2.43"/>
  </cols>
  <sheetData>
    <row r="1">
      <c r="A1" s="87" t="s">
        <v>105</v>
      </c>
      <c r="B1" s="88" t="s">
        <v>108</v>
      </c>
      <c r="C1" s="89" t="s">
        <v>106</v>
      </c>
      <c r="D1" s="90" t="s">
        <v>107</v>
      </c>
      <c r="E1" s="91"/>
      <c r="F1" s="91" t="s">
        <v>113</v>
      </c>
      <c r="G1" s="15"/>
    </row>
    <row r="2">
      <c r="A2" s="92">
        <v>2.0200909E7</v>
      </c>
      <c r="B2" s="93">
        <v>53871.0</v>
      </c>
      <c r="C2" s="86">
        <v>51666.0</v>
      </c>
      <c r="D2" s="86">
        <v>2205.0</v>
      </c>
      <c r="F2" s="74">
        <f t="shared" ref="F2:F97" si="1">B2-C2</f>
        <v>2205</v>
      </c>
    </row>
    <row r="3">
      <c r="A3" s="92">
        <v>2.0200908E7</v>
      </c>
      <c r="B3" s="93">
        <v>53782.0</v>
      </c>
      <c r="C3" s="86">
        <v>51594.0</v>
      </c>
      <c r="D3" s="86">
        <v>2188.0</v>
      </c>
      <c r="F3" s="74">
        <f t="shared" si="1"/>
        <v>2188</v>
      </c>
    </row>
    <row r="4">
      <c r="A4" s="92">
        <v>2.0200907E7</v>
      </c>
      <c r="B4" s="93">
        <v>53365.0</v>
      </c>
      <c r="C4" s="86">
        <v>51221.0</v>
      </c>
      <c r="D4" s="86">
        <v>2144.0</v>
      </c>
      <c r="F4" s="74">
        <f t="shared" si="1"/>
        <v>2144</v>
      </c>
    </row>
    <row r="5">
      <c r="A5" s="92">
        <v>2.0200906E7</v>
      </c>
      <c r="B5" s="93">
        <v>53365.0</v>
      </c>
      <c r="C5" s="86">
        <v>51221.0</v>
      </c>
      <c r="D5" s="86">
        <v>2144.0</v>
      </c>
      <c r="F5" s="74">
        <f t="shared" si="1"/>
        <v>2144</v>
      </c>
    </row>
    <row r="6">
      <c r="A6" s="92">
        <v>2.0200905E7</v>
      </c>
      <c r="B6" s="93">
        <v>53365.0</v>
      </c>
      <c r="C6" s="94">
        <v>51221.0</v>
      </c>
      <c r="D6" s="86">
        <v>2144.0</v>
      </c>
      <c r="F6" s="74">
        <f t="shared" si="1"/>
        <v>2144</v>
      </c>
    </row>
    <row r="7">
      <c r="A7" s="92">
        <v>2.0200904E7</v>
      </c>
      <c r="B7" s="93">
        <v>53365.0</v>
      </c>
      <c r="C7" s="94">
        <v>51221.0</v>
      </c>
      <c r="D7" s="86">
        <v>2144.0</v>
      </c>
      <c r="F7" s="74">
        <f t="shared" si="1"/>
        <v>2144</v>
      </c>
    </row>
    <row r="8">
      <c r="A8" s="92">
        <v>2.0200903E7</v>
      </c>
      <c r="B8" s="93">
        <v>53209.0</v>
      </c>
      <c r="C8" s="86">
        <v>51076.0</v>
      </c>
      <c r="D8" s="86">
        <v>2133.0</v>
      </c>
      <c r="F8" s="74">
        <f t="shared" si="1"/>
        <v>2133</v>
      </c>
    </row>
    <row r="9">
      <c r="A9" s="92">
        <v>2.0200902E7</v>
      </c>
      <c r="B9" s="93">
        <v>53108.0</v>
      </c>
      <c r="C9" s="86">
        <v>50978.0</v>
      </c>
      <c r="D9" s="86">
        <v>2130.0</v>
      </c>
      <c r="F9" s="74">
        <f t="shared" si="1"/>
        <v>2130</v>
      </c>
    </row>
    <row r="10">
      <c r="A10" s="92">
        <v>2.0200901E7</v>
      </c>
      <c r="B10" s="93">
        <v>53006.0</v>
      </c>
      <c r="C10" s="86">
        <v>50883.0</v>
      </c>
      <c r="D10" s="86">
        <v>2123.0</v>
      </c>
      <c r="F10" s="74">
        <f t="shared" si="1"/>
        <v>2123</v>
      </c>
    </row>
    <row r="11">
      <c r="A11" s="92">
        <v>2.0200831E7</v>
      </c>
      <c r="B11" s="93">
        <v>52879.0</v>
      </c>
      <c r="C11" s="86">
        <v>50753.0</v>
      </c>
      <c r="D11" s="86">
        <v>2126.0</v>
      </c>
      <c r="F11" s="74">
        <f t="shared" si="1"/>
        <v>2126</v>
      </c>
    </row>
    <row r="12">
      <c r="A12" s="92">
        <v>2.020083E7</v>
      </c>
      <c r="B12" s="93">
        <v>52495.0</v>
      </c>
      <c r="C12" s="86">
        <v>50387.0</v>
      </c>
      <c r="D12" s="86">
        <v>2108.0</v>
      </c>
      <c r="F12" s="74">
        <f t="shared" si="1"/>
        <v>2108</v>
      </c>
    </row>
    <row r="13">
      <c r="A13" s="92">
        <v>2.0200829E7</v>
      </c>
      <c r="B13" s="93">
        <v>52495.0</v>
      </c>
      <c r="C13" s="86">
        <v>50387.0</v>
      </c>
      <c r="D13" s="86">
        <v>2108.0</v>
      </c>
      <c r="F13" s="74">
        <f t="shared" si="1"/>
        <v>2108</v>
      </c>
    </row>
    <row r="14">
      <c r="A14" s="92">
        <v>2.0200828E7</v>
      </c>
      <c r="B14" s="93">
        <v>52495.0</v>
      </c>
      <c r="C14" s="86">
        <v>50387.0</v>
      </c>
      <c r="D14" s="86">
        <v>2108.0</v>
      </c>
      <c r="F14" s="74">
        <f t="shared" si="1"/>
        <v>2108</v>
      </c>
    </row>
    <row r="15">
      <c r="A15" s="92">
        <v>2.0200827E7</v>
      </c>
      <c r="B15" s="93">
        <v>52350.0</v>
      </c>
      <c r="C15" s="86">
        <v>50255.0</v>
      </c>
      <c r="D15" s="86">
        <v>2095.0</v>
      </c>
      <c r="F15" s="74">
        <f t="shared" si="1"/>
        <v>2095</v>
      </c>
    </row>
    <row r="16">
      <c r="A16" s="92">
        <v>2.0200826E7</v>
      </c>
      <c r="B16" s="93">
        <v>52220.0</v>
      </c>
      <c r="C16" s="86">
        <v>50134.0</v>
      </c>
      <c r="D16" s="86">
        <v>2086.0</v>
      </c>
      <c r="F16" s="74">
        <f t="shared" si="1"/>
        <v>2086</v>
      </c>
    </row>
    <row r="17">
      <c r="A17" s="92">
        <v>2.0200825E7</v>
      </c>
      <c r="B17" s="93">
        <v>52040.0</v>
      </c>
      <c r="C17" s="86">
        <v>49971.0</v>
      </c>
      <c r="D17" s="86">
        <v>2069.0</v>
      </c>
      <c r="F17" s="74">
        <f t="shared" si="1"/>
        <v>2069</v>
      </c>
    </row>
    <row r="18">
      <c r="A18" s="92">
        <v>2.0200824E7</v>
      </c>
      <c r="B18" s="93">
        <v>52011.0</v>
      </c>
      <c r="C18" s="86">
        <v>49940.0</v>
      </c>
      <c r="D18" s="86">
        <v>2071.0</v>
      </c>
      <c r="F18" s="74">
        <f t="shared" si="1"/>
        <v>2071</v>
      </c>
    </row>
    <row r="19">
      <c r="A19" s="92">
        <v>2.0200823E7</v>
      </c>
      <c r="B19" s="93">
        <v>51519.0</v>
      </c>
      <c r="C19" s="86">
        <v>49477.0</v>
      </c>
      <c r="D19" s="86">
        <v>2042.0</v>
      </c>
      <c r="F19" s="74">
        <f t="shared" si="1"/>
        <v>2042</v>
      </c>
    </row>
    <row r="20">
      <c r="A20" s="92">
        <v>2.0200822E7</v>
      </c>
      <c r="B20" s="93">
        <v>51519.0</v>
      </c>
      <c r="C20" s="86">
        <v>49477.0</v>
      </c>
      <c r="D20" s="86">
        <v>2042.0</v>
      </c>
      <c r="F20" s="74">
        <f t="shared" si="1"/>
        <v>2042</v>
      </c>
    </row>
    <row r="21">
      <c r="A21" s="92">
        <v>2.0200821E7</v>
      </c>
      <c r="B21" s="93">
        <v>51519.0</v>
      </c>
      <c r="C21" s="86">
        <v>49477.0</v>
      </c>
      <c r="D21" s="86">
        <v>2042.0</v>
      </c>
      <c r="F21" s="74">
        <f t="shared" si="1"/>
        <v>2042</v>
      </c>
    </row>
    <row r="22">
      <c r="A22" s="92">
        <v>2.020082E7</v>
      </c>
      <c r="B22" s="93">
        <v>51432.0</v>
      </c>
      <c r="C22" s="86">
        <v>49402.0</v>
      </c>
      <c r="D22" s="86">
        <v>2030.0</v>
      </c>
      <c r="F22" s="74">
        <f t="shared" si="1"/>
        <v>2030</v>
      </c>
    </row>
    <row r="23">
      <c r="A23" s="92">
        <v>2.0200819E7</v>
      </c>
      <c r="B23" s="93">
        <v>51314.0</v>
      </c>
      <c r="C23" s="86">
        <v>49289.0</v>
      </c>
      <c r="D23" s="86">
        <v>2025.0</v>
      </c>
      <c r="F23" s="74">
        <f t="shared" si="1"/>
        <v>2025</v>
      </c>
    </row>
    <row r="24">
      <c r="A24" s="92">
        <v>2.0200818E7</v>
      </c>
      <c r="B24" s="93">
        <v>51255.0</v>
      </c>
      <c r="C24" s="86">
        <v>49236.0</v>
      </c>
      <c r="D24" s="86">
        <v>2019.0</v>
      </c>
      <c r="F24" s="74">
        <f t="shared" si="1"/>
        <v>2019</v>
      </c>
    </row>
    <row r="25">
      <c r="A25" s="92">
        <v>2.0200817E7</v>
      </c>
      <c r="B25" s="93">
        <v>51267.0</v>
      </c>
      <c r="C25" s="86">
        <v>49251.0</v>
      </c>
      <c r="D25" s="86">
        <v>2016.0</v>
      </c>
      <c r="F25" s="74">
        <f t="shared" si="1"/>
        <v>2016</v>
      </c>
    </row>
    <row r="26">
      <c r="A26" s="92">
        <v>2.0200816E7</v>
      </c>
      <c r="B26" s="93">
        <v>50897.0</v>
      </c>
      <c r="C26" s="86">
        <v>48887.0</v>
      </c>
      <c r="D26" s="86">
        <v>2010.0</v>
      </c>
      <c r="F26" s="74">
        <f t="shared" si="1"/>
        <v>2010</v>
      </c>
    </row>
    <row r="27">
      <c r="A27" s="92">
        <v>2.0200815E7</v>
      </c>
      <c r="B27" s="93">
        <v>50897.0</v>
      </c>
      <c r="C27" s="86">
        <v>48887.0</v>
      </c>
      <c r="D27" s="86">
        <v>2010.0</v>
      </c>
      <c r="F27" s="74">
        <f t="shared" si="1"/>
        <v>2010</v>
      </c>
    </row>
    <row r="28">
      <c r="A28" s="92">
        <v>2.0200814E7</v>
      </c>
      <c r="B28" s="93">
        <v>50897.0</v>
      </c>
      <c r="C28" s="86">
        <v>48887.0</v>
      </c>
      <c r="D28" s="86">
        <v>2010.0</v>
      </c>
      <c r="F28" s="74">
        <f t="shared" si="1"/>
        <v>2010</v>
      </c>
    </row>
    <row r="29">
      <c r="A29" s="92">
        <v>2.0200813E7</v>
      </c>
      <c r="B29" s="93">
        <v>50782.0</v>
      </c>
      <c r="C29" s="86">
        <v>48774.0</v>
      </c>
      <c r="D29" s="86">
        <v>2008.0</v>
      </c>
      <c r="F29" s="74">
        <f t="shared" si="1"/>
        <v>2008</v>
      </c>
    </row>
    <row r="30">
      <c r="A30" s="92">
        <v>2.0200812E7</v>
      </c>
      <c r="B30" s="93">
        <v>50706.0</v>
      </c>
      <c r="C30" s="86">
        <v>48705.0</v>
      </c>
      <c r="D30" s="86">
        <v>2001.0</v>
      </c>
      <c r="F30" s="74">
        <f t="shared" si="1"/>
        <v>2001</v>
      </c>
    </row>
    <row r="31">
      <c r="A31" s="92">
        <v>2.0200811E7</v>
      </c>
      <c r="B31" s="93">
        <v>50684.0</v>
      </c>
      <c r="C31" s="86">
        <v>48690.0</v>
      </c>
      <c r="D31" s="86">
        <v>1994.0</v>
      </c>
      <c r="F31" s="74">
        <f t="shared" si="1"/>
        <v>1994</v>
      </c>
    </row>
    <row r="32">
      <c r="A32" s="92">
        <v>2.020081E7</v>
      </c>
      <c r="B32" s="93">
        <v>50567.0</v>
      </c>
      <c r="C32" s="86">
        <v>48577.0</v>
      </c>
      <c r="D32" s="86">
        <v>1990.0</v>
      </c>
      <c r="F32" s="74">
        <f t="shared" si="1"/>
        <v>1990</v>
      </c>
    </row>
    <row r="33">
      <c r="A33" s="92">
        <v>2.0200809E7</v>
      </c>
      <c r="B33" s="93">
        <v>50320.0</v>
      </c>
      <c r="C33" s="86">
        <v>48345.0</v>
      </c>
      <c r="D33" s="86">
        <v>1975.0</v>
      </c>
      <c r="F33" s="74">
        <f t="shared" si="1"/>
        <v>1975</v>
      </c>
    </row>
    <row r="34">
      <c r="A34" s="92">
        <v>2.0200808E7</v>
      </c>
      <c r="B34" s="93">
        <v>50320.0</v>
      </c>
      <c r="C34" s="86">
        <v>48345.0</v>
      </c>
      <c r="D34" s="86">
        <v>1975.0</v>
      </c>
      <c r="F34" s="74">
        <f t="shared" si="1"/>
        <v>1975</v>
      </c>
    </row>
    <row r="35">
      <c r="A35" s="92">
        <v>2.0200807E7</v>
      </c>
      <c r="B35" s="93">
        <v>50320.0</v>
      </c>
      <c r="C35" s="86">
        <v>48345.0</v>
      </c>
      <c r="D35" s="86">
        <v>1975.0</v>
      </c>
      <c r="F35" s="74">
        <f t="shared" si="1"/>
        <v>1975</v>
      </c>
    </row>
    <row r="36">
      <c r="A36" s="92">
        <v>2.0200806E7</v>
      </c>
      <c r="B36" s="93">
        <v>50245.0</v>
      </c>
      <c r="C36" s="86">
        <v>48273.0</v>
      </c>
      <c r="D36" s="86">
        <v>1972.0</v>
      </c>
      <c r="F36" s="74">
        <f t="shared" si="1"/>
        <v>1972</v>
      </c>
    </row>
    <row r="37">
      <c r="A37" s="92">
        <v>2.0200805E7</v>
      </c>
      <c r="B37" s="93">
        <v>50225.0</v>
      </c>
      <c r="C37" s="86">
        <v>48258.0</v>
      </c>
      <c r="D37" s="86">
        <v>1967.0</v>
      </c>
      <c r="F37" s="74">
        <f t="shared" si="1"/>
        <v>1967</v>
      </c>
    </row>
    <row r="38">
      <c r="A38" s="92">
        <v>2.0200804E7</v>
      </c>
      <c r="B38" s="93">
        <v>50110.0</v>
      </c>
      <c r="C38" s="86">
        <v>48142.0</v>
      </c>
      <c r="D38" s="86">
        <v>1968.0</v>
      </c>
      <c r="F38" s="74">
        <f t="shared" si="1"/>
        <v>1968</v>
      </c>
    </row>
    <row r="39">
      <c r="A39" s="92">
        <v>2.0200803E7</v>
      </c>
      <c r="B39" s="93">
        <v>50062.0</v>
      </c>
      <c r="C39" s="86">
        <v>48093.0</v>
      </c>
      <c r="D39" s="86">
        <v>1969.0</v>
      </c>
      <c r="F39" s="74">
        <f t="shared" si="1"/>
        <v>1969</v>
      </c>
    </row>
    <row r="40">
      <c r="A40" s="92">
        <v>2.0200802E7</v>
      </c>
      <c r="B40" s="93">
        <v>49810.0</v>
      </c>
      <c r="C40" s="86">
        <v>47854.0</v>
      </c>
      <c r="D40" s="86">
        <v>1956.0</v>
      </c>
      <c r="F40" s="74">
        <f t="shared" si="1"/>
        <v>1956</v>
      </c>
    </row>
    <row r="41">
      <c r="A41" s="92">
        <v>2.0200801E7</v>
      </c>
      <c r="B41" s="93">
        <v>49810.0</v>
      </c>
      <c r="C41" s="86">
        <v>47854.0</v>
      </c>
      <c r="D41" s="86">
        <v>1956.0</v>
      </c>
      <c r="F41" s="74">
        <f t="shared" si="1"/>
        <v>1956</v>
      </c>
    </row>
    <row r="42">
      <c r="A42" s="92">
        <v>2.0200731E7</v>
      </c>
      <c r="B42" s="93">
        <v>49810.0</v>
      </c>
      <c r="C42" s="86">
        <v>47854.0</v>
      </c>
      <c r="D42" s="86">
        <v>1956.0</v>
      </c>
      <c r="F42" s="74">
        <f t="shared" si="1"/>
        <v>1956</v>
      </c>
    </row>
    <row r="43">
      <c r="A43" s="92">
        <v>2.020073E7</v>
      </c>
      <c r="B43" s="93">
        <v>49670.0</v>
      </c>
      <c r="C43" s="86">
        <v>47717.0</v>
      </c>
      <c r="D43" s="86">
        <v>1953.0</v>
      </c>
      <c r="F43" s="74">
        <f t="shared" si="1"/>
        <v>1953</v>
      </c>
    </row>
    <row r="44">
      <c r="A44" s="92">
        <v>2.0200729E7</v>
      </c>
      <c r="B44" s="93">
        <v>49540.0</v>
      </c>
      <c r="C44" s="86">
        <v>47581.0</v>
      </c>
      <c r="D44" s="86">
        <v>1959.0</v>
      </c>
      <c r="F44" s="74">
        <f t="shared" si="1"/>
        <v>1959</v>
      </c>
    </row>
    <row r="45">
      <c r="A45" s="92">
        <v>2.0200728E7</v>
      </c>
      <c r="B45" s="93">
        <v>49077.0</v>
      </c>
      <c r="C45" s="86">
        <v>47089.0</v>
      </c>
      <c r="D45" s="86">
        <v>1988.0</v>
      </c>
      <c r="F45" s="74">
        <f t="shared" si="1"/>
        <v>1988</v>
      </c>
    </row>
    <row r="46">
      <c r="A46" s="92">
        <v>2.0200727E7</v>
      </c>
      <c r="B46" s="93">
        <v>48983.0</v>
      </c>
      <c r="C46" s="86">
        <v>46994.0</v>
      </c>
      <c r="D46" s="86"/>
      <c r="F46" s="74">
        <f t="shared" si="1"/>
        <v>1989</v>
      </c>
    </row>
    <row r="47">
      <c r="A47" s="92">
        <v>2.0200726E7</v>
      </c>
      <c r="B47" s="93">
        <v>48776.0</v>
      </c>
      <c r="C47" s="86">
        <v>46806.0</v>
      </c>
      <c r="D47" s="86"/>
      <c r="F47" s="74">
        <f t="shared" si="1"/>
        <v>1970</v>
      </c>
    </row>
    <row r="48">
      <c r="A48" s="92">
        <v>2.0200725E7</v>
      </c>
      <c r="B48" s="93">
        <v>48776.0</v>
      </c>
      <c r="C48" s="86">
        <v>46806.0</v>
      </c>
      <c r="D48" s="86"/>
      <c r="F48" s="74">
        <f t="shared" si="1"/>
        <v>1970</v>
      </c>
    </row>
    <row r="49">
      <c r="A49" s="92">
        <v>2.0200724E7</v>
      </c>
      <c r="B49" s="93">
        <v>48776.0</v>
      </c>
      <c r="C49" s="86">
        <v>46806.0</v>
      </c>
      <c r="D49" s="86"/>
      <c r="F49" s="74">
        <f t="shared" si="1"/>
        <v>1970</v>
      </c>
    </row>
    <row r="50">
      <c r="A50" s="92">
        <v>2.0200723E7</v>
      </c>
      <c r="B50" s="93">
        <v>48232.0</v>
      </c>
      <c r="C50" s="86">
        <v>46213.0</v>
      </c>
      <c r="D50" s="86"/>
      <c r="F50" s="74">
        <f t="shared" si="1"/>
        <v>2019</v>
      </c>
    </row>
    <row r="51">
      <c r="A51" s="92">
        <v>2.0200722E7</v>
      </c>
      <c r="B51" s="93">
        <v>48223.0</v>
      </c>
      <c r="C51" s="86">
        <v>46203.0</v>
      </c>
      <c r="D51" s="86"/>
      <c r="F51" s="74">
        <f t="shared" si="1"/>
        <v>2020</v>
      </c>
    </row>
    <row r="52">
      <c r="A52" s="92">
        <v>2.0200721E7</v>
      </c>
      <c r="B52" s="93">
        <v>48096.0</v>
      </c>
      <c r="C52" s="86">
        <v>46116.0</v>
      </c>
      <c r="D52" s="86"/>
      <c r="F52" s="74">
        <f t="shared" si="1"/>
        <v>1980</v>
      </c>
    </row>
    <row r="53">
      <c r="A53" s="92">
        <v>2.020072E7</v>
      </c>
      <c r="B53" s="93">
        <v>48055.0</v>
      </c>
      <c r="C53" s="86">
        <v>46116.0</v>
      </c>
      <c r="D53" s="86"/>
      <c r="F53" s="74">
        <f t="shared" si="1"/>
        <v>1939</v>
      </c>
    </row>
    <row r="54">
      <c r="A54" s="92">
        <v>2.0200719E7</v>
      </c>
      <c r="B54" s="93">
        <v>47893.0</v>
      </c>
      <c r="C54" s="86">
        <v>46071.0</v>
      </c>
      <c r="D54" s="86"/>
      <c r="F54" s="74">
        <f t="shared" si="1"/>
        <v>1822</v>
      </c>
    </row>
    <row r="55">
      <c r="A55" s="92">
        <v>2.0200718E7</v>
      </c>
      <c r="B55" s="93">
        <v>47893.0</v>
      </c>
      <c r="C55" s="86">
        <v>45910.0</v>
      </c>
      <c r="D55" s="86"/>
      <c r="F55" s="74">
        <f t="shared" si="1"/>
        <v>1983</v>
      </c>
    </row>
    <row r="56">
      <c r="A56" s="92">
        <v>2.0200717E7</v>
      </c>
      <c r="B56" s="93">
        <v>47893.0</v>
      </c>
      <c r="C56" s="86">
        <v>45771.0</v>
      </c>
      <c r="D56" s="86"/>
      <c r="F56" s="74">
        <f t="shared" si="1"/>
        <v>2122</v>
      </c>
    </row>
    <row r="57">
      <c r="A57" s="92">
        <v>2.0200716E7</v>
      </c>
      <c r="B57" s="93">
        <v>47750.0</v>
      </c>
      <c r="C57" s="86">
        <v>45653.0</v>
      </c>
      <c r="D57" s="86"/>
      <c r="F57" s="74">
        <f t="shared" si="1"/>
        <v>2097</v>
      </c>
    </row>
    <row r="58">
      <c r="A58" s="92">
        <v>2.0200715E7</v>
      </c>
      <c r="B58" s="93">
        <v>47636.0</v>
      </c>
      <c r="C58" s="86">
        <v>45547.0</v>
      </c>
      <c r="F58" s="74">
        <f t="shared" si="1"/>
        <v>2089</v>
      </c>
    </row>
    <row r="59">
      <c r="A59" s="92">
        <v>2.0200714E7</v>
      </c>
      <c r="B59" s="93">
        <v>47530.0</v>
      </c>
      <c r="C59" s="86">
        <v>45523.0</v>
      </c>
      <c r="F59" s="74">
        <f t="shared" si="1"/>
        <v>2007</v>
      </c>
    </row>
    <row r="60">
      <c r="A60" s="92">
        <v>2.0200713E7</v>
      </c>
      <c r="B60" s="93">
        <v>47510.0</v>
      </c>
      <c r="C60" s="86">
        <v>45308.0</v>
      </c>
      <c r="F60" s="74">
        <f t="shared" si="1"/>
        <v>2202</v>
      </c>
    </row>
    <row r="61">
      <c r="A61" s="92">
        <v>2.0200712E7</v>
      </c>
      <c r="B61" s="93">
        <v>47287.0</v>
      </c>
      <c r="C61" s="86">
        <v>45224.0</v>
      </c>
      <c r="F61" s="74">
        <f t="shared" si="1"/>
        <v>2063</v>
      </c>
    </row>
    <row r="62">
      <c r="A62" s="92">
        <v>2.0200711E7</v>
      </c>
      <c r="B62" s="93">
        <v>47287.0</v>
      </c>
      <c r="C62" s="86">
        <v>45129.0</v>
      </c>
      <c r="F62" s="74">
        <f t="shared" si="1"/>
        <v>2158</v>
      </c>
    </row>
    <row r="63">
      <c r="A63" s="92">
        <v>2.020071E7</v>
      </c>
      <c r="B63" s="93">
        <v>47287.0</v>
      </c>
      <c r="C63" s="86">
        <v>45056.0</v>
      </c>
      <c r="F63" s="74">
        <f t="shared" si="1"/>
        <v>2231</v>
      </c>
    </row>
    <row r="64">
      <c r="A64" s="92">
        <v>2.0200709E7</v>
      </c>
      <c r="B64" s="93">
        <v>47209.0</v>
      </c>
      <c r="C64" s="86">
        <v>44997.0</v>
      </c>
      <c r="F64" s="74">
        <f t="shared" si="1"/>
        <v>2212</v>
      </c>
    </row>
    <row r="65">
      <c r="A65" s="92">
        <v>2.0200708E7</v>
      </c>
      <c r="B65" s="93">
        <v>47108.0</v>
      </c>
      <c r="C65" s="86">
        <v>44741.0</v>
      </c>
      <c r="F65" s="74">
        <f t="shared" si="1"/>
        <v>2367</v>
      </c>
    </row>
    <row r="66">
      <c r="A66" s="92">
        <v>2.0200707E7</v>
      </c>
      <c r="B66" s="93">
        <v>47033.0</v>
      </c>
      <c r="C66" s="86">
        <v>44672.0</v>
      </c>
      <c r="F66" s="74">
        <f t="shared" si="1"/>
        <v>2361</v>
      </c>
    </row>
    <row r="67">
      <c r="A67" s="92">
        <v>2.0200706E7</v>
      </c>
      <c r="B67" s="93">
        <v>46976.0</v>
      </c>
      <c r="C67" s="86">
        <v>44593.0</v>
      </c>
      <c r="F67" s="74">
        <f t="shared" si="1"/>
        <v>2383</v>
      </c>
    </row>
    <row r="68">
      <c r="A68" s="92">
        <v>2.0200705E7</v>
      </c>
      <c r="B68" s="93">
        <v>46717.0</v>
      </c>
      <c r="C68" s="86">
        <v>44534.0</v>
      </c>
      <c r="F68" s="74">
        <f t="shared" si="1"/>
        <v>2183</v>
      </c>
    </row>
    <row r="69">
      <c r="A69" s="92">
        <v>2.0200704E7</v>
      </c>
      <c r="B69" s="93">
        <v>46717.0</v>
      </c>
      <c r="C69" s="86">
        <v>44384.0</v>
      </c>
      <c r="F69" s="74">
        <f t="shared" si="1"/>
        <v>2333</v>
      </c>
    </row>
    <row r="70">
      <c r="A70" s="92">
        <v>2.0200703E7</v>
      </c>
      <c r="B70" s="93">
        <v>46717.0</v>
      </c>
      <c r="C70" s="86">
        <v>44324.0</v>
      </c>
      <c r="F70" s="74">
        <f t="shared" si="1"/>
        <v>2393</v>
      </c>
    </row>
    <row r="71">
      <c r="A71" s="92">
        <v>2.0200702E7</v>
      </c>
      <c r="B71" s="93">
        <v>46646.0</v>
      </c>
      <c r="C71" s="86">
        <v>44225.0</v>
      </c>
      <c r="F71" s="74">
        <f t="shared" si="1"/>
        <v>2421</v>
      </c>
    </row>
    <row r="72">
      <c r="A72" s="92">
        <v>2.0200701E7</v>
      </c>
      <c r="B72" s="93">
        <v>46572.0</v>
      </c>
      <c r="C72" s="86">
        <v>44086.0</v>
      </c>
      <c r="F72" s="74">
        <f t="shared" si="1"/>
        <v>2486</v>
      </c>
    </row>
    <row r="73">
      <c r="A73" s="92">
        <v>2.020063E7</v>
      </c>
      <c r="B73" s="93">
        <v>46514.0</v>
      </c>
      <c r="C73" s="86">
        <v>44018.0</v>
      </c>
      <c r="F73" s="74">
        <f t="shared" si="1"/>
        <v>2496</v>
      </c>
    </row>
    <row r="74">
      <c r="A74" s="92">
        <v>2.0200629E7</v>
      </c>
      <c r="B74" s="93">
        <v>46362.0</v>
      </c>
      <c r="C74" s="86">
        <v>43954.0</v>
      </c>
      <c r="F74" s="74">
        <f t="shared" si="1"/>
        <v>2408</v>
      </c>
    </row>
    <row r="75">
      <c r="A75" s="92">
        <v>2.0200628E7</v>
      </c>
      <c r="B75" s="93">
        <v>46303.0</v>
      </c>
      <c r="C75" s="86">
        <v>43941.0</v>
      </c>
      <c r="F75" s="74">
        <f t="shared" si="1"/>
        <v>2362</v>
      </c>
    </row>
    <row r="76">
      <c r="A76" s="92">
        <v>2.0200627E7</v>
      </c>
      <c r="B76" s="93">
        <v>46206.0</v>
      </c>
      <c r="C76" s="86">
        <v>43820.0</v>
      </c>
      <c r="F76" s="74">
        <f t="shared" si="1"/>
        <v>2386</v>
      </c>
    </row>
    <row r="77">
      <c r="A77" s="92">
        <v>2.0200626E7</v>
      </c>
      <c r="B77" s="93">
        <v>46059.0</v>
      </c>
      <c r="C77" s="86">
        <v>43802.0</v>
      </c>
      <c r="F77" s="74">
        <f t="shared" si="1"/>
        <v>2257</v>
      </c>
    </row>
    <row r="78">
      <c r="A78" s="92">
        <v>2.0200625E7</v>
      </c>
      <c r="B78" s="93">
        <v>45994.0</v>
      </c>
      <c r="C78" s="86">
        <v>43763.0</v>
      </c>
      <c r="F78" s="74">
        <f t="shared" si="1"/>
        <v>2231</v>
      </c>
    </row>
    <row r="79">
      <c r="A79" s="92">
        <v>2.0200624E7</v>
      </c>
      <c r="B79" s="93">
        <v>45913.0</v>
      </c>
      <c r="C79" s="86">
        <v>43610.0</v>
      </c>
      <c r="F79" s="74">
        <f t="shared" si="1"/>
        <v>2303</v>
      </c>
    </row>
    <row r="80">
      <c r="A80" s="92">
        <v>2.0200623E7</v>
      </c>
      <c r="B80" s="93">
        <v>45899.0</v>
      </c>
      <c r="C80" s="86">
        <v>43493.0</v>
      </c>
      <c r="F80" s="74">
        <f t="shared" si="1"/>
        <v>2406</v>
      </c>
    </row>
    <row r="81">
      <c r="A81" s="92">
        <v>2.0200622E7</v>
      </c>
      <c r="B81" s="93">
        <v>45782.0</v>
      </c>
      <c r="C81" s="86">
        <v>43487.0</v>
      </c>
      <c r="F81" s="74">
        <f t="shared" si="1"/>
        <v>2295</v>
      </c>
    </row>
    <row r="82">
      <c r="A82" s="92">
        <v>2.0200621E7</v>
      </c>
      <c r="B82" s="93">
        <v>45755.0</v>
      </c>
      <c r="C82" s="86">
        <v>43415.0</v>
      </c>
      <c r="F82" s="74">
        <f t="shared" si="1"/>
        <v>2340</v>
      </c>
    </row>
    <row r="83">
      <c r="A83" s="92">
        <v>2.020062E7</v>
      </c>
      <c r="B83" s="93">
        <v>45715.0</v>
      </c>
      <c r="C83" s="86">
        <v>43303.0</v>
      </c>
      <c r="F83" s="74">
        <f t="shared" si="1"/>
        <v>2412</v>
      </c>
    </row>
    <row r="84">
      <c r="A84" s="92">
        <v>2.0200619E7</v>
      </c>
      <c r="B84" s="93">
        <v>45557.0</v>
      </c>
      <c r="C84" s="86">
        <v>43172.0</v>
      </c>
      <c r="F84" s="74">
        <f t="shared" si="1"/>
        <v>2385</v>
      </c>
    </row>
    <row r="85">
      <c r="A85" s="92">
        <v>2.0200618E7</v>
      </c>
      <c r="B85" s="93">
        <v>45440.0</v>
      </c>
      <c r="C85" s="86">
        <v>43078.0</v>
      </c>
      <c r="F85" s="74">
        <f t="shared" si="1"/>
        <v>2362</v>
      </c>
    </row>
    <row r="86">
      <c r="A86" s="92">
        <v>2.0200617E7</v>
      </c>
      <c r="B86" s="93">
        <v>45429.0</v>
      </c>
      <c r="C86" s="86">
        <v>42788.0</v>
      </c>
      <c r="F86" s="74">
        <f t="shared" si="1"/>
        <v>2641</v>
      </c>
    </row>
    <row r="87">
      <c r="A87" s="92">
        <v>2.0200616E7</v>
      </c>
      <c r="B87" s="93">
        <v>45349.0</v>
      </c>
      <c r="C87" s="86">
        <v>42557.0</v>
      </c>
      <c r="F87" s="74">
        <f t="shared" si="1"/>
        <v>2792</v>
      </c>
    </row>
    <row r="88">
      <c r="A88" s="92">
        <v>2.0200615E7</v>
      </c>
      <c r="B88" s="93">
        <v>45235.0</v>
      </c>
      <c r="C88" s="86">
        <v>42448.0</v>
      </c>
      <c r="F88" s="74">
        <f t="shared" si="1"/>
        <v>2787</v>
      </c>
    </row>
    <row r="89">
      <c r="A89" s="92">
        <v>2.0200614E7</v>
      </c>
      <c r="B89" s="93">
        <v>45088.0</v>
      </c>
      <c r="C89" s="86">
        <v>42182.0</v>
      </c>
      <c r="F89" s="74">
        <f t="shared" si="1"/>
        <v>2906</v>
      </c>
    </row>
    <row r="90">
      <c r="A90" s="92">
        <v>2.0200613E7</v>
      </c>
      <c r="B90" s="93">
        <v>44994.0</v>
      </c>
      <c r="C90" s="86">
        <v>42017.0</v>
      </c>
      <c r="F90" s="74">
        <f t="shared" si="1"/>
        <v>2977</v>
      </c>
    </row>
    <row r="91">
      <c r="A91" s="92">
        <v>2.0200612E7</v>
      </c>
      <c r="B91" s="93">
        <v>44689.0</v>
      </c>
      <c r="C91" s="86">
        <v>41895.0</v>
      </c>
      <c r="F91" s="74">
        <f t="shared" si="1"/>
        <v>2794</v>
      </c>
    </row>
    <row r="92">
      <c r="A92" s="92">
        <v>2.0200611E7</v>
      </c>
      <c r="B92" s="93">
        <v>44461.0</v>
      </c>
      <c r="C92" s="86">
        <v>41743.0</v>
      </c>
      <c r="F92" s="74">
        <f t="shared" si="1"/>
        <v>2718</v>
      </c>
    </row>
    <row r="93">
      <c r="A93" s="92">
        <v>2.020061E7</v>
      </c>
      <c r="B93" s="93">
        <v>44347.0</v>
      </c>
      <c r="C93" s="86">
        <v>41387.0</v>
      </c>
      <c r="F93" s="74">
        <f t="shared" si="1"/>
        <v>2960</v>
      </c>
    </row>
    <row r="94">
      <c r="A94" s="92">
        <v>2.0200609E7</v>
      </c>
      <c r="B94" s="93">
        <v>44179.0</v>
      </c>
      <c r="C94" s="86">
        <v>41171.0</v>
      </c>
      <c r="F94" s="74">
        <f t="shared" si="1"/>
        <v>3008</v>
      </c>
    </row>
    <row r="95">
      <c r="A95" s="92">
        <v>2.0200608E7</v>
      </c>
      <c r="B95" s="93">
        <v>44092.0</v>
      </c>
      <c r="C95" s="86">
        <v>41051.0</v>
      </c>
      <c r="F95" s="74">
        <f t="shared" si="1"/>
        <v>3041</v>
      </c>
    </row>
    <row r="96">
      <c r="A96" s="92">
        <v>2.0200607E7</v>
      </c>
      <c r="B96" s="93">
        <v>43968.0</v>
      </c>
      <c r="C96" s="86">
        <v>40941.0</v>
      </c>
      <c r="F96" s="74">
        <f t="shared" si="1"/>
        <v>3027</v>
      </c>
    </row>
    <row r="97">
      <c r="A97" s="92">
        <v>2.0200606E7</v>
      </c>
      <c r="B97" s="93">
        <v>43818.0</v>
      </c>
      <c r="C97" s="86">
        <v>40670.0</v>
      </c>
      <c r="F97" s="74">
        <f t="shared" si="1"/>
        <v>3148</v>
      </c>
    </row>
    <row r="98">
      <c r="A98" s="92">
        <v>2.0200605E7</v>
      </c>
      <c r="B98" s="93">
        <v>43460.0</v>
      </c>
      <c r="C98" s="86"/>
    </row>
    <row r="99">
      <c r="A99" s="92">
        <v>2.0200604E7</v>
      </c>
      <c r="B99" s="93">
        <v>43239.0</v>
      </c>
      <c r="C99" s="86"/>
    </row>
    <row r="100">
      <c r="A100" s="92">
        <v>2.0200603E7</v>
      </c>
      <c r="B100" s="93">
        <v>43091.0</v>
      </c>
      <c r="C100" s="86"/>
    </row>
    <row r="101">
      <c r="A101" s="92">
        <v>2.0200602E7</v>
      </c>
      <c r="B101" s="93">
        <v>42979.0</v>
      </c>
      <c r="C101" s="86"/>
    </row>
    <row r="102">
      <c r="A102" s="92">
        <v>2.0200601E7</v>
      </c>
      <c r="B102" s="93">
        <v>42740.0</v>
      </c>
      <c r="C102" s="86"/>
    </row>
    <row r="103">
      <c r="A103" s="92">
        <v>2.0200531E7</v>
      </c>
      <c r="B103" s="93">
        <v>42201.0</v>
      </c>
      <c r="C103" s="86"/>
    </row>
    <row r="104">
      <c r="A104" s="92">
        <v>2.020053E7</v>
      </c>
      <c r="B104" s="93">
        <v>42022.0</v>
      </c>
      <c r="C104" s="86"/>
    </row>
    <row r="105">
      <c r="A105" s="92">
        <v>2.0200529E7</v>
      </c>
      <c r="B105" s="93">
        <v>41762.0</v>
      </c>
      <c r="C105" s="86"/>
    </row>
    <row r="106">
      <c r="A106" s="92">
        <v>2.0200528E7</v>
      </c>
      <c r="B106" s="93">
        <v>41559.0</v>
      </c>
      <c r="C106" s="86"/>
    </row>
    <row r="107">
      <c r="A107" s="92">
        <v>2.0200527E7</v>
      </c>
      <c r="B107" s="93">
        <v>41288.0</v>
      </c>
      <c r="C107" s="86"/>
    </row>
    <row r="108">
      <c r="A108" s="92">
        <v>2.0200526E7</v>
      </c>
      <c r="B108" s="93">
        <v>41303.0</v>
      </c>
      <c r="C108" s="86"/>
    </row>
    <row r="109">
      <c r="A109" s="92">
        <v>2.0200525E7</v>
      </c>
      <c r="B109" s="93">
        <v>40873.0</v>
      </c>
      <c r="C109" s="86"/>
    </row>
    <row r="110">
      <c r="A110" s="92">
        <v>2.0200524E7</v>
      </c>
      <c r="B110" s="93">
        <v>40468.0</v>
      </c>
      <c r="C110" s="95"/>
    </row>
    <row r="111">
      <c r="A111" s="92">
        <v>2.0200523E7</v>
      </c>
      <c r="B111" s="93">
        <v>40022.0</v>
      </c>
      <c r="C111" s="95"/>
    </row>
    <row r="112">
      <c r="A112" s="92">
        <v>2.0200522E7</v>
      </c>
      <c r="B112" s="93">
        <v>39640.0</v>
      </c>
      <c r="C112" s="86"/>
    </row>
    <row r="113">
      <c r="A113" s="92">
        <v>2.0200521E7</v>
      </c>
      <c r="B113" s="93">
        <v>39208.0</v>
      </c>
      <c r="C113" s="86"/>
    </row>
    <row r="114">
      <c r="A114" s="92">
        <v>2.020052E7</v>
      </c>
      <c r="B114" s="93">
        <v>39017.0</v>
      </c>
      <c r="C114" s="86"/>
    </row>
    <row r="115">
      <c r="A115" s="92">
        <v>2.0200519E7</v>
      </c>
      <c r="B115" s="93">
        <v>38430.0</v>
      </c>
      <c r="C115" s="86"/>
    </row>
    <row r="116">
      <c r="A116" s="92">
        <v>2.0200518E7</v>
      </c>
      <c r="B116" s="93">
        <v>38116.0</v>
      </c>
      <c r="C116" s="86"/>
    </row>
    <row r="117">
      <c r="A117" s="92">
        <v>2.0200517E7</v>
      </c>
      <c r="B117" s="93">
        <v>37419.0</v>
      </c>
      <c r="C117" s="86"/>
    </row>
    <row r="118">
      <c r="A118" s="92">
        <v>2.0200516E7</v>
      </c>
      <c r="B118" s="93">
        <v>36703.0</v>
      </c>
      <c r="C118" s="86"/>
    </row>
    <row r="119">
      <c r="A119" s="92">
        <v>2.0200515E7</v>
      </c>
      <c r="B119" s="93">
        <v>36085.0</v>
      </c>
      <c r="C119" s="86"/>
    </row>
    <row r="120">
      <c r="A120" s="92">
        <v>2.0200514E7</v>
      </c>
      <c r="B120" s="93">
        <v>35464.0</v>
      </c>
      <c r="C120" s="86"/>
    </row>
    <row r="121">
      <c r="A121" s="92">
        <v>2.0200513E7</v>
      </c>
      <c r="B121" s="93">
        <v>34855.0</v>
      </c>
      <c r="C121" s="86"/>
    </row>
    <row r="122">
      <c r="A122" s="92">
        <v>2.0200512E7</v>
      </c>
      <c r="B122" s="93">
        <v>34333.0</v>
      </c>
      <c r="C122" s="86"/>
    </row>
    <row r="123">
      <c r="A123" s="92">
        <v>2.0200511E7</v>
      </c>
      <c r="B123" s="93">
        <v>33765.0</v>
      </c>
      <c r="C123" s="86"/>
    </row>
    <row r="124">
      <c r="A124" s="92">
        <v>2.020051E7</v>
      </c>
      <c r="B124" s="93">
        <v>33554.0</v>
      </c>
      <c r="C124" s="86"/>
    </row>
    <row r="125">
      <c r="A125" s="92">
        <v>2.0200509E7</v>
      </c>
      <c r="B125" s="93">
        <v>32984.0</v>
      </c>
      <c r="C125" s="86"/>
    </row>
    <row r="126">
      <c r="A126" s="92">
        <v>2.0200508E7</v>
      </c>
      <c r="B126" s="93">
        <v>32411.0</v>
      </c>
      <c r="C126" s="86"/>
    </row>
    <row r="127">
      <c r="A127" s="92">
        <v>2.0200507E7</v>
      </c>
      <c r="B127" s="93">
        <v>31784.0</v>
      </c>
      <c r="C127" s="86"/>
    </row>
    <row r="128">
      <c r="A128" s="92">
        <v>2.0200506E7</v>
      </c>
      <c r="B128" s="93">
        <v>30995.0</v>
      </c>
      <c r="C128" s="86"/>
    </row>
    <row r="129">
      <c r="A129" s="92">
        <v>2.0200505E7</v>
      </c>
      <c r="B129" s="93">
        <v>30621.0</v>
      </c>
      <c r="C129" s="86"/>
    </row>
    <row r="130">
      <c r="A130" s="92">
        <v>2.0200504E7</v>
      </c>
      <c r="B130" s="93">
        <v>29287.0</v>
      </c>
      <c r="C130" s="86"/>
    </row>
    <row r="131">
      <c r="A131" s="92">
        <v>2.0200503E7</v>
      </c>
      <c r="B131" s="93">
        <v>29287.0</v>
      </c>
      <c r="C131" s="86"/>
    </row>
    <row r="132">
      <c r="A132" s="92">
        <v>2.0200502E7</v>
      </c>
      <c r="B132" s="93">
        <v>28764.0</v>
      </c>
      <c r="C132" s="86"/>
    </row>
    <row r="133">
      <c r="A133" s="92">
        <v>2.0200501E7</v>
      </c>
      <c r="B133" s="93">
        <v>28764.0</v>
      </c>
      <c r="C133" s="86"/>
    </row>
    <row r="134">
      <c r="A134" s="92">
        <v>2.020043E7</v>
      </c>
      <c r="B134" s="93">
        <v>27700.0</v>
      </c>
      <c r="C134" s="86"/>
    </row>
    <row r="135">
      <c r="A135" s="92">
        <v>2.0200429E7</v>
      </c>
      <c r="B135" s="93">
        <v>26767.0</v>
      </c>
      <c r="C135" s="86"/>
    </row>
    <row r="136">
      <c r="A136" s="92">
        <v>2.0200428E7</v>
      </c>
      <c r="B136" s="93">
        <v>26312.0</v>
      </c>
      <c r="C136" s="86"/>
    </row>
    <row r="137">
      <c r="A137" s="92">
        <v>2.0200427E7</v>
      </c>
      <c r="B137" s="93">
        <v>25269.0</v>
      </c>
      <c r="C137" s="86"/>
    </row>
    <row r="138">
      <c r="A138" s="92">
        <v>2.0200426E7</v>
      </c>
      <c r="B138" s="93">
        <v>25269.0</v>
      </c>
      <c r="C138" s="86"/>
    </row>
    <row r="139">
      <c r="A139" s="92">
        <v>2.0200425E7</v>
      </c>
      <c r="B139" s="93">
        <v>24582.0</v>
      </c>
      <c r="C139" s="86"/>
    </row>
    <row r="140">
      <c r="A140" s="92">
        <v>2.0200424E7</v>
      </c>
      <c r="B140" s="93">
        <v>23921.0</v>
      </c>
      <c r="C140" s="86"/>
    </row>
    <row r="141">
      <c r="A141" s="92">
        <v>2.0200423E7</v>
      </c>
      <c r="B141" s="93">
        <v>23100.0</v>
      </c>
      <c r="C141" s="96"/>
    </row>
    <row r="142">
      <c r="A142" s="92">
        <v>2.0200422E7</v>
      </c>
      <c r="B142" s="93">
        <v>22469.0</v>
      </c>
      <c r="C142" s="96"/>
    </row>
    <row r="143">
      <c r="A143" s="97">
        <v>2.0200421E7</v>
      </c>
      <c r="B143" s="98">
        <v>20360.0</v>
      </c>
      <c r="C143" s="86"/>
    </row>
    <row r="144">
      <c r="A144" s="92">
        <v>2.020042E7</v>
      </c>
      <c r="B144" s="93">
        <v>19815.0</v>
      </c>
      <c r="C144" s="86"/>
    </row>
    <row r="145">
      <c r="A145" s="92">
        <v>2.0200419E7</v>
      </c>
      <c r="B145" s="93">
        <v>17550.0</v>
      </c>
      <c r="C145" s="86"/>
    </row>
    <row r="146">
      <c r="A146" s="92">
        <v>2.0200418E7</v>
      </c>
      <c r="B146" s="93">
        <v>16809.0</v>
      </c>
      <c r="C146" s="86"/>
    </row>
    <row r="147">
      <c r="A147" s="99">
        <v>2.0200417E7</v>
      </c>
      <c r="B147" s="100">
        <v>16809.0</v>
      </c>
      <c r="C147" s="86"/>
    </row>
    <row r="148">
      <c r="A148" s="92">
        <v>2.0200416E7</v>
      </c>
      <c r="B148" s="93">
        <v>15884.0</v>
      </c>
      <c r="C148" s="86"/>
    </row>
    <row r="149">
      <c r="A149" s="92">
        <v>2.0200415E7</v>
      </c>
      <c r="B149" s="93">
        <v>14755.0</v>
      </c>
      <c r="C149" s="86"/>
    </row>
    <row r="150">
      <c r="A150" s="92">
        <v>2.0200414E7</v>
      </c>
      <c r="B150" s="93">
        <v>13989.0</v>
      </c>
      <c r="C150" s="86"/>
    </row>
    <row r="151">
      <c r="A151" s="92">
        <v>2.0200413E7</v>
      </c>
      <c r="B151" s="93">
        <v>13381.0</v>
      </c>
      <c r="C151" s="86"/>
    </row>
    <row r="152">
      <c r="A152" s="92">
        <v>2.0200412E7</v>
      </c>
      <c r="B152" s="93">
        <v>12035.0</v>
      </c>
      <c r="C152" s="86"/>
    </row>
    <row r="153">
      <c r="A153" s="92">
        <v>2.0200411E7</v>
      </c>
      <c r="B153" s="93">
        <v>11510.0</v>
      </c>
      <c r="C153" s="86"/>
    </row>
    <row r="154">
      <c r="A154" s="92">
        <v>2.020041E7</v>
      </c>
      <c r="B154" s="93">
        <v>10538.0</v>
      </c>
      <c r="C154" s="86"/>
    </row>
    <row r="155">
      <c r="A155" s="92">
        <v>2.0200409E7</v>
      </c>
      <c r="B155" s="93">
        <v>9784.0</v>
      </c>
      <c r="C155" s="86"/>
    </row>
    <row r="156">
      <c r="A156" s="92">
        <v>2.0200408E7</v>
      </c>
      <c r="B156" s="93">
        <v>7781.0</v>
      </c>
      <c r="C156" s="86"/>
    </row>
    <row r="157">
      <c r="A157" s="92">
        <v>2.0200407E7</v>
      </c>
      <c r="B157" s="93">
        <v>7781.0</v>
      </c>
      <c r="C157" s="86"/>
    </row>
    <row r="158">
      <c r="A158" s="92">
        <v>2.0200406E7</v>
      </c>
      <c r="B158" s="93">
        <v>6906.0</v>
      </c>
      <c r="C158" s="86"/>
    </row>
    <row r="159">
      <c r="A159" s="92">
        <v>2.0200405E7</v>
      </c>
      <c r="B159" s="93">
        <v>5675.0</v>
      </c>
      <c r="C159" s="86"/>
    </row>
    <row r="160">
      <c r="A160" s="92">
        <v>2.0200404E7</v>
      </c>
      <c r="B160" s="93">
        <v>5276.0</v>
      </c>
      <c r="C160" s="86"/>
    </row>
    <row r="161">
      <c r="A161" s="92">
        <v>2.0200403E7</v>
      </c>
      <c r="B161" s="93">
        <v>4914.0</v>
      </c>
      <c r="C161" s="86"/>
    </row>
    <row r="162">
      <c r="A162" s="92">
        <v>2.0200402E7</v>
      </c>
      <c r="B162" s="93">
        <v>3824.0</v>
      </c>
      <c r="C162" s="86"/>
    </row>
    <row r="163">
      <c r="A163" s="92">
        <v>2.0200401E7</v>
      </c>
      <c r="B163" s="93">
        <v>3557.0</v>
      </c>
      <c r="C163" s="86"/>
    </row>
    <row r="164">
      <c r="A164" s="92">
        <v>2.0200331E7</v>
      </c>
      <c r="B164" s="93">
        <v>3128.0</v>
      </c>
      <c r="C164" s="86"/>
    </row>
    <row r="165">
      <c r="A165" s="92">
        <v>2.020033E7</v>
      </c>
      <c r="B165" s="93">
        <v>2571.0</v>
      </c>
      <c r="C165" s="86"/>
    </row>
    <row r="166">
      <c r="A166" s="92">
        <v>2.0200329E7</v>
      </c>
      <c r="B166" s="93">
        <v>1993.0</v>
      </c>
      <c r="C166" s="86"/>
    </row>
    <row r="167">
      <c r="A167" s="92">
        <v>2.0200328E7</v>
      </c>
      <c r="B167" s="93">
        <v>1291.0</v>
      </c>
      <c r="C167" s="86"/>
    </row>
    <row r="168">
      <c r="A168" s="92">
        <v>2.0200327E7</v>
      </c>
      <c r="B168" s="93">
        <v>1291.0</v>
      </c>
      <c r="C168" s="86"/>
    </row>
    <row r="169">
      <c r="A169" s="92">
        <v>2.0200326E7</v>
      </c>
      <c r="B169" s="93">
        <v>1012.0</v>
      </c>
      <c r="C169" s="86"/>
    </row>
    <row r="170">
      <c r="A170" s="92">
        <v>2.0200325E7</v>
      </c>
      <c r="B170" s="93">
        <v>875.0</v>
      </c>
      <c r="C170" s="86"/>
    </row>
    <row r="171">
      <c r="A171" s="92">
        <v>2.0200324E7</v>
      </c>
      <c r="B171" s="93">
        <v>618.0</v>
      </c>
      <c r="C171" s="86"/>
    </row>
    <row r="172">
      <c r="A172" s="92">
        <v>2.0200323E7</v>
      </c>
      <c r="B172" s="93">
        <v>415.0</v>
      </c>
      <c r="C172" s="86"/>
    </row>
    <row r="173">
      <c r="A173" s="92">
        <v>2.0200322E7</v>
      </c>
      <c r="B173" s="93">
        <v>223.0</v>
      </c>
      <c r="C173" s="86"/>
    </row>
    <row r="174">
      <c r="A174" s="92">
        <v>2.0200321E7</v>
      </c>
      <c r="B174" s="93">
        <v>194.0</v>
      </c>
      <c r="C174" s="86"/>
    </row>
    <row r="175">
      <c r="A175" s="92">
        <v>2.020032E7</v>
      </c>
      <c r="B175" s="93">
        <v>194.0</v>
      </c>
      <c r="C175" s="86"/>
    </row>
    <row r="176">
      <c r="A176" s="92">
        <v>2.0200319E7</v>
      </c>
      <c r="B176" s="93">
        <v>96.0</v>
      </c>
      <c r="C176" s="86"/>
    </row>
    <row r="177">
      <c r="A177" s="92">
        <v>2.0200318E7</v>
      </c>
      <c r="B177" s="93">
        <v>68.0</v>
      </c>
      <c r="C177" s="86"/>
    </row>
    <row r="178">
      <c r="A178" s="92">
        <v>2.0200317E7</v>
      </c>
      <c r="B178" s="93">
        <v>41.0</v>
      </c>
      <c r="C178" s="86"/>
    </row>
    <row r="179">
      <c r="A179" s="92">
        <v>2.0200316E7</v>
      </c>
      <c r="B179" s="93">
        <v>26.0</v>
      </c>
      <c r="C179" s="86"/>
    </row>
    <row r="180">
      <c r="A180" s="92">
        <v>2.0200315E7</v>
      </c>
      <c r="B180" s="93">
        <v>20.0</v>
      </c>
      <c r="C180" s="86"/>
    </row>
    <row r="181">
      <c r="A181" s="92">
        <v>2.0200314E7</v>
      </c>
      <c r="B181" s="93">
        <v>11.0</v>
      </c>
      <c r="C181" s="86"/>
    </row>
    <row r="182">
      <c r="A182" s="92">
        <v>2.0200313E7</v>
      </c>
      <c r="B182" s="93">
        <v>6.0</v>
      </c>
      <c r="C182" s="86"/>
    </row>
    <row r="183">
      <c r="A183" s="92">
        <v>2.0200312E7</v>
      </c>
      <c r="B183" s="93">
        <v>6.0</v>
      </c>
      <c r="C183" s="86"/>
    </row>
    <row r="184">
      <c r="A184" s="92">
        <v>2.0200311E7</v>
      </c>
      <c r="B184" s="93">
        <v>3.0</v>
      </c>
      <c r="C184" s="86"/>
    </row>
    <row r="185">
      <c r="A185" s="92">
        <v>2.020031E7</v>
      </c>
      <c r="B185" s="93">
        <v>2.0</v>
      </c>
      <c r="C185" s="86"/>
    </row>
    <row r="186">
      <c r="A186" s="92">
        <v>2.0200309E7</v>
      </c>
      <c r="B186" s="93">
        <v>1.0</v>
      </c>
      <c r="C186" s="86"/>
    </row>
    <row r="187">
      <c r="A187" s="92">
        <v>2.0200308E7</v>
      </c>
      <c r="B187" s="93">
        <v>1.0</v>
      </c>
      <c r="C187" s="86"/>
    </row>
    <row r="188">
      <c r="A188" s="92">
        <v>2.0200307E7</v>
      </c>
      <c r="B188" s="93">
        <v>0.0</v>
      </c>
      <c r="C188" s="86"/>
    </row>
  </sheetData>
  <conditionalFormatting sqref="F2:F45">
    <cfRule type="cellIs" dxfId="0" priority="1" operator="equal">
      <formula>$D2</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1.43"/>
    <col customWidth="1" min="4" max="4" width="26.43"/>
    <col customWidth="1" min="5" max="5" width="48.29"/>
    <col customWidth="1" min="6" max="6" width="47.0"/>
    <col customWidth="1" min="7" max="7" width="34.86"/>
    <col customWidth="1" min="8" max="8" width="37.29"/>
  </cols>
  <sheetData>
    <row r="1">
      <c r="A1" s="33" t="s">
        <v>105</v>
      </c>
      <c r="B1" s="33" t="s">
        <v>114</v>
      </c>
      <c r="C1" s="33" t="s">
        <v>115</v>
      </c>
      <c r="D1" s="33" t="s">
        <v>107</v>
      </c>
      <c r="E1" s="33" t="s">
        <v>116</v>
      </c>
      <c r="F1" s="33" t="s">
        <v>117</v>
      </c>
      <c r="H1" s="91" t="s">
        <v>118</v>
      </c>
    </row>
    <row r="2">
      <c r="A2" s="33">
        <v>2.0200909E7</v>
      </c>
      <c r="B2" s="93">
        <v>18308.0</v>
      </c>
      <c r="C2" s="94">
        <v>17317.0</v>
      </c>
      <c r="D2" s="86">
        <v>991.0</v>
      </c>
      <c r="E2" s="74">
        <f t="shared" ref="E2:E92" si="1">B2-C2</f>
        <v>991</v>
      </c>
      <c r="F2" s="101">
        <f t="shared" ref="F2:F45" si="2">D2-E2</f>
        <v>0</v>
      </c>
      <c r="H2" s="25">
        <v>991.0</v>
      </c>
    </row>
    <row r="3">
      <c r="A3" s="33">
        <v>2.0200908E7</v>
      </c>
      <c r="B3" s="93">
        <v>18308.0</v>
      </c>
      <c r="C3" s="86">
        <v>17317.0</v>
      </c>
      <c r="D3" s="86">
        <v>991.0</v>
      </c>
      <c r="E3" s="74">
        <f t="shared" si="1"/>
        <v>991</v>
      </c>
      <c r="F3" s="101">
        <f t="shared" si="2"/>
        <v>0</v>
      </c>
      <c r="H3" s="25">
        <v>991.0</v>
      </c>
    </row>
    <row r="4">
      <c r="A4" s="33">
        <v>2.0200907E7</v>
      </c>
      <c r="B4" s="93">
        <v>18249.0</v>
      </c>
      <c r="C4" s="86">
        <v>17259.0</v>
      </c>
      <c r="D4" s="86">
        <v>990.0</v>
      </c>
      <c r="E4" s="74">
        <f t="shared" si="1"/>
        <v>990</v>
      </c>
      <c r="F4" s="101">
        <f t="shared" si="2"/>
        <v>0</v>
      </c>
      <c r="H4" s="25">
        <v>990.0</v>
      </c>
    </row>
    <row r="5">
      <c r="A5" s="33">
        <v>2.0200906E7</v>
      </c>
      <c r="B5" s="93">
        <v>18043.0</v>
      </c>
      <c r="C5" s="86">
        <v>17053.0</v>
      </c>
      <c r="D5" s="86">
        <v>990.0</v>
      </c>
      <c r="E5" s="74">
        <f t="shared" si="1"/>
        <v>990</v>
      </c>
      <c r="F5" s="101">
        <f t="shared" si="2"/>
        <v>0</v>
      </c>
      <c r="H5" s="25">
        <v>990.0</v>
      </c>
    </row>
    <row r="6">
      <c r="A6" s="33">
        <v>2.0200905E7</v>
      </c>
      <c r="B6" s="93">
        <v>17892.0</v>
      </c>
      <c r="C6" s="86">
        <v>16902.0</v>
      </c>
      <c r="D6" s="86">
        <v>990.0</v>
      </c>
      <c r="E6" s="74">
        <f t="shared" si="1"/>
        <v>990</v>
      </c>
      <c r="F6" s="101">
        <f t="shared" si="2"/>
        <v>0</v>
      </c>
      <c r="H6" s="25">
        <v>990.0</v>
      </c>
    </row>
    <row r="7">
      <c r="A7" s="33">
        <v>2.0200904E7</v>
      </c>
      <c r="B7" s="93">
        <v>17752.0</v>
      </c>
      <c r="C7" s="86">
        <v>16762.0</v>
      </c>
      <c r="D7" s="86">
        <v>990.0</v>
      </c>
      <c r="E7" s="74">
        <f t="shared" si="1"/>
        <v>990</v>
      </c>
      <c r="F7" s="101">
        <f t="shared" si="2"/>
        <v>0</v>
      </c>
      <c r="H7" s="25">
        <v>990.0</v>
      </c>
    </row>
    <row r="8">
      <c r="A8" s="33">
        <v>2.0200903E7</v>
      </c>
      <c r="B8" s="93">
        <v>17653.0</v>
      </c>
      <c r="C8" s="86">
        <v>16663.0</v>
      </c>
      <c r="D8" s="86">
        <v>990.0</v>
      </c>
      <c r="E8" s="74">
        <f t="shared" si="1"/>
        <v>990</v>
      </c>
      <c r="F8" s="101">
        <f t="shared" si="2"/>
        <v>0</v>
      </c>
      <c r="H8" s="25">
        <v>990.0</v>
      </c>
    </row>
    <row r="9">
      <c r="A9" s="33">
        <v>2.0200902E7</v>
      </c>
      <c r="B9" s="93">
        <v>17549.0</v>
      </c>
      <c r="C9" s="86">
        <v>16557.0</v>
      </c>
      <c r="D9" s="86">
        <v>992.0</v>
      </c>
      <c r="E9" s="74">
        <f t="shared" si="1"/>
        <v>992</v>
      </c>
      <c r="F9" s="101">
        <f t="shared" si="2"/>
        <v>0</v>
      </c>
      <c r="H9" s="25">
        <v>992.0</v>
      </c>
    </row>
    <row r="10">
      <c r="A10" s="33">
        <v>2.0200901E7</v>
      </c>
      <c r="B10" s="93">
        <v>17535.0</v>
      </c>
      <c r="C10" s="86">
        <v>16537.0</v>
      </c>
      <c r="D10" s="86">
        <v>998.0</v>
      </c>
      <c r="E10" s="74">
        <f t="shared" si="1"/>
        <v>998</v>
      </c>
      <c r="F10" s="101">
        <f t="shared" si="2"/>
        <v>0</v>
      </c>
      <c r="H10" s="25">
        <v>998.0</v>
      </c>
    </row>
    <row r="11">
      <c r="A11" s="33">
        <v>2.0200831E7</v>
      </c>
      <c r="B11" s="93">
        <v>17429.0</v>
      </c>
      <c r="C11" s="86">
        <v>16431.0</v>
      </c>
      <c r="D11" s="86">
        <v>998.0</v>
      </c>
      <c r="E11" s="74">
        <f t="shared" si="1"/>
        <v>998</v>
      </c>
      <c r="F11" s="101">
        <f t="shared" si="2"/>
        <v>0</v>
      </c>
      <c r="H11" s="25">
        <v>998.0</v>
      </c>
    </row>
    <row r="12">
      <c r="A12" s="33">
        <v>2.020083E7</v>
      </c>
      <c r="B12" s="93">
        <v>17343.0</v>
      </c>
      <c r="C12" s="86">
        <v>16346.0</v>
      </c>
      <c r="D12" s="86">
        <v>997.0</v>
      </c>
      <c r="E12" s="74">
        <f t="shared" si="1"/>
        <v>997</v>
      </c>
      <c r="F12" s="101">
        <f t="shared" si="2"/>
        <v>0</v>
      </c>
      <c r="H12" s="25">
        <v>997.0</v>
      </c>
    </row>
    <row r="13">
      <c r="A13" s="33">
        <v>2.0200829E7</v>
      </c>
      <c r="B13" s="93">
        <v>17349.0</v>
      </c>
      <c r="C13" s="86">
        <v>16336.0</v>
      </c>
      <c r="D13" s="86">
        <v>1013.0</v>
      </c>
      <c r="E13" s="74">
        <f t="shared" si="1"/>
        <v>1013</v>
      </c>
      <c r="F13" s="101">
        <f t="shared" si="2"/>
        <v>0</v>
      </c>
      <c r="H13" s="25">
        <v>1013.0</v>
      </c>
    </row>
    <row r="14">
      <c r="A14" s="33">
        <v>2.0200828E7</v>
      </c>
      <c r="B14" s="93">
        <v>17083.0</v>
      </c>
      <c r="C14" s="86">
        <v>16092.0</v>
      </c>
      <c r="D14" s="86">
        <v>991.0</v>
      </c>
      <c r="E14" s="74">
        <f t="shared" si="1"/>
        <v>991</v>
      </c>
      <c r="F14" s="101">
        <f t="shared" si="2"/>
        <v>0</v>
      </c>
      <c r="H14" s="25">
        <v>991.0</v>
      </c>
    </row>
    <row r="15">
      <c r="A15" s="33">
        <v>2.0200827E7</v>
      </c>
      <c r="B15" s="93">
        <v>16976.0</v>
      </c>
      <c r="C15" s="86">
        <v>15987.0</v>
      </c>
      <c r="D15" s="86">
        <v>989.0</v>
      </c>
      <c r="E15" s="74">
        <f t="shared" si="1"/>
        <v>989</v>
      </c>
      <c r="F15" s="101">
        <f t="shared" si="2"/>
        <v>0</v>
      </c>
      <c r="H15" s="25">
        <v>989.0</v>
      </c>
    </row>
    <row r="16">
      <c r="A16" s="33">
        <v>2.0200826E7</v>
      </c>
      <c r="B16" s="93">
        <v>16986.0</v>
      </c>
      <c r="C16" s="86">
        <v>15991.0</v>
      </c>
      <c r="D16" s="86">
        <v>995.0</v>
      </c>
      <c r="E16" s="74">
        <f t="shared" si="1"/>
        <v>995</v>
      </c>
      <c r="F16" s="101">
        <f t="shared" si="2"/>
        <v>0</v>
      </c>
      <c r="H16" s="25">
        <v>995.0</v>
      </c>
    </row>
    <row r="17">
      <c r="A17" s="33">
        <v>2.0200825E7</v>
      </c>
      <c r="B17" s="93">
        <v>16962.0</v>
      </c>
      <c r="C17" s="86">
        <v>15960.0</v>
      </c>
      <c r="D17" s="86">
        <v>1002.0</v>
      </c>
      <c r="E17" s="74">
        <f t="shared" si="1"/>
        <v>1002</v>
      </c>
      <c r="F17" s="101">
        <f t="shared" si="2"/>
        <v>0</v>
      </c>
      <c r="H17" s="25">
        <v>1002.0</v>
      </c>
    </row>
    <row r="18">
      <c r="A18" s="33">
        <v>2.0200824E7</v>
      </c>
      <c r="B18" s="93">
        <v>16942.0</v>
      </c>
      <c r="C18" s="86">
        <v>15930.0</v>
      </c>
      <c r="D18" s="86">
        <v>1012.0</v>
      </c>
      <c r="E18" s="74">
        <f t="shared" si="1"/>
        <v>1012</v>
      </c>
      <c r="F18" s="101">
        <f t="shared" si="2"/>
        <v>0</v>
      </c>
      <c r="H18" s="25">
        <v>1012.0</v>
      </c>
    </row>
    <row r="19">
      <c r="A19" s="33">
        <v>2.0200823E7</v>
      </c>
      <c r="B19" s="93">
        <v>16895.0</v>
      </c>
      <c r="C19" s="86">
        <v>15881.0</v>
      </c>
      <c r="D19" s="86">
        <v>1014.0</v>
      </c>
      <c r="E19" s="74">
        <f t="shared" si="1"/>
        <v>1014</v>
      </c>
      <c r="F19" s="101">
        <f t="shared" si="2"/>
        <v>0</v>
      </c>
      <c r="H19" s="25">
        <v>1014.0</v>
      </c>
    </row>
    <row r="20">
      <c r="A20" s="33">
        <v>2.0200822E7</v>
      </c>
      <c r="B20" s="93">
        <v>16828.0</v>
      </c>
      <c r="C20" s="86">
        <v>15820.0</v>
      </c>
      <c r="D20" s="86">
        <v>1008.0</v>
      </c>
      <c r="E20" s="74">
        <f t="shared" si="1"/>
        <v>1008</v>
      </c>
      <c r="F20" s="101">
        <f t="shared" si="2"/>
        <v>0</v>
      </c>
      <c r="H20" s="25">
        <v>1008.0</v>
      </c>
    </row>
    <row r="21">
      <c r="A21" s="33">
        <v>2.0200821E7</v>
      </c>
      <c r="B21" s="93">
        <v>16770.0</v>
      </c>
      <c r="C21" s="86">
        <v>15766.0</v>
      </c>
      <c r="D21" s="86">
        <v>1004.0</v>
      </c>
      <c r="E21" s="74">
        <f t="shared" si="1"/>
        <v>1004</v>
      </c>
      <c r="F21" s="101">
        <f t="shared" si="2"/>
        <v>0</v>
      </c>
      <c r="H21" s="25">
        <v>1004.0</v>
      </c>
    </row>
    <row r="22">
      <c r="A22" s="33">
        <v>2.020082E7</v>
      </c>
      <c r="B22" s="93">
        <v>16718.0</v>
      </c>
      <c r="C22" s="86">
        <v>15714.0</v>
      </c>
      <c r="D22" s="86">
        <v>1004.0</v>
      </c>
      <c r="E22" s="74">
        <f t="shared" si="1"/>
        <v>1004</v>
      </c>
      <c r="F22" s="101">
        <f t="shared" si="2"/>
        <v>0</v>
      </c>
      <c r="H22" s="25">
        <v>1004.0</v>
      </c>
    </row>
    <row r="23">
      <c r="A23" s="33">
        <v>2.0200819E7</v>
      </c>
      <c r="B23" s="93">
        <v>16643.0</v>
      </c>
      <c r="C23" s="86">
        <v>15639.0</v>
      </c>
      <c r="D23" s="86">
        <v>1004.0</v>
      </c>
      <c r="E23" s="74">
        <f t="shared" si="1"/>
        <v>1004</v>
      </c>
      <c r="F23" s="101">
        <f t="shared" si="2"/>
        <v>0</v>
      </c>
      <c r="H23" s="25">
        <v>1004.0</v>
      </c>
    </row>
    <row r="24">
      <c r="A24" s="33">
        <v>2.0200818E7</v>
      </c>
      <c r="B24" s="93">
        <v>16593.0</v>
      </c>
      <c r="C24" s="86">
        <v>15589.0</v>
      </c>
      <c r="D24" s="86">
        <v>1004.0</v>
      </c>
      <c r="E24" s="74">
        <f t="shared" si="1"/>
        <v>1004</v>
      </c>
      <c r="F24" s="101">
        <f t="shared" si="2"/>
        <v>0</v>
      </c>
      <c r="H24" s="25">
        <v>1004.0</v>
      </c>
    </row>
    <row r="25">
      <c r="A25" s="33">
        <v>2.0200817E7</v>
      </c>
      <c r="B25" s="93">
        <v>16536.0</v>
      </c>
      <c r="C25" s="86">
        <v>15532.0</v>
      </c>
      <c r="D25" s="86">
        <v>1004.0</v>
      </c>
      <c r="E25" s="74">
        <f t="shared" si="1"/>
        <v>1004</v>
      </c>
      <c r="F25" s="101">
        <f t="shared" si="2"/>
        <v>0</v>
      </c>
      <c r="H25" s="25">
        <v>1004.0</v>
      </c>
    </row>
    <row r="26">
      <c r="A26" s="33">
        <v>2.0200816E7</v>
      </c>
      <c r="B26" s="93">
        <v>16451.0</v>
      </c>
      <c r="C26" s="86">
        <v>15448.0</v>
      </c>
      <c r="D26" s="86">
        <v>1003.0</v>
      </c>
      <c r="E26" s="74">
        <f t="shared" si="1"/>
        <v>1003</v>
      </c>
      <c r="F26" s="101">
        <f t="shared" si="2"/>
        <v>0</v>
      </c>
      <c r="H26" s="25">
        <v>1003.0</v>
      </c>
    </row>
    <row r="27">
      <c r="A27" s="33">
        <v>2.0200815E7</v>
      </c>
      <c r="B27" s="93">
        <v>16396.0</v>
      </c>
      <c r="C27" s="86">
        <v>15392.0</v>
      </c>
      <c r="D27" s="86">
        <v>1004.0</v>
      </c>
      <c r="E27" s="74">
        <f t="shared" si="1"/>
        <v>1004</v>
      </c>
      <c r="F27" s="101">
        <f t="shared" si="2"/>
        <v>0</v>
      </c>
      <c r="H27" s="25">
        <v>1004.0</v>
      </c>
    </row>
    <row r="28">
      <c r="A28" s="33">
        <v>2.0200814E7</v>
      </c>
      <c r="B28" s="93">
        <v>16340.0</v>
      </c>
      <c r="C28" s="86">
        <v>15340.0</v>
      </c>
      <c r="D28" s="86">
        <v>1000.0</v>
      </c>
      <c r="E28" s="74">
        <f t="shared" si="1"/>
        <v>1000</v>
      </c>
      <c r="F28" s="101">
        <f t="shared" si="2"/>
        <v>0</v>
      </c>
      <c r="H28" s="25">
        <v>1000.0</v>
      </c>
    </row>
    <row r="29">
      <c r="A29" s="33">
        <v>2.0200813E7</v>
      </c>
      <c r="B29" s="93">
        <v>15967.0</v>
      </c>
      <c r="C29" s="86">
        <v>14968.0</v>
      </c>
      <c r="D29" s="86">
        <v>999.0</v>
      </c>
      <c r="E29" s="74">
        <f t="shared" si="1"/>
        <v>999</v>
      </c>
      <c r="F29" s="101">
        <f t="shared" si="2"/>
        <v>0</v>
      </c>
      <c r="H29" s="25">
        <v>999.0</v>
      </c>
    </row>
    <row r="30">
      <c r="A30" s="33">
        <v>2.0200812E7</v>
      </c>
      <c r="B30" s="93">
        <v>15699.0</v>
      </c>
      <c r="C30" s="86">
        <v>14700.0</v>
      </c>
      <c r="D30" s="86">
        <v>999.0</v>
      </c>
      <c r="E30" s="74">
        <f t="shared" si="1"/>
        <v>999</v>
      </c>
      <c r="F30" s="101">
        <f t="shared" si="2"/>
        <v>0</v>
      </c>
      <c r="H30" s="25">
        <v>999.0</v>
      </c>
    </row>
    <row r="31">
      <c r="A31" s="33">
        <v>2.0200811E7</v>
      </c>
      <c r="B31" s="93">
        <v>15699.0</v>
      </c>
      <c r="C31" s="86">
        <v>14700.0</v>
      </c>
      <c r="D31" s="86">
        <v>999.0</v>
      </c>
      <c r="E31" s="74">
        <f t="shared" si="1"/>
        <v>999</v>
      </c>
      <c r="F31" s="101">
        <f t="shared" si="2"/>
        <v>0</v>
      </c>
      <c r="H31" s="25">
        <v>999.0</v>
      </c>
    </row>
    <row r="32">
      <c r="A32" s="33">
        <v>2.020081E7</v>
      </c>
      <c r="B32" s="93">
        <v>15634.0</v>
      </c>
      <c r="C32" s="86">
        <v>14636.0</v>
      </c>
      <c r="D32" s="86">
        <v>998.0</v>
      </c>
      <c r="E32" s="74">
        <f t="shared" si="1"/>
        <v>998</v>
      </c>
      <c r="F32" s="101">
        <f t="shared" si="2"/>
        <v>0</v>
      </c>
      <c r="H32" s="25">
        <v>998.0</v>
      </c>
    </row>
    <row r="33">
      <c r="A33" s="33">
        <v>2.0200809E7</v>
      </c>
      <c r="B33" s="93">
        <v>15575.0</v>
      </c>
      <c r="C33" s="86">
        <v>14576.0</v>
      </c>
      <c r="D33" s="86">
        <v>999.0</v>
      </c>
      <c r="E33" s="74">
        <f t="shared" si="1"/>
        <v>999</v>
      </c>
      <c r="F33" s="101">
        <f t="shared" si="2"/>
        <v>0</v>
      </c>
      <c r="H33" s="25">
        <v>999.0</v>
      </c>
    </row>
    <row r="34">
      <c r="A34" s="33">
        <v>2.0200808E7</v>
      </c>
      <c r="B34" s="93">
        <v>15502.0</v>
      </c>
      <c r="C34" s="86">
        <v>14502.0</v>
      </c>
      <c r="D34" s="86">
        <v>1000.0</v>
      </c>
      <c r="E34" s="74">
        <f t="shared" si="1"/>
        <v>1000</v>
      </c>
      <c r="F34" s="101">
        <f t="shared" si="2"/>
        <v>0</v>
      </c>
      <c r="H34" s="25">
        <v>1000.0</v>
      </c>
    </row>
    <row r="35">
      <c r="A35" s="33">
        <v>2.0200807E7</v>
      </c>
      <c r="B35" s="93">
        <v>15445.0</v>
      </c>
      <c r="C35" s="86">
        <v>14447.0</v>
      </c>
      <c r="D35" s="86">
        <v>998.0</v>
      </c>
      <c r="E35" s="74">
        <f t="shared" si="1"/>
        <v>998</v>
      </c>
      <c r="F35" s="101">
        <f t="shared" si="2"/>
        <v>0</v>
      </c>
      <c r="H35" s="25">
        <v>998.0</v>
      </c>
    </row>
    <row r="36">
      <c r="A36" s="33">
        <v>2.0200806E7</v>
      </c>
      <c r="B36" s="93">
        <v>15365.0</v>
      </c>
      <c r="C36" s="86">
        <v>14368.0</v>
      </c>
      <c r="D36" s="86">
        <v>997.0</v>
      </c>
      <c r="E36" s="74">
        <f t="shared" si="1"/>
        <v>997</v>
      </c>
      <c r="F36" s="101">
        <f t="shared" si="2"/>
        <v>0</v>
      </c>
      <c r="H36" s="25">
        <v>997.0</v>
      </c>
    </row>
    <row r="37">
      <c r="A37" s="33">
        <v>2.0200805E7</v>
      </c>
      <c r="B37" s="93">
        <v>15296.0</v>
      </c>
      <c r="C37" s="86">
        <v>14299.0</v>
      </c>
      <c r="D37" s="86">
        <v>997.0</v>
      </c>
      <c r="E37" s="74">
        <f t="shared" si="1"/>
        <v>997</v>
      </c>
      <c r="F37" s="101">
        <f t="shared" si="2"/>
        <v>0</v>
      </c>
      <c r="H37" s="25">
        <v>997.0</v>
      </c>
    </row>
    <row r="38">
      <c r="A38" s="33">
        <v>2.0200804E7</v>
      </c>
      <c r="B38" s="93">
        <v>15137.0</v>
      </c>
      <c r="C38" s="86">
        <v>14140.0</v>
      </c>
      <c r="D38" s="86">
        <v>997.0</v>
      </c>
      <c r="E38" s="74">
        <f t="shared" si="1"/>
        <v>997</v>
      </c>
      <c r="F38" s="101">
        <f t="shared" si="2"/>
        <v>0</v>
      </c>
      <c r="H38" s="25">
        <v>997.0</v>
      </c>
    </row>
    <row r="39">
      <c r="A39" s="33">
        <v>2.0200803E7</v>
      </c>
      <c r="B39" s="93">
        <v>15055.0</v>
      </c>
      <c r="C39" s="86">
        <v>14058.0</v>
      </c>
      <c r="D39" s="86">
        <v>997.0</v>
      </c>
      <c r="E39" s="74">
        <f t="shared" si="1"/>
        <v>997</v>
      </c>
      <c r="F39" s="101">
        <f t="shared" si="2"/>
        <v>0</v>
      </c>
      <c r="H39" s="25">
        <v>997.0</v>
      </c>
    </row>
    <row r="40">
      <c r="A40" s="33">
        <v>2.0200802E7</v>
      </c>
      <c r="B40" s="93">
        <v>14949.0</v>
      </c>
      <c r="C40" s="86">
        <v>13952.0</v>
      </c>
      <c r="D40" s="86">
        <v>997.0</v>
      </c>
      <c r="E40" s="74">
        <f t="shared" si="1"/>
        <v>997</v>
      </c>
      <c r="F40" s="101">
        <f t="shared" si="2"/>
        <v>0</v>
      </c>
      <c r="H40" s="25">
        <v>997.0</v>
      </c>
    </row>
    <row r="41">
      <c r="A41" s="33">
        <v>2.0200801E7</v>
      </c>
      <c r="B41" s="93">
        <v>14877.0</v>
      </c>
      <c r="C41" s="86">
        <v>13880.0</v>
      </c>
      <c r="D41" s="86">
        <v>997.0</v>
      </c>
      <c r="E41" s="74">
        <f t="shared" si="1"/>
        <v>997</v>
      </c>
      <c r="F41" s="101">
        <f t="shared" si="2"/>
        <v>0</v>
      </c>
      <c r="H41" s="25">
        <v>997.0</v>
      </c>
    </row>
    <row r="42">
      <c r="A42" s="33">
        <v>2.0200731E7</v>
      </c>
      <c r="B42" s="93">
        <v>14788.0</v>
      </c>
      <c r="C42" s="86">
        <v>13791.0</v>
      </c>
      <c r="D42" s="86">
        <v>997.0</v>
      </c>
      <c r="E42" s="74">
        <f t="shared" si="1"/>
        <v>997</v>
      </c>
      <c r="F42" s="101">
        <f t="shared" si="2"/>
        <v>0</v>
      </c>
      <c r="H42" s="25">
        <v>997.0</v>
      </c>
    </row>
    <row r="43">
      <c r="A43" s="33">
        <v>2.020073E7</v>
      </c>
      <c r="B43" s="93">
        <v>14689.0</v>
      </c>
      <c r="C43" s="86">
        <v>13692.0</v>
      </c>
      <c r="D43" s="86">
        <v>997.0</v>
      </c>
      <c r="E43" s="74">
        <f t="shared" si="1"/>
        <v>997</v>
      </c>
      <c r="F43" s="101">
        <f t="shared" si="2"/>
        <v>0</v>
      </c>
      <c r="H43" s="25">
        <v>997.0</v>
      </c>
    </row>
    <row r="44">
      <c r="A44" s="33">
        <v>2.0200729E7</v>
      </c>
      <c r="B44" s="93">
        <v>14602.0</v>
      </c>
      <c r="C44" s="86">
        <v>13606.0</v>
      </c>
      <c r="D44" s="86">
        <v>996.0</v>
      </c>
      <c r="E44" s="74">
        <f t="shared" si="1"/>
        <v>996</v>
      </c>
      <c r="F44" s="101">
        <f t="shared" si="2"/>
        <v>0</v>
      </c>
      <c r="H44" s="25">
        <v>996.0</v>
      </c>
    </row>
    <row r="45">
      <c r="A45" s="33">
        <v>2.0200728E7</v>
      </c>
      <c r="B45" s="93">
        <v>14476.0</v>
      </c>
      <c r="C45" s="86">
        <v>13480.0</v>
      </c>
      <c r="D45" s="86">
        <v>996.0</v>
      </c>
      <c r="E45" s="74">
        <f t="shared" si="1"/>
        <v>996</v>
      </c>
      <c r="F45" s="101">
        <f t="shared" si="2"/>
        <v>0</v>
      </c>
      <c r="H45" s="25">
        <v>996.0</v>
      </c>
    </row>
    <row r="46">
      <c r="A46" s="33">
        <v>2.0200727E7</v>
      </c>
      <c r="B46" s="93">
        <v>14406.0</v>
      </c>
      <c r="C46" s="86">
        <v>13410.0</v>
      </c>
      <c r="E46" s="74">
        <f t="shared" si="1"/>
        <v>996</v>
      </c>
      <c r="H46" s="25">
        <v>996.0</v>
      </c>
    </row>
    <row r="47">
      <c r="A47" s="33">
        <v>2.0200726E7</v>
      </c>
      <c r="B47" s="93">
        <v>14290.0</v>
      </c>
      <c r="C47" s="86">
        <v>13294.0</v>
      </c>
      <c r="E47" s="74">
        <f t="shared" si="1"/>
        <v>996</v>
      </c>
      <c r="H47" s="25">
        <v>996.0</v>
      </c>
    </row>
    <row r="48">
      <c r="A48" s="33">
        <v>2.0200725E7</v>
      </c>
      <c r="B48" s="93">
        <v>14175.0</v>
      </c>
      <c r="C48" s="86">
        <v>13179.0</v>
      </c>
      <c r="E48" s="74">
        <f t="shared" si="1"/>
        <v>996</v>
      </c>
      <c r="H48" s="25">
        <v>996.0</v>
      </c>
    </row>
    <row r="49">
      <c r="A49" s="33">
        <v>2.0200724E7</v>
      </c>
      <c r="B49" s="93">
        <v>14202.0</v>
      </c>
      <c r="C49" s="86">
        <v>13205.0</v>
      </c>
      <c r="E49" s="74">
        <f t="shared" si="1"/>
        <v>997</v>
      </c>
      <c r="H49" s="25">
        <v>997.0</v>
      </c>
    </row>
    <row r="50">
      <c r="A50" s="33">
        <v>2.0200723E7</v>
      </c>
      <c r="B50" s="93">
        <v>13924.0</v>
      </c>
      <c r="C50" s="86">
        <v>12933.0</v>
      </c>
      <c r="E50" s="74">
        <f t="shared" si="1"/>
        <v>991</v>
      </c>
      <c r="H50" s="25">
        <v>991.0</v>
      </c>
    </row>
    <row r="51">
      <c r="A51" s="33">
        <v>2.0200722E7</v>
      </c>
      <c r="B51" s="93">
        <v>13792.0</v>
      </c>
      <c r="C51" s="86">
        <v>12804.0</v>
      </c>
      <c r="E51" s="74">
        <f t="shared" si="1"/>
        <v>988</v>
      </c>
      <c r="H51" s="25">
        <v>988.0</v>
      </c>
    </row>
    <row r="52">
      <c r="A52" s="33">
        <v>2.0200721E7</v>
      </c>
      <c r="B52" s="93">
        <v>13746.0</v>
      </c>
      <c r="C52" s="86">
        <v>12763.0</v>
      </c>
      <c r="E52" s="74">
        <f t="shared" si="1"/>
        <v>983</v>
      </c>
      <c r="H52" s="25">
        <v>983.0</v>
      </c>
    </row>
    <row r="53">
      <c r="A53" s="33">
        <v>2.020072E7</v>
      </c>
      <c r="B53" s="93">
        <v>13519.0</v>
      </c>
      <c r="C53" s="86">
        <v>12537.0</v>
      </c>
      <c r="E53" s="74">
        <f t="shared" si="1"/>
        <v>982</v>
      </c>
      <c r="H53" s="25">
        <v>982.0</v>
      </c>
    </row>
    <row r="54">
      <c r="A54" s="33">
        <v>2.0200719E7</v>
      </c>
      <c r="B54" s="93">
        <v>13519.0</v>
      </c>
      <c r="C54" s="86">
        <v>12537.0</v>
      </c>
      <c r="E54" s="74">
        <f t="shared" si="1"/>
        <v>982</v>
      </c>
      <c r="H54" s="25">
        <v>982.0</v>
      </c>
    </row>
    <row r="55">
      <c r="A55" s="33">
        <v>2.0200718E7</v>
      </c>
      <c r="B55" s="93">
        <v>13429.0</v>
      </c>
      <c r="C55" s="86">
        <v>12447.0</v>
      </c>
      <c r="E55" s="74">
        <f t="shared" si="1"/>
        <v>982</v>
      </c>
      <c r="H55" s="25">
        <v>982.0</v>
      </c>
    </row>
    <row r="56">
      <c r="A56" s="33">
        <v>2.0200717E7</v>
      </c>
      <c r="B56" s="93">
        <v>13337.0</v>
      </c>
      <c r="C56" s="86">
        <v>12355.0</v>
      </c>
      <c r="E56" s="74">
        <f t="shared" si="1"/>
        <v>982</v>
      </c>
      <c r="H56" s="25">
        <v>982.0</v>
      </c>
    </row>
    <row r="57">
      <c r="A57" s="33">
        <v>2.0200716E7</v>
      </c>
      <c r="B57" s="93">
        <v>13114.0</v>
      </c>
      <c r="C57" s="86">
        <v>12131.0</v>
      </c>
      <c r="E57" s="74">
        <f t="shared" si="1"/>
        <v>983</v>
      </c>
      <c r="H57" s="25">
        <v>983.0</v>
      </c>
    </row>
    <row r="58">
      <c r="A58" s="33">
        <v>2.0200715E7</v>
      </c>
      <c r="B58" s="93">
        <v>13050.0</v>
      </c>
      <c r="C58" s="86">
        <v>12069.0</v>
      </c>
      <c r="E58" s="74">
        <f t="shared" si="1"/>
        <v>981</v>
      </c>
      <c r="H58" s="25">
        <v>981.0</v>
      </c>
    </row>
    <row r="59">
      <c r="A59" s="33">
        <v>2.0200714E7</v>
      </c>
      <c r="B59" s="93">
        <v>12969.0</v>
      </c>
      <c r="C59" s="86">
        <v>11989.0</v>
      </c>
      <c r="E59" s="74">
        <f t="shared" si="1"/>
        <v>980</v>
      </c>
      <c r="H59" s="25">
        <v>980.0</v>
      </c>
    </row>
    <row r="60">
      <c r="A60" s="33">
        <v>2.0200713E7</v>
      </c>
      <c r="B60" s="93">
        <v>12879.0</v>
      </c>
      <c r="C60" s="86">
        <v>11898.0</v>
      </c>
      <c r="E60" s="74">
        <f t="shared" si="1"/>
        <v>981</v>
      </c>
      <c r="H60" s="25">
        <v>981.0</v>
      </c>
    </row>
    <row r="61">
      <c r="A61" s="33">
        <v>2.0200712E7</v>
      </c>
      <c r="B61" s="93">
        <v>12804.0</v>
      </c>
      <c r="C61" s="86">
        <v>11823.0</v>
      </c>
      <c r="E61" s="74">
        <f t="shared" si="1"/>
        <v>981</v>
      </c>
      <c r="H61" s="25">
        <v>981.0</v>
      </c>
    </row>
    <row r="62">
      <c r="A62" s="33">
        <v>2.0200711E7</v>
      </c>
      <c r="B62" s="93">
        <v>12743.0</v>
      </c>
      <c r="C62" s="86">
        <v>11699.0</v>
      </c>
      <c r="E62" s="74">
        <f t="shared" si="1"/>
        <v>1044</v>
      </c>
      <c r="H62" s="25">
        <v>1044.0</v>
      </c>
    </row>
    <row r="63">
      <c r="A63" s="33">
        <v>2.020071E7</v>
      </c>
      <c r="B63" s="93">
        <v>12652.0</v>
      </c>
      <c r="C63" s="86">
        <v>11608.0</v>
      </c>
      <c r="E63" s="74">
        <f t="shared" si="1"/>
        <v>1044</v>
      </c>
      <c r="H63" s="25">
        <v>1044.0</v>
      </c>
    </row>
    <row r="64">
      <c r="A64" s="33">
        <v>2.0200709E7</v>
      </c>
      <c r="B64" s="93">
        <v>12531.0</v>
      </c>
      <c r="C64" s="86">
        <v>11487.0</v>
      </c>
      <c r="E64" s="74">
        <f t="shared" si="1"/>
        <v>1044</v>
      </c>
      <c r="H64" s="25">
        <v>1044.0</v>
      </c>
    </row>
    <row r="65">
      <c r="A65" s="33">
        <v>2.0200708E7</v>
      </c>
      <c r="B65" s="93">
        <v>12462.0</v>
      </c>
      <c r="C65" s="86">
        <v>11418.0</v>
      </c>
      <c r="E65" s="74">
        <f t="shared" si="1"/>
        <v>1044</v>
      </c>
      <c r="H65" s="25">
        <v>1044.0</v>
      </c>
    </row>
    <row r="66">
      <c r="A66" s="33">
        <v>2.0200707E7</v>
      </c>
      <c r="B66" s="93">
        <v>12414.0</v>
      </c>
      <c r="C66" s="86">
        <v>11370.0</v>
      </c>
      <c r="E66" s="74">
        <f t="shared" si="1"/>
        <v>1044</v>
      </c>
      <c r="H66" s="25">
        <v>1044.0</v>
      </c>
    </row>
    <row r="67">
      <c r="A67" s="33">
        <v>2.0200706E7</v>
      </c>
      <c r="B67" s="93">
        <v>12293.0</v>
      </c>
      <c r="C67" s="86">
        <v>11249.0</v>
      </c>
      <c r="E67" s="74">
        <f t="shared" si="1"/>
        <v>1044</v>
      </c>
      <c r="H67" s="25">
        <v>1044.0</v>
      </c>
    </row>
    <row r="68">
      <c r="A68" s="33">
        <v>2.0200705E7</v>
      </c>
      <c r="B68" s="93">
        <v>12128.0</v>
      </c>
      <c r="C68" s="86">
        <v>11084.0</v>
      </c>
      <c r="E68" s="74">
        <f t="shared" si="1"/>
        <v>1044</v>
      </c>
      <c r="H68" s="25">
        <v>1044.0</v>
      </c>
    </row>
    <row r="69">
      <c r="A69" s="33">
        <v>2.0200704E7</v>
      </c>
      <c r="B69" s="93">
        <v>11996.0</v>
      </c>
      <c r="C69" s="86">
        <v>10952.0</v>
      </c>
      <c r="E69" s="74">
        <f t="shared" si="1"/>
        <v>1044</v>
      </c>
      <c r="H69" s="25">
        <v>1044.0</v>
      </c>
    </row>
    <row r="70">
      <c r="A70" s="33">
        <v>2.0200703E7</v>
      </c>
      <c r="B70" s="93">
        <v>11923.0</v>
      </c>
      <c r="C70" s="86">
        <v>10879.0</v>
      </c>
      <c r="E70" s="74">
        <f t="shared" si="1"/>
        <v>1044</v>
      </c>
      <c r="H70" s="25">
        <v>1044.0</v>
      </c>
    </row>
    <row r="71">
      <c r="A71" s="33">
        <v>2.0200702E7</v>
      </c>
      <c r="B71" s="93">
        <v>11731.0</v>
      </c>
      <c r="C71" s="86">
        <v>10687.0</v>
      </c>
      <c r="E71" s="74">
        <f t="shared" si="1"/>
        <v>1044</v>
      </c>
      <c r="H71" s="25">
        <v>1044.0</v>
      </c>
    </row>
    <row r="72">
      <c r="A72" s="33">
        <v>2.0200701E7</v>
      </c>
      <c r="B72" s="93">
        <v>11510.0</v>
      </c>
      <c r="C72" s="86">
        <v>10466.0</v>
      </c>
      <c r="E72" s="74">
        <f t="shared" si="1"/>
        <v>1044</v>
      </c>
      <c r="H72" s="25">
        <v>1044.0</v>
      </c>
    </row>
    <row r="73">
      <c r="A73" s="33">
        <v>2.020063E7</v>
      </c>
      <c r="B73" s="93">
        <v>11474.0</v>
      </c>
      <c r="C73" s="86">
        <v>10430.0</v>
      </c>
      <c r="E73" s="74">
        <f t="shared" si="1"/>
        <v>1044</v>
      </c>
      <c r="H73" s="25">
        <v>1044.0</v>
      </c>
    </row>
    <row r="74">
      <c r="A74" s="33">
        <v>2.0200629E7</v>
      </c>
      <c r="B74" s="93">
        <v>11376.0</v>
      </c>
      <c r="C74" s="86">
        <v>10306.0</v>
      </c>
      <c r="E74" s="74">
        <f t="shared" si="1"/>
        <v>1070</v>
      </c>
      <c r="H74" s="25">
        <v>1070.0</v>
      </c>
    </row>
    <row r="75">
      <c r="A75" s="33">
        <v>2.0200628E7</v>
      </c>
      <c r="B75" s="93">
        <v>11226.0</v>
      </c>
      <c r="C75" s="86">
        <v>10162.0</v>
      </c>
      <c r="E75" s="74">
        <f t="shared" si="1"/>
        <v>1064</v>
      </c>
      <c r="H75" s="25">
        <v>1064.0</v>
      </c>
    </row>
    <row r="76">
      <c r="A76" s="33">
        <v>2.0200627E7</v>
      </c>
      <c r="B76" s="93">
        <v>11091.0</v>
      </c>
      <c r="C76" s="86">
        <v>10047.0</v>
      </c>
      <c r="E76" s="74">
        <f t="shared" si="1"/>
        <v>1044</v>
      </c>
      <c r="H76" s="25">
        <v>1044.0</v>
      </c>
    </row>
    <row r="77">
      <c r="A77" s="33">
        <v>2.0200626E7</v>
      </c>
      <c r="B77" s="93">
        <v>11017.0</v>
      </c>
      <c r="C77" s="86">
        <v>9972.0</v>
      </c>
      <c r="E77" s="74">
        <f t="shared" si="1"/>
        <v>1045</v>
      </c>
      <c r="H77" s="25">
        <v>1045.0</v>
      </c>
    </row>
    <row r="78">
      <c r="A78" s="33">
        <v>2.0200625E7</v>
      </c>
      <c r="B78" s="93">
        <v>10980.0</v>
      </c>
      <c r="C78" s="86">
        <v>9925.0</v>
      </c>
      <c r="E78" s="74">
        <f t="shared" si="1"/>
        <v>1055</v>
      </c>
      <c r="H78" s="25">
        <v>1055.0</v>
      </c>
    </row>
    <row r="79">
      <c r="A79" s="33">
        <v>2.0200624E7</v>
      </c>
      <c r="B79" s="93">
        <v>10889.0</v>
      </c>
      <c r="C79" s="86">
        <v>9834.0</v>
      </c>
      <c r="E79" s="74">
        <f t="shared" si="1"/>
        <v>1055</v>
      </c>
      <c r="H79" s="25">
        <v>1055.0</v>
      </c>
    </row>
    <row r="80">
      <c r="A80" s="33">
        <v>2.0200623E7</v>
      </c>
      <c r="B80" s="93">
        <v>10847.0</v>
      </c>
      <c r="C80" s="86">
        <v>9792.0</v>
      </c>
      <c r="E80" s="74">
        <f t="shared" si="1"/>
        <v>1055</v>
      </c>
      <c r="H80" s="25">
        <v>1055.0</v>
      </c>
    </row>
    <row r="81">
      <c r="A81" s="33">
        <v>2.0200622E7</v>
      </c>
      <c r="B81" s="93">
        <v>10820.0</v>
      </c>
      <c r="C81" s="86">
        <v>9764.0</v>
      </c>
      <c r="E81" s="74">
        <f t="shared" si="1"/>
        <v>1056</v>
      </c>
      <c r="H81" s="25">
        <v>1056.0</v>
      </c>
    </row>
    <row r="82">
      <c r="A82" s="33">
        <v>2.0200621E7</v>
      </c>
      <c r="B82" s="93">
        <v>10775.0</v>
      </c>
      <c r="C82" s="86">
        <v>9724.0</v>
      </c>
      <c r="E82" s="74">
        <f t="shared" si="1"/>
        <v>1051</v>
      </c>
      <c r="H82" s="25">
        <v>1051.0</v>
      </c>
    </row>
    <row r="83">
      <c r="A83" s="33">
        <v>2.020062E7</v>
      </c>
      <c r="B83" s="93">
        <v>10681.0</v>
      </c>
      <c r="C83" s="86">
        <v>9632.0</v>
      </c>
      <c r="E83" s="74">
        <f t="shared" si="1"/>
        <v>1049</v>
      </c>
      <c r="H83" s="25">
        <v>1049.0</v>
      </c>
    </row>
    <row r="84">
      <c r="A84" s="33">
        <v>2.0200619E7</v>
      </c>
      <c r="B84" s="93">
        <v>10611.0</v>
      </c>
      <c r="C84" s="86">
        <v>9580.0</v>
      </c>
      <c r="E84" s="74">
        <f t="shared" si="1"/>
        <v>1031</v>
      </c>
      <c r="H84" s="25">
        <v>1031.0</v>
      </c>
    </row>
    <row r="85">
      <c r="A85" s="33">
        <v>2.0200618E7</v>
      </c>
      <c r="B85" s="93">
        <v>10499.0</v>
      </c>
      <c r="C85" s="86">
        <v>9524.0</v>
      </c>
      <c r="E85" s="74">
        <f t="shared" si="1"/>
        <v>975</v>
      </c>
      <c r="H85" s="25">
        <v>975.0</v>
      </c>
    </row>
    <row r="86">
      <c r="A86" s="33">
        <v>2.0200617E7</v>
      </c>
      <c r="B86" s="93">
        <v>10444.0</v>
      </c>
      <c r="C86" s="86">
        <v>9470.0</v>
      </c>
      <c r="E86" s="74">
        <f t="shared" si="1"/>
        <v>974</v>
      </c>
      <c r="H86" s="25">
        <v>974.0</v>
      </c>
    </row>
    <row r="87">
      <c r="A87" s="33">
        <v>2.0200616E7</v>
      </c>
      <c r="B87" s="93">
        <v>10403.0</v>
      </c>
      <c r="C87" s="86">
        <v>9429.0</v>
      </c>
      <c r="E87" s="74">
        <f t="shared" si="1"/>
        <v>974</v>
      </c>
      <c r="H87" s="25">
        <v>974.0</v>
      </c>
    </row>
    <row r="88">
      <c r="A88" s="33">
        <v>2.0200615E7</v>
      </c>
      <c r="B88" s="93">
        <v>10340.0</v>
      </c>
      <c r="C88" s="86">
        <v>9378.0</v>
      </c>
      <c r="E88" s="74">
        <f t="shared" si="1"/>
        <v>962</v>
      </c>
      <c r="H88" s="25">
        <v>962.0</v>
      </c>
    </row>
    <row r="89">
      <c r="A89" s="33">
        <v>2.0200614E7</v>
      </c>
      <c r="B89" s="93">
        <v>10264.0</v>
      </c>
      <c r="C89" s="86">
        <v>9313.0</v>
      </c>
      <c r="E89" s="74">
        <f t="shared" si="1"/>
        <v>951</v>
      </c>
      <c r="H89" s="25">
        <v>951.0</v>
      </c>
    </row>
    <row r="90">
      <c r="A90" s="33">
        <v>2.0200613E7</v>
      </c>
      <c r="B90" s="93">
        <v>10229.0</v>
      </c>
      <c r="C90" s="86">
        <v>9278.0</v>
      </c>
      <c r="E90" s="74">
        <f t="shared" si="1"/>
        <v>951</v>
      </c>
      <c r="H90" s="25">
        <v>951.0</v>
      </c>
    </row>
    <row r="91">
      <c r="A91" s="33">
        <v>2.0200612E7</v>
      </c>
      <c r="B91" s="93">
        <v>10173.0</v>
      </c>
      <c r="C91" s="86">
        <v>9222.0</v>
      </c>
      <c r="E91" s="74">
        <f t="shared" si="1"/>
        <v>951</v>
      </c>
      <c r="H91" s="25">
        <v>951.0</v>
      </c>
    </row>
    <row r="92">
      <c r="A92" s="33">
        <v>2.0200611E7</v>
      </c>
      <c r="B92" s="93">
        <v>10106.0</v>
      </c>
      <c r="C92" s="86">
        <v>9158.0</v>
      </c>
      <c r="E92" s="74">
        <f t="shared" si="1"/>
        <v>948</v>
      </c>
      <c r="H92" s="25">
        <v>948.0</v>
      </c>
    </row>
    <row r="93">
      <c r="A93" s="33">
        <v>2.020061E7</v>
      </c>
      <c r="B93" s="93">
        <v>10056.0</v>
      </c>
    </row>
    <row r="94">
      <c r="A94" s="33">
        <v>2.0200609E7</v>
      </c>
      <c r="B94" s="93">
        <v>10020.0</v>
      </c>
    </row>
    <row r="95">
      <c r="A95" s="33">
        <v>2.0200608E7</v>
      </c>
      <c r="B95" s="93">
        <v>9972.0</v>
      </c>
    </row>
    <row r="96">
      <c r="A96" s="33">
        <v>2.0200607E7</v>
      </c>
      <c r="B96" s="93">
        <v>9942.0</v>
      </c>
    </row>
    <row r="97">
      <c r="A97" s="33">
        <v>2.0200606E7</v>
      </c>
      <c r="B97" s="93">
        <v>9845.0</v>
      </c>
    </row>
    <row r="98">
      <c r="A98" s="33">
        <v>2.0200605E7</v>
      </c>
      <c r="B98" s="93">
        <v>9773.0</v>
      </c>
    </row>
    <row r="99">
      <c r="A99" s="33">
        <v>2.0200604E7</v>
      </c>
      <c r="B99" s="93">
        <v>9746.0</v>
      </c>
    </row>
    <row r="100">
      <c r="A100" s="33">
        <v>2.0200603E7</v>
      </c>
      <c r="B100" s="93">
        <v>9712.0</v>
      </c>
    </row>
    <row r="101">
      <c r="A101" s="33">
        <v>2.0200602E7</v>
      </c>
      <c r="B101" s="93">
        <v>9685.0</v>
      </c>
    </row>
    <row r="102">
      <c r="A102" s="33">
        <v>2.0200601E7</v>
      </c>
      <c r="B102" s="93">
        <v>9605.0</v>
      </c>
    </row>
    <row r="103">
      <c r="A103" s="33">
        <v>2.0200531E7</v>
      </c>
      <c r="B103" s="93">
        <v>9498.0</v>
      </c>
    </row>
    <row r="104">
      <c r="A104" s="33">
        <v>2.020053E7</v>
      </c>
      <c r="B104" s="93">
        <v>9422.0</v>
      </c>
    </row>
    <row r="105">
      <c r="A105" s="33">
        <v>2.0200529E7</v>
      </c>
      <c r="B105" s="93">
        <v>9236.0</v>
      </c>
    </row>
    <row r="106">
      <c r="A106" s="33">
        <v>2.0200528E7</v>
      </c>
      <c r="B106" s="93">
        <v>9171.0</v>
      </c>
    </row>
    <row r="107">
      <c r="A107" s="33">
        <v>2.0200527E7</v>
      </c>
      <c r="B107" s="93">
        <v>9096.0</v>
      </c>
    </row>
    <row r="108">
      <c r="A108" s="33">
        <v>2.0200526E7</v>
      </c>
      <c r="B108" s="93">
        <v>9066.0</v>
      </c>
    </row>
    <row r="109">
      <c r="A109" s="33">
        <v>2.0200525E7</v>
      </c>
      <c r="B109" s="93">
        <v>8965.0</v>
      </c>
    </row>
    <row r="110">
      <c r="A110" s="33">
        <v>2.0200524E7</v>
      </c>
      <c r="B110" s="93">
        <v>8809.0</v>
      </c>
    </row>
    <row r="111">
      <c r="A111" s="33">
        <v>2.0200523E7</v>
      </c>
      <c r="B111" s="93">
        <v>8690.0</v>
      </c>
    </row>
    <row r="112">
      <c r="A112" s="33">
        <v>2.0200522E7</v>
      </c>
      <c r="B112" s="93">
        <v>8529.0</v>
      </c>
    </row>
    <row r="113">
      <c r="A113" s="33">
        <v>2.0200521E7</v>
      </c>
      <c r="B113" s="93">
        <v>8386.0</v>
      </c>
    </row>
    <row r="114">
      <c r="A114" s="33">
        <v>2.020052E7</v>
      </c>
      <c r="B114" s="93">
        <v>8194.0</v>
      </c>
    </row>
    <row r="115">
      <c r="A115" s="33">
        <v>2.0200519E7</v>
      </c>
      <c r="B115" s="93">
        <v>8037.0</v>
      </c>
    </row>
    <row r="116">
      <c r="A116" s="33">
        <v>2.0200518E7</v>
      </c>
      <c r="B116" s="93">
        <v>7869.0</v>
      </c>
    </row>
    <row r="117">
      <c r="A117" s="33">
        <v>2.0200517E7</v>
      </c>
      <c r="B117" s="93">
        <v>7670.0</v>
      </c>
    </row>
    <row r="118">
      <c r="A118" s="33">
        <v>2.0200516E7</v>
      </c>
      <c r="B118" s="93">
        <v>7547.0</v>
      </c>
    </row>
    <row r="119">
      <c r="A119" s="33">
        <v>2.0200515E7</v>
      </c>
      <c r="B119" s="93">
        <v>7373.0</v>
      </c>
    </row>
    <row r="120">
      <c r="A120" s="33">
        <v>2.0200514E7</v>
      </c>
      <c r="B120" s="93">
        <v>7223.0</v>
      </c>
    </row>
    <row r="121">
      <c r="A121" s="33">
        <v>2.0200513E7</v>
      </c>
      <c r="B121" s="93">
        <v>6952.0</v>
      </c>
    </row>
    <row r="122">
      <c r="A122" s="33">
        <v>2.0200512E7</v>
      </c>
      <c r="B122" s="93">
        <v>6741.0</v>
      </c>
    </row>
    <row r="123">
      <c r="A123" s="33">
        <v>2.0200511E7</v>
      </c>
      <c r="B123" s="93">
        <v>6565.0</v>
      </c>
    </row>
    <row r="124">
      <c r="A124" s="33">
        <v>2.020051E7</v>
      </c>
      <c r="B124" s="93">
        <v>6447.0</v>
      </c>
    </row>
    <row r="125">
      <c r="A125" s="33">
        <v>2.0200509E7</v>
      </c>
      <c r="B125" s="93">
        <v>6277.0</v>
      </c>
    </row>
    <row r="126">
      <c r="A126" s="33">
        <v>2.0200508E7</v>
      </c>
      <c r="B126" s="93">
        <v>6111.0</v>
      </c>
    </row>
    <row r="127">
      <c r="A127" s="33">
        <v>2.0200507E7</v>
      </c>
      <c r="B127" s="93">
        <v>5939.0</v>
      </c>
    </row>
    <row r="128">
      <c r="A128" s="33">
        <v>2.0200506E7</v>
      </c>
      <c r="B128" s="93">
        <v>5778.0</v>
      </c>
    </row>
    <row r="129">
      <c r="A129" s="33">
        <v>2.0200505E7</v>
      </c>
      <c r="B129" s="93">
        <v>5371.0</v>
      </c>
    </row>
    <row r="130">
      <c r="A130" s="33">
        <v>2.0200504E7</v>
      </c>
      <c r="B130" s="93">
        <v>5288.0</v>
      </c>
    </row>
    <row r="131">
      <c r="A131" s="33">
        <v>2.0200503E7</v>
      </c>
      <c r="B131" s="93">
        <v>5208.0</v>
      </c>
    </row>
    <row r="132">
      <c r="A132" s="33">
        <v>2.0200502E7</v>
      </c>
      <c r="B132" s="93">
        <v>5038.0</v>
      </c>
    </row>
    <row r="133">
      <c r="A133" s="33">
        <v>2.0200501E7</v>
      </c>
      <c r="B133" s="93">
        <v>4918.0</v>
      </c>
    </row>
    <row r="134">
      <c r="A134" s="33">
        <v>2.020043E7</v>
      </c>
      <c r="B134" s="93">
        <v>4734.0</v>
      </c>
    </row>
    <row r="135">
      <c r="A135" s="33">
        <v>2.0200429E7</v>
      </c>
      <c r="B135" s="93">
        <v>4655.0</v>
      </c>
    </row>
    <row r="136">
      <c r="A136" s="33">
        <v>2.0200428E7</v>
      </c>
      <c r="B136" s="93">
        <v>4575.0</v>
      </c>
    </row>
    <row r="137">
      <c r="A137" s="33">
        <v>2.0200427E7</v>
      </c>
      <c r="B137" s="93">
        <v>4162.0</v>
      </c>
    </row>
    <row r="138">
      <c r="A138" s="33">
        <v>2.0200426E7</v>
      </c>
      <c r="B138" s="93">
        <v>4034.0</v>
      </c>
    </row>
    <row r="139">
      <c r="A139" s="33">
        <v>2.0200425E7</v>
      </c>
      <c r="B139" s="93">
        <v>3576.0</v>
      </c>
    </row>
    <row r="140">
      <c r="A140" s="33">
        <v>2.0200424E7</v>
      </c>
      <c r="B140" s="93">
        <v>3442.0</v>
      </c>
    </row>
    <row r="141">
      <c r="A141" s="33">
        <v>2.0200423E7</v>
      </c>
      <c r="B141" s="93">
        <v>3308.0</v>
      </c>
    </row>
    <row r="142">
      <c r="A142" s="33">
        <v>2.0200422E7</v>
      </c>
      <c r="B142" s="93">
        <v>3200.0</v>
      </c>
    </row>
    <row r="143">
      <c r="A143" s="33">
        <v>2.0200421E7</v>
      </c>
      <c r="B143" s="98">
        <v>2931.0</v>
      </c>
    </row>
    <row r="144">
      <c r="A144" s="33">
        <v>2.020042E7</v>
      </c>
      <c r="B144" s="93">
        <v>2745.0</v>
      </c>
    </row>
    <row r="145">
      <c r="A145" s="33">
        <v>2.0200419E7</v>
      </c>
      <c r="B145" s="93">
        <v>2538.0</v>
      </c>
    </row>
    <row r="146">
      <c r="A146" s="33">
        <v>2.0200418E7</v>
      </c>
      <c r="B146" s="93">
        <v>2323.0</v>
      </c>
    </row>
    <row r="147">
      <c r="A147" s="33">
        <v>2.0200417E7</v>
      </c>
      <c r="B147" s="93">
        <v>2323.0</v>
      </c>
    </row>
    <row r="148">
      <c r="A148" s="33">
        <v>2.0200416E7</v>
      </c>
      <c r="B148" s="93">
        <v>2075.0</v>
      </c>
    </row>
    <row r="149">
      <c r="A149" s="33">
        <v>2.0200415E7</v>
      </c>
      <c r="B149" s="93">
        <v>2014.0</v>
      </c>
    </row>
    <row r="150">
      <c r="A150" s="33">
        <v>2.0200414E7</v>
      </c>
      <c r="B150" s="93">
        <v>1761.0</v>
      </c>
    </row>
    <row r="151">
      <c r="A151" s="33">
        <v>2.0200413E7</v>
      </c>
      <c r="B151" s="93">
        <v>1625.0</v>
      </c>
    </row>
    <row r="152">
      <c r="A152" s="33">
        <v>2.0200412E7</v>
      </c>
      <c r="B152" s="93">
        <v>1479.0</v>
      </c>
    </row>
    <row r="153">
      <c r="A153" s="33">
        <v>2.0200411E7</v>
      </c>
      <c r="B153" s="93">
        <v>1479.0</v>
      </c>
    </row>
    <row r="154">
      <c r="A154" s="33">
        <v>2.020041E7</v>
      </c>
      <c r="B154" s="93">
        <v>1326.0</v>
      </c>
    </row>
    <row r="155">
      <c r="A155" s="33">
        <v>2.0200409E7</v>
      </c>
      <c r="B155" s="93">
        <v>1207.0</v>
      </c>
    </row>
    <row r="156">
      <c r="A156" s="33">
        <v>2.0200408E7</v>
      </c>
      <c r="B156" s="93">
        <v>928.0</v>
      </c>
    </row>
    <row r="157">
      <c r="A157" s="33">
        <v>2.0200407E7</v>
      </c>
      <c r="B157" s="93">
        <v>928.0</v>
      </c>
    </row>
    <row r="158">
      <c r="A158" s="33">
        <v>2.0200406E7</v>
      </c>
      <c r="B158" s="93">
        <v>673.0</v>
      </c>
    </row>
    <row r="159">
      <c r="A159" s="33">
        <v>2.0200405E7</v>
      </c>
      <c r="B159" s="93">
        <v>673.0</v>
      </c>
    </row>
    <row r="160">
      <c r="A160" s="33">
        <v>2.0200404E7</v>
      </c>
      <c r="B160" s="93">
        <v>593.0</v>
      </c>
    </row>
    <row r="161">
      <c r="A161" s="33">
        <v>2.0200403E7</v>
      </c>
      <c r="B161" s="93">
        <v>450.0</v>
      </c>
    </row>
    <row r="162">
      <c r="A162" s="33">
        <v>2.0200402E7</v>
      </c>
      <c r="B162" s="93">
        <v>393.0</v>
      </c>
    </row>
    <row r="163">
      <c r="A163" s="33">
        <v>2.0200401E7</v>
      </c>
      <c r="B163" s="93">
        <v>368.0</v>
      </c>
    </row>
    <row r="164">
      <c r="A164" s="33">
        <v>2.0200331E7</v>
      </c>
      <c r="B164" s="93">
        <v>319.0</v>
      </c>
    </row>
    <row r="165">
      <c r="A165" s="33">
        <v>2.020033E7</v>
      </c>
      <c r="B165" s="93">
        <v>264.0</v>
      </c>
    </row>
    <row r="166">
      <c r="A166" s="33">
        <v>2.0200329E7</v>
      </c>
      <c r="B166" s="93">
        <v>232.0</v>
      </c>
    </row>
    <row r="167">
      <c r="A167" s="33">
        <v>2.0200328E7</v>
      </c>
      <c r="B167" s="93">
        <v>214.0</v>
      </c>
    </row>
    <row r="168">
      <c r="A168" s="33">
        <v>2.0200327E7</v>
      </c>
      <c r="B168" s="93">
        <v>163.0</v>
      </c>
    </row>
    <row r="169">
      <c r="A169" s="33">
        <v>2.0200326E7</v>
      </c>
      <c r="B169" s="93">
        <v>130.0</v>
      </c>
    </row>
    <row r="170">
      <c r="A170" s="33">
        <v>2.0200325E7</v>
      </c>
      <c r="B170" s="93">
        <v>115.0</v>
      </c>
    </row>
    <row r="171">
      <c r="A171" s="33">
        <v>2.0200324E7</v>
      </c>
      <c r="B171" s="93">
        <v>91.0</v>
      </c>
    </row>
    <row r="172">
      <c r="A172" s="33">
        <v>2.0200323E7</v>
      </c>
      <c r="B172" s="93">
        <v>68.0</v>
      </c>
    </row>
    <row r="173">
      <c r="A173" s="33">
        <v>2.0200322E7</v>
      </c>
      <c r="B173" s="93">
        <v>56.0</v>
      </c>
    </row>
    <row r="174">
      <c r="A174" s="33">
        <v>2.0200321E7</v>
      </c>
      <c r="B174" s="93">
        <v>45.0</v>
      </c>
    </row>
    <row r="175">
      <c r="A175" s="33">
        <v>2.020032E7</v>
      </c>
      <c r="B175" s="93">
        <v>38.0</v>
      </c>
    </row>
    <row r="176">
      <c r="A176" s="33">
        <v>2.0200319E7</v>
      </c>
      <c r="B176" s="93">
        <v>30.0</v>
      </c>
    </row>
    <row r="177">
      <c r="A177" s="33">
        <v>2.0200318E7</v>
      </c>
      <c r="B177" s="93">
        <v>25.0</v>
      </c>
    </row>
    <row r="178">
      <c r="A178" s="33">
        <v>2.0200317E7</v>
      </c>
      <c r="B178" s="93">
        <v>16.0</v>
      </c>
    </row>
    <row r="179">
      <c r="A179" s="33">
        <v>2.0200316E7</v>
      </c>
      <c r="B179" s="93">
        <v>8.0</v>
      </c>
    </row>
    <row r="180">
      <c r="A180" s="33">
        <v>2.0200315E7</v>
      </c>
      <c r="B180" s="93">
        <v>6.0</v>
      </c>
    </row>
    <row r="181">
      <c r="A181" s="33">
        <v>2.0200314E7</v>
      </c>
      <c r="B181" s="93">
        <v>6.0</v>
      </c>
    </row>
    <row r="182">
      <c r="A182" s="33">
        <v>2.0200313E7</v>
      </c>
      <c r="B182" s="93">
        <v>4.0</v>
      </c>
    </row>
    <row r="183">
      <c r="A183" s="33">
        <v>2.0200312E7</v>
      </c>
      <c r="B183" s="93">
        <v>4.0</v>
      </c>
    </row>
    <row r="184">
      <c r="A184" s="33">
        <v>2.0200311E7</v>
      </c>
      <c r="B184" s="93">
        <v>1.0</v>
      </c>
    </row>
    <row r="185">
      <c r="A185" s="33">
        <v>2.020031E7</v>
      </c>
      <c r="B185" s="93">
        <v>0.0</v>
      </c>
    </row>
    <row r="186">
      <c r="A186" s="33">
        <v>2.0200309E7</v>
      </c>
      <c r="B186" s="93">
        <v>0.0</v>
      </c>
    </row>
    <row r="187">
      <c r="A187" s="33">
        <v>2.0200308E7</v>
      </c>
      <c r="B187" s="93">
        <v>0.0</v>
      </c>
    </row>
    <row r="188">
      <c r="A188" s="33">
        <v>2.0200307E7</v>
      </c>
      <c r="B188" s="93">
        <v>0.0</v>
      </c>
    </row>
    <row r="189">
      <c r="A189" s="33">
        <v>2.0200306E7</v>
      </c>
      <c r="B189" s="93">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59" t="s">
        <v>102</v>
      </c>
      <c r="F1" s="60"/>
      <c r="G1" s="61" t="s">
        <v>103</v>
      </c>
      <c r="I1" s="60"/>
      <c r="J1" s="62" t="s">
        <v>104</v>
      </c>
    </row>
    <row r="2">
      <c r="A2" s="63" t="s">
        <v>105</v>
      </c>
      <c r="B2" s="64" t="s">
        <v>42</v>
      </c>
      <c r="C2" s="64" t="s">
        <v>106</v>
      </c>
      <c r="D2" s="65" t="s">
        <v>107</v>
      </c>
      <c r="E2" s="63" t="s">
        <v>108</v>
      </c>
      <c r="F2" s="60"/>
      <c r="G2" s="66" t="s">
        <v>109</v>
      </c>
      <c r="H2" s="66" t="s">
        <v>110</v>
      </c>
      <c r="I2" s="60"/>
      <c r="J2" s="67" t="s">
        <v>106</v>
      </c>
      <c r="K2" s="67" t="s">
        <v>107</v>
      </c>
      <c r="L2" s="102" t="s">
        <v>108</v>
      </c>
    </row>
    <row r="3">
      <c r="A3" s="68">
        <v>2.0200914E7</v>
      </c>
      <c r="B3" s="78" t="s">
        <v>119</v>
      </c>
      <c r="C3" s="70">
        <v>1927.0</v>
      </c>
      <c r="D3" s="71">
        <v>0.0</v>
      </c>
      <c r="E3" s="72">
        <v>1927.0</v>
      </c>
      <c r="F3" s="73"/>
      <c r="G3" s="74">
        <f t="shared" ref="G3:G192" si="1">E3-C3</f>
        <v>0</v>
      </c>
      <c r="H3" s="74">
        <f t="shared" ref="H3:H141" si="2">G3-D3</f>
        <v>0</v>
      </c>
      <c r="I3" s="73"/>
    </row>
    <row r="4">
      <c r="A4" s="68">
        <v>2.0200913E7</v>
      </c>
      <c r="B4" s="78" t="s">
        <v>119</v>
      </c>
      <c r="C4" s="71">
        <v>1891.0</v>
      </c>
      <c r="D4" s="71">
        <v>0.0</v>
      </c>
      <c r="E4" s="72">
        <v>1891.0</v>
      </c>
      <c r="F4" s="73"/>
      <c r="G4" s="74">
        <f t="shared" si="1"/>
        <v>0</v>
      </c>
      <c r="H4" s="74">
        <f t="shared" si="2"/>
        <v>0</v>
      </c>
      <c r="I4" s="73"/>
    </row>
    <row r="5">
      <c r="A5" s="68">
        <v>2.0200912E7</v>
      </c>
      <c r="B5" s="78" t="s">
        <v>119</v>
      </c>
      <c r="C5" s="71">
        <v>1891.0</v>
      </c>
      <c r="D5" s="71">
        <v>0.0</v>
      </c>
      <c r="E5" s="72">
        <v>1891.0</v>
      </c>
      <c r="F5" s="73"/>
      <c r="G5" s="74">
        <f t="shared" si="1"/>
        <v>0</v>
      </c>
      <c r="H5" s="74">
        <f t="shared" si="2"/>
        <v>0</v>
      </c>
      <c r="I5" s="73"/>
    </row>
    <row r="6">
      <c r="A6" s="68">
        <v>2.0200911E7</v>
      </c>
      <c r="B6" s="78" t="s">
        <v>119</v>
      </c>
      <c r="C6" s="71">
        <v>1863.0</v>
      </c>
      <c r="D6" s="71">
        <v>0.0</v>
      </c>
      <c r="E6" s="72">
        <v>1863.0</v>
      </c>
      <c r="F6" s="73"/>
      <c r="G6" s="74">
        <f t="shared" si="1"/>
        <v>0</v>
      </c>
      <c r="H6" s="74">
        <f t="shared" si="2"/>
        <v>0</v>
      </c>
      <c r="I6" s="73"/>
    </row>
    <row r="7">
      <c r="A7" s="68">
        <v>2.020091E7</v>
      </c>
      <c r="B7" s="78" t="s">
        <v>119</v>
      </c>
      <c r="C7" s="71">
        <v>1846.0</v>
      </c>
      <c r="D7" s="71">
        <v>0.0</v>
      </c>
      <c r="E7" s="72">
        <v>1846.0</v>
      </c>
      <c r="F7" s="73"/>
      <c r="G7" s="74">
        <f t="shared" si="1"/>
        <v>0</v>
      </c>
      <c r="H7" s="74">
        <f t="shared" si="2"/>
        <v>0</v>
      </c>
      <c r="I7" s="73"/>
    </row>
    <row r="8">
      <c r="A8" s="68">
        <v>2.0200909E7</v>
      </c>
      <c r="B8" s="78" t="s">
        <v>119</v>
      </c>
      <c r="C8" s="71">
        <v>1758.0</v>
      </c>
      <c r="D8" s="71">
        <v>0.0</v>
      </c>
      <c r="E8" s="72">
        <v>1758.0</v>
      </c>
      <c r="F8" s="73"/>
      <c r="G8" s="74">
        <f t="shared" si="1"/>
        <v>0</v>
      </c>
      <c r="H8" s="74">
        <f t="shared" si="2"/>
        <v>0</v>
      </c>
      <c r="I8" s="73"/>
    </row>
    <row r="9">
      <c r="A9" s="68">
        <v>2.0200908E7</v>
      </c>
      <c r="B9" s="78" t="s">
        <v>119</v>
      </c>
      <c r="C9" s="71">
        <v>1713.0</v>
      </c>
      <c r="D9" s="71">
        <v>0.0</v>
      </c>
      <c r="E9" s="72">
        <v>1713.0</v>
      </c>
      <c r="F9" s="73"/>
      <c r="G9" s="74">
        <f t="shared" si="1"/>
        <v>0</v>
      </c>
      <c r="H9" s="74">
        <f t="shared" si="2"/>
        <v>0</v>
      </c>
      <c r="I9" s="73"/>
    </row>
    <row r="10">
      <c r="A10" s="68">
        <v>2.0200907E7</v>
      </c>
      <c r="B10" s="78" t="s">
        <v>119</v>
      </c>
      <c r="C10" s="71">
        <v>1671.0</v>
      </c>
      <c r="D10" s="71">
        <v>0.0</v>
      </c>
      <c r="E10" s="72">
        <v>1671.0</v>
      </c>
      <c r="F10" s="73"/>
      <c r="G10" s="74">
        <f t="shared" si="1"/>
        <v>0</v>
      </c>
      <c r="H10" s="74">
        <f t="shared" si="2"/>
        <v>0</v>
      </c>
      <c r="I10" s="73"/>
    </row>
    <row r="11">
      <c r="A11" s="68">
        <v>2.0200906E7</v>
      </c>
      <c r="B11" s="78" t="s">
        <v>119</v>
      </c>
      <c r="C11" s="71">
        <v>1671.0</v>
      </c>
      <c r="D11" s="71">
        <v>0.0</v>
      </c>
      <c r="E11" s="72">
        <v>1671.0</v>
      </c>
      <c r="F11" s="73"/>
      <c r="G11" s="74">
        <f t="shared" si="1"/>
        <v>0</v>
      </c>
      <c r="H11" s="74">
        <f t="shared" si="2"/>
        <v>0</v>
      </c>
      <c r="I11" s="73"/>
    </row>
    <row r="12">
      <c r="A12" s="68">
        <v>2.0200905E7</v>
      </c>
      <c r="B12" s="78" t="s">
        <v>119</v>
      </c>
      <c r="C12" s="71">
        <v>1671.0</v>
      </c>
      <c r="D12" s="71">
        <v>0.0</v>
      </c>
      <c r="E12" s="72">
        <v>1671.0</v>
      </c>
      <c r="F12" s="73"/>
      <c r="G12" s="74">
        <f t="shared" si="1"/>
        <v>0</v>
      </c>
      <c r="H12" s="74">
        <f t="shared" si="2"/>
        <v>0</v>
      </c>
      <c r="I12" s="73"/>
    </row>
    <row r="13">
      <c r="A13" s="68">
        <v>2.0200904E7</v>
      </c>
      <c r="B13" s="78" t="s">
        <v>119</v>
      </c>
      <c r="C13" s="71">
        <v>1619.0</v>
      </c>
      <c r="D13" s="71">
        <v>0.0</v>
      </c>
      <c r="E13" s="72">
        <v>1619.0</v>
      </c>
      <c r="F13" s="73"/>
      <c r="G13" s="74">
        <f t="shared" si="1"/>
        <v>0</v>
      </c>
      <c r="H13" s="74">
        <f t="shared" si="2"/>
        <v>0</v>
      </c>
      <c r="I13" s="73"/>
    </row>
    <row r="14">
      <c r="A14" s="68">
        <v>2.0200903E7</v>
      </c>
      <c r="B14" s="78" t="s">
        <v>119</v>
      </c>
      <c r="C14" s="71">
        <v>1560.0</v>
      </c>
      <c r="D14" s="71">
        <v>0.0</v>
      </c>
      <c r="E14" s="72">
        <v>1560.0</v>
      </c>
      <c r="F14" s="73"/>
      <c r="G14" s="74">
        <f t="shared" si="1"/>
        <v>0</v>
      </c>
      <c r="H14" s="74">
        <f t="shared" si="2"/>
        <v>0</v>
      </c>
      <c r="I14" s="73"/>
    </row>
    <row r="15">
      <c r="A15" s="68">
        <v>2.0200902E7</v>
      </c>
      <c r="B15" s="78" t="s">
        <v>119</v>
      </c>
      <c r="C15" s="71">
        <v>1486.0</v>
      </c>
      <c r="D15" s="71">
        <v>8.0</v>
      </c>
      <c r="E15" s="72">
        <v>1494.0</v>
      </c>
      <c r="F15" s="73"/>
      <c r="G15" s="74">
        <f t="shared" si="1"/>
        <v>8</v>
      </c>
      <c r="H15" s="74">
        <f t="shared" si="2"/>
        <v>0</v>
      </c>
      <c r="I15" s="73"/>
    </row>
    <row r="16">
      <c r="A16" s="68">
        <v>2.0200901E7</v>
      </c>
      <c r="B16" s="78" t="s">
        <v>119</v>
      </c>
      <c r="C16" s="71">
        <v>1439.0</v>
      </c>
      <c r="D16" s="71">
        <v>8.0</v>
      </c>
      <c r="E16" s="72">
        <v>1447.0</v>
      </c>
      <c r="F16" s="73"/>
      <c r="G16" s="74">
        <f t="shared" si="1"/>
        <v>8</v>
      </c>
      <c r="H16" s="74">
        <f t="shared" si="2"/>
        <v>0</v>
      </c>
      <c r="I16" s="73"/>
    </row>
    <row r="17">
      <c r="A17" s="68">
        <v>2.0200831E7</v>
      </c>
      <c r="B17" s="78" t="s">
        <v>119</v>
      </c>
      <c r="C17" s="71">
        <v>1387.0</v>
      </c>
      <c r="D17" s="71">
        <v>8.0</v>
      </c>
      <c r="E17" s="72">
        <v>1395.0</v>
      </c>
      <c r="F17" s="73"/>
      <c r="G17" s="74">
        <f t="shared" si="1"/>
        <v>8</v>
      </c>
      <c r="H17" s="74">
        <f t="shared" si="2"/>
        <v>0</v>
      </c>
      <c r="I17" s="73"/>
    </row>
    <row r="18">
      <c r="A18" s="68">
        <v>2.020083E7</v>
      </c>
      <c r="B18" s="78" t="s">
        <v>119</v>
      </c>
      <c r="C18" s="71">
        <v>1339.0</v>
      </c>
      <c r="D18" s="71">
        <v>8.0</v>
      </c>
      <c r="E18" s="72">
        <v>1347.0</v>
      </c>
      <c r="F18" s="73"/>
      <c r="G18" s="74">
        <f t="shared" si="1"/>
        <v>8</v>
      </c>
      <c r="H18" s="74">
        <f t="shared" si="2"/>
        <v>0</v>
      </c>
      <c r="I18" s="73"/>
    </row>
    <row r="19">
      <c r="A19" s="68">
        <v>2.0200829E7</v>
      </c>
      <c r="B19" s="78" t="s">
        <v>119</v>
      </c>
      <c r="C19" s="71">
        <v>1339.0</v>
      </c>
      <c r="D19" s="71">
        <v>8.0</v>
      </c>
      <c r="E19" s="72">
        <v>1347.0</v>
      </c>
      <c r="F19" s="73"/>
      <c r="G19" s="74">
        <f t="shared" si="1"/>
        <v>8</v>
      </c>
      <c r="H19" s="74">
        <f t="shared" si="2"/>
        <v>0</v>
      </c>
      <c r="I19" s="73"/>
    </row>
    <row r="20">
      <c r="A20" s="68">
        <v>2.0200828E7</v>
      </c>
      <c r="B20" s="78" t="s">
        <v>119</v>
      </c>
      <c r="C20" s="71">
        <v>1279.0</v>
      </c>
      <c r="D20" s="71">
        <v>8.0</v>
      </c>
      <c r="E20" s="72">
        <v>1287.0</v>
      </c>
      <c r="F20" s="73"/>
      <c r="G20" s="74">
        <f t="shared" si="1"/>
        <v>8</v>
      </c>
      <c r="H20" s="74">
        <f t="shared" si="2"/>
        <v>0</v>
      </c>
      <c r="I20" s="73"/>
    </row>
    <row r="21">
      <c r="A21" s="68">
        <v>2.0200827E7</v>
      </c>
      <c r="B21" s="78" t="s">
        <v>119</v>
      </c>
      <c r="C21" s="71">
        <v>1224.0</v>
      </c>
      <c r="D21" s="71">
        <v>8.0</v>
      </c>
      <c r="E21" s="72">
        <v>1232.0</v>
      </c>
      <c r="F21" s="73"/>
      <c r="G21" s="74">
        <f t="shared" si="1"/>
        <v>8</v>
      </c>
      <c r="H21" s="74">
        <f t="shared" si="2"/>
        <v>0</v>
      </c>
      <c r="I21" s="73"/>
    </row>
    <row r="22">
      <c r="A22" s="68">
        <v>2.0200826E7</v>
      </c>
      <c r="B22" s="78" t="s">
        <v>119</v>
      </c>
      <c r="C22" s="71">
        <v>1112.0</v>
      </c>
      <c r="D22" s="71">
        <v>8.0</v>
      </c>
      <c r="E22" s="72">
        <v>1120.0</v>
      </c>
      <c r="F22" s="73"/>
      <c r="G22" s="74">
        <f t="shared" si="1"/>
        <v>8</v>
      </c>
      <c r="H22" s="74">
        <f t="shared" si="2"/>
        <v>0</v>
      </c>
      <c r="I22" s="73"/>
    </row>
    <row r="23">
      <c r="A23" s="68">
        <v>2.0200825E7</v>
      </c>
      <c r="B23" s="78" t="s">
        <v>119</v>
      </c>
      <c r="C23" s="71">
        <v>976.0</v>
      </c>
      <c r="D23" s="71">
        <v>8.0</v>
      </c>
      <c r="E23" s="72">
        <v>984.0</v>
      </c>
      <c r="F23" s="73"/>
      <c r="G23" s="74">
        <f t="shared" si="1"/>
        <v>8</v>
      </c>
      <c r="H23" s="74">
        <f t="shared" si="2"/>
        <v>0</v>
      </c>
      <c r="I23" s="73"/>
    </row>
    <row r="24">
      <c r="A24" s="68">
        <v>2.0200824E7</v>
      </c>
      <c r="B24" s="78" t="s">
        <v>119</v>
      </c>
      <c r="C24" s="71">
        <v>899.0</v>
      </c>
      <c r="D24" s="71">
        <v>8.0</v>
      </c>
      <c r="E24" s="72">
        <v>907.0</v>
      </c>
      <c r="F24" s="73"/>
      <c r="G24" s="74">
        <f t="shared" si="1"/>
        <v>8</v>
      </c>
      <c r="H24" s="74">
        <f t="shared" si="2"/>
        <v>0</v>
      </c>
      <c r="I24" s="73"/>
    </row>
    <row r="25">
      <c r="A25" s="68">
        <v>2.0200823E7</v>
      </c>
      <c r="B25" s="78" t="s">
        <v>119</v>
      </c>
      <c r="C25" s="71">
        <v>812.0</v>
      </c>
      <c r="D25" s="71">
        <v>8.0</v>
      </c>
      <c r="E25" s="72">
        <v>820.0</v>
      </c>
      <c r="F25" s="73"/>
      <c r="G25" s="74">
        <f t="shared" si="1"/>
        <v>8</v>
      </c>
      <c r="H25" s="74">
        <f t="shared" si="2"/>
        <v>0</v>
      </c>
      <c r="I25" s="73"/>
    </row>
    <row r="26">
      <c r="A26" s="68">
        <v>2.0200822E7</v>
      </c>
      <c r="B26" s="78" t="s">
        <v>119</v>
      </c>
      <c r="C26" s="71">
        <v>759.0</v>
      </c>
      <c r="D26" s="71">
        <v>8.0</v>
      </c>
      <c r="E26" s="72">
        <v>767.0</v>
      </c>
      <c r="F26" s="73"/>
      <c r="G26" s="74">
        <f t="shared" si="1"/>
        <v>8</v>
      </c>
      <c r="H26" s="74">
        <f t="shared" si="2"/>
        <v>0</v>
      </c>
      <c r="I26" s="73"/>
    </row>
    <row r="27">
      <c r="A27" s="68">
        <v>2.0200821E7</v>
      </c>
      <c r="B27" s="78" t="s">
        <v>119</v>
      </c>
      <c r="C27" s="71">
        <v>759.0</v>
      </c>
      <c r="D27" s="71">
        <v>8.0</v>
      </c>
      <c r="E27" s="72">
        <v>767.0</v>
      </c>
      <c r="F27" s="73"/>
      <c r="G27" s="74">
        <f t="shared" si="1"/>
        <v>8</v>
      </c>
      <c r="H27" s="74">
        <f t="shared" si="2"/>
        <v>0</v>
      </c>
      <c r="I27" s="73"/>
    </row>
    <row r="28">
      <c r="A28" s="68">
        <v>2.020082E7</v>
      </c>
      <c r="B28" s="78" t="s">
        <v>119</v>
      </c>
      <c r="C28" s="71">
        <v>696.0</v>
      </c>
      <c r="D28" s="71">
        <v>8.0</v>
      </c>
      <c r="E28" s="72">
        <v>704.0</v>
      </c>
      <c r="F28" s="73"/>
      <c r="G28" s="74">
        <f t="shared" si="1"/>
        <v>8</v>
      </c>
      <c r="H28" s="74">
        <f t="shared" si="2"/>
        <v>0</v>
      </c>
      <c r="I28" s="73"/>
    </row>
    <row r="29">
      <c r="A29" s="68">
        <v>2.0200819E7</v>
      </c>
      <c r="B29" s="78" t="s">
        <v>119</v>
      </c>
      <c r="C29" s="71">
        <v>591.0</v>
      </c>
      <c r="D29" s="71">
        <v>8.0</v>
      </c>
      <c r="E29" s="72">
        <v>599.0</v>
      </c>
      <c r="F29" s="73"/>
      <c r="G29" s="74">
        <f t="shared" si="1"/>
        <v>8</v>
      </c>
      <c r="H29" s="74">
        <f t="shared" si="2"/>
        <v>0</v>
      </c>
      <c r="I29" s="73"/>
    </row>
    <row r="30">
      <c r="A30" s="68">
        <v>2.0200818E7</v>
      </c>
      <c r="B30" s="78" t="s">
        <v>119</v>
      </c>
      <c r="C30" s="71">
        <v>569.0</v>
      </c>
      <c r="D30" s="71">
        <v>8.0</v>
      </c>
      <c r="E30" s="72">
        <v>577.0</v>
      </c>
      <c r="F30" s="73"/>
      <c r="G30" s="74">
        <f t="shared" si="1"/>
        <v>8</v>
      </c>
      <c r="H30" s="74">
        <f t="shared" si="2"/>
        <v>0</v>
      </c>
      <c r="I30" s="73"/>
    </row>
    <row r="31">
      <c r="A31" s="68">
        <v>2.0200817E7</v>
      </c>
      <c r="B31" s="78" t="s">
        <v>119</v>
      </c>
      <c r="C31" s="71">
        <v>550.0</v>
      </c>
      <c r="D31" s="71">
        <v>8.0</v>
      </c>
      <c r="E31" s="72">
        <v>558.0</v>
      </c>
      <c r="F31" s="73"/>
      <c r="G31" s="74">
        <f t="shared" si="1"/>
        <v>8</v>
      </c>
      <c r="H31" s="74">
        <f t="shared" si="2"/>
        <v>0</v>
      </c>
      <c r="I31" s="73"/>
    </row>
    <row r="32">
      <c r="A32" s="68">
        <v>2.0200816E7</v>
      </c>
      <c r="B32" s="78" t="s">
        <v>119</v>
      </c>
      <c r="C32" s="71">
        <v>508.0</v>
      </c>
      <c r="D32" s="71">
        <v>8.0</v>
      </c>
      <c r="E32" s="72">
        <v>516.0</v>
      </c>
      <c r="F32" s="73"/>
      <c r="G32" s="74">
        <f t="shared" si="1"/>
        <v>8</v>
      </c>
      <c r="H32" s="74">
        <f t="shared" si="2"/>
        <v>0</v>
      </c>
      <c r="I32" s="73"/>
    </row>
    <row r="33">
      <c r="A33" s="68">
        <v>2.0200815E7</v>
      </c>
      <c r="B33" s="78" t="s">
        <v>119</v>
      </c>
      <c r="C33" s="71">
        <v>494.0</v>
      </c>
      <c r="D33" s="71">
        <v>8.0</v>
      </c>
      <c r="E33" s="72">
        <v>502.0</v>
      </c>
      <c r="F33" s="73"/>
      <c r="G33" s="74">
        <f t="shared" si="1"/>
        <v>8</v>
      </c>
      <c r="H33" s="74">
        <f t="shared" si="2"/>
        <v>0</v>
      </c>
      <c r="I33" s="73"/>
    </row>
    <row r="34">
      <c r="A34" s="68">
        <v>2.0200814E7</v>
      </c>
      <c r="B34" s="78" t="s">
        <v>119</v>
      </c>
      <c r="C34" s="71">
        <v>494.0</v>
      </c>
      <c r="D34" s="71">
        <v>8.0</v>
      </c>
      <c r="E34" s="72">
        <v>502.0</v>
      </c>
      <c r="F34" s="73"/>
      <c r="G34" s="74">
        <f t="shared" si="1"/>
        <v>8</v>
      </c>
      <c r="H34" s="74">
        <f t="shared" si="2"/>
        <v>0</v>
      </c>
      <c r="I34" s="73"/>
    </row>
    <row r="35">
      <c r="A35" s="68">
        <v>2.0200813E7</v>
      </c>
      <c r="B35" s="78" t="s">
        <v>119</v>
      </c>
      <c r="C35" s="71">
        <v>469.0</v>
      </c>
      <c r="D35" s="71">
        <v>8.0</v>
      </c>
      <c r="E35" s="72">
        <v>477.0</v>
      </c>
      <c r="F35" s="73"/>
      <c r="G35" s="74">
        <f t="shared" si="1"/>
        <v>8</v>
      </c>
      <c r="H35" s="74">
        <f t="shared" si="2"/>
        <v>0</v>
      </c>
      <c r="I35" s="73"/>
    </row>
    <row r="36">
      <c r="A36" s="68">
        <v>2.0200812E7</v>
      </c>
      <c r="B36" s="78" t="s">
        <v>119</v>
      </c>
      <c r="C36" s="71">
        <v>441.0</v>
      </c>
      <c r="D36" s="71">
        <v>8.0</v>
      </c>
      <c r="E36" s="72">
        <v>449.0</v>
      </c>
      <c r="F36" s="73"/>
      <c r="G36" s="74">
        <f t="shared" si="1"/>
        <v>8</v>
      </c>
      <c r="H36" s="74">
        <f t="shared" si="2"/>
        <v>0</v>
      </c>
      <c r="I36" s="73"/>
    </row>
    <row r="37">
      <c r="A37" s="68">
        <v>2.0200811E7</v>
      </c>
      <c r="B37" s="78" t="s">
        <v>119</v>
      </c>
      <c r="C37" s="71">
        <v>426.0</v>
      </c>
      <c r="D37" s="71">
        <v>8.0</v>
      </c>
      <c r="E37" s="72">
        <v>434.0</v>
      </c>
      <c r="F37" s="73"/>
      <c r="G37" s="74">
        <f t="shared" si="1"/>
        <v>8</v>
      </c>
      <c r="H37" s="74">
        <f t="shared" si="2"/>
        <v>0</v>
      </c>
      <c r="I37" s="73"/>
    </row>
    <row r="38">
      <c r="A38" s="68">
        <v>2.020081E7</v>
      </c>
      <c r="B38" s="78" t="s">
        <v>119</v>
      </c>
      <c r="C38" s="71">
        <v>410.0</v>
      </c>
      <c r="D38" s="71">
        <v>8.0</v>
      </c>
      <c r="E38" s="72">
        <v>418.0</v>
      </c>
      <c r="F38" s="73"/>
      <c r="G38" s="74">
        <f t="shared" si="1"/>
        <v>8</v>
      </c>
      <c r="H38" s="74">
        <f t="shared" si="2"/>
        <v>0</v>
      </c>
      <c r="I38" s="73"/>
    </row>
    <row r="39">
      <c r="A39" s="68">
        <v>2.0200809E7</v>
      </c>
      <c r="B39" s="78" t="s">
        <v>119</v>
      </c>
      <c r="C39" s="71">
        <v>404.0</v>
      </c>
      <c r="D39" s="71">
        <v>8.0</v>
      </c>
      <c r="E39" s="72">
        <v>412.0</v>
      </c>
      <c r="F39" s="73"/>
      <c r="G39" s="74">
        <f t="shared" si="1"/>
        <v>8</v>
      </c>
      <c r="H39" s="74">
        <f t="shared" si="2"/>
        <v>0</v>
      </c>
      <c r="I39" s="73"/>
    </row>
    <row r="40">
      <c r="A40" s="68">
        <v>2.0200808E7</v>
      </c>
      <c r="B40" s="78" t="s">
        <v>119</v>
      </c>
      <c r="C40" s="71">
        <v>404.0</v>
      </c>
      <c r="D40" s="71">
        <v>8.0</v>
      </c>
      <c r="E40" s="72">
        <v>412.0</v>
      </c>
      <c r="F40" s="73"/>
      <c r="G40" s="74">
        <f t="shared" si="1"/>
        <v>8</v>
      </c>
      <c r="H40" s="74">
        <f t="shared" si="2"/>
        <v>0</v>
      </c>
      <c r="I40" s="73"/>
    </row>
    <row r="41">
      <c r="A41" s="68">
        <v>2.0200807E7</v>
      </c>
      <c r="B41" s="78" t="s">
        <v>119</v>
      </c>
      <c r="C41" s="71">
        <v>403.0</v>
      </c>
      <c r="D41" s="71">
        <v>8.0</v>
      </c>
      <c r="E41" s="72">
        <v>411.0</v>
      </c>
      <c r="F41" s="73"/>
      <c r="G41" s="74">
        <f t="shared" si="1"/>
        <v>8</v>
      </c>
      <c r="H41" s="74">
        <f t="shared" si="2"/>
        <v>0</v>
      </c>
      <c r="I41" s="73"/>
    </row>
    <row r="42">
      <c r="A42" s="68">
        <v>2.0200806E7</v>
      </c>
      <c r="B42" s="78" t="s">
        <v>119</v>
      </c>
      <c r="C42" s="71">
        <v>389.0</v>
      </c>
      <c r="D42" s="71">
        <v>8.0</v>
      </c>
      <c r="E42" s="72">
        <v>397.0</v>
      </c>
      <c r="F42" s="73"/>
      <c r="G42" s="74">
        <f t="shared" si="1"/>
        <v>8</v>
      </c>
      <c r="H42" s="74">
        <f t="shared" si="2"/>
        <v>0</v>
      </c>
      <c r="I42" s="73"/>
    </row>
    <row r="43">
      <c r="A43" s="68">
        <v>2.0200805E7</v>
      </c>
      <c r="B43" s="78" t="s">
        <v>119</v>
      </c>
      <c r="C43" s="71">
        <v>381.0</v>
      </c>
      <c r="D43" s="71">
        <v>8.0</v>
      </c>
      <c r="E43" s="72">
        <v>389.0</v>
      </c>
      <c r="F43" s="73"/>
      <c r="G43" s="74">
        <f t="shared" si="1"/>
        <v>8</v>
      </c>
      <c r="H43" s="74">
        <f t="shared" si="2"/>
        <v>0</v>
      </c>
      <c r="I43" s="73"/>
    </row>
    <row r="44">
      <c r="A44" s="68">
        <v>2.0200804E7</v>
      </c>
      <c r="B44" s="78" t="s">
        <v>119</v>
      </c>
      <c r="C44" s="71">
        <v>367.0</v>
      </c>
      <c r="D44" s="71">
        <v>8.0</v>
      </c>
      <c r="E44" s="72">
        <v>375.0</v>
      </c>
      <c r="F44" s="73"/>
      <c r="G44" s="74">
        <f t="shared" si="1"/>
        <v>8</v>
      </c>
      <c r="H44" s="74">
        <f t="shared" si="2"/>
        <v>0</v>
      </c>
      <c r="I44" s="73"/>
    </row>
    <row r="45">
      <c r="A45" s="68">
        <v>2.0200803E7</v>
      </c>
      <c r="B45" s="78" t="s">
        <v>119</v>
      </c>
      <c r="C45" s="71">
        <v>360.0</v>
      </c>
      <c r="D45" s="71">
        <v>8.0</v>
      </c>
      <c r="E45" s="72">
        <v>368.0</v>
      </c>
      <c r="F45" s="73"/>
      <c r="G45" s="74">
        <f t="shared" si="1"/>
        <v>8</v>
      </c>
      <c r="H45" s="74">
        <f t="shared" si="2"/>
        <v>0</v>
      </c>
      <c r="I45" s="73"/>
    </row>
    <row r="46">
      <c r="A46" s="68">
        <v>2.0200802E7</v>
      </c>
      <c r="B46" s="78" t="s">
        <v>119</v>
      </c>
      <c r="C46" s="71">
        <v>359.0</v>
      </c>
      <c r="D46" s="71">
        <v>8.0</v>
      </c>
      <c r="E46" s="72">
        <v>367.0</v>
      </c>
      <c r="F46" s="73"/>
      <c r="G46" s="74">
        <f t="shared" si="1"/>
        <v>8</v>
      </c>
      <c r="H46" s="74">
        <f t="shared" si="2"/>
        <v>0</v>
      </c>
      <c r="I46" s="73"/>
    </row>
    <row r="47">
      <c r="A47" s="68">
        <v>2.0200801E7</v>
      </c>
      <c r="B47" s="78" t="s">
        <v>119</v>
      </c>
      <c r="C47" s="71">
        <v>359.0</v>
      </c>
      <c r="D47" s="71">
        <v>8.0</v>
      </c>
      <c r="E47" s="72">
        <v>367.0</v>
      </c>
      <c r="F47" s="73"/>
      <c r="G47" s="74">
        <f t="shared" si="1"/>
        <v>8</v>
      </c>
      <c r="H47" s="74">
        <f t="shared" si="2"/>
        <v>0</v>
      </c>
      <c r="I47" s="73"/>
    </row>
    <row r="48">
      <c r="A48" s="68">
        <v>2.0200731E7</v>
      </c>
      <c r="B48" s="78" t="s">
        <v>119</v>
      </c>
      <c r="C48" s="71">
        <v>348.0</v>
      </c>
      <c r="D48" s="71">
        <v>8.0</v>
      </c>
      <c r="E48" s="72">
        <v>356.0</v>
      </c>
      <c r="F48" s="73"/>
      <c r="G48" s="74">
        <f t="shared" si="1"/>
        <v>8</v>
      </c>
      <c r="H48" s="74">
        <f t="shared" si="2"/>
        <v>0</v>
      </c>
      <c r="I48" s="73"/>
    </row>
    <row r="49">
      <c r="A49" s="68">
        <v>2.020073E7</v>
      </c>
      <c r="B49" s="78" t="s">
        <v>119</v>
      </c>
      <c r="C49" s="71">
        <v>346.0</v>
      </c>
      <c r="D49" s="71">
        <v>8.0</v>
      </c>
      <c r="E49" s="72">
        <v>354.0</v>
      </c>
      <c r="F49" s="73"/>
      <c r="G49" s="74">
        <f t="shared" si="1"/>
        <v>8</v>
      </c>
      <c r="H49" s="74">
        <f t="shared" si="2"/>
        <v>0</v>
      </c>
      <c r="I49" s="73"/>
    </row>
    <row r="50">
      <c r="A50" s="68">
        <v>2.0200729E7</v>
      </c>
      <c r="B50" s="78" t="s">
        <v>119</v>
      </c>
      <c r="C50" s="71">
        <v>343.0</v>
      </c>
      <c r="D50" s="71">
        <v>8.0</v>
      </c>
      <c r="E50" s="72">
        <v>351.0</v>
      </c>
      <c r="F50" s="73"/>
      <c r="G50" s="74">
        <f t="shared" si="1"/>
        <v>8</v>
      </c>
      <c r="H50" s="74">
        <f t="shared" si="2"/>
        <v>0</v>
      </c>
      <c r="I50" s="73"/>
    </row>
    <row r="51">
      <c r="A51" s="68">
        <v>2.0200728E7</v>
      </c>
      <c r="B51" s="78" t="s">
        <v>119</v>
      </c>
      <c r="C51" s="71">
        <v>341.0</v>
      </c>
      <c r="D51" s="71">
        <v>8.0</v>
      </c>
      <c r="E51" s="72">
        <v>349.0</v>
      </c>
      <c r="F51" s="73"/>
      <c r="G51" s="74">
        <f t="shared" si="1"/>
        <v>8</v>
      </c>
      <c r="H51" s="74">
        <f t="shared" si="2"/>
        <v>0</v>
      </c>
      <c r="I51" s="73"/>
    </row>
    <row r="52">
      <c r="A52" s="68">
        <v>2.0200727E7</v>
      </c>
      <c r="B52" s="78" t="s">
        <v>119</v>
      </c>
      <c r="C52" s="71">
        <v>338.0</v>
      </c>
      <c r="D52" s="75"/>
      <c r="E52" s="72">
        <v>346.0</v>
      </c>
      <c r="F52" s="73"/>
      <c r="G52" s="74">
        <f t="shared" si="1"/>
        <v>8</v>
      </c>
      <c r="H52" s="74">
        <f t="shared" si="2"/>
        <v>8</v>
      </c>
      <c r="I52" s="73"/>
      <c r="K52" s="103">
        <v>8.0</v>
      </c>
    </row>
    <row r="53">
      <c r="A53" s="68">
        <v>2.0200726E7</v>
      </c>
      <c r="B53" s="78" t="s">
        <v>119</v>
      </c>
      <c r="C53" s="71">
        <v>329.0</v>
      </c>
      <c r="D53" s="75"/>
      <c r="E53" s="72">
        <v>337.0</v>
      </c>
      <c r="F53" s="73"/>
      <c r="G53" s="74">
        <f t="shared" si="1"/>
        <v>8</v>
      </c>
      <c r="H53" s="74">
        <f t="shared" si="2"/>
        <v>8</v>
      </c>
      <c r="I53" s="73"/>
      <c r="K53" s="103">
        <v>8.0</v>
      </c>
    </row>
    <row r="54">
      <c r="A54" s="68">
        <v>2.0200725E7</v>
      </c>
      <c r="B54" s="78" t="s">
        <v>119</v>
      </c>
      <c r="C54" s="71">
        <v>329.0</v>
      </c>
      <c r="D54" s="75"/>
      <c r="E54" s="72">
        <v>337.0</v>
      </c>
      <c r="F54" s="73"/>
      <c r="G54" s="74">
        <f t="shared" si="1"/>
        <v>8</v>
      </c>
      <c r="H54" s="74">
        <f t="shared" si="2"/>
        <v>8</v>
      </c>
      <c r="I54" s="73"/>
      <c r="K54" s="103">
        <v>8.0</v>
      </c>
    </row>
    <row r="55">
      <c r="A55" s="68">
        <v>2.0200724E7</v>
      </c>
      <c r="B55" s="78" t="s">
        <v>119</v>
      </c>
      <c r="C55" s="71">
        <v>329.0</v>
      </c>
      <c r="D55" s="75"/>
      <c r="E55" s="72">
        <v>337.0</v>
      </c>
      <c r="F55" s="73"/>
      <c r="G55" s="74">
        <f t="shared" si="1"/>
        <v>8</v>
      </c>
      <c r="H55" s="74">
        <f t="shared" si="2"/>
        <v>8</v>
      </c>
      <c r="I55" s="73"/>
      <c r="K55" s="103">
        <v>8.0</v>
      </c>
    </row>
    <row r="56">
      <c r="A56" s="68">
        <v>2.0200723E7</v>
      </c>
      <c r="B56" s="78" t="s">
        <v>119</v>
      </c>
      <c r="C56" s="71">
        <v>324.0</v>
      </c>
      <c r="D56" s="75"/>
      <c r="E56" s="72">
        <v>332.0</v>
      </c>
      <c r="F56" s="73"/>
      <c r="G56" s="74">
        <f t="shared" si="1"/>
        <v>8</v>
      </c>
      <c r="H56" s="74">
        <f t="shared" si="2"/>
        <v>8</v>
      </c>
      <c r="I56" s="73"/>
      <c r="K56" s="103">
        <v>8.0</v>
      </c>
    </row>
    <row r="57">
      <c r="A57" s="68">
        <v>2.0200722E7</v>
      </c>
      <c r="B57" s="78" t="s">
        <v>119</v>
      </c>
      <c r="C57" s="71">
        <v>322.0</v>
      </c>
      <c r="D57" s="75"/>
      <c r="E57" s="72">
        <v>330.0</v>
      </c>
      <c r="F57" s="73"/>
      <c r="G57" s="74">
        <f t="shared" si="1"/>
        <v>8</v>
      </c>
      <c r="H57" s="74">
        <f t="shared" si="2"/>
        <v>8</v>
      </c>
      <c r="I57" s="73"/>
      <c r="K57" s="103">
        <v>8.0</v>
      </c>
    </row>
    <row r="58">
      <c r="A58" s="68">
        <v>2.0200721E7</v>
      </c>
      <c r="B58" s="78" t="s">
        <v>119</v>
      </c>
      <c r="C58" s="71">
        <v>319.0</v>
      </c>
      <c r="D58" s="75"/>
      <c r="E58" s="72">
        <v>327.0</v>
      </c>
      <c r="F58" s="73"/>
      <c r="G58" s="74">
        <f t="shared" si="1"/>
        <v>8</v>
      </c>
      <c r="H58" s="74">
        <f t="shared" si="2"/>
        <v>8</v>
      </c>
      <c r="I58" s="73"/>
      <c r="K58" s="103">
        <v>8.0</v>
      </c>
    </row>
    <row r="59">
      <c r="A59" s="68">
        <v>2.020072E7</v>
      </c>
      <c r="B59" s="78" t="s">
        <v>119</v>
      </c>
      <c r="C59" s="71">
        <v>311.0</v>
      </c>
      <c r="D59" s="75"/>
      <c r="E59" s="72">
        <v>319.0</v>
      </c>
      <c r="F59" s="73"/>
      <c r="G59" s="74">
        <f t="shared" si="1"/>
        <v>8</v>
      </c>
      <c r="H59" s="74">
        <f t="shared" si="2"/>
        <v>8</v>
      </c>
      <c r="I59" s="73"/>
      <c r="K59" s="103">
        <v>8.0</v>
      </c>
    </row>
    <row r="60">
      <c r="A60" s="68">
        <v>2.0200719E7</v>
      </c>
      <c r="B60" s="78" t="s">
        <v>119</v>
      </c>
      <c r="C60" s="71">
        <v>307.0</v>
      </c>
      <c r="D60" s="75"/>
      <c r="E60" s="72">
        <v>315.0</v>
      </c>
      <c r="F60" s="73"/>
      <c r="G60" s="74">
        <f t="shared" si="1"/>
        <v>8</v>
      </c>
      <c r="H60" s="74">
        <f t="shared" si="2"/>
        <v>8</v>
      </c>
      <c r="I60" s="73"/>
      <c r="K60" s="103">
        <v>8.0</v>
      </c>
    </row>
    <row r="61">
      <c r="A61" s="68">
        <v>2.0200718E7</v>
      </c>
      <c r="B61" s="78" t="s">
        <v>119</v>
      </c>
      <c r="C61" s="71">
        <v>307.0</v>
      </c>
      <c r="D61" s="75"/>
      <c r="E61" s="72">
        <v>315.0</v>
      </c>
      <c r="F61" s="73"/>
      <c r="G61" s="74">
        <f t="shared" si="1"/>
        <v>8</v>
      </c>
      <c r="H61" s="74">
        <f t="shared" si="2"/>
        <v>8</v>
      </c>
      <c r="I61" s="73"/>
      <c r="K61" s="103">
        <v>8.0</v>
      </c>
    </row>
    <row r="62">
      <c r="A62" s="68">
        <v>2.0200717E7</v>
      </c>
      <c r="B62" s="78" t="s">
        <v>119</v>
      </c>
      <c r="C62" s="71">
        <v>306.0</v>
      </c>
      <c r="D62" s="75"/>
      <c r="E62" s="72">
        <v>314.0</v>
      </c>
      <c r="F62" s="73"/>
      <c r="G62" s="74">
        <f t="shared" si="1"/>
        <v>8</v>
      </c>
      <c r="H62" s="74">
        <f t="shared" si="2"/>
        <v>8</v>
      </c>
      <c r="I62" s="73"/>
      <c r="K62" s="103">
        <v>8.0</v>
      </c>
    </row>
    <row r="63">
      <c r="A63" s="68">
        <v>2.0200716E7</v>
      </c>
      <c r="B63" s="78" t="s">
        <v>119</v>
      </c>
      <c r="C63" s="71">
        <v>306.0</v>
      </c>
      <c r="D63" s="75"/>
      <c r="E63" s="72">
        <v>314.0</v>
      </c>
      <c r="F63" s="73"/>
      <c r="G63" s="74">
        <f t="shared" si="1"/>
        <v>8</v>
      </c>
      <c r="H63" s="74">
        <f t="shared" si="2"/>
        <v>8</v>
      </c>
      <c r="I63" s="73"/>
      <c r="K63" s="103">
        <v>8.0</v>
      </c>
    </row>
    <row r="64">
      <c r="A64" s="68">
        <v>2.0200715E7</v>
      </c>
      <c r="B64" s="78" t="s">
        <v>119</v>
      </c>
      <c r="C64" s="71">
        <v>305.0</v>
      </c>
      <c r="D64" s="75"/>
      <c r="E64" s="72">
        <v>313.0</v>
      </c>
      <c r="F64" s="73"/>
      <c r="G64" s="74">
        <f t="shared" si="1"/>
        <v>8</v>
      </c>
      <c r="H64" s="74">
        <f t="shared" si="2"/>
        <v>8</v>
      </c>
      <c r="I64" s="73"/>
      <c r="K64" s="103">
        <v>8.0</v>
      </c>
    </row>
    <row r="65">
      <c r="A65" s="68">
        <v>2.0200714E7</v>
      </c>
      <c r="B65" s="78" t="s">
        <v>119</v>
      </c>
      <c r="C65" s="71">
        <v>304.0</v>
      </c>
      <c r="D65" s="75"/>
      <c r="E65" s="72">
        <v>312.0</v>
      </c>
      <c r="F65" s="73"/>
      <c r="G65" s="74">
        <f t="shared" si="1"/>
        <v>8</v>
      </c>
      <c r="H65" s="74">
        <f t="shared" si="2"/>
        <v>8</v>
      </c>
      <c r="I65" s="73"/>
      <c r="K65" s="103">
        <v>8.0</v>
      </c>
    </row>
    <row r="66">
      <c r="A66" s="68">
        <v>2.0200713E7</v>
      </c>
      <c r="B66" s="78" t="s">
        <v>119</v>
      </c>
      <c r="C66" s="71">
        <v>304.0</v>
      </c>
      <c r="D66" s="75"/>
      <c r="E66" s="72">
        <v>312.0</v>
      </c>
      <c r="F66" s="73"/>
      <c r="G66" s="74">
        <f t="shared" si="1"/>
        <v>8</v>
      </c>
      <c r="H66" s="74">
        <f t="shared" si="2"/>
        <v>8</v>
      </c>
      <c r="I66" s="73"/>
      <c r="K66" s="103">
        <v>8.0</v>
      </c>
    </row>
    <row r="67">
      <c r="A67" s="68">
        <v>2.0200712E7</v>
      </c>
      <c r="B67" s="78" t="s">
        <v>119</v>
      </c>
      <c r="C67" s="71">
        <v>304.0</v>
      </c>
      <c r="D67" s="75"/>
      <c r="E67" s="72">
        <v>312.0</v>
      </c>
      <c r="F67" s="73"/>
      <c r="G67" s="74">
        <f t="shared" si="1"/>
        <v>8</v>
      </c>
      <c r="H67" s="74">
        <f t="shared" si="2"/>
        <v>8</v>
      </c>
      <c r="I67" s="73"/>
      <c r="K67" s="103">
        <v>8.0</v>
      </c>
    </row>
    <row r="68">
      <c r="A68" s="68">
        <v>2.0200711E7</v>
      </c>
      <c r="B68" s="78" t="s">
        <v>119</v>
      </c>
      <c r="C68" s="71">
        <v>304.0</v>
      </c>
      <c r="D68" s="75"/>
      <c r="E68" s="72">
        <v>312.0</v>
      </c>
      <c r="F68" s="73"/>
      <c r="G68" s="74">
        <f t="shared" si="1"/>
        <v>8</v>
      </c>
      <c r="H68" s="74">
        <f t="shared" si="2"/>
        <v>8</v>
      </c>
      <c r="I68" s="73"/>
      <c r="K68" s="103">
        <v>8.0</v>
      </c>
    </row>
    <row r="69">
      <c r="A69" s="68">
        <v>2.020071E7</v>
      </c>
      <c r="B69" s="78" t="s">
        <v>119</v>
      </c>
      <c r="C69" s="71">
        <v>302.0</v>
      </c>
      <c r="D69" s="75"/>
      <c r="E69" s="72">
        <v>310.0</v>
      </c>
      <c r="F69" s="73"/>
      <c r="G69" s="74">
        <f t="shared" si="1"/>
        <v>8</v>
      </c>
      <c r="H69" s="74">
        <f t="shared" si="2"/>
        <v>8</v>
      </c>
      <c r="I69" s="73"/>
      <c r="K69" s="103">
        <v>8.0</v>
      </c>
    </row>
    <row r="70">
      <c r="A70" s="68">
        <v>2.0200709E7</v>
      </c>
      <c r="B70" s="78" t="s">
        <v>119</v>
      </c>
      <c r="C70" s="71">
        <v>301.0</v>
      </c>
      <c r="D70" s="75"/>
      <c r="E70" s="72">
        <v>309.0</v>
      </c>
      <c r="F70" s="73"/>
      <c r="G70" s="74">
        <f t="shared" si="1"/>
        <v>8</v>
      </c>
      <c r="H70" s="74">
        <f t="shared" si="2"/>
        <v>8</v>
      </c>
      <c r="I70" s="73"/>
      <c r="K70" s="103">
        <v>8.0</v>
      </c>
    </row>
    <row r="71">
      <c r="A71" s="68">
        <v>2.0200708E7</v>
      </c>
      <c r="B71" s="78" t="s">
        <v>119</v>
      </c>
      <c r="C71" s="71">
        <v>299.0</v>
      </c>
      <c r="D71" s="75"/>
      <c r="E71" s="72">
        <v>307.0</v>
      </c>
      <c r="F71" s="73"/>
      <c r="G71" s="74">
        <f t="shared" si="1"/>
        <v>8</v>
      </c>
      <c r="H71" s="74">
        <f t="shared" si="2"/>
        <v>8</v>
      </c>
      <c r="I71" s="73"/>
      <c r="K71" s="103">
        <v>8.0</v>
      </c>
    </row>
    <row r="72">
      <c r="A72" s="68">
        <v>2.0200707E7</v>
      </c>
      <c r="B72" s="78" t="s">
        <v>119</v>
      </c>
      <c r="C72" s="71">
        <v>295.0</v>
      </c>
      <c r="D72" s="75"/>
      <c r="E72" s="72">
        <v>303.0</v>
      </c>
      <c r="F72" s="73"/>
      <c r="G72" s="74">
        <f t="shared" si="1"/>
        <v>8</v>
      </c>
      <c r="H72" s="74">
        <f t="shared" si="2"/>
        <v>8</v>
      </c>
      <c r="I72" s="73"/>
      <c r="K72" s="103">
        <v>8.0</v>
      </c>
    </row>
    <row r="73">
      <c r="A73" s="68">
        <v>2.0200706E7</v>
      </c>
      <c r="B73" s="78" t="s">
        <v>119</v>
      </c>
      <c r="C73" s="71">
        <v>293.0</v>
      </c>
      <c r="D73" s="75"/>
      <c r="E73" s="72">
        <v>301.0</v>
      </c>
      <c r="F73" s="73"/>
      <c r="G73" s="74">
        <f t="shared" si="1"/>
        <v>8</v>
      </c>
      <c r="H73" s="74">
        <f t="shared" si="2"/>
        <v>8</v>
      </c>
      <c r="I73" s="73"/>
      <c r="K73" s="103">
        <v>8.0</v>
      </c>
    </row>
    <row r="74">
      <c r="A74" s="68">
        <v>2.0200705E7</v>
      </c>
      <c r="B74" s="78" t="s">
        <v>119</v>
      </c>
      <c r="C74" s="71">
        <v>280.0</v>
      </c>
      <c r="D74" s="75"/>
      <c r="E74" s="72">
        <v>288.0</v>
      </c>
      <c r="F74" s="73"/>
      <c r="G74" s="74">
        <f t="shared" si="1"/>
        <v>8</v>
      </c>
      <c r="H74" s="74">
        <f t="shared" si="2"/>
        <v>8</v>
      </c>
      <c r="I74" s="73"/>
      <c r="K74" s="103">
        <v>8.0</v>
      </c>
    </row>
    <row r="75">
      <c r="A75" s="68">
        <v>2.0200704E7</v>
      </c>
      <c r="B75" s="78" t="s">
        <v>119</v>
      </c>
      <c r="C75" s="71">
        <v>280.0</v>
      </c>
      <c r="D75" s="75"/>
      <c r="E75" s="72">
        <v>288.0</v>
      </c>
      <c r="F75" s="73"/>
      <c r="G75" s="74">
        <f t="shared" si="1"/>
        <v>8</v>
      </c>
      <c r="H75" s="74">
        <f t="shared" si="2"/>
        <v>8</v>
      </c>
      <c r="I75" s="73"/>
      <c r="K75" s="103">
        <v>8.0</v>
      </c>
    </row>
    <row r="76">
      <c r="A76" s="68">
        <v>2.0200703E7</v>
      </c>
      <c r="B76" s="78" t="s">
        <v>119</v>
      </c>
      <c r="C76" s="71">
        <v>278.0</v>
      </c>
      <c r="D76" s="75"/>
      <c r="E76" s="72">
        <v>286.0</v>
      </c>
      <c r="F76" s="73"/>
      <c r="G76" s="74">
        <f t="shared" si="1"/>
        <v>8</v>
      </c>
      <c r="H76" s="74">
        <f t="shared" si="2"/>
        <v>8</v>
      </c>
      <c r="I76" s="73"/>
      <c r="K76" s="103">
        <v>8.0</v>
      </c>
    </row>
    <row r="77">
      <c r="A77" s="68">
        <v>2.0200702E7</v>
      </c>
      <c r="B77" s="78" t="s">
        <v>119</v>
      </c>
      <c r="C77" s="71">
        <v>272.0</v>
      </c>
      <c r="D77" s="75"/>
      <c r="E77" s="72">
        <v>280.0</v>
      </c>
      <c r="F77" s="73"/>
      <c r="G77" s="74">
        <f t="shared" si="1"/>
        <v>8</v>
      </c>
      <c r="H77" s="74">
        <f t="shared" si="2"/>
        <v>8</v>
      </c>
      <c r="I77" s="73"/>
      <c r="K77" s="103">
        <v>8.0</v>
      </c>
    </row>
    <row r="78">
      <c r="A78" s="68">
        <v>2.0200701E7</v>
      </c>
      <c r="B78" s="78" t="s">
        <v>119</v>
      </c>
      <c r="C78" s="71">
        <v>259.0</v>
      </c>
      <c r="D78" s="75"/>
      <c r="E78" s="72">
        <v>267.0</v>
      </c>
      <c r="F78" s="73"/>
      <c r="G78" s="74">
        <f t="shared" si="1"/>
        <v>8</v>
      </c>
      <c r="H78" s="74">
        <f t="shared" si="2"/>
        <v>8</v>
      </c>
      <c r="I78" s="73"/>
      <c r="K78" s="103">
        <v>8.0</v>
      </c>
    </row>
    <row r="79">
      <c r="A79" s="68">
        <v>2.020063E7</v>
      </c>
      <c r="B79" s="78" t="s">
        <v>119</v>
      </c>
      <c r="C79" s="71">
        <v>251.0</v>
      </c>
      <c r="D79" s="75"/>
      <c r="E79" s="72">
        <v>259.0</v>
      </c>
      <c r="F79" s="73"/>
      <c r="G79" s="74">
        <f t="shared" si="1"/>
        <v>8</v>
      </c>
      <c r="H79" s="74">
        <f t="shared" si="2"/>
        <v>8</v>
      </c>
      <c r="I79" s="73"/>
      <c r="K79" s="103">
        <v>8.0</v>
      </c>
    </row>
    <row r="80">
      <c r="A80" s="68">
        <v>2.0200629E7</v>
      </c>
      <c r="B80" s="78" t="s">
        <v>119</v>
      </c>
      <c r="C80" s="71">
        <v>247.0</v>
      </c>
      <c r="D80" s="75"/>
      <c r="E80" s="72">
        <v>255.0</v>
      </c>
      <c r="F80" s="73"/>
      <c r="G80" s="74">
        <f t="shared" si="1"/>
        <v>8</v>
      </c>
      <c r="H80" s="74">
        <f t="shared" si="2"/>
        <v>8</v>
      </c>
      <c r="I80" s="73"/>
      <c r="K80" s="103">
        <v>8.0</v>
      </c>
    </row>
    <row r="81">
      <c r="A81" s="68">
        <v>2.0200628E7</v>
      </c>
      <c r="B81" s="78" t="s">
        <v>119</v>
      </c>
      <c r="C81" s="71">
        <v>240.0</v>
      </c>
      <c r="D81" s="75"/>
      <c r="E81" s="72">
        <v>248.0</v>
      </c>
      <c r="F81" s="73"/>
      <c r="G81" s="74">
        <f t="shared" si="1"/>
        <v>8</v>
      </c>
      <c r="H81" s="74">
        <f t="shared" si="2"/>
        <v>8</v>
      </c>
      <c r="I81" s="73"/>
      <c r="K81" s="103">
        <v>8.0</v>
      </c>
    </row>
    <row r="82">
      <c r="A82" s="68">
        <v>2.0200627E7</v>
      </c>
      <c r="B82" s="78" t="s">
        <v>119</v>
      </c>
      <c r="C82" s="71">
        <v>240.0</v>
      </c>
      <c r="D82" s="75"/>
      <c r="E82" s="72">
        <v>248.0</v>
      </c>
      <c r="F82" s="73"/>
      <c r="G82" s="74">
        <f t="shared" si="1"/>
        <v>8</v>
      </c>
      <c r="H82" s="74">
        <f t="shared" si="2"/>
        <v>8</v>
      </c>
      <c r="I82" s="73"/>
      <c r="K82" s="103">
        <v>8.0</v>
      </c>
    </row>
    <row r="83">
      <c r="A83" s="68">
        <v>2.0200626E7</v>
      </c>
      <c r="B83" s="78" t="s">
        <v>119</v>
      </c>
      <c r="C83" s="71">
        <v>240.0</v>
      </c>
      <c r="D83" s="75"/>
      <c r="E83" s="72">
        <v>248.0</v>
      </c>
      <c r="F83" s="73"/>
      <c r="G83" s="74">
        <f t="shared" si="1"/>
        <v>8</v>
      </c>
      <c r="H83" s="74">
        <f t="shared" si="2"/>
        <v>8</v>
      </c>
      <c r="I83" s="73"/>
      <c r="K83" s="103">
        <v>8.0</v>
      </c>
    </row>
    <row r="84">
      <c r="A84" s="68">
        <v>2.0200625E7</v>
      </c>
      <c r="B84" s="78" t="s">
        <v>119</v>
      </c>
      <c r="C84" s="71">
        <v>237.0</v>
      </c>
      <c r="D84" s="75"/>
      <c r="E84" s="72">
        <v>245.0</v>
      </c>
      <c r="F84" s="73"/>
      <c r="G84" s="74">
        <f t="shared" si="1"/>
        <v>8</v>
      </c>
      <c r="H84" s="74">
        <f t="shared" si="2"/>
        <v>8</v>
      </c>
      <c r="I84" s="73"/>
      <c r="K84" s="103">
        <v>8.0</v>
      </c>
    </row>
    <row r="85">
      <c r="A85" s="68">
        <v>2.0200624E7</v>
      </c>
      <c r="B85" s="78" t="s">
        <v>119</v>
      </c>
      <c r="C85" s="71">
        <v>223.0</v>
      </c>
      <c r="D85" s="75"/>
      <c r="E85" s="72">
        <v>231.0</v>
      </c>
      <c r="F85" s="73"/>
      <c r="G85" s="74">
        <f t="shared" si="1"/>
        <v>8</v>
      </c>
      <c r="H85" s="74">
        <f t="shared" si="2"/>
        <v>8</v>
      </c>
      <c r="I85" s="73"/>
      <c r="K85" s="103">
        <v>8.0</v>
      </c>
    </row>
    <row r="86">
      <c r="A86" s="68">
        <v>2.0200623E7</v>
      </c>
      <c r="B86" s="78" t="s">
        <v>119</v>
      </c>
      <c r="C86" s="71">
        <v>217.0</v>
      </c>
      <c r="D86" s="75"/>
      <c r="E86" s="72">
        <v>225.0</v>
      </c>
      <c r="F86" s="73"/>
      <c r="G86" s="74">
        <f t="shared" si="1"/>
        <v>8</v>
      </c>
      <c r="H86" s="74">
        <f t="shared" si="2"/>
        <v>8</v>
      </c>
      <c r="I86" s="73"/>
      <c r="K86" s="103">
        <v>8.0</v>
      </c>
    </row>
    <row r="87">
      <c r="A87" s="68">
        <v>2.0200622E7</v>
      </c>
      <c r="B87" s="78" t="s">
        <v>119</v>
      </c>
      <c r="C87" s="71">
        <v>216.0</v>
      </c>
      <c r="D87" s="75"/>
      <c r="E87" s="72">
        <v>224.0</v>
      </c>
      <c r="F87" s="73"/>
      <c r="G87" s="74">
        <f t="shared" si="1"/>
        <v>8</v>
      </c>
      <c r="H87" s="74">
        <f t="shared" si="2"/>
        <v>8</v>
      </c>
      <c r="I87" s="73"/>
      <c r="K87" s="103">
        <v>8.0</v>
      </c>
    </row>
    <row r="88">
      <c r="A88" s="68">
        <v>2.0200621E7</v>
      </c>
      <c r="B88" s="78" t="s">
        <v>119</v>
      </c>
      <c r="C88" s="71">
        <v>214.0</v>
      </c>
      <c r="D88" s="75"/>
      <c r="E88" s="72">
        <v>222.0</v>
      </c>
      <c r="F88" s="73"/>
      <c r="G88" s="74">
        <f t="shared" si="1"/>
        <v>8</v>
      </c>
      <c r="H88" s="74">
        <f t="shared" si="2"/>
        <v>8</v>
      </c>
      <c r="I88" s="73"/>
      <c r="K88" s="103">
        <v>8.0</v>
      </c>
    </row>
    <row r="89">
      <c r="A89" s="68">
        <v>2.020062E7</v>
      </c>
      <c r="B89" s="78" t="s">
        <v>119</v>
      </c>
      <c r="C89" s="71">
        <v>214.0</v>
      </c>
      <c r="D89" s="75"/>
      <c r="E89" s="72">
        <v>222.0</v>
      </c>
      <c r="F89" s="73"/>
      <c r="G89" s="74">
        <f t="shared" si="1"/>
        <v>8</v>
      </c>
      <c r="H89" s="74">
        <f t="shared" si="2"/>
        <v>8</v>
      </c>
      <c r="I89" s="73"/>
      <c r="K89" s="103">
        <v>8.0</v>
      </c>
    </row>
    <row r="90">
      <c r="A90" s="68">
        <v>2.0200619E7</v>
      </c>
      <c r="B90" s="78" t="s">
        <v>119</v>
      </c>
      <c r="C90" s="71">
        <v>192.0</v>
      </c>
      <c r="D90" s="75"/>
      <c r="E90" s="72">
        <v>200.0</v>
      </c>
      <c r="F90" s="73"/>
      <c r="G90" s="74">
        <f t="shared" si="1"/>
        <v>8</v>
      </c>
      <c r="H90" s="74">
        <f t="shared" si="2"/>
        <v>8</v>
      </c>
      <c r="I90" s="73"/>
      <c r="K90" s="103">
        <v>8.0</v>
      </c>
    </row>
    <row r="91">
      <c r="A91" s="68">
        <v>2.0200618E7</v>
      </c>
      <c r="B91" s="78" t="s">
        <v>119</v>
      </c>
      <c r="C91" s="71">
        <v>185.0</v>
      </c>
      <c r="D91" s="75"/>
      <c r="E91" s="72">
        <v>193.0</v>
      </c>
      <c r="F91" s="73"/>
      <c r="G91" s="74">
        <f t="shared" si="1"/>
        <v>8</v>
      </c>
      <c r="H91" s="74">
        <f t="shared" si="2"/>
        <v>8</v>
      </c>
      <c r="I91" s="73"/>
      <c r="K91" s="103">
        <v>8.0</v>
      </c>
    </row>
    <row r="92">
      <c r="A92" s="68">
        <v>2.0200617E7</v>
      </c>
      <c r="B92" s="78" t="s">
        <v>119</v>
      </c>
      <c r="C92" s="71">
        <v>180.0</v>
      </c>
      <c r="D92" s="75"/>
      <c r="E92" s="72">
        <v>188.0</v>
      </c>
      <c r="F92" s="73"/>
      <c r="G92" s="74">
        <f t="shared" si="1"/>
        <v>8</v>
      </c>
      <c r="H92" s="74">
        <f t="shared" si="2"/>
        <v>8</v>
      </c>
      <c r="I92" s="73"/>
      <c r="K92" s="103">
        <v>8.0</v>
      </c>
    </row>
    <row r="93">
      <c r="A93" s="68">
        <v>2.0200616E7</v>
      </c>
      <c r="B93" s="78" t="s">
        <v>119</v>
      </c>
      <c r="C93" s="71">
        <v>178.0</v>
      </c>
      <c r="D93" s="75"/>
      <c r="E93" s="72">
        <v>186.0</v>
      </c>
      <c r="F93" s="73"/>
      <c r="G93" s="74">
        <f t="shared" si="1"/>
        <v>8</v>
      </c>
      <c r="H93" s="74">
        <f t="shared" si="2"/>
        <v>8</v>
      </c>
      <c r="I93" s="73"/>
      <c r="K93" s="103">
        <v>8.0</v>
      </c>
    </row>
    <row r="94">
      <c r="A94" s="68">
        <v>2.0200615E7</v>
      </c>
      <c r="B94" s="78" t="s">
        <v>119</v>
      </c>
      <c r="C94" s="71">
        <v>177.0</v>
      </c>
      <c r="D94" s="75"/>
      <c r="E94" s="72">
        <v>185.0</v>
      </c>
      <c r="F94" s="73"/>
      <c r="G94" s="74">
        <f t="shared" si="1"/>
        <v>8</v>
      </c>
      <c r="H94" s="74">
        <f t="shared" si="2"/>
        <v>8</v>
      </c>
      <c r="I94" s="73"/>
      <c r="K94" s="103">
        <v>8.0</v>
      </c>
    </row>
    <row r="95">
      <c r="A95" s="68">
        <v>2.0200614E7</v>
      </c>
      <c r="B95" s="78" t="s">
        <v>119</v>
      </c>
      <c r="C95" s="71">
        <v>177.0</v>
      </c>
      <c r="D95" s="75"/>
      <c r="E95" s="72">
        <v>185.0</v>
      </c>
      <c r="F95" s="73"/>
      <c r="G95" s="74">
        <f t="shared" si="1"/>
        <v>8</v>
      </c>
      <c r="H95" s="74">
        <f t="shared" si="2"/>
        <v>8</v>
      </c>
      <c r="I95" s="73"/>
      <c r="K95" s="103">
        <v>8.0</v>
      </c>
    </row>
    <row r="96">
      <c r="A96" s="68">
        <v>2.0200613E7</v>
      </c>
      <c r="B96" s="78" t="s">
        <v>119</v>
      </c>
      <c r="C96" s="71">
        <v>185.0</v>
      </c>
      <c r="D96" s="75"/>
      <c r="E96" s="72">
        <v>185.0</v>
      </c>
      <c r="F96" s="73"/>
      <c r="G96" s="74">
        <f t="shared" si="1"/>
        <v>0</v>
      </c>
      <c r="H96" s="74">
        <f t="shared" si="2"/>
        <v>0</v>
      </c>
      <c r="I96" s="73"/>
      <c r="K96" s="103">
        <v>0.0</v>
      </c>
    </row>
    <row r="97">
      <c r="A97" s="68">
        <v>2.0200612E7</v>
      </c>
      <c r="B97" s="78" t="s">
        <v>119</v>
      </c>
      <c r="C97" s="71">
        <v>174.0</v>
      </c>
      <c r="D97" s="75"/>
      <c r="E97" s="72">
        <v>184.0</v>
      </c>
      <c r="F97" s="73"/>
      <c r="G97" s="74">
        <f t="shared" si="1"/>
        <v>10</v>
      </c>
      <c r="H97" s="74">
        <f t="shared" si="2"/>
        <v>10</v>
      </c>
      <c r="I97" s="73"/>
      <c r="K97" s="103">
        <v>10.0</v>
      </c>
    </row>
    <row r="98">
      <c r="A98" s="68">
        <v>2.0200611E7</v>
      </c>
      <c r="B98" s="78" t="s">
        <v>119</v>
      </c>
      <c r="C98" s="71">
        <v>175.0</v>
      </c>
      <c r="D98" s="75"/>
      <c r="E98" s="72">
        <v>183.0</v>
      </c>
      <c r="F98" s="73"/>
      <c r="G98" s="74">
        <f t="shared" si="1"/>
        <v>8</v>
      </c>
      <c r="H98" s="74">
        <f t="shared" si="2"/>
        <v>8</v>
      </c>
      <c r="I98" s="73"/>
      <c r="K98" s="103">
        <v>8.0</v>
      </c>
    </row>
    <row r="99">
      <c r="A99" s="68">
        <v>2.020061E7</v>
      </c>
      <c r="B99" s="78" t="s">
        <v>119</v>
      </c>
      <c r="C99" s="71">
        <v>174.0</v>
      </c>
      <c r="D99" s="75"/>
      <c r="E99" s="72">
        <v>182.0</v>
      </c>
      <c r="F99" s="73"/>
      <c r="G99" s="74">
        <f t="shared" si="1"/>
        <v>8</v>
      </c>
      <c r="H99" s="74">
        <f t="shared" si="2"/>
        <v>8</v>
      </c>
      <c r="I99" s="73"/>
      <c r="K99" s="103">
        <v>8.0</v>
      </c>
    </row>
    <row r="100">
      <c r="A100" s="68">
        <v>2.0200609E7</v>
      </c>
      <c r="B100" s="78" t="s">
        <v>119</v>
      </c>
      <c r="C100" s="71">
        <v>172.0</v>
      </c>
      <c r="D100" s="75"/>
      <c r="E100" s="72">
        <v>180.0</v>
      </c>
      <c r="F100" s="73"/>
      <c r="G100" s="74">
        <f t="shared" si="1"/>
        <v>8</v>
      </c>
      <c r="H100" s="74">
        <f t="shared" si="2"/>
        <v>8</v>
      </c>
      <c r="I100" s="73"/>
      <c r="K100" s="103">
        <v>8.0</v>
      </c>
    </row>
    <row r="101">
      <c r="A101" s="68">
        <v>2.0200608E7</v>
      </c>
      <c r="B101" s="78" t="s">
        <v>119</v>
      </c>
      <c r="C101" s="71">
        <v>171.0</v>
      </c>
      <c r="D101" s="75"/>
      <c r="E101" s="72">
        <v>179.0</v>
      </c>
      <c r="F101" s="73"/>
      <c r="G101" s="74">
        <f t="shared" si="1"/>
        <v>8</v>
      </c>
      <c r="H101" s="74">
        <f t="shared" si="2"/>
        <v>8</v>
      </c>
      <c r="I101" s="73"/>
      <c r="K101" s="103">
        <v>8.0</v>
      </c>
    </row>
    <row r="102">
      <c r="A102" s="68">
        <v>2.0200607E7</v>
      </c>
      <c r="B102" s="78" t="s">
        <v>119</v>
      </c>
      <c r="C102" s="71">
        <v>171.0</v>
      </c>
      <c r="D102" s="75"/>
      <c r="E102" s="72">
        <v>179.0</v>
      </c>
      <c r="F102" s="73"/>
      <c r="G102" s="74">
        <f t="shared" si="1"/>
        <v>8</v>
      </c>
      <c r="H102" s="74">
        <f t="shared" si="2"/>
        <v>8</v>
      </c>
      <c r="I102" s="73"/>
      <c r="K102" s="103">
        <v>8.0</v>
      </c>
    </row>
    <row r="103">
      <c r="A103" s="68">
        <v>2.0200606E7</v>
      </c>
      <c r="B103" s="78" t="s">
        <v>119</v>
      </c>
      <c r="C103" s="71">
        <v>171.0</v>
      </c>
      <c r="D103" s="75"/>
      <c r="E103" s="72">
        <v>179.0</v>
      </c>
      <c r="F103" s="73"/>
      <c r="G103" s="74">
        <f t="shared" si="1"/>
        <v>8</v>
      </c>
      <c r="H103" s="74">
        <f t="shared" si="2"/>
        <v>8</v>
      </c>
      <c r="I103" s="73"/>
      <c r="K103" s="103">
        <v>8.0</v>
      </c>
    </row>
    <row r="104">
      <c r="A104" s="68">
        <v>2.0200605E7</v>
      </c>
      <c r="B104" s="78" t="s">
        <v>119</v>
      </c>
      <c r="C104" s="71">
        <v>171.0</v>
      </c>
      <c r="D104" s="75"/>
      <c r="E104" s="72">
        <v>179.0</v>
      </c>
      <c r="F104" s="73"/>
      <c r="G104" s="74">
        <f t="shared" si="1"/>
        <v>8</v>
      </c>
      <c r="H104" s="74">
        <f t="shared" si="2"/>
        <v>8</v>
      </c>
      <c r="I104" s="73"/>
      <c r="K104" s="103">
        <v>8.0</v>
      </c>
    </row>
    <row r="105">
      <c r="A105" s="68">
        <v>2.0200604E7</v>
      </c>
      <c r="B105" s="78" t="s">
        <v>119</v>
      </c>
      <c r="C105" s="71">
        <v>171.0</v>
      </c>
      <c r="D105" s="75"/>
      <c r="E105" s="72">
        <v>179.0</v>
      </c>
      <c r="F105" s="73"/>
      <c r="G105" s="74">
        <f t="shared" si="1"/>
        <v>8</v>
      </c>
      <c r="H105" s="74">
        <f t="shared" si="2"/>
        <v>8</v>
      </c>
      <c r="I105" s="73"/>
      <c r="K105" s="103">
        <v>8.0</v>
      </c>
    </row>
    <row r="106">
      <c r="A106" s="68">
        <v>2.0200603E7</v>
      </c>
      <c r="B106" s="78" t="s">
        <v>119</v>
      </c>
      <c r="C106" s="71">
        <v>170.0</v>
      </c>
      <c r="D106" s="75"/>
      <c r="E106" s="72">
        <v>178.0</v>
      </c>
      <c r="F106" s="73"/>
      <c r="G106" s="74">
        <f t="shared" si="1"/>
        <v>8</v>
      </c>
      <c r="H106" s="74">
        <f t="shared" si="2"/>
        <v>8</v>
      </c>
      <c r="I106" s="73"/>
      <c r="K106" s="103">
        <v>8.0</v>
      </c>
    </row>
    <row r="107">
      <c r="A107" s="68">
        <v>2.0200602E7</v>
      </c>
      <c r="B107" s="78" t="s">
        <v>119</v>
      </c>
      <c r="C107" s="71">
        <v>167.0</v>
      </c>
      <c r="D107" s="75"/>
      <c r="E107" s="72">
        <v>177.0</v>
      </c>
      <c r="F107" s="73"/>
      <c r="G107" s="74">
        <f t="shared" si="1"/>
        <v>10</v>
      </c>
      <c r="H107" s="74">
        <f t="shared" si="2"/>
        <v>10</v>
      </c>
      <c r="I107" s="73"/>
      <c r="K107" s="103">
        <v>10.0</v>
      </c>
    </row>
    <row r="108">
      <c r="A108" s="68">
        <v>2.0200601E7</v>
      </c>
      <c r="B108" s="78" t="s">
        <v>119</v>
      </c>
      <c r="C108" s="71">
        <v>167.0</v>
      </c>
      <c r="D108" s="75"/>
      <c r="E108" s="72">
        <v>175.0</v>
      </c>
      <c r="F108" s="73"/>
      <c r="G108" s="74">
        <f t="shared" si="1"/>
        <v>8</v>
      </c>
      <c r="H108" s="74">
        <f t="shared" si="2"/>
        <v>8</v>
      </c>
      <c r="I108" s="73"/>
      <c r="K108" s="103">
        <v>8.0</v>
      </c>
    </row>
    <row r="109">
      <c r="A109" s="68">
        <v>2.0200531E7</v>
      </c>
      <c r="B109" s="78" t="s">
        <v>119</v>
      </c>
      <c r="C109" s="71">
        <v>166.0</v>
      </c>
      <c r="D109" s="75"/>
      <c r="E109" s="72">
        <v>173.0</v>
      </c>
      <c r="F109" s="73"/>
      <c r="G109" s="74">
        <f t="shared" si="1"/>
        <v>7</v>
      </c>
      <c r="H109" s="74">
        <f t="shared" si="2"/>
        <v>7</v>
      </c>
      <c r="I109" s="73"/>
      <c r="K109" s="103">
        <v>7.0</v>
      </c>
    </row>
    <row r="110">
      <c r="A110" s="68">
        <v>2.020053E7</v>
      </c>
      <c r="B110" s="78" t="s">
        <v>119</v>
      </c>
      <c r="C110" s="71">
        <v>166.0</v>
      </c>
      <c r="D110" s="75"/>
      <c r="E110" s="72">
        <v>173.0</v>
      </c>
      <c r="F110" s="73"/>
      <c r="G110" s="74">
        <f t="shared" si="1"/>
        <v>7</v>
      </c>
      <c r="H110" s="74">
        <f t="shared" si="2"/>
        <v>7</v>
      </c>
      <c r="I110" s="73"/>
      <c r="K110" s="103">
        <v>7.0</v>
      </c>
    </row>
    <row r="111">
      <c r="A111" s="68">
        <v>2.0200529E7</v>
      </c>
      <c r="B111" s="78" t="s">
        <v>119</v>
      </c>
      <c r="C111" s="70">
        <v>165.0</v>
      </c>
      <c r="D111" s="75"/>
      <c r="E111" s="72">
        <v>172.0</v>
      </c>
      <c r="F111" s="73"/>
      <c r="G111" s="74">
        <f t="shared" si="1"/>
        <v>7</v>
      </c>
      <c r="H111" s="74">
        <f t="shared" si="2"/>
        <v>7</v>
      </c>
      <c r="I111" s="73"/>
      <c r="K111" s="103">
        <v>7.0</v>
      </c>
    </row>
    <row r="112">
      <c r="A112" s="68">
        <v>2.0200528E7</v>
      </c>
      <c r="B112" s="78" t="s">
        <v>119</v>
      </c>
      <c r="C112" s="70">
        <v>164.0</v>
      </c>
      <c r="D112" s="75"/>
      <c r="E112" s="72">
        <v>172.0</v>
      </c>
      <c r="F112" s="73"/>
      <c r="G112" s="74">
        <f t="shared" si="1"/>
        <v>8</v>
      </c>
      <c r="H112" s="74">
        <f t="shared" si="2"/>
        <v>8</v>
      </c>
      <c r="I112" s="73"/>
      <c r="K112" s="103">
        <v>8.0</v>
      </c>
    </row>
    <row r="113">
      <c r="A113" s="68">
        <v>2.0200527E7</v>
      </c>
      <c r="B113" s="78" t="s">
        <v>119</v>
      </c>
      <c r="C113" s="71">
        <v>163.0</v>
      </c>
      <c r="D113" s="75"/>
      <c r="E113" s="72">
        <v>170.0</v>
      </c>
      <c r="F113" s="73"/>
      <c r="G113" s="74">
        <f t="shared" si="1"/>
        <v>7</v>
      </c>
      <c r="H113" s="74">
        <f t="shared" si="2"/>
        <v>7</v>
      </c>
      <c r="I113" s="73"/>
      <c r="K113" s="103">
        <v>7.0</v>
      </c>
    </row>
    <row r="114">
      <c r="A114" s="68">
        <v>2.0200526E7</v>
      </c>
      <c r="B114" s="78" t="s">
        <v>119</v>
      </c>
      <c r="C114" s="71">
        <v>161.0</v>
      </c>
      <c r="D114" s="75"/>
      <c r="E114" s="72">
        <v>169.0</v>
      </c>
      <c r="F114" s="73"/>
      <c r="G114" s="74">
        <f t="shared" si="1"/>
        <v>8</v>
      </c>
      <c r="H114" s="74">
        <f t="shared" si="2"/>
        <v>8</v>
      </c>
      <c r="I114" s="73"/>
      <c r="K114" s="103">
        <v>8.0</v>
      </c>
    </row>
    <row r="115">
      <c r="A115" s="68">
        <v>2.0200525E7</v>
      </c>
      <c r="B115" s="78" t="s">
        <v>119</v>
      </c>
      <c r="C115" s="71">
        <v>161.0</v>
      </c>
      <c r="D115" s="75"/>
      <c r="E115" s="72">
        <v>166.0</v>
      </c>
      <c r="F115" s="73"/>
      <c r="G115" s="74">
        <f t="shared" si="1"/>
        <v>5</v>
      </c>
      <c r="H115" s="74">
        <f t="shared" si="2"/>
        <v>5</v>
      </c>
      <c r="I115" s="73"/>
      <c r="K115" s="103">
        <v>5.0</v>
      </c>
    </row>
    <row r="116">
      <c r="A116" s="68">
        <v>2.0200524E7</v>
      </c>
      <c r="B116" s="78" t="s">
        <v>119</v>
      </c>
      <c r="C116" s="71">
        <v>161.0</v>
      </c>
      <c r="D116" s="75"/>
      <c r="E116" s="72">
        <v>166.0</v>
      </c>
      <c r="F116" s="73"/>
      <c r="G116" s="74">
        <f t="shared" si="1"/>
        <v>5</v>
      </c>
      <c r="H116" s="74">
        <f t="shared" si="2"/>
        <v>5</v>
      </c>
      <c r="I116" s="73"/>
      <c r="K116" s="103">
        <v>5.0</v>
      </c>
    </row>
    <row r="117">
      <c r="A117" s="68">
        <v>2.0200523E7</v>
      </c>
      <c r="B117" s="78" t="s">
        <v>119</v>
      </c>
      <c r="C117" s="71">
        <v>160.0</v>
      </c>
      <c r="D117" s="75"/>
      <c r="E117" s="72">
        <v>165.0</v>
      </c>
      <c r="F117" s="73"/>
      <c r="G117" s="74">
        <f t="shared" si="1"/>
        <v>5</v>
      </c>
      <c r="H117" s="74">
        <f t="shared" si="2"/>
        <v>5</v>
      </c>
      <c r="I117" s="73"/>
      <c r="K117" s="103">
        <v>5.0</v>
      </c>
    </row>
    <row r="118">
      <c r="A118" s="68">
        <v>2.0200522E7</v>
      </c>
      <c r="B118" s="78" t="s">
        <v>119</v>
      </c>
      <c r="C118" s="71">
        <v>160.0</v>
      </c>
      <c r="D118" s="75"/>
      <c r="E118" s="72">
        <v>165.0</v>
      </c>
      <c r="F118" s="73"/>
      <c r="G118" s="74">
        <f t="shared" si="1"/>
        <v>5</v>
      </c>
      <c r="H118" s="74">
        <f t="shared" si="2"/>
        <v>5</v>
      </c>
      <c r="I118" s="73"/>
      <c r="K118" s="103">
        <v>5.0</v>
      </c>
    </row>
    <row r="119">
      <c r="A119" s="68">
        <v>2.0200521E7</v>
      </c>
      <c r="B119" s="78" t="s">
        <v>119</v>
      </c>
      <c r="C119" s="71">
        <v>160.0</v>
      </c>
      <c r="D119" s="75"/>
      <c r="E119" s="72">
        <v>165.0</v>
      </c>
      <c r="F119" s="73"/>
      <c r="G119" s="74">
        <f t="shared" si="1"/>
        <v>5</v>
      </c>
      <c r="H119" s="74">
        <f t="shared" si="2"/>
        <v>5</v>
      </c>
      <c r="I119" s="73"/>
      <c r="K119" s="103">
        <v>5.0</v>
      </c>
    </row>
    <row r="120">
      <c r="A120" s="68">
        <v>2.020052E7</v>
      </c>
      <c r="B120" s="78" t="s">
        <v>119</v>
      </c>
      <c r="C120" s="71">
        <v>160.0</v>
      </c>
      <c r="D120" s="75"/>
      <c r="E120" s="72">
        <v>165.0</v>
      </c>
      <c r="F120" s="73"/>
      <c r="G120" s="74">
        <f t="shared" si="1"/>
        <v>5</v>
      </c>
      <c r="H120" s="74">
        <f t="shared" si="2"/>
        <v>5</v>
      </c>
      <c r="I120" s="73"/>
      <c r="K120" s="103">
        <v>5.0</v>
      </c>
    </row>
    <row r="121">
      <c r="A121" s="68">
        <v>2.0200519E7</v>
      </c>
      <c r="B121" s="78" t="s">
        <v>119</v>
      </c>
      <c r="C121" s="71">
        <v>149.0</v>
      </c>
      <c r="D121" s="75"/>
      <c r="E121" s="72">
        <v>154.0</v>
      </c>
      <c r="F121" s="73"/>
      <c r="G121" s="74">
        <f t="shared" si="1"/>
        <v>5</v>
      </c>
      <c r="H121" s="74">
        <f t="shared" si="2"/>
        <v>5</v>
      </c>
      <c r="I121" s="73"/>
      <c r="K121" s="103">
        <v>5.0</v>
      </c>
    </row>
    <row r="122">
      <c r="A122" s="68">
        <v>2.0200518E7</v>
      </c>
      <c r="B122" s="78" t="s">
        <v>119</v>
      </c>
      <c r="C122" s="71">
        <v>149.0</v>
      </c>
      <c r="D122" s="75"/>
      <c r="E122" s="72">
        <v>154.0</v>
      </c>
      <c r="F122" s="73"/>
      <c r="G122" s="74">
        <f t="shared" si="1"/>
        <v>5</v>
      </c>
      <c r="H122" s="74">
        <f t="shared" si="2"/>
        <v>5</v>
      </c>
      <c r="I122" s="73"/>
      <c r="K122" s="103">
        <v>5.0</v>
      </c>
    </row>
    <row r="123">
      <c r="A123" s="68">
        <v>2.0200517E7</v>
      </c>
      <c r="B123" s="78" t="s">
        <v>119</v>
      </c>
      <c r="C123" s="71">
        <v>149.0</v>
      </c>
      <c r="D123" s="75"/>
      <c r="E123" s="72">
        <v>154.0</v>
      </c>
      <c r="F123" s="73"/>
      <c r="G123" s="74">
        <f t="shared" si="1"/>
        <v>5</v>
      </c>
      <c r="H123" s="74">
        <f t="shared" si="2"/>
        <v>5</v>
      </c>
      <c r="I123" s="73"/>
      <c r="K123" s="103">
        <v>5.0</v>
      </c>
    </row>
    <row r="124">
      <c r="A124" s="68">
        <v>2.0200516E7</v>
      </c>
      <c r="B124" s="78" t="s">
        <v>119</v>
      </c>
      <c r="C124" s="71">
        <v>149.0</v>
      </c>
      <c r="D124" s="75"/>
      <c r="E124" s="72">
        <v>154.0</v>
      </c>
      <c r="F124" s="73"/>
      <c r="G124" s="74">
        <f t="shared" si="1"/>
        <v>5</v>
      </c>
      <c r="H124" s="74">
        <f t="shared" si="2"/>
        <v>5</v>
      </c>
      <c r="I124" s="73"/>
      <c r="K124" s="103">
        <v>5.0</v>
      </c>
    </row>
    <row r="125">
      <c r="A125" s="68">
        <v>2.0200515E7</v>
      </c>
      <c r="B125" s="78" t="s">
        <v>119</v>
      </c>
      <c r="C125" s="71">
        <v>150.0</v>
      </c>
      <c r="D125" s="75"/>
      <c r="E125" s="72">
        <v>154.0</v>
      </c>
      <c r="F125" s="73"/>
      <c r="G125" s="74">
        <f t="shared" si="1"/>
        <v>4</v>
      </c>
      <c r="H125" s="74">
        <f t="shared" si="2"/>
        <v>4</v>
      </c>
      <c r="I125" s="73"/>
      <c r="K125" s="103">
        <v>4.0</v>
      </c>
    </row>
    <row r="126">
      <c r="A126" s="68">
        <v>2.0200514E7</v>
      </c>
      <c r="B126" s="78" t="s">
        <v>119</v>
      </c>
      <c r="C126" s="71">
        <v>149.0</v>
      </c>
      <c r="D126" s="75"/>
      <c r="E126" s="72">
        <v>153.0</v>
      </c>
      <c r="F126" s="73"/>
      <c r="G126" s="74">
        <f t="shared" si="1"/>
        <v>4</v>
      </c>
      <c r="H126" s="74">
        <f t="shared" si="2"/>
        <v>4</v>
      </c>
      <c r="I126" s="73"/>
      <c r="K126" s="103">
        <v>4.0</v>
      </c>
    </row>
    <row r="127">
      <c r="A127" s="68">
        <v>2.0200513E7</v>
      </c>
      <c r="B127" s="78" t="s">
        <v>119</v>
      </c>
      <c r="C127" s="71">
        <v>148.0</v>
      </c>
      <c r="D127" s="75"/>
      <c r="E127" s="72">
        <v>152.0</v>
      </c>
      <c r="F127" s="73"/>
      <c r="G127" s="74">
        <f t="shared" si="1"/>
        <v>4</v>
      </c>
      <c r="H127" s="74">
        <f t="shared" si="2"/>
        <v>4</v>
      </c>
      <c r="I127" s="73"/>
      <c r="K127" s="103">
        <v>4.0</v>
      </c>
    </row>
    <row r="128">
      <c r="A128" s="68">
        <v>2.0200512E7</v>
      </c>
      <c r="B128" s="78" t="s">
        <v>119</v>
      </c>
      <c r="C128" s="71">
        <v>148.0</v>
      </c>
      <c r="D128" s="75"/>
      <c r="E128" s="72">
        <v>152.0</v>
      </c>
      <c r="F128" s="73"/>
      <c r="G128" s="74">
        <f t="shared" si="1"/>
        <v>4</v>
      </c>
      <c r="H128" s="74">
        <f t="shared" si="2"/>
        <v>4</v>
      </c>
      <c r="I128" s="73"/>
      <c r="K128" s="103">
        <v>4.0</v>
      </c>
    </row>
    <row r="129">
      <c r="A129" s="68">
        <v>2.0200511E7</v>
      </c>
      <c r="B129" s="78" t="s">
        <v>119</v>
      </c>
      <c r="C129" s="71">
        <v>147.0</v>
      </c>
      <c r="D129" s="75"/>
      <c r="E129" s="72">
        <v>151.0</v>
      </c>
      <c r="F129" s="73"/>
      <c r="G129" s="74">
        <f t="shared" si="1"/>
        <v>4</v>
      </c>
      <c r="H129" s="74">
        <f t="shared" si="2"/>
        <v>4</v>
      </c>
      <c r="I129" s="73"/>
      <c r="K129" s="103">
        <v>4.0</v>
      </c>
    </row>
    <row r="130">
      <c r="A130" s="68">
        <v>2.020051E7</v>
      </c>
      <c r="B130" s="78" t="s">
        <v>119</v>
      </c>
      <c r="C130" s="71">
        <v>147.0</v>
      </c>
      <c r="D130" s="75"/>
      <c r="E130" s="72">
        <v>151.0</v>
      </c>
      <c r="F130" s="73"/>
      <c r="G130" s="74">
        <f t="shared" si="1"/>
        <v>4</v>
      </c>
      <c r="H130" s="74">
        <f t="shared" si="2"/>
        <v>4</v>
      </c>
      <c r="I130" s="73"/>
      <c r="K130" s="103">
        <v>4.0</v>
      </c>
    </row>
    <row r="131">
      <c r="A131" s="68">
        <v>2.0200509E7</v>
      </c>
      <c r="B131" s="78" t="s">
        <v>119</v>
      </c>
      <c r="C131" s="71">
        <v>147.0</v>
      </c>
      <c r="D131" s="75"/>
      <c r="E131" s="72">
        <v>151.0</v>
      </c>
      <c r="F131" s="73"/>
      <c r="G131" s="74">
        <f t="shared" si="1"/>
        <v>4</v>
      </c>
      <c r="H131" s="74">
        <f t="shared" si="2"/>
        <v>4</v>
      </c>
      <c r="I131" s="73"/>
      <c r="K131" s="103">
        <v>4.0</v>
      </c>
    </row>
    <row r="132">
      <c r="A132" s="68">
        <v>2.0200508E7</v>
      </c>
      <c r="B132" s="78" t="s">
        <v>119</v>
      </c>
      <c r="C132" s="71">
        <v>147.0</v>
      </c>
      <c r="D132" s="75"/>
      <c r="E132" s="72">
        <v>151.0</v>
      </c>
      <c r="F132" s="73"/>
      <c r="G132" s="74">
        <f t="shared" si="1"/>
        <v>4</v>
      </c>
      <c r="H132" s="74">
        <f t="shared" si="2"/>
        <v>4</v>
      </c>
      <c r="I132" s="73"/>
      <c r="K132" s="103">
        <v>4.0</v>
      </c>
    </row>
    <row r="133">
      <c r="A133" s="68">
        <v>2.0200507E7</v>
      </c>
      <c r="B133" s="78" t="s">
        <v>119</v>
      </c>
      <c r="C133" s="71">
        <v>147.0</v>
      </c>
      <c r="D133" s="75"/>
      <c r="E133" s="72">
        <v>151.0</v>
      </c>
      <c r="F133" s="73"/>
      <c r="G133" s="74">
        <f t="shared" si="1"/>
        <v>4</v>
      </c>
      <c r="H133" s="74">
        <f t="shared" si="2"/>
        <v>4</v>
      </c>
      <c r="I133" s="73"/>
      <c r="K133" s="103">
        <v>4.0</v>
      </c>
    </row>
    <row r="134">
      <c r="A134" s="68">
        <v>2.0200506E7</v>
      </c>
      <c r="B134" s="78" t="s">
        <v>119</v>
      </c>
      <c r="C134" s="71">
        <v>147.0</v>
      </c>
      <c r="D134" s="75"/>
      <c r="E134" s="72">
        <v>151.0</v>
      </c>
      <c r="F134" s="73"/>
      <c r="G134" s="74">
        <f t="shared" si="1"/>
        <v>4</v>
      </c>
      <c r="H134" s="74">
        <f t="shared" si="2"/>
        <v>4</v>
      </c>
      <c r="I134" s="73"/>
      <c r="K134" s="103">
        <v>4.0</v>
      </c>
    </row>
    <row r="135">
      <c r="A135" s="68">
        <v>2.0200505E7</v>
      </c>
      <c r="B135" s="78" t="s">
        <v>119</v>
      </c>
      <c r="C135" s="71">
        <v>145.0</v>
      </c>
      <c r="D135" s="75"/>
      <c r="E135" s="72">
        <v>149.0</v>
      </c>
      <c r="F135" s="73"/>
      <c r="G135" s="74">
        <f t="shared" si="1"/>
        <v>4</v>
      </c>
      <c r="H135" s="74">
        <f t="shared" si="2"/>
        <v>4</v>
      </c>
      <c r="I135" s="73"/>
      <c r="K135" s="103">
        <v>4.0</v>
      </c>
    </row>
    <row r="136">
      <c r="A136" s="68">
        <v>2.0200504E7</v>
      </c>
      <c r="B136" s="78" t="s">
        <v>119</v>
      </c>
      <c r="C136" s="71">
        <v>145.0</v>
      </c>
      <c r="D136" s="75"/>
      <c r="E136" s="72">
        <v>149.0</v>
      </c>
      <c r="F136" s="73"/>
      <c r="G136" s="74">
        <f t="shared" si="1"/>
        <v>4</v>
      </c>
      <c r="H136" s="74">
        <f t="shared" si="2"/>
        <v>4</v>
      </c>
      <c r="I136" s="73"/>
      <c r="K136" s="103">
        <v>4.0</v>
      </c>
    </row>
    <row r="137">
      <c r="A137" s="68">
        <v>2.0200503E7</v>
      </c>
      <c r="B137" s="78" t="s">
        <v>119</v>
      </c>
      <c r="C137" s="71">
        <v>146.0</v>
      </c>
      <c r="D137" s="75"/>
      <c r="E137" s="72">
        <v>150.0</v>
      </c>
      <c r="F137" s="73"/>
      <c r="G137" s="74">
        <f t="shared" si="1"/>
        <v>4</v>
      </c>
      <c r="H137" s="74">
        <f t="shared" si="2"/>
        <v>4</v>
      </c>
      <c r="I137" s="73"/>
      <c r="K137" s="103">
        <v>4.0</v>
      </c>
    </row>
    <row r="138">
      <c r="A138" s="68">
        <v>2.0200502E7</v>
      </c>
      <c r="B138" s="78" t="s">
        <v>119</v>
      </c>
      <c r="C138" s="71">
        <v>144.0</v>
      </c>
      <c r="D138" s="75"/>
      <c r="E138" s="72">
        <v>148.0</v>
      </c>
      <c r="F138" s="73"/>
      <c r="G138" s="74">
        <f t="shared" si="1"/>
        <v>4</v>
      </c>
      <c r="H138" s="74">
        <f t="shared" si="2"/>
        <v>4</v>
      </c>
      <c r="I138" s="73"/>
      <c r="K138" s="103">
        <v>4.0</v>
      </c>
    </row>
    <row r="139">
      <c r="A139" s="68">
        <v>2.0200501E7</v>
      </c>
      <c r="B139" s="78" t="s">
        <v>119</v>
      </c>
      <c r="C139" s="71">
        <v>142.0</v>
      </c>
      <c r="D139" s="75"/>
      <c r="E139" s="72">
        <v>146.0</v>
      </c>
      <c r="F139" s="73"/>
      <c r="G139" s="74">
        <f t="shared" si="1"/>
        <v>4</v>
      </c>
      <c r="H139" s="74">
        <f t="shared" si="2"/>
        <v>4</v>
      </c>
      <c r="I139" s="73"/>
      <c r="K139" s="103">
        <v>4.0</v>
      </c>
    </row>
    <row r="140">
      <c r="A140" s="68">
        <v>2.020043E7</v>
      </c>
      <c r="B140" s="78" t="s">
        <v>119</v>
      </c>
      <c r="C140" s="71">
        <v>142.0</v>
      </c>
      <c r="D140" s="75"/>
      <c r="E140" s="72">
        <v>146.0</v>
      </c>
      <c r="F140" s="73"/>
      <c r="G140" s="74">
        <f t="shared" si="1"/>
        <v>4</v>
      </c>
      <c r="H140" s="74">
        <f t="shared" si="2"/>
        <v>4</v>
      </c>
      <c r="I140" s="73"/>
      <c r="K140" s="103">
        <v>4.0</v>
      </c>
    </row>
    <row r="141">
      <c r="A141" s="68">
        <v>2.0200429E7</v>
      </c>
      <c r="B141" s="78" t="s">
        <v>119</v>
      </c>
      <c r="C141" s="71">
        <v>141.0</v>
      </c>
      <c r="D141" s="75"/>
      <c r="E141" s="72">
        <v>145.0</v>
      </c>
      <c r="F141" s="73"/>
      <c r="G141" s="74">
        <f t="shared" si="1"/>
        <v>4</v>
      </c>
      <c r="H141" s="74">
        <f t="shared" si="2"/>
        <v>4</v>
      </c>
      <c r="I141" s="73"/>
      <c r="K141" s="103">
        <v>4.0</v>
      </c>
    </row>
    <row r="142">
      <c r="A142" s="68">
        <v>2.0200428E7</v>
      </c>
      <c r="B142" s="78" t="s">
        <v>119</v>
      </c>
      <c r="C142" s="75"/>
      <c r="D142" s="75"/>
      <c r="E142" s="72">
        <v>145.0</v>
      </c>
      <c r="F142" s="73"/>
      <c r="G142" s="74">
        <f t="shared" si="1"/>
        <v>145</v>
      </c>
      <c r="I142" s="73"/>
      <c r="J142" s="104">
        <v>140.0</v>
      </c>
      <c r="K142" s="104">
        <v>4.0</v>
      </c>
      <c r="L142" s="104">
        <v>144.0</v>
      </c>
      <c r="M142" s="105" t="s">
        <v>120</v>
      </c>
    </row>
    <row r="143">
      <c r="A143" s="68">
        <v>2.0200427E7</v>
      </c>
      <c r="B143" s="78" t="s">
        <v>119</v>
      </c>
      <c r="C143" s="75"/>
      <c r="D143" s="75"/>
      <c r="E143" s="72">
        <v>144.0</v>
      </c>
      <c r="F143" s="73"/>
      <c r="G143" s="74">
        <f t="shared" si="1"/>
        <v>144</v>
      </c>
      <c r="I143" s="73"/>
      <c r="J143" s="104">
        <v>138.0</v>
      </c>
      <c r="K143" s="104">
        <v>4.0</v>
      </c>
      <c r="L143" s="104">
        <v>142.0</v>
      </c>
      <c r="M143" s="105" t="s">
        <v>121</v>
      </c>
    </row>
    <row r="144">
      <c r="A144" s="68">
        <v>2.0200426E7</v>
      </c>
      <c r="B144" s="78" t="s">
        <v>119</v>
      </c>
      <c r="C144" s="75"/>
      <c r="D144" s="75"/>
      <c r="E144" s="76">
        <v>141.0</v>
      </c>
      <c r="F144" s="73"/>
      <c r="G144" s="74">
        <f t="shared" si="1"/>
        <v>141</v>
      </c>
      <c r="I144" s="73"/>
      <c r="J144" s="104">
        <v>137.0</v>
      </c>
      <c r="K144" s="104">
        <v>4.0</v>
      </c>
      <c r="M144" s="105" t="s">
        <v>122</v>
      </c>
    </row>
    <row r="145">
      <c r="A145" s="68">
        <v>2.0200425E7</v>
      </c>
      <c r="B145" s="78" t="s">
        <v>119</v>
      </c>
      <c r="C145" s="75"/>
      <c r="D145" s="75"/>
      <c r="E145" s="72">
        <v>141.0</v>
      </c>
      <c r="F145" s="73"/>
      <c r="G145" s="74">
        <f t="shared" si="1"/>
        <v>141</v>
      </c>
      <c r="I145" s="73"/>
      <c r="J145" s="104">
        <v>137.0</v>
      </c>
      <c r="K145" s="104">
        <v>4.0</v>
      </c>
      <c r="M145" s="105" t="s">
        <v>123</v>
      </c>
    </row>
    <row r="146">
      <c r="A146" s="68">
        <v>2.0200424E7</v>
      </c>
      <c r="B146" s="78" t="s">
        <v>119</v>
      </c>
      <c r="C146" s="75"/>
      <c r="D146" s="75"/>
      <c r="E146" s="72">
        <v>141.0</v>
      </c>
      <c r="F146" s="73"/>
      <c r="G146" s="74">
        <f t="shared" si="1"/>
        <v>141</v>
      </c>
      <c r="I146" s="73"/>
      <c r="J146" s="104">
        <v>136.0</v>
      </c>
      <c r="K146" s="104">
        <v>4.0</v>
      </c>
      <c r="L146" s="104">
        <v>140.0</v>
      </c>
      <c r="M146" s="105" t="s">
        <v>124</v>
      </c>
    </row>
    <row r="147">
      <c r="A147" s="68">
        <v>2.0200423E7</v>
      </c>
      <c r="B147" s="78" t="s">
        <v>119</v>
      </c>
      <c r="C147" s="75"/>
      <c r="D147" s="75"/>
      <c r="E147" s="72">
        <v>135.0</v>
      </c>
      <c r="F147" s="73"/>
      <c r="G147" s="74">
        <f t="shared" si="1"/>
        <v>135</v>
      </c>
      <c r="I147" s="73"/>
      <c r="J147" s="104">
        <v>135.0</v>
      </c>
      <c r="K147" s="104">
        <v>3.0</v>
      </c>
      <c r="L147" s="104">
        <v>138.0</v>
      </c>
      <c r="M147" s="105" t="s">
        <v>125</v>
      </c>
    </row>
    <row r="148">
      <c r="A148" s="68">
        <v>2.0200422E7</v>
      </c>
      <c r="B148" s="78" t="s">
        <v>119</v>
      </c>
      <c r="C148" s="75"/>
      <c r="D148" s="75"/>
      <c r="E148" s="72">
        <v>134.0</v>
      </c>
      <c r="F148" s="73"/>
      <c r="G148" s="74">
        <f t="shared" si="1"/>
        <v>134</v>
      </c>
      <c r="I148" s="73"/>
      <c r="J148" s="104">
        <v>133.0</v>
      </c>
      <c r="K148" s="104">
        <v>3.0</v>
      </c>
      <c r="M148" s="105" t="s">
        <v>126</v>
      </c>
    </row>
    <row r="149">
      <c r="A149" s="68">
        <v>2.0200421E7</v>
      </c>
      <c r="B149" s="78" t="s">
        <v>119</v>
      </c>
      <c r="C149" s="75"/>
      <c r="D149" s="75"/>
      <c r="E149" s="72">
        <v>133.0</v>
      </c>
      <c r="F149" s="73"/>
      <c r="G149" s="74">
        <f t="shared" si="1"/>
        <v>133</v>
      </c>
      <c r="I149" s="73"/>
      <c r="J149" s="104">
        <v>133.0</v>
      </c>
      <c r="K149" s="104">
        <v>3.0</v>
      </c>
      <c r="M149" s="105" t="s">
        <v>127</v>
      </c>
    </row>
    <row r="150">
      <c r="A150" s="68">
        <v>2.020042E7</v>
      </c>
      <c r="B150" s="78" t="s">
        <v>119</v>
      </c>
      <c r="C150" s="75"/>
      <c r="D150" s="75"/>
      <c r="E150" s="72">
        <v>133.0</v>
      </c>
      <c r="F150" s="73"/>
      <c r="G150" s="74">
        <f t="shared" si="1"/>
        <v>133</v>
      </c>
      <c r="I150" s="73"/>
      <c r="J150" s="104">
        <v>133.0</v>
      </c>
      <c r="K150" s="103">
        <v>3.0</v>
      </c>
      <c r="M150" s="105" t="s">
        <v>128</v>
      </c>
    </row>
    <row r="151">
      <c r="A151" s="68">
        <v>2.0200419E7</v>
      </c>
      <c r="B151" s="78" t="s">
        <v>119</v>
      </c>
      <c r="C151" s="75"/>
      <c r="D151" s="75"/>
      <c r="E151" s="72">
        <v>133.0</v>
      </c>
      <c r="F151" s="73"/>
      <c r="G151" s="74">
        <f t="shared" si="1"/>
        <v>133</v>
      </c>
      <c r="I151" s="73"/>
      <c r="J151" s="104">
        <v>133.0</v>
      </c>
      <c r="K151" s="103">
        <v>3.0</v>
      </c>
      <c r="M151" s="105" t="s">
        <v>129</v>
      </c>
    </row>
    <row r="152">
      <c r="A152" s="68">
        <v>2.0200418E7</v>
      </c>
      <c r="B152" s="78" t="s">
        <v>119</v>
      </c>
      <c r="C152" s="75"/>
      <c r="D152" s="75"/>
      <c r="E152" s="72">
        <v>133.0</v>
      </c>
      <c r="F152" s="73"/>
      <c r="G152" s="74">
        <f t="shared" si="1"/>
        <v>133</v>
      </c>
      <c r="I152" s="73"/>
    </row>
    <row r="153">
      <c r="A153" s="68">
        <v>2.0200417E7</v>
      </c>
      <c r="B153" s="78" t="s">
        <v>119</v>
      </c>
      <c r="C153" s="75"/>
      <c r="D153" s="75"/>
      <c r="E153" s="72">
        <v>133.0</v>
      </c>
      <c r="F153" s="73"/>
      <c r="G153" s="74">
        <f t="shared" si="1"/>
        <v>133</v>
      </c>
      <c r="I153" s="73"/>
    </row>
    <row r="154">
      <c r="A154" s="68">
        <v>2.0200416E7</v>
      </c>
      <c r="B154" s="78" t="s">
        <v>119</v>
      </c>
      <c r="C154" s="75"/>
      <c r="D154" s="75"/>
      <c r="E154" s="72">
        <v>133.0</v>
      </c>
      <c r="F154" s="73"/>
      <c r="G154" s="74">
        <f t="shared" si="1"/>
        <v>133</v>
      </c>
      <c r="I154" s="73"/>
    </row>
    <row r="155">
      <c r="A155" s="68">
        <v>2.0200415E7</v>
      </c>
      <c r="B155" s="78" t="s">
        <v>119</v>
      </c>
      <c r="C155" s="75"/>
      <c r="D155" s="75"/>
      <c r="E155" s="72">
        <v>133.0</v>
      </c>
      <c r="F155" s="73"/>
      <c r="G155" s="74">
        <f t="shared" si="1"/>
        <v>133</v>
      </c>
      <c r="I155" s="73"/>
    </row>
    <row r="156">
      <c r="A156" s="68">
        <v>2.0200414E7</v>
      </c>
      <c r="B156" s="78" t="s">
        <v>119</v>
      </c>
      <c r="C156" s="75"/>
      <c r="D156" s="75"/>
      <c r="E156" s="72">
        <v>133.0</v>
      </c>
      <c r="F156" s="73"/>
      <c r="G156" s="74">
        <f t="shared" si="1"/>
        <v>133</v>
      </c>
      <c r="I156" s="73"/>
    </row>
    <row r="157">
      <c r="A157" s="68">
        <v>2.0200413E7</v>
      </c>
      <c r="B157" s="78" t="s">
        <v>119</v>
      </c>
      <c r="C157" s="75"/>
      <c r="D157" s="75"/>
      <c r="E157" s="72">
        <v>133.0</v>
      </c>
      <c r="F157" s="73"/>
      <c r="G157" s="74">
        <f t="shared" si="1"/>
        <v>133</v>
      </c>
      <c r="I157" s="73"/>
    </row>
    <row r="158">
      <c r="A158" s="68">
        <v>2.0200412E7</v>
      </c>
      <c r="B158" s="78" t="s">
        <v>119</v>
      </c>
      <c r="C158" s="75"/>
      <c r="D158" s="75"/>
      <c r="E158" s="72">
        <v>133.0</v>
      </c>
      <c r="F158" s="73"/>
      <c r="G158" s="74">
        <f t="shared" si="1"/>
        <v>133</v>
      </c>
      <c r="I158" s="73"/>
    </row>
    <row r="159">
      <c r="A159" s="68">
        <v>2.0200411E7</v>
      </c>
      <c r="B159" s="78" t="s">
        <v>119</v>
      </c>
      <c r="C159" s="75"/>
      <c r="D159" s="75"/>
      <c r="E159" s="72">
        <v>133.0</v>
      </c>
      <c r="F159" s="73"/>
      <c r="G159" s="74">
        <f t="shared" si="1"/>
        <v>133</v>
      </c>
      <c r="I159" s="73"/>
    </row>
    <row r="160">
      <c r="A160" s="68">
        <v>2.020041E7</v>
      </c>
      <c r="B160" s="78" t="s">
        <v>119</v>
      </c>
      <c r="C160" s="75"/>
      <c r="D160" s="75"/>
      <c r="E160" s="72">
        <v>130.0</v>
      </c>
      <c r="F160" s="73"/>
      <c r="G160" s="74">
        <f t="shared" si="1"/>
        <v>130</v>
      </c>
      <c r="I160" s="73"/>
    </row>
    <row r="161">
      <c r="A161" s="68">
        <v>2.0200409E7</v>
      </c>
      <c r="B161" s="78" t="s">
        <v>119</v>
      </c>
      <c r="C161" s="75"/>
      <c r="D161" s="75"/>
      <c r="E161" s="72">
        <v>128.0</v>
      </c>
      <c r="F161" s="73"/>
      <c r="G161" s="74">
        <f t="shared" si="1"/>
        <v>128</v>
      </c>
      <c r="I161" s="73"/>
    </row>
    <row r="162">
      <c r="A162" s="68">
        <v>2.0200408E7</v>
      </c>
      <c r="B162" s="78" t="s">
        <v>119</v>
      </c>
      <c r="C162" s="75"/>
      <c r="D162" s="75"/>
      <c r="E162" s="72">
        <v>125.0</v>
      </c>
      <c r="F162" s="73"/>
      <c r="G162" s="74">
        <f t="shared" si="1"/>
        <v>125</v>
      </c>
      <c r="I162" s="73"/>
    </row>
    <row r="163">
      <c r="A163" s="68">
        <v>2.0200407E7</v>
      </c>
      <c r="B163" s="78" t="s">
        <v>119</v>
      </c>
      <c r="C163" s="75"/>
      <c r="D163" s="75"/>
      <c r="E163" s="72">
        <v>121.0</v>
      </c>
      <c r="F163" s="73"/>
      <c r="G163" s="74">
        <f t="shared" si="1"/>
        <v>121</v>
      </c>
      <c r="I163" s="73"/>
    </row>
    <row r="164">
      <c r="A164" s="68">
        <v>2.0200406E7</v>
      </c>
      <c r="B164" s="78" t="s">
        <v>119</v>
      </c>
      <c r="C164" s="75"/>
      <c r="D164" s="75"/>
      <c r="E164" s="72">
        <v>113.0</v>
      </c>
      <c r="F164" s="73"/>
      <c r="G164" s="74">
        <f t="shared" si="1"/>
        <v>113</v>
      </c>
      <c r="I164" s="73"/>
    </row>
    <row r="165">
      <c r="A165" s="68">
        <v>2.0200405E7</v>
      </c>
      <c r="B165" s="78" t="s">
        <v>119</v>
      </c>
      <c r="C165" s="75"/>
      <c r="D165" s="75"/>
      <c r="E165" s="72">
        <v>112.0</v>
      </c>
      <c r="F165" s="73"/>
      <c r="G165" s="74">
        <f t="shared" si="1"/>
        <v>112</v>
      </c>
      <c r="I165" s="73"/>
    </row>
    <row r="166">
      <c r="A166" s="68">
        <v>2.0200404E7</v>
      </c>
      <c r="B166" s="78" t="s">
        <v>119</v>
      </c>
      <c r="C166" s="75"/>
      <c r="D166" s="75"/>
      <c r="E166" s="72">
        <v>93.0</v>
      </c>
      <c r="F166" s="73"/>
      <c r="G166" s="74">
        <f t="shared" si="1"/>
        <v>93</v>
      </c>
      <c r="I166" s="73"/>
    </row>
    <row r="167">
      <c r="A167" s="68">
        <v>2.0200403E7</v>
      </c>
      <c r="B167" s="78" t="s">
        <v>119</v>
      </c>
      <c r="C167" s="75"/>
      <c r="D167" s="75"/>
      <c r="E167" s="72">
        <v>84.0</v>
      </c>
      <c r="F167" s="73"/>
      <c r="G167" s="74">
        <f t="shared" si="1"/>
        <v>84</v>
      </c>
      <c r="I167" s="73"/>
    </row>
    <row r="168">
      <c r="A168" s="68">
        <v>2.0200402E7</v>
      </c>
      <c r="B168" s="78" t="s">
        <v>119</v>
      </c>
      <c r="C168" s="75"/>
      <c r="D168" s="75"/>
      <c r="E168" s="72">
        <v>82.0</v>
      </c>
      <c r="F168" s="73"/>
      <c r="G168" s="74">
        <f t="shared" si="1"/>
        <v>82</v>
      </c>
      <c r="I168" s="73"/>
    </row>
    <row r="169">
      <c r="A169" s="68">
        <v>2.0200401E7</v>
      </c>
      <c r="B169" s="78" t="s">
        <v>119</v>
      </c>
      <c r="C169" s="75"/>
      <c r="D169" s="75"/>
      <c r="E169" s="72">
        <v>77.0</v>
      </c>
      <c r="F169" s="73"/>
      <c r="G169" s="74">
        <f t="shared" si="1"/>
        <v>77</v>
      </c>
      <c r="I169" s="73"/>
    </row>
    <row r="170">
      <c r="A170" s="68">
        <v>2.0200331E7</v>
      </c>
      <c r="B170" s="78" t="s">
        <v>119</v>
      </c>
      <c r="C170" s="75"/>
      <c r="D170" s="75"/>
      <c r="E170" s="72">
        <v>69.0</v>
      </c>
      <c r="F170" s="73"/>
      <c r="G170" s="74">
        <f t="shared" si="1"/>
        <v>69</v>
      </c>
      <c r="I170" s="73"/>
    </row>
    <row r="171">
      <c r="A171" s="68">
        <v>2.020033E7</v>
      </c>
      <c r="B171" s="78" t="s">
        <v>119</v>
      </c>
      <c r="C171" s="75"/>
      <c r="D171" s="75"/>
      <c r="E171" s="72">
        <v>58.0</v>
      </c>
      <c r="F171" s="73"/>
      <c r="G171" s="74">
        <f t="shared" si="1"/>
        <v>58</v>
      </c>
      <c r="I171" s="73"/>
    </row>
    <row r="172">
      <c r="A172" s="68">
        <v>2.0200329E7</v>
      </c>
      <c r="B172" s="78" t="s">
        <v>119</v>
      </c>
      <c r="C172" s="75"/>
      <c r="D172" s="75"/>
      <c r="E172" s="72">
        <v>56.0</v>
      </c>
      <c r="F172" s="73"/>
      <c r="G172" s="74">
        <f t="shared" si="1"/>
        <v>56</v>
      </c>
      <c r="I172" s="73"/>
    </row>
    <row r="173">
      <c r="A173" s="68">
        <v>2.0200328E7</v>
      </c>
      <c r="B173" s="78" t="s">
        <v>119</v>
      </c>
      <c r="C173" s="75"/>
      <c r="D173" s="75"/>
      <c r="E173" s="72">
        <v>55.0</v>
      </c>
      <c r="F173" s="73"/>
      <c r="G173" s="74">
        <f t="shared" si="1"/>
        <v>55</v>
      </c>
      <c r="I173" s="73"/>
    </row>
    <row r="174">
      <c r="A174" s="68">
        <v>2.0200327E7</v>
      </c>
      <c r="B174" s="78" t="s">
        <v>119</v>
      </c>
      <c r="C174" s="75"/>
      <c r="D174" s="75"/>
      <c r="E174" s="72">
        <v>51.0</v>
      </c>
      <c r="F174" s="73"/>
      <c r="G174" s="74">
        <f t="shared" si="1"/>
        <v>51</v>
      </c>
      <c r="I174" s="73"/>
    </row>
    <row r="175">
      <c r="A175" s="68">
        <v>2.0200326E7</v>
      </c>
      <c r="B175" s="78" t="s">
        <v>119</v>
      </c>
      <c r="C175" s="75"/>
      <c r="D175" s="75"/>
      <c r="E175" s="72">
        <v>45.0</v>
      </c>
      <c r="F175" s="73"/>
      <c r="G175" s="74">
        <f t="shared" si="1"/>
        <v>45</v>
      </c>
      <c r="I175" s="73"/>
    </row>
    <row r="176">
      <c r="A176" s="68">
        <v>2.0200325E7</v>
      </c>
      <c r="B176" s="78" t="s">
        <v>119</v>
      </c>
      <c r="C176" s="75"/>
      <c r="D176" s="75"/>
      <c r="E176" s="72">
        <v>37.0</v>
      </c>
      <c r="F176" s="73"/>
      <c r="G176" s="74">
        <f t="shared" si="1"/>
        <v>37</v>
      </c>
      <c r="I176" s="73"/>
    </row>
    <row r="177">
      <c r="A177" s="68">
        <v>2.0200324E7</v>
      </c>
      <c r="B177" s="78" t="s">
        <v>119</v>
      </c>
      <c r="C177" s="75"/>
      <c r="D177" s="75"/>
      <c r="E177" s="72">
        <v>32.0</v>
      </c>
      <c r="F177" s="73"/>
      <c r="G177" s="74">
        <f t="shared" si="1"/>
        <v>32</v>
      </c>
      <c r="I177" s="73"/>
    </row>
    <row r="178">
      <c r="A178" s="68">
        <v>2.0200323E7</v>
      </c>
      <c r="B178" s="78" t="s">
        <v>119</v>
      </c>
      <c r="C178" s="75"/>
      <c r="D178" s="75"/>
      <c r="E178" s="72">
        <v>29.0</v>
      </c>
      <c r="F178" s="73"/>
      <c r="G178" s="74">
        <f t="shared" si="1"/>
        <v>29</v>
      </c>
      <c r="I178" s="73"/>
    </row>
    <row r="179">
      <c r="A179" s="68">
        <v>2.0200322E7</v>
      </c>
      <c r="B179" s="78" t="s">
        <v>119</v>
      </c>
      <c r="C179" s="75"/>
      <c r="D179" s="75"/>
      <c r="E179" s="72">
        <v>27.0</v>
      </c>
      <c r="F179" s="73"/>
      <c r="G179" s="74">
        <f t="shared" si="1"/>
        <v>27</v>
      </c>
      <c r="I179" s="73"/>
    </row>
    <row r="180">
      <c r="A180" s="68">
        <v>2.0200321E7</v>
      </c>
      <c r="B180" s="78" t="s">
        <v>119</v>
      </c>
      <c r="C180" s="75"/>
      <c r="D180" s="75"/>
      <c r="E180" s="72">
        <v>15.0</v>
      </c>
      <c r="F180" s="73"/>
      <c r="G180" s="74">
        <f t="shared" si="1"/>
        <v>15</v>
      </c>
      <c r="I180" s="73"/>
    </row>
    <row r="181">
      <c r="A181" s="68">
        <v>2.020032E7</v>
      </c>
      <c r="B181" s="78" t="s">
        <v>119</v>
      </c>
      <c r="C181" s="75"/>
      <c r="D181" s="75"/>
      <c r="E181" s="72">
        <v>14.0</v>
      </c>
      <c r="F181" s="73"/>
      <c r="G181" s="74">
        <f t="shared" si="1"/>
        <v>14</v>
      </c>
      <c r="I181" s="73"/>
    </row>
    <row r="182">
      <c r="A182" s="68">
        <v>2.0200319E7</v>
      </c>
      <c r="B182" s="78" t="s">
        <v>119</v>
      </c>
      <c r="C182" s="75"/>
      <c r="D182" s="75"/>
      <c r="E182" s="72">
        <v>12.0</v>
      </c>
      <c r="F182" s="73"/>
      <c r="G182" s="74">
        <f t="shared" si="1"/>
        <v>12</v>
      </c>
      <c r="I182" s="73"/>
    </row>
    <row r="183">
      <c r="A183" s="68">
        <v>2.0200318E7</v>
      </c>
      <c r="B183" s="78" t="s">
        <v>119</v>
      </c>
      <c r="C183" s="75"/>
      <c r="D183" s="75"/>
      <c r="E183" s="72">
        <v>8.0</v>
      </c>
      <c r="F183" s="73"/>
      <c r="G183" s="74">
        <f t="shared" si="1"/>
        <v>8</v>
      </c>
      <c r="I183" s="73"/>
    </row>
    <row r="184">
      <c r="A184" s="68">
        <v>2.0200317E7</v>
      </c>
      <c r="B184" s="78" t="s">
        <v>119</v>
      </c>
      <c r="C184" s="75"/>
      <c r="D184" s="75"/>
      <c r="E184" s="72">
        <v>5.0</v>
      </c>
      <c r="F184" s="73"/>
      <c r="G184" s="74">
        <f t="shared" si="1"/>
        <v>5</v>
      </c>
      <c r="I184" s="73"/>
    </row>
    <row r="185">
      <c r="A185" s="68">
        <v>2.0200316E7</v>
      </c>
      <c r="B185" s="78" t="s">
        <v>119</v>
      </c>
      <c r="C185" s="75"/>
      <c r="D185" s="75"/>
      <c r="E185" s="72">
        <v>3.0</v>
      </c>
      <c r="F185" s="73"/>
      <c r="G185" s="74">
        <f t="shared" si="1"/>
        <v>3</v>
      </c>
      <c r="I185" s="73"/>
    </row>
    <row r="186">
      <c r="A186" s="106"/>
      <c r="B186" s="107"/>
      <c r="C186" s="77"/>
      <c r="D186" s="75"/>
      <c r="E186" s="93"/>
      <c r="F186" s="73"/>
      <c r="G186" s="74">
        <f t="shared" si="1"/>
        <v>0</v>
      </c>
      <c r="I186" s="73"/>
    </row>
    <row r="187">
      <c r="A187" s="106"/>
      <c r="B187" s="107"/>
      <c r="C187" s="75"/>
      <c r="D187" s="75"/>
      <c r="E187" s="93"/>
      <c r="F187" s="73"/>
      <c r="G187" s="74">
        <f t="shared" si="1"/>
        <v>0</v>
      </c>
      <c r="I187" s="73"/>
    </row>
    <row r="188">
      <c r="A188" s="106"/>
      <c r="B188" s="107"/>
      <c r="C188" s="75"/>
      <c r="D188" s="75"/>
      <c r="E188" s="93"/>
      <c r="F188" s="73"/>
      <c r="G188" s="74">
        <f t="shared" si="1"/>
        <v>0</v>
      </c>
      <c r="I188" s="73"/>
    </row>
    <row r="189">
      <c r="A189" s="106"/>
      <c r="B189" s="107"/>
      <c r="C189" s="75"/>
      <c r="D189" s="75"/>
      <c r="E189" s="93"/>
      <c r="F189" s="73"/>
      <c r="G189" s="74">
        <f t="shared" si="1"/>
        <v>0</v>
      </c>
      <c r="I189" s="73"/>
    </row>
    <row r="190">
      <c r="A190" s="106"/>
      <c r="B190" s="107"/>
      <c r="C190" s="75"/>
      <c r="D190" s="75"/>
      <c r="E190" s="93"/>
      <c r="F190" s="73"/>
      <c r="G190" s="74">
        <f t="shared" si="1"/>
        <v>0</v>
      </c>
      <c r="I190" s="73"/>
    </row>
    <row r="191">
      <c r="A191" s="106"/>
      <c r="B191" s="107"/>
      <c r="C191" s="75"/>
      <c r="D191" s="75"/>
      <c r="E191" s="93"/>
      <c r="F191" s="73"/>
      <c r="G191" s="74">
        <f t="shared" si="1"/>
        <v>0</v>
      </c>
      <c r="I191" s="73"/>
    </row>
    <row r="192">
      <c r="A192" s="106"/>
      <c r="B192" s="107"/>
      <c r="C192" s="75"/>
      <c r="D192" s="75"/>
      <c r="E192" s="93"/>
      <c r="F192" s="73"/>
      <c r="G192" s="74">
        <f t="shared" si="1"/>
        <v>0</v>
      </c>
      <c r="I192" s="73"/>
    </row>
    <row r="193">
      <c r="A193" s="106"/>
      <c r="E193" s="93"/>
      <c r="F193" s="73"/>
      <c r="I193" s="73"/>
    </row>
    <row r="194">
      <c r="A194" s="106"/>
      <c r="E194" s="93"/>
      <c r="F194" s="73"/>
      <c r="I194" s="73"/>
    </row>
    <row r="195">
      <c r="A195" s="106"/>
      <c r="E195" s="93"/>
      <c r="F195" s="73"/>
      <c r="I195" s="73"/>
    </row>
    <row r="196">
      <c r="A196" s="106"/>
      <c r="E196" s="93"/>
      <c r="F196" s="73"/>
      <c r="I196" s="73"/>
    </row>
    <row r="197">
      <c r="F197" s="73"/>
      <c r="I197" s="73"/>
    </row>
    <row r="198">
      <c r="F198" s="73"/>
      <c r="I198" s="73"/>
    </row>
    <row r="199">
      <c r="F199" s="73"/>
      <c r="I199" s="73"/>
    </row>
    <row r="200">
      <c r="F200" s="73"/>
      <c r="I200" s="73"/>
    </row>
    <row r="201">
      <c r="F201" s="73"/>
      <c r="I201" s="73"/>
    </row>
    <row r="202">
      <c r="F202" s="73"/>
      <c r="I202" s="73"/>
    </row>
    <row r="203">
      <c r="F203" s="73"/>
      <c r="I203" s="73"/>
    </row>
    <row r="204">
      <c r="F204" s="73"/>
      <c r="I204" s="73"/>
    </row>
    <row r="205">
      <c r="F205" s="73"/>
      <c r="I205" s="73"/>
    </row>
    <row r="206">
      <c r="F206" s="73"/>
      <c r="I206" s="73"/>
    </row>
    <row r="207">
      <c r="F207" s="73"/>
      <c r="I207" s="73"/>
    </row>
    <row r="208">
      <c r="F208" s="73"/>
      <c r="I208" s="73"/>
    </row>
    <row r="209">
      <c r="F209" s="73"/>
      <c r="I209" s="73"/>
    </row>
    <row r="210">
      <c r="F210" s="73"/>
      <c r="I210" s="73"/>
    </row>
    <row r="211">
      <c r="F211" s="73"/>
      <c r="I211" s="73"/>
    </row>
    <row r="212">
      <c r="F212" s="73"/>
      <c r="I212" s="73"/>
    </row>
    <row r="213">
      <c r="F213" s="73"/>
      <c r="I213" s="73"/>
    </row>
    <row r="214">
      <c r="F214" s="73"/>
      <c r="I214" s="73"/>
    </row>
    <row r="215">
      <c r="F215" s="73"/>
      <c r="I215" s="73"/>
    </row>
    <row r="216">
      <c r="F216" s="73"/>
      <c r="I216" s="73"/>
    </row>
    <row r="217">
      <c r="F217" s="73"/>
      <c r="I217" s="73"/>
    </row>
    <row r="218">
      <c r="F218" s="73"/>
      <c r="I218" s="73"/>
    </row>
    <row r="219">
      <c r="F219" s="73"/>
      <c r="I219" s="73"/>
    </row>
    <row r="220">
      <c r="F220" s="73"/>
      <c r="I220" s="73"/>
    </row>
    <row r="221">
      <c r="F221" s="73"/>
      <c r="I221" s="73"/>
    </row>
    <row r="222">
      <c r="F222" s="73"/>
      <c r="I222" s="73"/>
    </row>
    <row r="223">
      <c r="F223" s="73"/>
      <c r="I223" s="73"/>
    </row>
    <row r="224">
      <c r="F224" s="73"/>
      <c r="I224" s="73"/>
    </row>
    <row r="225">
      <c r="F225" s="73"/>
      <c r="I225" s="73"/>
    </row>
    <row r="226">
      <c r="F226" s="73"/>
      <c r="I226" s="73"/>
    </row>
    <row r="227">
      <c r="F227" s="73"/>
      <c r="I227" s="73"/>
    </row>
    <row r="228">
      <c r="F228" s="73"/>
      <c r="I228" s="73"/>
    </row>
    <row r="229">
      <c r="F229" s="73"/>
      <c r="I229" s="73"/>
    </row>
    <row r="230">
      <c r="F230" s="73"/>
      <c r="I230" s="73"/>
    </row>
    <row r="231">
      <c r="F231" s="73"/>
      <c r="I231" s="73"/>
    </row>
    <row r="232">
      <c r="F232" s="73"/>
      <c r="I232" s="73"/>
    </row>
    <row r="233">
      <c r="F233" s="73"/>
      <c r="I233" s="73"/>
    </row>
    <row r="234">
      <c r="F234" s="73"/>
      <c r="I234" s="73"/>
    </row>
    <row r="235">
      <c r="F235" s="73"/>
      <c r="I235" s="73"/>
    </row>
    <row r="236">
      <c r="F236" s="73"/>
      <c r="I236" s="73"/>
    </row>
    <row r="237">
      <c r="F237" s="73"/>
      <c r="I237" s="73"/>
    </row>
    <row r="238">
      <c r="F238" s="73"/>
      <c r="I238" s="73"/>
    </row>
    <row r="239">
      <c r="F239" s="73"/>
      <c r="I239" s="73"/>
    </row>
    <row r="240">
      <c r="F240" s="73"/>
      <c r="I240" s="73"/>
    </row>
    <row r="241">
      <c r="F241" s="73"/>
      <c r="I241" s="73"/>
    </row>
    <row r="242">
      <c r="F242" s="73"/>
      <c r="I242" s="73"/>
    </row>
    <row r="243">
      <c r="F243" s="73"/>
      <c r="I243" s="73"/>
    </row>
    <row r="244">
      <c r="F244" s="73"/>
      <c r="I244" s="73"/>
    </row>
    <row r="245">
      <c r="F245" s="73"/>
      <c r="I245" s="73"/>
    </row>
    <row r="246">
      <c r="F246" s="73"/>
      <c r="I246" s="73"/>
    </row>
    <row r="247">
      <c r="F247" s="73"/>
      <c r="I247" s="73"/>
    </row>
    <row r="248">
      <c r="F248" s="73"/>
      <c r="I248" s="73"/>
    </row>
    <row r="249">
      <c r="F249" s="73"/>
      <c r="I249" s="73"/>
    </row>
    <row r="250">
      <c r="F250" s="73"/>
      <c r="I250" s="73"/>
    </row>
    <row r="251">
      <c r="F251" s="73"/>
      <c r="I251" s="73"/>
    </row>
    <row r="252">
      <c r="F252" s="73"/>
      <c r="I252" s="73"/>
    </row>
    <row r="253">
      <c r="F253" s="73"/>
      <c r="I253" s="73"/>
    </row>
    <row r="254">
      <c r="F254" s="73"/>
      <c r="I254" s="73"/>
    </row>
    <row r="255">
      <c r="F255" s="73"/>
      <c r="I255" s="73"/>
    </row>
    <row r="256">
      <c r="F256" s="73"/>
      <c r="I256" s="73"/>
    </row>
    <row r="257">
      <c r="F257" s="73"/>
      <c r="I257" s="73"/>
    </row>
    <row r="258">
      <c r="F258" s="73"/>
      <c r="I258" s="73"/>
    </row>
    <row r="259">
      <c r="F259" s="73"/>
      <c r="I259" s="73"/>
    </row>
    <row r="260">
      <c r="F260" s="73"/>
      <c r="I260" s="73"/>
    </row>
    <row r="261">
      <c r="F261" s="73"/>
      <c r="I261" s="73"/>
    </row>
    <row r="262">
      <c r="F262" s="73"/>
      <c r="I262" s="73"/>
    </row>
    <row r="263">
      <c r="F263" s="73"/>
      <c r="I263" s="73"/>
    </row>
    <row r="264">
      <c r="F264" s="73"/>
      <c r="I264" s="73"/>
    </row>
    <row r="265">
      <c r="F265" s="73"/>
      <c r="I265" s="73"/>
    </row>
    <row r="266">
      <c r="F266" s="73"/>
      <c r="I266" s="73"/>
    </row>
    <row r="267">
      <c r="F267" s="73"/>
      <c r="I267" s="73"/>
    </row>
    <row r="268">
      <c r="F268" s="73"/>
      <c r="I268" s="73"/>
    </row>
    <row r="269">
      <c r="F269" s="73"/>
      <c r="I269" s="73"/>
    </row>
    <row r="270">
      <c r="F270" s="73"/>
      <c r="I270" s="73"/>
    </row>
    <row r="271">
      <c r="F271" s="73"/>
      <c r="I271" s="73"/>
    </row>
    <row r="272">
      <c r="F272" s="73"/>
      <c r="I272" s="73"/>
    </row>
    <row r="273">
      <c r="F273" s="73"/>
      <c r="I273" s="73"/>
    </row>
    <row r="274">
      <c r="F274" s="73"/>
      <c r="I274" s="73"/>
    </row>
    <row r="275">
      <c r="F275" s="73"/>
      <c r="I275" s="73"/>
    </row>
    <row r="276">
      <c r="F276" s="73"/>
      <c r="I276" s="73"/>
    </row>
    <row r="277">
      <c r="F277" s="73"/>
      <c r="I277" s="73"/>
    </row>
    <row r="278">
      <c r="F278" s="73"/>
      <c r="I278" s="73"/>
    </row>
    <row r="279">
      <c r="F279" s="73"/>
      <c r="I279" s="73"/>
    </row>
    <row r="280">
      <c r="F280" s="73"/>
      <c r="I280" s="73"/>
    </row>
    <row r="281">
      <c r="F281" s="73"/>
      <c r="I281" s="73"/>
    </row>
    <row r="282">
      <c r="F282" s="73"/>
      <c r="I282" s="73"/>
    </row>
    <row r="283">
      <c r="F283" s="73"/>
      <c r="I283" s="73"/>
    </row>
    <row r="284">
      <c r="F284" s="73"/>
      <c r="I284" s="73"/>
    </row>
    <row r="285">
      <c r="F285" s="73"/>
      <c r="I285" s="73"/>
    </row>
    <row r="286">
      <c r="F286" s="73"/>
      <c r="I286" s="73"/>
    </row>
    <row r="287">
      <c r="F287" s="73"/>
      <c r="I287" s="73"/>
    </row>
    <row r="288">
      <c r="F288" s="73"/>
      <c r="I288" s="73"/>
    </row>
    <row r="289">
      <c r="F289" s="73"/>
      <c r="I289" s="73"/>
    </row>
    <row r="290">
      <c r="F290" s="73"/>
      <c r="I290" s="73"/>
    </row>
    <row r="291">
      <c r="F291" s="73"/>
      <c r="I291" s="73"/>
    </row>
    <row r="292">
      <c r="F292" s="73"/>
      <c r="I292" s="73"/>
    </row>
    <row r="293">
      <c r="F293" s="73"/>
      <c r="I293" s="73"/>
    </row>
    <row r="294">
      <c r="F294" s="73"/>
      <c r="I294" s="73"/>
    </row>
    <row r="295">
      <c r="F295" s="73"/>
      <c r="I295" s="73"/>
    </row>
    <row r="296">
      <c r="F296" s="73"/>
      <c r="I296" s="73"/>
    </row>
    <row r="297">
      <c r="F297" s="73"/>
      <c r="I297" s="73"/>
    </row>
    <row r="298">
      <c r="F298" s="73"/>
      <c r="I298" s="73"/>
    </row>
    <row r="299">
      <c r="F299" s="73"/>
      <c r="I299" s="73"/>
    </row>
    <row r="300">
      <c r="F300" s="73"/>
      <c r="I300" s="73"/>
    </row>
    <row r="301">
      <c r="F301" s="73"/>
      <c r="I301" s="73"/>
    </row>
    <row r="302">
      <c r="F302" s="73"/>
      <c r="I302" s="73"/>
    </row>
    <row r="303">
      <c r="F303" s="73"/>
      <c r="I303" s="73"/>
    </row>
    <row r="304">
      <c r="F304" s="73"/>
      <c r="I304" s="73"/>
    </row>
    <row r="305">
      <c r="F305" s="73"/>
      <c r="I305" s="73"/>
    </row>
    <row r="306">
      <c r="F306" s="73"/>
      <c r="I306" s="73"/>
    </row>
    <row r="307">
      <c r="F307" s="73"/>
      <c r="I307" s="73"/>
    </row>
    <row r="308">
      <c r="F308" s="73"/>
      <c r="I308" s="73"/>
    </row>
    <row r="309">
      <c r="F309" s="73"/>
      <c r="I309" s="73"/>
    </row>
    <row r="310">
      <c r="F310" s="73"/>
      <c r="I310" s="73"/>
    </row>
    <row r="311">
      <c r="F311" s="73"/>
      <c r="I311" s="73"/>
    </row>
    <row r="312">
      <c r="F312" s="73"/>
      <c r="I312" s="73"/>
    </row>
    <row r="313">
      <c r="F313" s="73"/>
      <c r="I313" s="73"/>
    </row>
    <row r="314">
      <c r="F314" s="73"/>
      <c r="I314" s="73"/>
    </row>
    <row r="315">
      <c r="F315" s="73"/>
      <c r="I315" s="73"/>
    </row>
    <row r="316">
      <c r="F316" s="73"/>
      <c r="I316" s="73"/>
    </row>
    <row r="317">
      <c r="F317" s="73"/>
      <c r="I317" s="73"/>
    </row>
    <row r="318">
      <c r="F318" s="73"/>
      <c r="I318" s="73"/>
    </row>
    <row r="319">
      <c r="F319" s="73"/>
      <c r="I319" s="73"/>
    </row>
    <row r="320">
      <c r="F320" s="73"/>
      <c r="I320" s="73"/>
    </row>
    <row r="321">
      <c r="F321" s="73"/>
      <c r="I321" s="73"/>
    </row>
    <row r="322">
      <c r="F322" s="73"/>
      <c r="I322" s="73"/>
    </row>
    <row r="323">
      <c r="F323" s="73"/>
      <c r="I323" s="73"/>
    </row>
    <row r="324">
      <c r="F324" s="73"/>
      <c r="I324" s="73"/>
    </row>
    <row r="325">
      <c r="F325" s="73"/>
      <c r="I325" s="73"/>
    </row>
    <row r="326">
      <c r="F326" s="73"/>
      <c r="I326" s="73"/>
    </row>
    <row r="327">
      <c r="F327" s="73"/>
      <c r="I327" s="73"/>
    </row>
    <row r="328">
      <c r="F328" s="73"/>
      <c r="I328" s="73"/>
    </row>
    <row r="329">
      <c r="F329" s="73"/>
      <c r="I329" s="73"/>
    </row>
    <row r="330">
      <c r="F330" s="73"/>
      <c r="I330" s="73"/>
    </row>
    <row r="331">
      <c r="F331" s="73"/>
      <c r="I331" s="73"/>
    </row>
    <row r="332">
      <c r="F332" s="73"/>
      <c r="I332" s="73"/>
    </row>
    <row r="333">
      <c r="F333" s="73"/>
      <c r="I333" s="73"/>
    </row>
    <row r="334">
      <c r="F334" s="73"/>
      <c r="I334" s="73"/>
    </row>
    <row r="335">
      <c r="F335" s="73"/>
      <c r="I335" s="73"/>
    </row>
    <row r="336">
      <c r="F336" s="73"/>
      <c r="I336" s="73"/>
    </row>
    <row r="337">
      <c r="F337" s="73"/>
      <c r="I337" s="73"/>
    </row>
    <row r="338">
      <c r="F338" s="73"/>
      <c r="I338" s="73"/>
    </row>
    <row r="339">
      <c r="F339" s="73"/>
      <c r="I339" s="73"/>
    </row>
    <row r="340">
      <c r="F340" s="73"/>
      <c r="I340" s="73"/>
    </row>
    <row r="341">
      <c r="F341" s="73"/>
      <c r="I341" s="73"/>
    </row>
    <row r="342">
      <c r="F342" s="73"/>
      <c r="I342" s="73"/>
    </row>
    <row r="343">
      <c r="F343" s="73"/>
      <c r="I343" s="73"/>
    </row>
    <row r="344">
      <c r="F344" s="73"/>
      <c r="I344" s="73"/>
    </row>
    <row r="345">
      <c r="F345" s="73"/>
      <c r="I345" s="73"/>
    </row>
    <row r="346">
      <c r="F346" s="73"/>
      <c r="I346" s="73"/>
    </row>
    <row r="347">
      <c r="F347" s="73"/>
      <c r="I347" s="73"/>
    </row>
    <row r="348">
      <c r="F348" s="73"/>
      <c r="I348" s="73"/>
    </row>
    <row r="349">
      <c r="F349" s="73"/>
      <c r="I349" s="73"/>
    </row>
    <row r="350">
      <c r="F350" s="73"/>
      <c r="I350" s="73"/>
    </row>
    <row r="351">
      <c r="F351" s="73"/>
      <c r="I351" s="73"/>
    </row>
    <row r="352">
      <c r="F352" s="73"/>
      <c r="I352" s="73"/>
    </row>
    <row r="353">
      <c r="F353" s="73"/>
      <c r="I353" s="73"/>
    </row>
    <row r="354">
      <c r="F354" s="73"/>
      <c r="I354" s="73"/>
    </row>
    <row r="355">
      <c r="F355" s="73"/>
      <c r="I355" s="73"/>
    </row>
    <row r="356">
      <c r="F356" s="73"/>
      <c r="I356" s="73"/>
    </row>
    <row r="357">
      <c r="F357" s="73"/>
      <c r="I357" s="73"/>
    </row>
    <row r="358">
      <c r="F358" s="73"/>
      <c r="I358" s="73"/>
    </row>
    <row r="359">
      <c r="F359" s="73"/>
      <c r="I359" s="73"/>
    </row>
    <row r="360">
      <c r="F360" s="73"/>
      <c r="I360" s="73"/>
    </row>
    <row r="361">
      <c r="F361" s="73"/>
      <c r="I361" s="73"/>
    </row>
    <row r="362">
      <c r="F362" s="73"/>
      <c r="I362" s="73"/>
    </row>
    <row r="363">
      <c r="F363" s="73"/>
      <c r="I363" s="73"/>
    </row>
    <row r="364">
      <c r="F364" s="73"/>
      <c r="I364" s="73"/>
    </row>
    <row r="365">
      <c r="F365" s="73"/>
      <c r="I365" s="73"/>
    </row>
    <row r="366">
      <c r="F366" s="73"/>
      <c r="I366" s="73"/>
    </row>
    <row r="367">
      <c r="F367" s="73"/>
      <c r="I367" s="73"/>
    </row>
    <row r="368">
      <c r="F368" s="73"/>
      <c r="I368" s="73"/>
    </row>
    <row r="369">
      <c r="F369" s="73"/>
      <c r="I369" s="73"/>
    </row>
    <row r="370">
      <c r="F370" s="73"/>
      <c r="I370" s="73"/>
    </row>
    <row r="371">
      <c r="F371" s="73"/>
      <c r="I371" s="73"/>
    </row>
    <row r="372">
      <c r="F372" s="73"/>
      <c r="I372" s="73"/>
    </row>
    <row r="373">
      <c r="F373" s="73"/>
      <c r="I373" s="73"/>
    </row>
    <row r="374">
      <c r="F374" s="73"/>
      <c r="I374" s="73"/>
    </row>
    <row r="375">
      <c r="F375" s="73"/>
      <c r="I375" s="73"/>
    </row>
    <row r="376">
      <c r="F376" s="73"/>
      <c r="I376" s="73"/>
    </row>
    <row r="377">
      <c r="F377" s="73"/>
      <c r="I377" s="73"/>
    </row>
    <row r="378">
      <c r="F378" s="73"/>
      <c r="I378" s="73"/>
    </row>
    <row r="379">
      <c r="F379" s="73"/>
      <c r="I379" s="73"/>
    </row>
    <row r="380">
      <c r="F380" s="73"/>
      <c r="I380" s="73"/>
    </row>
    <row r="381">
      <c r="F381" s="73"/>
      <c r="I381" s="73"/>
    </row>
    <row r="382">
      <c r="F382" s="73"/>
      <c r="I382" s="73"/>
    </row>
    <row r="383">
      <c r="F383" s="73"/>
      <c r="I383" s="73"/>
    </row>
    <row r="384">
      <c r="F384" s="73"/>
      <c r="I384" s="73"/>
    </row>
    <row r="385">
      <c r="F385" s="73"/>
      <c r="I385" s="73"/>
    </row>
    <row r="386">
      <c r="F386" s="73"/>
      <c r="I386" s="73"/>
    </row>
    <row r="387">
      <c r="F387" s="73"/>
      <c r="I387" s="73"/>
    </row>
    <row r="388">
      <c r="F388" s="73"/>
      <c r="I388" s="73"/>
    </row>
    <row r="389">
      <c r="F389" s="73"/>
      <c r="I389" s="73"/>
    </row>
    <row r="390">
      <c r="F390" s="73"/>
      <c r="I390" s="73"/>
    </row>
    <row r="391">
      <c r="F391" s="73"/>
      <c r="I391" s="73"/>
    </row>
    <row r="392">
      <c r="F392" s="73"/>
      <c r="I392" s="73"/>
    </row>
    <row r="393">
      <c r="F393" s="73"/>
      <c r="I393" s="73"/>
    </row>
    <row r="394">
      <c r="F394" s="73"/>
      <c r="I394" s="73"/>
    </row>
    <row r="395">
      <c r="F395" s="73"/>
      <c r="I395" s="73"/>
    </row>
    <row r="396">
      <c r="F396" s="73"/>
      <c r="I396" s="73"/>
    </row>
    <row r="397">
      <c r="F397" s="73"/>
      <c r="I397" s="73"/>
    </row>
    <row r="398">
      <c r="F398" s="73"/>
      <c r="I398" s="73"/>
    </row>
    <row r="399">
      <c r="F399" s="73"/>
      <c r="I399" s="73"/>
    </row>
    <row r="400">
      <c r="F400" s="73"/>
      <c r="I400" s="73"/>
    </row>
    <row r="401">
      <c r="F401" s="73"/>
      <c r="I401" s="73"/>
    </row>
    <row r="402">
      <c r="F402" s="73"/>
      <c r="I402" s="73"/>
    </row>
    <row r="403">
      <c r="F403" s="73"/>
      <c r="I403" s="73"/>
    </row>
    <row r="404">
      <c r="F404" s="73"/>
      <c r="I404" s="73"/>
    </row>
    <row r="405">
      <c r="F405" s="73"/>
      <c r="I405" s="73"/>
    </row>
    <row r="406">
      <c r="F406" s="73"/>
      <c r="I406" s="73"/>
    </row>
    <row r="407">
      <c r="F407" s="73"/>
      <c r="I407" s="73"/>
    </row>
    <row r="408">
      <c r="F408" s="73"/>
      <c r="I408" s="73"/>
    </row>
    <row r="409">
      <c r="F409" s="73"/>
      <c r="I409" s="73"/>
    </row>
    <row r="410">
      <c r="F410" s="73"/>
      <c r="I410" s="73"/>
    </row>
    <row r="411">
      <c r="F411" s="73"/>
      <c r="I411" s="73"/>
    </row>
    <row r="412">
      <c r="F412" s="73"/>
      <c r="I412" s="73"/>
    </row>
    <row r="413">
      <c r="F413" s="73"/>
      <c r="I413" s="73"/>
    </row>
    <row r="414">
      <c r="F414" s="73"/>
      <c r="I414" s="73"/>
    </row>
    <row r="415">
      <c r="F415" s="73"/>
      <c r="I415" s="73"/>
    </row>
    <row r="416">
      <c r="F416" s="73"/>
      <c r="I416" s="73"/>
    </row>
    <row r="417">
      <c r="F417" s="73"/>
      <c r="I417" s="73"/>
    </row>
    <row r="418">
      <c r="F418" s="73"/>
      <c r="I418" s="73"/>
    </row>
    <row r="419">
      <c r="F419" s="73"/>
      <c r="I419" s="73"/>
    </row>
    <row r="420">
      <c r="F420" s="73"/>
      <c r="I420" s="73"/>
    </row>
    <row r="421">
      <c r="F421" s="73"/>
      <c r="I421" s="73"/>
    </row>
    <row r="422">
      <c r="F422" s="73"/>
      <c r="I422" s="73"/>
    </row>
    <row r="423">
      <c r="F423" s="73"/>
      <c r="I423" s="73"/>
    </row>
    <row r="424">
      <c r="F424" s="73"/>
      <c r="I424" s="73"/>
    </row>
    <row r="425">
      <c r="F425" s="73"/>
      <c r="I425" s="73"/>
    </row>
    <row r="426">
      <c r="F426" s="73"/>
      <c r="I426" s="73"/>
    </row>
    <row r="427">
      <c r="F427" s="73"/>
      <c r="I427" s="73"/>
    </row>
    <row r="428">
      <c r="F428" s="73"/>
      <c r="I428" s="73"/>
    </row>
    <row r="429">
      <c r="F429" s="73"/>
      <c r="I429" s="73"/>
    </row>
    <row r="430">
      <c r="F430" s="73"/>
      <c r="I430" s="73"/>
    </row>
    <row r="431">
      <c r="F431" s="73"/>
      <c r="I431" s="73"/>
    </row>
    <row r="432">
      <c r="F432" s="73"/>
      <c r="I432" s="73"/>
    </row>
    <row r="433">
      <c r="F433" s="73"/>
      <c r="I433" s="73"/>
    </row>
    <row r="434">
      <c r="F434" s="73"/>
      <c r="I434" s="73"/>
    </row>
    <row r="435">
      <c r="F435" s="73"/>
      <c r="I435" s="73"/>
    </row>
    <row r="436">
      <c r="F436" s="73"/>
      <c r="I436" s="73"/>
    </row>
    <row r="437">
      <c r="F437" s="73"/>
      <c r="I437" s="73"/>
    </row>
    <row r="438">
      <c r="F438" s="73"/>
      <c r="I438" s="73"/>
    </row>
    <row r="439">
      <c r="F439" s="73"/>
      <c r="I439" s="73"/>
    </row>
    <row r="440">
      <c r="F440" s="73"/>
      <c r="I440" s="73"/>
    </row>
    <row r="441">
      <c r="F441" s="73"/>
      <c r="I441" s="73"/>
    </row>
    <row r="442">
      <c r="F442" s="73"/>
      <c r="I442" s="73"/>
    </row>
    <row r="443">
      <c r="F443" s="73"/>
      <c r="I443" s="73"/>
    </row>
    <row r="444">
      <c r="F444" s="73"/>
      <c r="I444" s="73"/>
    </row>
    <row r="445">
      <c r="F445" s="73"/>
      <c r="I445" s="73"/>
    </row>
    <row r="446">
      <c r="F446" s="73"/>
      <c r="I446" s="73"/>
    </row>
    <row r="447">
      <c r="F447" s="73"/>
      <c r="I447" s="73"/>
    </row>
    <row r="448">
      <c r="F448" s="73"/>
      <c r="I448" s="73"/>
    </row>
    <row r="449">
      <c r="F449" s="73"/>
      <c r="I449" s="73"/>
    </row>
    <row r="450">
      <c r="F450" s="73"/>
      <c r="I450" s="73"/>
    </row>
    <row r="451">
      <c r="F451" s="73"/>
      <c r="I451" s="73"/>
    </row>
    <row r="452">
      <c r="F452" s="73"/>
      <c r="I452" s="73"/>
    </row>
    <row r="453">
      <c r="F453" s="73"/>
      <c r="I453" s="73"/>
    </row>
    <row r="454">
      <c r="F454" s="73"/>
      <c r="I454" s="73"/>
    </row>
    <row r="455">
      <c r="F455" s="73"/>
      <c r="I455" s="73"/>
    </row>
    <row r="456">
      <c r="F456" s="73"/>
      <c r="I456" s="73"/>
    </row>
    <row r="457">
      <c r="F457" s="73"/>
      <c r="I457" s="73"/>
    </row>
    <row r="458">
      <c r="F458" s="73"/>
      <c r="I458" s="73"/>
    </row>
    <row r="459">
      <c r="F459" s="73"/>
      <c r="I459" s="73"/>
    </row>
    <row r="460">
      <c r="F460" s="73"/>
      <c r="I460" s="73"/>
    </row>
    <row r="461">
      <c r="F461" s="73"/>
      <c r="I461" s="73"/>
    </row>
    <row r="462">
      <c r="F462" s="73"/>
      <c r="I462" s="73"/>
    </row>
    <row r="463">
      <c r="F463" s="73"/>
      <c r="I463" s="73"/>
    </row>
    <row r="464">
      <c r="F464" s="73"/>
      <c r="I464" s="73"/>
    </row>
    <row r="465">
      <c r="F465" s="73"/>
      <c r="I465" s="73"/>
    </row>
    <row r="466">
      <c r="F466" s="73"/>
      <c r="I466" s="73"/>
    </row>
    <row r="467">
      <c r="F467" s="73"/>
      <c r="I467" s="73"/>
    </row>
    <row r="468">
      <c r="F468" s="73"/>
      <c r="I468" s="73"/>
    </row>
    <row r="469">
      <c r="F469" s="73"/>
      <c r="I469" s="73"/>
    </row>
    <row r="470">
      <c r="F470" s="73"/>
      <c r="I470" s="73"/>
    </row>
    <row r="471">
      <c r="F471" s="73"/>
      <c r="I471" s="73"/>
    </row>
    <row r="472">
      <c r="F472" s="73"/>
      <c r="I472" s="73"/>
    </row>
    <row r="473">
      <c r="F473" s="73"/>
      <c r="I473" s="73"/>
    </row>
    <row r="474">
      <c r="F474" s="73"/>
      <c r="I474" s="73"/>
    </row>
    <row r="475">
      <c r="F475" s="73"/>
      <c r="I475" s="73"/>
    </row>
    <row r="476">
      <c r="F476" s="73"/>
      <c r="I476" s="73"/>
    </row>
    <row r="477">
      <c r="F477" s="73"/>
      <c r="I477" s="73"/>
    </row>
    <row r="478">
      <c r="F478" s="73"/>
      <c r="I478" s="73"/>
    </row>
    <row r="479">
      <c r="F479" s="73"/>
      <c r="I479" s="73"/>
    </row>
    <row r="480">
      <c r="F480" s="73"/>
      <c r="I480" s="73"/>
    </row>
    <row r="481">
      <c r="F481" s="73"/>
      <c r="I481" s="73"/>
    </row>
    <row r="482">
      <c r="F482" s="73"/>
      <c r="I482" s="73"/>
    </row>
    <row r="483">
      <c r="F483" s="73"/>
      <c r="I483" s="73"/>
    </row>
    <row r="484">
      <c r="F484" s="73"/>
      <c r="I484" s="73"/>
    </row>
    <row r="485">
      <c r="F485" s="73"/>
      <c r="I485" s="73"/>
    </row>
    <row r="486">
      <c r="F486" s="73"/>
      <c r="I486" s="73"/>
    </row>
    <row r="487">
      <c r="F487" s="73"/>
      <c r="I487" s="73"/>
    </row>
    <row r="488">
      <c r="F488" s="73"/>
      <c r="I488" s="73"/>
    </row>
    <row r="489">
      <c r="F489" s="73"/>
      <c r="I489" s="73"/>
    </row>
    <row r="490">
      <c r="F490" s="73"/>
      <c r="I490" s="73"/>
    </row>
    <row r="491">
      <c r="F491" s="73"/>
      <c r="I491" s="73"/>
    </row>
    <row r="492">
      <c r="F492" s="73"/>
      <c r="I492" s="73"/>
    </row>
    <row r="493">
      <c r="F493" s="73"/>
      <c r="I493" s="73"/>
    </row>
    <row r="494">
      <c r="F494" s="73"/>
      <c r="I494" s="73"/>
    </row>
    <row r="495">
      <c r="F495" s="73"/>
      <c r="I495" s="73"/>
    </row>
    <row r="496">
      <c r="F496" s="73"/>
      <c r="I496" s="73"/>
    </row>
    <row r="497">
      <c r="F497" s="73"/>
      <c r="I497" s="73"/>
    </row>
    <row r="498">
      <c r="F498" s="73"/>
      <c r="I498" s="73"/>
    </row>
    <row r="499">
      <c r="F499" s="73"/>
      <c r="I499" s="73"/>
    </row>
    <row r="500">
      <c r="F500" s="73"/>
      <c r="I500" s="73"/>
    </row>
    <row r="501">
      <c r="F501" s="73"/>
      <c r="I501" s="73"/>
    </row>
    <row r="502">
      <c r="F502" s="73"/>
      <c r="I502" s="73"/>
    </row>
    <row r="503">
      <c r="F503" s="73"/>
      <c r="I503" s="73"/>
    </row>
    <row r="504">
      <c r="F504" s="73"/>
      <c r="I504" s="73"/>
    </row>
    <row r="505">
      <c r="F505" s="73"/>
      <c r="I505" s="73"/>
    </row>
    <row r="506">
      <c r="F506" s="73"/>
      <c r="I506" s="73"/>
    </row>
    <row r="507">
      <c r="F507" s="73"/>
      <c r="I507" s="73"/>
    </row>
    <row r="508">
      <c r="F508" s="73"/>
      <c r="I508" s="73"/>
    </row>
    <row r="509">
      <c r="F509" s="73"/>
      <c r="I509" s="73"/>
    </row>
    <row r="510">
      <c r="F510" s="73"/>
      <c r="I510" s="73"/>
    </row>
    <row r="511">
      <c r="F511" s="73"/>
      <c r="I511" s="73"/>
    </row>
    <row r="512">
      <c r="F512" s="73"/>
      <c r="I512" s="73"/>
    </row>
    <row r="513">
      <c r="F513" s="73"/>
      <c r="I513" s="73"/>
    </row>
    <row r="514">
      <c r="F514" s="73"/>
      <c r="I514" s="73"/>
    </row>
    <row r="515">
      <c r="F515" s="73"/>
      <c r="I515" s="73"/>
    </row>
    <row r="516">
      <c r="F516" s="73"/>
      <c r="I516" s="73"/>
    </row>
    <row r="517">
      <c r="F517" s="73"/>
      <c r="I517" s="73"/>
    </row>
    <row r="518">
      <c r="F518" s="73"/>
      <c r="I518" s="73"/>
    </row>
    <row r="519">
      <c r="F519" s="73"/>
      <c r="I519" s="73"/>
    </row>
    <row r="520">
      <c r="F520" s="73"/>
      <c r="I520" s="73"/>
    </row>
    <row r="521">
      <c r="F521" s="73"/>
      <c r="I521" s="73"/>
    </row>
    <row r="522">
      <c r="F522" s="73"/>
      <c r="I522" s="73"/>
    </row>
    <row r="523">
      <c r="F523" s="73"/>
      <c r="I523" s="73"/>
    </row>
    <row r="524">
      <c r="F524" s="73"/>
      <c r="I524" s="73"/>
    </row>
    <row r="525">
      <c r="F525" s="73"/>
      <c r="I525" s="73"/>
    </row>
    <row r="526">
      <c r="F526" s="73"/>
      <c r="I526" s="73"/>
    </row>
    <row r="527">
      <c r="F527" s="73"/>
      <c r="I527" s="73"/>
    </row>
    <row r="528">
      <c r="F528" s="73"/>
      <c r="I528" s="73"/>
    </row>
    <row r="529">
      <c r="F529" s="73"/>
      <c r="I529" s="73"/>
    </row>
    <row r="530">
      <c r="F530" s="73"/>
      <c r="I530" s="73"/>
    </row>
    <row r="531">
      <c r="F531" s="73"/>
      <c r="I531" s="73"/>
    </row>
    <row r="532">
      <c r="F532" s="73"/>
      <c r="I532" s="73"/>
    </row>
    <row r="533">
      <c r="F533" s="73"/>
      <c r="I533" s="73"/>
    </row>
    <row r="534">
      <c r="F534" s="73"/>
      <c r="I534" s="73"/>
    </row>
    <row r="535">
      <c r="F535" s="73"/>
      <c r="I535" s="73"/>
    </row>
    <row r="536">
      <c r="F536" s="73"/>
      <c r="I536" s="73"/>
    </row>
    <row r="537">
      <c r="F537" s="73"/>
      <c r="I537" s="73"/>
    </row>
    <row r="538">
      <c r="F538" s="73"/>
      <c r="I538" s="73"/>
    </row>
    <row r="539">
      <c r="F539" s="73"/>
      <c r="I539" s="73"/>
    </row>
    <row r="540">
      <c r="F540" s="73"/>
      <c r="I540" s="73"/>
    </row>
    <row r="541">
      <c r="F541" s="73"/>
      <c r="I541" s="73"/>
    </row>
    <row r="542">
      <c r="F542" s="73"/>
      <c r="I542" s="73"/>
    </row>
    <row r="543">
      <c r="F543" s="73"/>
      <c r="I543" s="73"/>
    </row>
    <row r="544">
      <c r="F544" s="73"/>
      <c r="I544" s="73"/>
    </row>
    <row r="545">
      <c r="F545" s="73"/>
      <c r="I545" s="73"/>
    </row>
    <row r="546">
      <c r="F546" s="73"/>
      <c r="I546" s="73"/>
    </row>
    <row r="547">
      <c r="F547" s="73"/>
      <c r="I547" s="73"/>
    </row>
    <row r="548">
      <c r="F548" s="73"/>
      <c r="I548" s="73"/>
    </row>
    <row r="549">
      <c r="F549" s="73"/>
      <c r="I549" s="73"/>
    </row>
    <row r="550">
      <c r="F550" s="73"/>
      <c r="I550" s="73"/>
    </row>
    <row r="551">
      <c r="F551" s="73"/>
      <c r="I551" s="73"/>
    </row>
    <row r="552">
      <c r="F552" s="73"/>
      <c r="I552" s="73"/>
    </row>
    <row r="553">
      <c r="F553" s="73"/>
      <c r="I553" s="73"/>
    </row>
    <row r="554">
      <c r="F554" s="73"/>
      <c r="I554" s="73"/>
    </row>
    <row r="555">
      <c r="F555" s="73"/>
      <c r="I555" s="73"/>
    </row>
    <row r="556">
      <c r="F556" s="73"/>
      <c r="I556" s="73"/>
    </row>
    <row r="557">
      <c r="F557" s="73"/>
      <c r="I557" s="73"/>
    </row>
    <row r="558">
      <c r="F558" s="73"/>
      <c r="I558" s="73"/>
    </row>
    <row r="559">
      <c r="F559" s="73"/>
      <c r="I559" s="73"/>
    </row>
    <row r="560">
      <c r="F560" s="73"/>
      <c r="I560" s="73"/>
    </row>
    <row r="561">
      <c r="F561" s="73"/>
      <c r="I561" s="73"/>
    </row>
    <row r="562">
      <c r="F562" s="73"/>
      <c r="I562" s="73"/>
    </row>
    <row r="563">
      <c r="F563" s="73"/>
      <c r="I563" s="73"/>
    </row>
    <row r="564">
      <c r="F564" s="73"/>
      <c r="I564" s="73"/>
    </row>
    <row r="565">
      <c r="F565" s="73"/>
      <c r="I565" s="73"/>
    </row>
    <row r="566">
      <c r="F566" s="73"/>
      <c r="I566" s="73"/>
    </row>
    <row r="567">
      <c r="F567" s="73"/>
      <c r="I567" s="73"/>
    </row>
    <row r="568">
      <c r="F568" s="73"/>
      <c r="I568" s="73"/>
    </row>
    <row r="569">
      <c r="F569" s="73"/>
      <c r="I569" s="73"/>
    </row>
    <row r="570">
      <c r="F570" s="73"/>
      <c r="I570" s="73"/>
    </row>
    <row r="571">
      <c r="F571" s="73"/>
      <c r="I571" s="73"/>
    </row>
    <row r="572">
      <c r="F572" s="73"/>
      <c r="I572" s="73"/>
    </row>
    <row r="573">
      <c r="F573" s="73"/>
      <c r="I573" s="73"/>
    </row>
    <row r="574">
      <c r="F574" s="73"/>
      <c r="I574" s="73"/>
    </row>
    <row r="575">
      <c r="F575" s="73"/>
      <c r="I575" s="73"/>
    </row>
    <row r="576">
      <c r="F576" s="73"/>
      <c r="I576" s="73"/>
    </row>
    <row r="577">
      <c r="F577" s="73"/>
      <c r="I577" s="73"/>
    </row>
    <row r="578">
      <c r="F578" s="73"/>
      <c r="I578" s="73"/>
    </row>
    <row r="579">
      <c r="F579" s="73"/>
      <c r="I579" s="73"/>
    </row>
    <row r="580">
      <c r="F580" s="73"/>
      <c r="I580" s="73"/>
    </row>
    <row r="581">
      <c r="F581" s="73"/>
      <c r="I581" s="73"/>
    </row>
    <row r="582">
      <c r="F582" s="73"/>
      <c r="I582" s="73"/>
    </row>
    <row r="583">
      <c r="F583" s="73"/>
      <c r="I583" s="73"/>
    </row>
    <row r="584">
      <c r="F584" s="73"/>
      <c r="I584" s="73"/>
    </row>
    <row r="585">
      <c r="F585" s="73"/>
      <c r="I585" s="73"/>
    </row>
    <row r="586">
      <c r="F586" s="73"/>
      <c r="I586" s="73"/>
    </row>
    <row r="587">
      <c r="F587" s="73"/>
      <c r="I587" s="73"/>
    </row>
    <row r="588">
      <c r="F588" s="73"/>
      <c r="I588" s="73"/>
    </row>
    <row r="589">
      <c r="F589" s="73"/>
      <c r="I589" s="73"/>
    </row>
    <row r="590">
      <c r="F590" s="73"/>
      <c r="I590" s="73"/>
    </row>
    <row r="591">
      <c r="F591" s="73"/>
      <c r="I591" s="73"/>
    </row>
    <row r="592">
      <c r="F592" s="73"/>
      <c r="I592" s="73"/>
    </row>
    <row r="593">
      <c r="F593" s="73"/>
      <c r="I593" s="73"/>
    </row>
    <row r="594">
      <c r="F594" s="73"/>
      <c r="I594" s="73"/>
    </row>
    <row r="595">
      <c r="F595" s="73"/>
      <c r="I595" s="73"/>
    </row>
    <row r="596">
      <c r="F596" s="73"/>
      <c r="I596" s="73"/>
    </row>
    <row r="597">
      <c r="F597" s="73"/>
      <c r="I597" s="73"/>
    </row>
    <row r="598">
      <c r="F598" s="73"/>
      <c r="I598" s="73"/>
    </row>
    <row r="599">
      <c r="F599" s="73"/>
      <c r="I599" s="73"/>
    </row>
    <row r="600">
      <c r="F600" s="73"/>
      <c r="I600" s="73"/>
    </row>
    <row r="601">
      <c r="F601" s="73"/>
      <c r="I601" s="73"/>
    </row>
    <row r="602">
      <c r="F602" s="73"/>
      <c r="I602" s="73"/>
    </row>
    <row r="603">
      <c r="F603" s="73"/>
      <c r="I603" s="73"/>
    </row>
    <row r="604">
      <c r="F604" s="73"/>
      <c r="I604" s="73"/>
    </row>
    <row r="605">
      <c r="F605" s="73"/>
      <c r="I605" s="73"/>
    </row>
    <row r="606">
      <c r="F606" s="73"/>
      <c r="I606" s="73"/>
    </row>
    <row r="607">
      <c r="F607" s="73"/>
      <c r="I607" s="73"/>
    </row>
    <row r="608">
      <c r="F608" s="73"/>
      <c r="I608" s="73"/>
    </row>
    <row r="609">
      <c r="F609" s="73"/>
      <c r="I609" s="73"/>
    </row>
    <row r="610">
      <c r="F610" s="73"/>
      <c r="I610" s="73"/>
    </row>
    <row r="611">
      <c r="F611" s="73"/>
      <c r="I611" s="73"/>
    </row>
    <row r="612">
      <c r="F612" s="73"/>
      <c r="I612" s="73"/>
    </row>
    <row r="613">
      <c r="F613" s="73"/>
      <c r="I613" s="73"/>
    </row>
    <row r="614">
      <c r="F614" s="73"/>
      <c r="I614" s="73"/>
    </row>
    <row r="615">
      <c r="F615" s="73"/>
      <c r="I615" s="73"/>
    </row>
    <row r="616">
      <c r="F616" s="73"/>
      <c r="I616" s="73"/>
    </row>
    <row r="617">
      <c r="F617" s="73"/>
      <c r="I617" s="73"/>
    </row>
    <row r="618">
      <c r="F618" s="73"/>
      <c r="I618" s="73"/>
    </row>
    <row r="619">
      <c r="F619" s="73"/>
      <c r="I619" s="73"/>
    </row>
    <row r="620">
      <c r="F620" s="73"/>
      <c r="I620" s="73"/>
    </row>
    <row r="621">
      <c r="F621" s="73"/>
      <c r="I621" s="73"/>
    </row>
    <row r="622">
      <c r="F622" s="73"/>
      <c r="I622" s="73"/>
    </row>
    <row r="623">
      <c r="F623" s="73"/>
      <c r="I623" s="73"/>
    </row>
    <row r="624">
      <c r="F624" s="73"/>
      <c r="I624" s="73"/>
    </row>
    <row r="625">
      <c r="F625" s="73"/>
      <c r="I625" s="73"/>
    </row>
    <row r="626">
      <c r="F626" s="73"/>
      <c r="I626" s="73"/>
    </row>
    <row r="627">
      <c r="F627" s="73"/>
      <c r="I627" s="73"/>
    </row>
    <row r="628">
      <c r="F628" s="73"/>
      <c r="I628" s="73"/>
    </row>
    <row r="629">
      <c r="F629" s="73"/>
      <c r="I629" s="73"/>
    </row>
    <row r="630">
      <c r="F630" s="73"/>
      <c r="I630" s="73"/>
    </row>
    <row r="631">
      <c r="F631" s="73"/>
      <c r="I631" s="73"/>
    </row>
    <row r="632">
      <c r="F632" s="73"/>
      <c r="I632" s="73"/>
    </row>
    <row r="633">
      <c r="F633" s="73"/>
      <c r="I633" s="73"/>
    </row>
    <row r="634">
      <c r="F634" s="73"/>
      <c r="I634" s="73"/>
    </row>
    <row r="635">
      <c r="F635" s="73"/>
      <c r="I635" s="73"/>
    </row>
    <row r="636">
      <c r="F636" s="73"/>
      <c r="I636" s="73"/>
    </row>
    <row r="637">
      <c r="F637" s="73"/>
      <c r="I637" s="73"/>
    </row>
    <row r="638">
      <c r="F638" s="73"/>
      <c r="I638" s="73"/>
    </row>
    <row r="639">
      <c r="F639" s="73"/>
      <c r="I639" s="73"/>
    </row>
    <row r="640">
      <c r="F640" s="73"/>
      <c r="I640" s="73"/>
    </row>
    <row r="641">
      <c r="F641" s="73"/>
      <c r="I641" s="73"/>
    </row>
    <row r="642">
      <c r="F642" s="73"/>
      <c r="I642" s="73"/>
    </row>
    <row r="643">
      <c r="F643" s="73"/>
      <c r="I643" s="73"/>
    </row>
    <row r="644">
      <c r="F644" s="73"/>
      <c r="I644" s="73"/>
    </row>
    <row r="645">
      <c r="F645" s="73"/>
      <c r="I645" s="73"/>
    </row>
    <row r="646">
      <c r="F646" s="73"/>
      <c r="I646" s="73"/>
    </row>
    <row r="647">
      <c r="F647" s="73"/>
      <c r="I647" s="73"/>
    </row>
    <row r="648">
      <c r="F648" s="73"/>
      <c r="I648" s="73"/>
    </row>
    <row r="649">
      <c r="F649" s="73"/>
      <c r="I649" s="73"/>
    </row>
    <row r="650">
      <c r="F650" s="73"/>
      <c r="I650" s="73"/>
    </row>
    <row r="651">
      <c r="F651" s="73"/>
      <c r="I651" s="73"/>
    </row>
    <row r="652">
      <c r="F652" s="73"/>
      <c r="I652" s="73"/>
    </row>
    <row r="653">
      <c r="F653" s="73"/>
      <c r="I653" s="73"/>
    </row>
    <row r="654">
      <c r="F654" s="73"/>
      <c r="I654" s="73"/>
    </row>
    <row r="655">
      <c r="F655" s="73"/>
      <c r="I655" s="73"/>
    </row>
    <row r="656">
      <c r="F656" s="73"/>
      <c r="I656" s="73"/>
    </row>
    <row r="657">
      <c r="F657" s="73"/>
      <c r="I657" s="73"/>
    </row>
    <row r="658">
      <c r="F658" s="73"/>
      <c r="I658" s="73"/>
    </row>
    <row r="659">
      <c r="F659" s="73"/>
      <c r="I659" s="73"/>
    </row>
    <row r="660">
      <c r="F660" s="73"/>
      <c r="I660" s="73"/>
    </row>
    <row r="661">
      <c r="F661" s="73"/>
      <c r="I661" s="73"/>
    </row>
    <row r="662">
      <c r="F662" s="73"/>
      <c r="I662" s="73"/>
    </row>
    <row r="663">
      <c r="F663" s="73"/>
      <c r="I663" s="73"/>
    </row>
    <row r="664">
      <c r="F664" s="73"/>
      <c r="I664" s="73"/>
    </row>
    <row r="665">
      <c r="F665" s="73"/>
      <c r="I665" s="73"/>
    </row>
    <row r="666">
      <c r="F666" s="73"/>
      <c r="I666" s="73"/>
    </row>
    <row r="667">
      <c r="F667" s="73"/>
      <c r="I667" s="73"/>
    </row>
    <row r="668">
      <c r="F668" s="73"/>
      <c r="I668" s="73"/>
    </row>
    <row r="669">
      <c r="F669" s="73"/>
      <c r="I669" s="73"/>
    </row>
    <row r="670">
      <c r="F670" s="73"/>
      <c r="I670" s="73"/>
    </row>
    <row r="671">
      <c r="F671" s="73"/>
      <c r="I671" s="73"/>
    </row>
    <row r="672">
      <c r="F672" s="73"/>
      <c r="I672" s="73"/>
    </row>
    <row r="673">
      <c r="F673" s="73"/>
      <c r="I673" s="73"/>
    </row>
    <row r="674">
      <c r="F674" s="73"/>
      <c r="I674" s="73"/>
    </row>
    <row r="675">
      <c r="F675" s="73"/>
      <c r="I675" s="73"/>
    </row>
    <row r="676">
      <c r="F676" s="73"/>
      <c r="I676" s="73"/>
    </row>
    <row r="677">
      <c r="F677" s="73"/>
      <c r="I677" s="73"/>
    </row>
    <row r="678">
      <c r="F678" s="73"/>
      <c r="I678" s="73"/>
    </row>
    <row r="679">
      <c r="F679" s="73"/>
      <c r="I679" s="73"/>
    </row>
    <row r="680">
      <c r="F680" s="73"/>
      <c r="I680" s="73"/>
    </row>
    <row r="681">
      <c r="F681" s="73"/>
      <c r="I681" s="73"/>
    </row>
    <row r="682">
      <c r="F682" s="73"/>
      <c r="I682" s="73"/>
    </row>
    <row r="683">
      <c r="F683" s="73"/>
      <c r="I683" s="73"/>
    </row>
    <row r="684">
      <c r="F684" s="73"/>
      <c r="I684" s="73"/>
    </row>
    <row r="685">
      <c r="F685" s="73"/>
      <c r="I685" s="73"/>
    </row>
    <row r="686">
      <c r="F686" s="73"/>
      <c r="I686" s="73"/>
    </row>
    <row r="687">
      <c r="F687" s="73"/>
      <c r="I687" s="73"/>
    </row>
    <row r="688">
      <c r="F688" s="73"/>
      <c r="I688" s="73"/>
    </row>
    <row r="689">
      <c r="F689" s="73"/>
      <c r="I689" s="73"/>
    </row>
    <row r="690">
      <c r="F690" s="73"/>
      <c r="I690" s="73"/>
    </row>
    <row r="691">
      <c r="F691" s="73"/>
      <c r="I691" s="73"/>
    </row>
    <row r="692">
      <c r="F692" s="73"/>
      <c r="I692" s="73"/>
    </row>
    <row r="693">
      <c r="F693" s="73"/>
      <c r="I693" s="73"/>
    </row>
    <row r="694">
      <c r="F694" s="73"/>
      <c r="I694" s="73"/>
    </row>
    <row r="695">
      <c r="F695" s="73"/>
      <c r="I695" s="73"/>
    </row>
    <row r="696">
      <c r="F696" s="73"/>
      <c r="I696" s="73"/>
    </row>
    <row r="697">
      <c r="F697" s="73"/>
      <c r="I697" s="73"/>
    </row>
    <row r="698">
      <c r="F698" s="73"/>
      <c r="I698" s="73"/>
    </row>
    <row r="699">
      <c r="F699" s="73"/>
      <c r="I699" s="73"/>
    </row>
    <row r="700">
      <c r="F700" s="73"/>
      <c r="I700" s="73"/>
    </row>
    <row r="701">
      <c r="F701" s="73"/>
      <c r="I701" s="73"/>
    </row>
    <row r="702">
      <c r="F702" s="73"/>
      <c r="I702" s="73"/>
    </row>
    <row r="703">
      <c r="F703" s="73"/>
      <c r="I703" s="73"/>
    </row>
    <row r="704">
      <c r="F704" s="73"/>
      <c r="I704" s="73"/>
    </row>
    <row r="705">
      <c r="F705" s="73"/>
      <c r="I705" s="73"/>
    </row>
    <row r="706">
      <c r="F706" s="73"/>
      <c r="I706" s="73"/>
    </row>
    <row r="707">
      <c r="F707" s="73"/>
      <c r="I707" s="73"/>
    </row>
    <row r="708">
      <c r="F708" s="73"/>
      <c r="I708" s="73"/>
    </row>
    <row r="709">
      <c r="F709" s="73"/>
      <c r="I709" s="73"/>
    </row>
    <row r="710">
      <c r="F710" s="73"/>
      <c r="I710" s="73"/>
    </row>
    <row r="711">
      <c r="F711" s="73"/>
      <c r="I711" s="73"/>
    </row>
    <row r="712">
      <c r="F712" s="73"/>
      <c r="I712" s="73"/>
    </row>
    <row r="713">
      <c r="F713" s="73"/>
      <c r="I713" s="73"/>
    </row>
    <row r="714">
      <c r="F714" s="73"/>
      <c r="I714" s="73"/>
    </row>
    <row r="715">
      <c r="F715" s="73"/>
      <c r="I715" s="73"/>
    </row>
    <row r="716">
      <c r="F716" s="73"/>
      <c r="I716" s="73"/>
    </row>
    <row r="717">
      <c r="F717" s="73"/>
      <c r="I717" s="73"/>
    </row>
    <row r="718">
      <c r="F718" s="73"/>
      <c r="I718" s="73"/>
    </row>
    <row r="719">
      <c r="F719" s="73"/>
      <c r="I719" s="73"/>
    </row>
    <row r="720">
      <c r="F720" s="73"/>
      <c r="I720" s="73"/>
    </row>
    <row r="721">
      <c r="F721" s="73"/>
      <c r="I721" s="73"/>
    </row>
    <row r="722">
      <c r="F722" s="73"/>
      <c r="I722" s="73"/>
    </row>
    <row r="723">
      <c r="F723" s="73"/>
      <c r="I723" s="73"/>
    </row>
    <row r="724">
      <c r="F724" s="73"/>
      <c r="I724" s="73"/>
    </row>
    <row r="725">
      <c r="F725" s="73"/>
      <c r="I725" s="73"/>
    </row>
    <row r="726">
      <c r="F726" s="73"/>
      <c r="I726" s="73"/>
    </row>
    <row r="727">
      <c r="F727" s="73"/>
      <c r="I727" s="73"/>
    </row>
    <row r="728">
      <c r="F728" s="73"/>
      <c r="I728" s="73"/>
    </row>
    <row r="729">
      <c r="F729" s="73"/>
      <c r="I729" s="73"/>
    </row>
    <row r="730">
      <c r="F730" s="73"/>
      <c r="I730" s="73"/>
    </row>
    <row r="731">
      <c r="F731" s="73"/>
      <c r="I731" s="73"/>
    </row>
    <row r="732">
      <c r="F732" s="73"/>
      <c r="I732" s="73"/>
    </row>
    <row r="733">
      <c r="F733" s="73"/>
      <c r="I733" s="73"/>
    </row>
    <row r="734">
      <c r="F734" s="73"/>
      <c r="I734" s="73"/>
    </row>
    <row r="735">
      <c r="F735" s="73"/>
      <c r="I735" s="73"/>
    </row>
    <row r="736">
      <c r="F736" s="73"/>
      <c r="I736" s="73"/>
    </row>
    <row r="737">
      <c r="F737" s="73"/>
      <c r="I737" s="73"/>
    </row>
    <row r="738">
      <c r="F738" s="73"/>
      <c r="I738" s="73"/>
    </row>
    <row r="739">
      <c r="F739" s="73"/>
      <c r="I739" s="73"/>
    </row>
    <row r="740">
      <c r="F740" s="73"/>
      <c r="I740" s="73"/>
    </row>
    <row r="741">
      <c r="F741" s="73"/>
      <c r="I741" s="73"/>
    </row>
    <row r="742">
      <c r="F742" s="73"/>
      <c r="I742" s="73"/>
    </row>
    <row r="743">
      <c r="F743" s="73"/>
      <c r="I743" s="73"/>
    </row>
    <row r="744">
      <c r="F744" s="73"/>
      <c r="I744" s="73"/>
    </row>
    <row r="745">
      <c r="F745" s="73"/>
      <c r="I745" s="73"/>
    </row>
    <row r="746">
      <c r="F746" s="73"/>
      <c r="I746" s="73"/>
    </row>
    <row r="747">
      <c r="F747" s="73"/>
      <c r="I747" s="73"/>
    </row>
    <row r="748">
      <c r="F748" s="73"/>
      <c r="I748" s="73"/>
    </row>
    <row r="749">
      <c r="F749" s="73"/>
      <c r="I749" s="73"/>
    </row>
    <row r="750">
      <c r="F750" s="73"/>
      <c r="I750" s="73"/>
    </row>
    <row r="751">
      <c r="F751" s="73"/>
      <c r="I751" s="73"/>
    </row>
    <row r="752">
      <c r="F752" s="73"/>
      <c r="I752" s="73"/>
    </row>
    <row r="753">
      <c r="F753" s="73"/>
      <c r="I753" s="73"/>
    </row>
    <row r="754">
      <c r="F754" s="73"/>
      <c r="I754" s="73"/>
    </row>
    <row r="755">
      <c r="F755" s="73"/>
      <c r="I755" s="73"/>
    </row>
    <row r="756">
      <c r="F756" s="73"/>
      <c r="I756" s="73"/>
    </row>
    <row r="757">
      <c r="F757" s="73"/>
      <c r="I757" s="73"/>
    </row>
    <row r="758">
      <c r="F758" s="73"/>
      <c r="I758" s="73"/>
    </row>
    <row r="759">
      <c r="F759" s="73"/>
      <c r="I759" s="73"/>
    </row>
    <row r="760">
      <c r="F760" s="73"/>
      <c r="I760" s="73"/>
    </row>
    <row r="761">
      <c r="F761" s="73"/>
      <c r="I761" s="73"/>
    </row>
    <row r="762">
      <c r="F762" s="73"/>
      <c r="I762" s="73"/>
    </row>
    <row r="763">
      <c r="F763" s="73"/>
      <c r="I763" s="73"/>
    </row>
    <row r="764">
      <c r="F764" s="73"/>
      <c r="I764" s="73"/>
    </row>
    <row r="765">
      <c r="F765" s="73"/>
      <c r="I765" s="73"/>
    </row>
    <row r="766">
      <c r="F766" s="73"/>
      <c r="I766" s="73"/>
    </row>
    <row r="767">
      <c r="F767" s="73"/>
      <c r="I767" s="73"/>
    </row>
    <row r="768">
      <c r="F768" s="73"/>
      <c r="I768" s="73"/>
    </row>
    <row r="769">
      <c r="F769" s="73"/>
      <c r="I769" s="73"/>
    </row>
    <row r="770">
      <c r="F770" s="73"/>
      <c r="I770" s="73"/>
    </row>
    <row r="771">
      <c r="F771" s="73"/>
      <c r="I771" s="73"/>
    </row>
    <row r="772">
      <c r="F772" s="73"/>
      <c r="I772" s="73"/>
    </row>
    <row r="773">
      <c r="F773" s="73"/>
      <c r="I773" s="73"/>
    </row>
    <row r="774">
      <c r="F774" s="73"/>
      <c r="I774" s="73"/>
    </row>
    <row r="775">
      <c r="F775" s="73"/>
      <c r="I775" s="73"/>
    </row>
    <row r="776">
      <c r="F776" s="73"/>
      <c r="I776" s="73"/>
    </row>
    <row r="777">
      <c r="F777" s="73"/>
      <c r="I777" s="73"/>
    </row>
    <row r="778">
      <c r="F778" s="73"/>
      <c r="I778" s="73"/>
    </row>
    <row r="779">
      <c r="F779" s="73"/>
      <c r="I779" s="73"/>
    </row>
    <row r="780">
      <c r="F780" s="73"/>
      <c r="I780" s="73"/>
    </row>
    <row r="781">
      <c r="F781" s="73"/>
      <c r="I781" s="73"/>
    </row>
    <row r="782">
      <c r="F782" s="73"/>
      <c r="I782" s="73"/>
    </row>
    <row r="783">
      <c r="F783" s="73"/>
      <c r="I783" s="73"/>
    </row>
    <row r="784">
      <c r="F784" s="73"/>
      <c r="I784" s="73"/>
    </row>
    <row r="785">
      <c r="F785" s="73"/>
      <c r="I785" s="73"/>
    </row>
    <row r="786">
      <c r="F786" s="73"/>
      <c r="I786" s="73"/>
    </row>
    <row r="787">
      <c r="F787" s="73"/>
      <c r="I787" s="73"/>
    </row>
    <row r="788">
      <c r="F788" s="73"/>
      <c r="I788" s="73"/>
    </row>
    <row r="789">
      <c r="F789" s="73"/>
      <c r="I789" s="73"/>
    </row>
    <row r="790">
      <c r="F790" s="73"/>
      <c r="I790" s="73"/>
    </row>
    <row r="791">
      <c r="F791" s="73"/>
      <c r="I791" s="73"/>
    </row>
    <row r="792">
      <c r="F792" s="73"/>
      <c r="I792" s="73"/>
    </row>
    <row r="793">
      <c r="F793" s="73"/>
      <c r="I793" s="73"/>
    </row>
    <row r="794">
      <c r="F794" s="73"/>
      <c r="I794" s="73"/>
    </row>
    <row r="795">
      <c r="F795" s="73"/>
      <c r="I795" s="73"/>
    </row>
    <row r="796">
      <c r="F796" s="73"/>
      <c r="I796" s="73"/>
    </row>
    <row r="797">
      <c r="F797" s="73"/>
      <c r="I797" s="73"/>
    </row>
    <row r="798">
      <c r="F798" s="73"/>
      <c r="I798" s="73"/>
    </row>
    <row r="799">
      <c r="F799" s="73"/>
      <c r="I799" s="73"/>
    </row>
    <row r="800">
      <c r="F800" s="73"/>
      <c r="I800" s="73"/>
    </row>
    <row r="801">
      <c r="F801" s="73"/>
      <c r="I801" s="73"/>
    </row>
    <row r="802">
      <c r="F802" s="73"/>
      <c r="I802" s="73"/>
    </row>
    <row r="803">
      <c r="F803" s="73"/>
      <c r="I803" s="73"/>
    </row>
    <row r="804">
      <c r="F804" s="73"/>
      <c r="I804" s="73"/>
    </row>
    <row r="805">
      <c r="F805" s="73"/>
      <c r="I805" s="73"/>
    </row>
    <row r="806">
      <c r="F806" s="73"/>
      <c r="I806" s="73"/>
    </row>
    <row r="807">
      <c r="F807" s="73"/>
      <c r="I807" s="73"/>
    </row>
    <row r="808">
      <c r="F808" s="73"/>
      <c r="I808" s="73"/>
    </row>
    <row r="809">
      <c r="F809" s="73"/>
      <c r="I809" s="73"/>
    </row>
    <row r="810">
      <c r="F810" s="73"/>
      <c r="I810" s="73"/>
    </row>
    <row r="811">
      <c r="F811" s="73"/>
      <c r="I811" s="73"/>
    </row>
    <row r="812">
      <c r="F812" s="73"/>
      <c r="I812" s="73"/>
    </row>
    <row r="813">
      <c r="F813" s="73"/>
      <c r="I813" s="73"/>
    </row>
    <row r="814">
      <c r="F814" s="73"/>
      <c r="I814" s="73"/>
    </row>
    <row r="815">
      <c r="F815" s="73"/>
      <c r="I815" s="73"/>
    </row>
    <row r="816">
      <c r="F816" s="73"/>
      <c r="I816" s="73"/>
    </row>
    <row r="817">
      <c r="F817" s="73"/>
      <c r="I817" s="73"/>
    </row>
    <row r="818">
      <c r="F818" s="73"/>
      <c r="I818" s="73"/>
    </row>
    <row r="819">
      <c r="F819" s="73"/>
      <c r="I819" s="73"/>
    </row>
    <row r="820">
      <c r="F820" s="73"/>
      <c r="I820" s="73"/>
    </row>
    <row r="821">
      <c r="F821" s="73"/>
      <c r="I821" s="73"/>
    </row>
    <row r="822">
      <c r="F822" s="73"/>
      <c r="I822" s="73"/>
    </row>
    <row r="823">
      <c r="F823" s="73"/>
      <c r="I823" s="73"/>
    </row>
    <row r="824">
      <c r="F824" s="73"/>
      <c r="I824" s="73"/>
    </row>
    <row r="825">
      <c r="F825" s="73"/>
      <c r="I825" s="73"/>
    </row>
    <row r="826">
      <c r="F826" s="73"/>
      <c r="I826" s="73"/>
    </row>
    <row r="827">
      <c r="F827" s="73"/>
      <c r="I827" s="73"/>
    </row>
    <row r="828">
      <c r="F828" s="73"/>
      <c r="I828" s="73"/>
    </row>
    <row r="829">
      <c r="F829" s="73"/>
      <c r="I829" s="73"/>
    </row>
    <row r="830">
      <c r="F830" s="73"/>
      <c r="I830" s="73"/>
    </row>
    <row r="831">
      <c r="F831" s="73"/>
      <c r="I831" s="73"/>
    </row>
    <row r="832">
      <c r="F832" s="73"/>
      <c r="I832" s="73"/>
    </row>
    <row r="833">
      <c r="F833" s="73"/>
      <c r="I833" s="73"/>
    </row>
    <row r="834">
      <c r="F834" s="73"/>
      <c r="I834" s="73"/>
    </row>
    <row r="835">
      <c r="F835" s="73"/>
      <c r="I835" s="73"/>
    </row>
    <row r="836">
      <c r="F836" s="73"/>
      <c r="I836" s="73"/>
    </row>
    <row r="837">
      <c r="F837" s="73"/>
      <c r="I837" s="73"/>
    </row>
    <row r="838">
      <c r="F838" s="73"/>
      <c r="I838" s="73"/>
    </row>
    <row r="839">
      <c r="F839" s="73"/>
      <c r="I839" s="73"/>
    </row>
    <row r="840">
      <c r="F840" s="73"/>
      <c r="I840" s="73"/>
    </row>
    <row r="841">
      <c r="F841" s="73"/>
      <c r="I841" s="73"/>
    </row>
    <row r="842">
      <c r="F842" s="73"/>
      <c r="I842" s="73"/>
    </row>
    <row r="843">
      <c r="F843" s="73"/>
      <c r="I843" s="73"/>
    </row>
    <row r="844">
      <c r="F844" s="73"/>
      <c r="I844" s="73"/>
    </row>
    <row r="845">
      <c r="F845" s="73"/>
      <c r="I845" s="73"/>
    </row>
    <row r="846">
      <c r="F846" s="73"/>
      <c r="I846" s="73"/>
    </row>
    <row r="847">
      <c r="F847" s="73"/>
      <c r="I847" s="73"/>
    </row>
    <row r="848">
      <c r="F848" s="73"/>
      <c r="I848" s="73"/>
    </row>
    <row r="849">
      <c r="F849" s="73"/>
      <c r="I849" s="73"/>
    </row>
    <row r="850">
      <c r="F850" s="73"/>
      <c r="I850" s="73"/>
    </row>
    <row r="851">
      <c r="F851" s="73"/>
      <c r="I851" s="73"/>
    </row>
    <row r="852">
      <c r="F852" s="73"/>
      <c r="I852" s="73"/>
    </row>
    <row r="853">
      <c r="F853" s="73"/>
      <c r="I853" s="73"/>
    </row>
    <row r="854">
      <c r="F854" s="73"/>
      <c r="I854" s="73"/>
    </row>
    <row r="855">
      <c r="F855" s="73"/>
      <c r="I855" s="73"/>
    </row>
    <row r="856">
      <c r="F856" s="73"/>
      <c r="I856" s="73"/>
    </row>
    <row r="857">
      <c r="F857" s="73"/>
      <c r="I857" s="73"/>
    </row>
    <row r="858">
      <c r="F858" s="73"/>
      <c r="I858" s="73"/>
    </row>
    <row r="859">
      <c r="F859" s="73"/>
      <c r="I859" s="73"/>
    </row>
    <row r="860">
      <c r="F860" s="73"/>
      <c r="I860" s="73"/>
    </row>
    <row r="861">
      <c r="F861" s="73"/>
      <c r="I861" s="73"/>
    </row>
    <row r="862">
      <c r="F862" s="73"/>
      <c r="I862" s="73"/>
    </row>
    <row r="863">
      <c r="F863" s="73"/>
      <c r="I863" s="73"/>
    </row>
    <row r="864">
      <c r="F864" s="73"/>
      <c r="I864" s="73"/>
    </row>
    <row r="865">
      <c r="F865" s="73"/>
      <c r="I865" s="73"/>
    </row>
    <row r="866">
      <c r="F866" s="73"/>
      <c r="I866" s="73"/>
    </row>
    <row r="867">
      <c r="F867" s="73"/>
      <c r="I867" s="73"/>
    </row>
    <row r="868">
      <c r="F868" s="73"/>
      <c r="I868" s="73"/>
    </row>
    <row r="869">
      <c r="F869" s="73"/>
      <c r="I869" s="73"/>
    </row>
    <row r="870">
      <c r="F870" s="73"/>
      <c r="I870" s="73"/>
    </row>
    <row r="871">
      <c r="F871" s="73"/>
      <c r="I871" s="73"/>
    </row>
    <row r="872">
      <c r="F872" s="73"/>
      <c r="I872" s="73"/>
    </row>
    <row r="873">
      <c r="F873" s="73"/>
      <c r="I873" s="73"/>
    </row>
    <row r="874">
      <c r="F874" s="73"/>
      <c r="I874" s="73"/>
    </row>
    <row r="875">
      <c r="F875" s="73"/>
      <c r="I875" s="73"/>
    </row>
    <row r="876">
      <c r="F876" s="73"/>
      <c r="I876" s="73"/>
    </row>
    <row r="877">
      <c r="F877" s="73"/>
      <c r="I877" s="73"/>
    </row>
    <row r="878">
      <c r="F878" s="73"/>
      <c r="I878" s="73"/>
    </row>
    <row r="879">
      <c r="F879" s="73"/>
      <c r="I879" s="73"/>
    </row>
    <row r="880">
      <c r="F880" s="73"/>
      <c r="I880" s="73"/>
    </row>
    <row r="881">
      <c r="F881" s="73"/>
      <c r="I881" s="73"/>
    </row>
    <row r="882">
      <c r="F882" s="73"/>
      <c r="I882" s="73"/>
    </row>
    <row r="883">
      <c r="F883" s="73"/>
      <c r="I883" s="73"/>
    </row>
    <row r="884">
      <c r="F884" s="73"/>
      <c r="I884" s="73"/>
    </row>
    <row r="885">
      <c r="F885" s="73"/>
      <c r="I885" s="73"/>
    </row>
    <row r="886">
      <c r="F886" s="73"/>
      <c r="I886" s="73"/>
    </row>
    <row r="887">
      <c r="F887" s="73"/>
      <c r="I887" s="73"/>
    </row>
    <row r="888">
      <c r="F888" s="73"/>
      <c r="I888" s="73"/>
    </row>
    <row r="889">
      <c r="F889" s="73"/>
      <c r="I889" s="73"/>
    </row>
    <row r="890">
      <c r="F890" s="73"/>
      <c r="I890" s="73"/>
    </row>
    <row r="891">
      <c r="F891" s="73"/>
      <c r="I891" s="73"/>
    </row>
    <row r="892">
      <c r="F892" s="73"/>
      <c r="I892" s="73"/>
    </row>
    <row r="893">
      <c r="F893" s="73"/>
      <c r="I893" s="73"/>
    </row>
    <row r="894">
      <c r="F894" s="73"/>
      <c r="I894" s="73"/>
    </row>
    <row r="895">
      <c r="F895" s="73"/>
      <c r="I895" s="73"/>
    </row>
    <row r="896">
      <c r="F896" s="73"/>
      <c r="I896" s="73"/>
    </row>
    <row r="897">
      <c r="F897" s="73"/>
      <c r="I897" s="73"/>
    </row>
    <row r="898">
      <c r="F898" s="73"/>
      <c r="I898" s="73"/>
    </row>
    <row r="899">
      <c r="F899" s="73"/>
      <c r="I899" s="73"/>
    </row>
    <row r="900">
      <c r="F900" s="73"/>
      <c r="I900" s="73"/>
    </row>
    <row r="901">
      <c r="F901" s="73"/>
      <c r="I901" s="73"/>
    </row>
    <row r="902">
      <c r="F902" s="73"/>
      <c r="I902" s="73"/>
    </row>
    <row r="903">
      <c r="F903" s="73"/>
      <c r="I903" s="73"/>
    </row>
    <row r="904">
      <c r="F904" s="73"/>
      <c r="I904" s="73"/>
    </row>
    <row r="905">
      <c r="F905" s="73"/>
      <c r="I905" s="73"/>
    </row>
    <row r="906">
      <c r="F906" s="73"/>
      <c r="I906" s="73"/>
    </row>
    <row r="907">
      <c r="F907" s="73"/>
      <c r="I907" s="73"/>
    </row>
    <row r="908">
      <c r="F908" s="73"/>
      <c r="I908" s="73"/>
    </row>
    <row r="909">
      <c r="F909" s="73"/>
      <c r="I909" s="73"/>
    </row>
    <row r="910">
      <c r="F910" s="73"/>
      <c r="I910" s="73"/>
    </row>
    <row r="911">
      <c r="F911" s="73"/>
      <c r="I911" s="73"/>
    </row>
    <row r="912">
      <c r="F912" s="73"/>
      <c r="I912" s="73"/>
    </row>
    <row r="913">
      <c r="F913" s="73"/>
      <c r="I913" s="73"/>
    </row>
    <row r="914">
      <c r="F914" s="73"/>
      <c r="I914" s="73"/>
    </row>
    <row r="915">
      <c r="F915" s="73"/>
      <c r="I915" s="73"/>
    </row>
    <row r="916">
      <c r="F916" s="73"/>
      <c r="I916" s="73"/>
    </row>
    <row r="917">
      <c r="F917" s="73"/>
      <c r="I917" s="73"/>
    </row>
    <row r="918">
      <c r="F918" s="73"/>
      <c r="I918" s="73"/>
    </row>
    <row r="919">
      <c r="F919" s="73"/>
      <c r="I919" s="73"/>
    </row>
    <row r="920">
      <c r="F920" s="73"/>
      <c r="I920" s="73"/>
    </row>
    <row r="921">
      <c r="F921" s="73"/>
      <c r="I921" s="73"/>
    </row>
    <row r="922">
      <c r="F922" s="73"/>
      <c r="I922" s="73"/>
    </row>
    <row r="923">
      <c r="F923" s="73"/>
      <c r="I923" s="73"/>
    </row>
    <row r="924">
      <c r="F924" s="73"/>
      <c r="I924" s="73"/>
    </row>
    <row r="925">
      <c r="F925" s="73"/>
      <c r="I925" s="73"/>
    </row>
    <row r="926">
      <c r="F926" s="73"/>
      <c r="I926" s="73"/>
    </row>
    <row r="927">
      <c r="F927" s="73"/>
      <c r="I927" s="73"/>
    </row>
    <row r="928">
      <c r="F928" s="73"/>
      <c r="I928" s="73"/>
    </row>
    <row r="929">
      <c r="F929" s="73"/>
      <c r="I929" s="73"/>
    </row>
    <row r="930">
      <c r="F930" s="73"/>
      <c r="I930" s="73"/>
    </row>
    <row r="931">
      <c r="F931" s="73"/>
      <c r="I931" s="73"/>
    </row>
    <row r="932">
      <c r="F932" s="73"/>
      <c r="I932" s="73"/>
    </row>
    <row r="933">
      <c r="F933" s="73"/>
      <c r="I933" s="73"/>
    </row>
    <row r="934">
      <c r="F934" s="73"/>
      <c r="I934" s="73"/>
    </row>
    <row r="935">
      <c r="F935" s="73"/>
      <c r="I935" s="73"/>
    </row>
    <row r="936">
      <c r="F936" s="73"/>
      <c r="I936" s="73"/>
    </row>
    <row r="937">
      <c r="F937" s="73"/>
      <c r="I937" s="73"/>
    </row>
    <row r="938">
      <c r="F938" s="73"/>
      <c r="I938" s="73"/>
    </row>
    <row r="939">
      <c r="F939" s="73"/>
      <c r="I939" s="73"/>
    </row>
    <row r="940">
      <c r="F940" s="73"/>
      <c r="I940" s="73"/>
    </row>
    <row r="941">
      <c r="F941" s="73"/>
      <c r="I941" s="73"/>
    </row>
    <row r="942">
      <c r="F942" s="73"/>
      <c r="I942" s="73"/>
    </row>
    <row r="943">
      <c r="F943" s="73"/>
      <c r="I943" s="73"/>
    </row>
    <row r="944">
      <c r="F944" s="73"/>
      <c r="I944" s="73"/>
    </row>
    <row r="945">
      <c r="F945" s="73"/>
      <c r="I945" s="73"/>
    </row>
    <row r="946">
      <c r="F946" s="73"/>
      <c r="I946" s="73"/>
    </row>
    <row r="947">
      <c r="F947" s="73"/>
      <c r="I947" s="73"/>
    </row>
    <row r="948">
      <c r="F948" s="73"/>
      <c r="I948" s="73"/>
    </row>
    <row r="949">
      <c r="F949" s="73"/>
      <c r="I949" s="73"/>
    </row>
    <row r="950">
      <c r="F950" s="73"/>
      <c r="I950" s="73"/>
    </row>
    <row r="951">
      <c r="F951" s="73"/>
      <c r="I951" s="73"/>
    </row>
    <row r="952">
      <c r="F952" s="73"/>
      <c r="I952" s="73"/>
    </row>
    <row r="953">
      <c r="F953" s="73"/>
      <c r="I953" s="73"/>
    </row>
    <row r="954">
      <c r="F954" s="73"/>
      <c r="I954" s="73"/>
    </row>
    <row r="955">
      <c r="F955" s="73"/>
      <c r="I955" s="73"/>
    </row>
    <row r="956">
      <c r="F956" s="73"/>
      <c r="I956" s="73"/>
    </row>
    <row r="957">
      <c r="F957" s="73"/>
      <c r="I957" s="73"/>
    </row>
    <row r="958">
      <c r="F958" s="73"/>
      <c r="I958" s="73"/>
    </row>
    <row r="959">
      <c r="F959" s="73"/>
      <c r="I959" s="73"/>
    </row>
    <row r="960">
      <c r="F960" s="73"/>
      <c r="I960" s="73"/>
    </row>
    <row r="961">
      <c r="F961" s="73"/>
      <c r="I961" s="73"/>
    </row>
    <row r="962">
      <c r="F962" s="73"/>
      <c r="I962" s="73"/>
    </row>
    <row r="963">
      <c r="F963" s="73"/>
      <c r="I963" s="73"/>
    </row>
    <row r="964">
      <c r="F964" s="73"/>
      <c r="I964" s="73"/>
    </row>
    <row r="965">
      <c r="F965" s="73"/>
      <c r="I965" s="73"/>
    </row>
    <row r="966">
      <c r="F966" s="73"/>
      <c r="I966" s="73"/>
    </row>
    <row r="967">
      <c r="F967" s="73"/>
      <c r="I967" s="73"/>
    </row>
    <row r="968">
      <c r="F968" s="73"/>
      <c r="I968" s="73"/>
    </row>
    <row r="969">
      <c r="F969" s="73"/>
      <c r="I969" s="73"/>
    </row>
    <row r="970">
      <c r="F970" s="73"/>
      <c r="I970" s="73"/>
    </row>
    <row r="971">
      <c r="F971" s="73"/>
      <c r="I971" s="73"/>
    </row>
    <row r="972">
      <c r="F972" s="73"/>
      <c r="I972" s="73"/>
    </row>
    <row r="973">
      <c r="F973" s="73"/>
      <c r="I973" s="73"/>
    </row>
    <row r="974">
      <c r="F974" s="73"/>
      <c r="I974" s="73"/>
    </row>
    <row r="975">
      <c r="F975" s="73"/>
      <c r="I975" s="73"/>
    </row>
    <row r="976">
      <c r="F976" s="73"/>
      <c r="I976" s="73"/>
    </row>
    <row r="977">
      <c r="F977" s="73"/>
      <c r="I977" s="73"/>
    </row>
    <row r="978">
      <c r="F978" s="73"/>
      <c r="I978" s="73"/>
    </row>
    <row r="979">
      <c r="F979" s="73"/>
      <c r="I979" s="73"/>
    </row>
    <row r="980">
      <c r="F980" s="73"/>
      <c r="I980" s="73"/>
    </row>
    <row r="981">
      <c r="F981" s="73"/>
      <c r="I981" s="73"/>
    </row>
    <row r="982">
      <c r="F982" s="73"/>
      <c r="I982" s="73"/>
    </row>
    <row r="983">
      <c r="F983" s="73"/>
      <c r="I983" s="73"/>
    </row>
    <row r="984">
      <c r="F984" s="73"/>
      <c r="I984" s="73"/>
    </row>
    <row r="985">
      <c r="F985" s="73"/>
      <c r="I985" s="73"/>
    </row>
    <row r="986">
      <c r="F986" s="73"/>
      <c r="I986" s="73"/>
    </row>
    <row r="987">
      <c r="F987" s="73"/>
      <c r="I987" s="73"/>
    </row>
    <row r="988">
      <c r="F988" s="73"/>
      <c r="I988" s="73"/>
    </row>
    <row r="989">
      <c r="F989" s="73"/>
      <c r="I989" s="73"/>
    </row>
    <row r="990">
      <c r="F990" s="73"/>
      <c r="I990" s="73"/>
    </row>
    <row r="991">
      <c r="F991" s="73"/>
      <c r="I991" s="73"/>
    </row>
    <row r="992">
      <c r="F992" s="73"/>
      <c r="I992" s="73"/>
    </row>
    <row r="993">
      <c r="F993" s="73"/>
      <c r="I993" s="73"/>
    </row>
    <row r="994">
      <c r="F994" s="73"/>
      <c r="I994" s="73"/>
    </row>
    <row r="995">
      <c r="F995" s="73"/>
      <c r="I995" s="73"/>
    </row>
    <row r="996">
      <c r="F996" s="73"/>
      <c r="I996" s="73"/>
    </row>
    <row r="997">
      <c r="F997" s="73"/>
      <c r="I997" s="73"/>
    </row>
    <row r="998">
      <c r="F998" s="73"/>
      <c r="I998" s="73"/>
    </row>
    <row r="999">
      <c r="F999" s="73"/>
      <c r="I999" s="73"/>
    </row>
    <row r="1000">
      <c r="F1000" s="73"/>
      <c r="I1000" s="73"/>
    </row>
    <row r="1001">
      <c r="F1001" s="73"/>
      <c r="I1001" s="73"/>
    </row>
  </sheetData>
  <mergeCells count="3">
    <mergeCell ref="A1:E1"/>
    <mergeCell ref="G1:H1"/>
    <mergeCell ref="J1:L1"/>
  </mergeCells>
  <hyperlinks>
    <hyperlink r:id="rId1" ref="M142"/>
    <hyperlink r:id="rId2" ref="M143"/>
    <hyperlink r:id="rId3" ref="M144"/>
    <hyperlink r:id="rId4" ref="M145"/>
    <hyperlink r:id="rId5" ref="M146"/>
    <hyperlink r:id="rId6" ref="M147"/>
    <hyperlink r:id="rId7" ref="M148"/>
    <hyperlink r:id="rId8" ref="M149"/>
    <hyperlink r:id="rId9" ref="M150"/>
    <hyperlink r:id="rId10" ref="M15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0"/>
    <col customWidth="1" min="3" max="3" width="22.71"/>
    <col customWidth="1" min="4" max="4" width="17.43"/>
    <col customWidth="1" min="6" max="6" width="22.86"/>
    <col customWidth="1" min="7" max="7" width="26.14"/>
    <col customWidth="1" min="8" max="8" width="6.43"/>
    <col customWidth="1" min="9" max="9" width="21.43"/>
  </cols>
  <sheetData>
    <row r="1">
      <c r="A1" s="108" t="s">
        <v>105</v>
      </c>
      <c r="B1" s="109" t="s">
        <v>42</v>
      </c>
      <c r="C1" s="110" t="s">
        <v>106</v>
      </c>
      <c r="D1" s="111" t="s">
        <v>107</v>
      </c>
      <c r="E1" s="108" t="s">
        <v>108</v>
      </c>
      <c r="F1" s="91" t="s">
        <v>109</v>
      </c>
      <c r="G1" s="22" t="s">
        <v>110</v>
      </c>
      <c r="H1" s="60"/>
      <c r="I1" s="41" t="s">
        <v>130</v>
      </c>
      <c r="J1" s="41" t="s">
        <v>131</v>
      </c>
    </row>
    <row r="2">
      <c r="A2" s="112">
        <v>2.020091E7</v>
      </c>
      <c r="B2" s="113" t="s">
        <v>132</v>
      </c>
      <c r="C2" s="75">
        <v>31688.0</v>
      </c>
      <c r="D2" s="75">
        <v>2622.0</v>
      </c>
      <c r="E2" s="112">
        <v>34310.0</v>
      </c>
      <c r="F2" s="25">
        <f t="shared" ref="F2:F136" si="1"> E2-C2</f>
        <v>2622</v>
      </c>
      <c r="G2" s="25">
        <f t="shared" ref="G2:G46" si="2">F2-D2</f>
        <v>0</v>
      </c>
    </row>
    <row r="3">
      <c r="A3" s="112">
        <v>2.0200909E7</v>
      </c>
      <c r="B3" s="113" t="s">
        <v>132</v>
      </c>
      <c r="C3" s="75">
        <v>31443.0</v>
      </c>
      <c r="D3" s="75">
        <v>2538.0</v>
      </c>
      <c r="E3" s="112">
        <v>33981.0</v>
      </c>
      <c r="F3" s="25">
        <f t="shared" si="1"/>
        <v>2538</v>
      </c>
      <c r="G3" s="25">
        <f t="shared" si="2"/>
        <v>0</v>
      </c>
    </row>
    <row r="4">
      <c r="A4" s="112">
        <v>2.0200908E7</v>
      </c>
      <c r="B4" s="113" t="s">
        <v>132</v>
      </c>
      <c r="C4" s="75">
        <v>31245.0</v>
      </c>
      <c r="D4" s="75">
        <v>2496.0</v>
      </c>
      <c r="E4" s="112">
        <v>33741.0</v>
      </c>
      <c r="F4" s="25">
        <f t="shared" si="1"/>
        <v>2496</v>
      </c>
      <c r="G4" s="25">
        <f t="shared" si="2"/>
        <v>0</v>
      </c>
    </row>
    <row r="5">
      <c r="A5" s="112">
        <v>2.0200907E7</v>
      </c>
      <c r="B5" s="113" t="s">
        <v>132</v>
      </c>
      <c r="C5" s="75">
        <v>31181.0</v>
      </c>
      <c r="D5" s="75">
        <v>2486.0</v>
      </c>
      <c r="E5" s="112">
        <v>33667.0</v>
      </c>
      <c r="F5" s="25">
        <f t="shared" si="1"/>
        <v>2486</v>
      </c>
      <c r="G5" s="25">
        <f t="shared" si="2"/>
        <v>0</v>
      </c>
    </row>
    <row r="6">
      <c r="A6" s="112">
        <v>2.0200906E7</v>
      </c>
      <c r="B6" s="113" t="s">
        <v>132</v>
      </c>
      <c r="C6" s="75">
        <v>30999.0</v>
      </c>
      <c r="D6" s="75">
        <v>2478.0</v>
      </c>
      <c r="E6" s="112">
        <v>33477.0</v>
      </c>
      <c r="F6" s="25">
        <f t="shared" si="1"/>
        <v>2478</v>
      </c>
      <c r="G6" s="25">
        <f t="shared" si="2"/>
        <v>0</v>
      </c>
    </row>
    <row r="7">
      <c r="A7" s="112">
        <v>2.0200905E7</v>
      </c>
      <c r="B7" s="113" t="s">
        <v>132</v>
      </c>
      <c r="C7" s="75">
        <v>30734.0</v>
      </c>
      <c r="D7" s="75">
        <v>2462.0</v>
      </c>
      <c r="E7" s="112">
        <v>33196.0</v>
      </c>
      <c r="F7" s="25">
        <f t="shared" si="1"/>
        <v>2462</v>
      </c>
      <c r="G7" s="25">
        <f t="shared" si="2"/>
        <v>0</v>
      </c>
    </row>
    <row r="8">
      <c r="A8" s="112">
        <v>2.0200904E7</v>
      </c>
      <c r="B8" s="113" t="s">
        <v>132</v>
      </c>
      <c r="C8" s="75">
        <v>30489.0</v>
      </c>
      <c r="D8" s="75">
        <v>2438.0</v>
      </c>
      <c r="E8" s="112">
        <v>32927.0</v>
      </c>
      <c r="F8" s="25">
        <f t="shared" si="1"/>
        <v>2438</v>
      </c>
      <c r="G8" s="25">
        <f t="shared" si="2"/>
        <v>0</v>
      </c>
    </row>
    <row r="9">
      <c r="A9" s="112">
        <v>2.0200903E7</v>
      </c>
      <c r="B9" s="113" t="s">
        <v>132</v>
      </c>
      <c r="C9" s="75">
        <v>30227.0</v>
      </c>
      <c r="D9" s="75">
        <v>2437.0</v>
      </c>
      <c r="E9" s="112">
        <v>32664.0</v>
      </c>
      <c r="F9" s="25">
        <f t="shared" si="1"/>
        <v>2437</v>
      </c>
      <c r="G9" s="25">
        <f t="shared" si="2"/>
        <v>0</v>
      </c>
    </row>
    <row r="10">
      <c r="A10" s="112">
        <v>2.0200902E7</v>
      </c>
      <c r="B10" s="113" t="s">
        <v>132</v>
      </c>
      <c r="C10" s="75">
        <v>29969.0</v>
      </c>
      <c r="D10" s="75">
        <v>2399.0</v>
      </c>
      <c r="E10" s="112">
        <v>32368.0</v>
      </c>
      <c r="F10" s="25">
        <f t="shared" si="1"/>
        <v>2399</v>
      </c>
      <c r="G10" s="25">
        <f t="shared" si="2"/>
        <v>0</v>
      </c>
    </row>
    <row r="11">
      <c r="A11" s="112">
        <v>2.0200901E7</v>
      </c>
      <c r="B11" s="113" t="s">
        <v>132</v>
      </c>
      <c r="C11" s="75">
        <v>29747.0</v>
      </c>
      <c r="D11" s="75">
        <v>2341.0</v>
      </c>
      <c r="E11" s="112">
        <v>32088.0</v>
      </c>
      <c r="F11" s="25">
        <f t="shared" si="1"/>
        <v>2341</v>
      </c>
      <c r="G11" s="25">
        <f t="shared" si="2"/>
        <v>0</v>
      </c>
    </row>
    <row r="12">
      <c r="A12" s="112">
        <v>2.0200831E7</v>
      </c>
      <c r="B12" s="113" t="s">
        <v>132</v>
      </c>
      <c r="C12" s="75">
        <v>29556.0</v>
      </c>
      <c r="D12" s="75">
        <v>2311.0</v>
      </c>
      <c r="E12" s="112">
        <v>31867.0</v>
      </c>
      <c r="F12" s="25">
        <f t="shared" si="1"/>
        <v>2311</v>
      </c>
      <c r="G12" s="25">
        <f t="shared" si="2"/>
        <v>0</v>
      </c>
    </row>
    <row r="13">
      <c r="A13" s="112">
        <v>2.020083E7</v>
      </c>
      <c r="B13" s="113" t="s">
        <v>132</v>
      </c>
      <c r="C13" s="75">
        <v>29374.0</v>
      </c>
      <c r="D13" s="75">
        <v>2303.0</v>
      </c>
      <c r="E13" s="112">
        <v>31677.0</v>
      </c>
      <c r="F13" s="25">
        <f t="shared" si="1"/>
        <v>2303</v>
      </c>
      <c r="G13" s="25">
        <f t="shared" si="2"/>
        <v>0</v>
      </c>
    </row>
    <row r="14">
      <c r="A14" s="112">
        <v>2.0200829E7</v>
      </c>
      <c r="B14" s="113" t="s">
        <v>132</v>
      </c>
      <c r="C14" s="75">
        <v>29088.0</v>
      </c>
      <c r="D14" s="75">
        <v>2296.0</v>
      </c>
      <c r="E14" s="112">
        <v>31384.0</v>
      </c>
      <c r="F14" s="25">
        <f t="shared" si="1"/>
        <v>2296</v>
      </c>
      <c r="G14" s="25">
        <f t="shared" si="2"/>
        <v>0</v>
      </c>
    </row>
    <row r="15">
      <c r="A15" s="112">
        <v>2.0200828E7</v>
      </c>
      <c r="B15" s="113" t="s">
        <v>132</v>
      </c>
      <c r="C15" s="75">
        <v>28841.0</v>
      </c>
      <c r="D15" s="75">
        <v>2281.0</v>
      </c>
      <c r="E15" s="112">
        <v>31122.0</v>
      </c>
      <c r="F15" s="25">
        <f t="shared" si="1"/>
        <v>2281</v>
      </c>
      <c r="G15" s="25">
        <f t="shared" si="2"/>
        <v>0</v>
      </c>
    </row>
    <row r="16">
      <c r="A16" s="112">
        <v>2.0200827E7</v>
      </c>
      <c r="B16" s="113" t="s">
        <v>132</v>
      </c>
      <c r="C16" s="75">
        <v>28556.0</v>
      </c>
      <c r="D16" s="75">
        <v>2224.0</v>
      </c>
      <c r="E16" s="112">
        <v>30780.0</v>
      </c>
      <c r="F16" s="25">
        <f t="shared" si="1"/>
        <v>2224</v>
      </c>
      <c r="G16" s="25">
        <f t="shared" si="2"/>
        <v>0</v>
      </c>
    </row>
    <row r="17">
      <c r="A17" s="112">
        <v>2.0200826E7</v>
      </c>
      <c r="B17" s="113" t="s">
        <v>132</v>
      </c>
      <c r="C17" s="75">
        <v>28332.0</v>
      </c>
      <c r="D17" s="75">
        <v>2143.0</v>
      </c>
      <c r="E17" s="112">
        <v>30475.0</v>
      </c>
      <c r="F17" s="25">
        <f t="shared" si="1"/>
        <v>2143</v>
      </c>
      <c r="G17" s="25">
        <f t="shared" si="2"/>
        <v>0</v>
      </c>
    </row>
    <row r="18">
      <c r="A18" s="112">
        <v>2.0200825E7</v>
      </c>
      <c r="B18" s="113" t="s">
        <v>132</v>
      </c>
      <c r="C18" s="75">
        <v>27989.0</v>
      </c>
      <c r="D18" s="75">
        <v>2081.0</v>
      </c>
      <c r="E18" s="112">
        <v>30070.0</v>
      </c>
      <c r="F18" s="25">
        <f t="shared" si="1"/>
        <v>2081</v>
      </c>
      <c r="G18" s="25">
        <f t="shared" si="2"/>
        <v>0</v>
      </c>
    </row>
    <row r="19">
      <c r="A19" s="112">
        <v>2.0200824E7</v>
      </c>
      <c r="B19" s="113" t="s">
        <v>132</v>
      </c>
      <c r="C19" s="75">
        <v>27815.0</v>
      </c>
      <c r="D19" s="75">
        <v>2038.0</v>
      </c>
      <c r="E19" s="112">
        <v>29853.0</v>
      </c>
      <c r="F19" s="25">
        <f t="shared" si="1"/>
        <v>2038</v>
      </c>
      <c r="G19" s="25">
        <f t="shared" si="2"/>
        <v>0</v>
      </c>
    </row>
    <row r="20">
      <c r="A20" s="112">
        <v>2.0200823E7</v>
      </c>
      <c r="B20" s="113" t="s">
        <v>132</v>
      </c>
      <c r="C20" s="75">
        <v>27637.0</v>
      </c>
      <c r="D20" s="75">
        <v>2025.0</v>
      </c>
      <c r="E20" s="112">
        <v>29662.0</v>
      </c>
      <c r="F20" s="25">
        <f t="shared" si="1"/>
        <v>2025</v>
      </c>
      <c r="G20" s="25">
        <f t="shared" si="2"/>
        <v>0</v>
      </c>
    </row>
    <row r="21">
      <c r="A21" s="112">
        <v>2.0200822E7</v>
      </c>
      <c r="B21" s="113" t="s">
        <v>132</v>
      </c>
      <c r="C21" s="75">
        <v>27371.0</v>
      </c>
      <c r="D21" s="75">
        <v>1998.0</v>
      </c>
      <c r="E21" s="112">
        <v>29369.0</v>
      </c>
      <c r="F21" s="25">
        <f t="shared" si="1"/>
        <v>1998</v>
      </c>
      <c r="G21" s="25">
        <f t="shared" si="2"/>
        <v>0</v>
      </c>
    </row>
    <row r="22">
      <c r="A22" s="112">
        <v>2.0200821E7</v>
      </c>
      <c r="B22" s="113" t="s">
        <v>132</v>
      </c>
      <c r="C22" s="75">
        <v>27139.0</v>
      </c>
      <c r="D22" s="75">
        <v>1981.0</v>
      </c>
      <c r="E22" s="112">
        <v>29120.0</v>
      </c>
      <c r="F22" s="25">
        <f t="shared" si="1"/>
        <v>1981</v>
      </c>
      <c r="G22" s="25">
        <f t="shared" si="2"/>
        <v>0</v>
      </c>
    </row>
    <row r="23">
      <c r="A23" s="112">
        <v>2.020082E7</v>
      </c>
      <c r="B23" s="113" t="s">
        <v>132</v>
      </c>
      <c r="C23" s="75">
        <v>26754.0</v>
      </c>
      <c r="D23" s="75">
        <v>1942.0</v>
      </c>
      <c r="E23" s="112">
        <v>28696.0</v>
      </c>
      <c r="F23" s="25">
        <f t="shared" si="1"/>
        <v>1942</v>
      </c>
      <c r="G23" s="25">
        <f t="shared" si="2"/>
        <v>0</v>
      </c>
    </row>
    <row r="24">
      <c r="A24" s="112">
        <v>2.0200819E7</v>
      </c>
      <c r="B24" s="113" t="s">
        <v>132</v>
      </c>
      <c r="C24" s="75">
        <v>26431.0</v>
      </c>
      <c r="D24" s="75">
        <v>1895.0</v>
      </c>
      <c r="E24" s="112">
        <v>28326.0</v>
      </c>
      <c r="F24" s="25">
        <f t="shared" si="1"/>
        <v>1895</v>
      </c>
      <c r="G24" s="25">
        <f t="shared" si="2"/>
        <v>0</v>
      </c>
    </row>
    <row r="25">
      <c r="A25" s="112">
        <v>2.0200818E7</v>
      </c>
      <c r="B25" s="113" t="s">
        <v>132</v>
      </c>
      <c r="C25" s="75">
        <v>26091.0</v>
      </c>
      <c r="D25" s="75">
        <v>1851.0</v>
      </c>
      <c r="E25" s="112">
        <v>27942.0</v>
      </c>
      <c r="F25" s="25">
        <f t="shared" si="1"/>
        <v>1851</v>
      </c>
      <c r="G25" s="25">
        <f t="shared" si="2"/>
        <v>0</v>
      </c>
    </row>
    <row r="26">
      <c r="A26" s="112">
        <v>2.0200817E7</v>
      </c>
      <c r="B26" s="113" t="s">
        <v>132</v>
      </c>
      <c r="C26" s="75">
        <v>25841.0</v>
      </c>
      <c r="D26" s="75">
        <v>1819.0</v>
      </c>
      <c r="E26" s="112">
        <v>27660.0</v>
      </c>
      <c r="F26" s="25">
        <f t="shared" si="1"/>
        <v>1819</v>
      </c>
      <c r="G26" s="25">
        <f t="shared" si="2"/>
        <v>0</v>
      </c>
    </row>
    <row r="27">
      <c r="A27" s="112">
        <v>2.0200816E7</v>
      </c>
      <c r="B27" s="113" t="s">
        <v>132</v>
      </c>
      <c r="C27" s="75">
        <v>25661.0</v>
      </c>
      <c r="D27" s="75">
        <v>1816.0</v>
      </c>
      <c r="E27" s="112">
        <v>27477.0</v>
      </c>
      <c r="F27" s="25">
        <f t="shared" si="1"/>
        <v>1816</v>
      </c>
      <c r="G27" s="25">
        <f t="shared" si="2"/>
        <v>0</v>
      </c>
    </row>
    <row r="28">
      <c r="A28" s="112">
        <v>2.0200815E7</v>
      </c>
      <c r="B28" s="113" t="s">
        <v>132</v>
      </c>
      <c r="C28" s="75">
        <v>25385.0</v>
      </c>
      <c r="D28" s="75">
        <v>1788.0</v>
      </c>
      <c r="E28" s="112">
        <v>27173.0</v>
      </c>
      <c r="F28" s="25">
        <f t="shared" si="1"/>
        <v>1788</v>
      </c>
      <c r="G28" s="25">
        <f t="shared" si="2"/>
        <v>0</v>
      </c>
    </row>
    <row r="29">
      <c r="A29" s="112">
        <v>2.0200814E7</v>
      </c>
      <c r="B29" s="113" t="s">
        <v>132</v>
      </c>
      <c r="C29" s="75">
        <v>24883.0</v>
      </c>
      <c r="D29" s="75">
        <v>1748.0</v>
      </c>
      <c r="E29" s="112">
        <v>26631.0</v>
      </c>
      <c r="F29" s="25">
        <f t="shared" si="1"/>
        <v>1748</v>
      </c>
      <c r="G29" s="25">
        <f t="shared" si="2"/>
        <v>0</v>
      </c>
    </row>
    <row r="30">
      <c r="A30" s="112">
        <v>2.0200813E7</v>
      </c>
      <c r="B30" s="113" t="s">
        <v>132</v>
      </c>
      <c r="C30" s="75">
        <v>24418.0</v>
      </c>
      <c r="D30" s="75">
        <v>1715.0</v>
      </c>
      <c r="E30" s="112">
        <v>26133.0</v>
      </c>
      <c r="F30" s="25">
        <f t="shared" si="1"/>
        <v>1715</v>
      </c>
      <c r="G30" s="25">
        <f t="shared" si="2"/>
        <v>0</v>
      </c>
    </row>
    <row r="31">
      <c r="A31" s="112">
        <v>2.0200812E7</v>
      </c>
      <c r="B31" s="113" t="s">
        <v>132</v>
      </c>
      <c r="C31" s="75">
        <v>23950.0</v>
      </c>
      <c r="D31" s="75">
        <v>1645.0</v>
      </c>
      <c r="E31" s="112">
        <v>25595.0</v>
      </c>
      <c r="F31" s="25">
        <f t="shared" si="1"/>
        <v>1645</v>
      </c>
      <c r="G31" s="25">
        <f t="shared" si="2"/>
        <v>0</v>
      </c>
    </row>
    <row r="32">
      <c r="A32" s="112">
        <v>2.0200811E7</v>
      </c>
      <c r="B32" s="113" t="s">
        <v>132</v>
      </c>
      <c r="C32" s="75">
        <v>23525.0</v>
      </c>
      <c r="D32" s="75">
        <v>1575.0</v>
      </c>
      <c r="E32" s="112">
        <v>25100.0</v>
      </c>
      <c r="F32" s="25">
        <f t="shared" si="1"/>
        <v>1575</v>
      </c>
      <c r="G32" s="25">
        <f t="shared" si="2"/>
        <v>0</v>
      </c>
    </row>
    <row r="33">
      <c r="A33" s="112">
        <v>2.020081E7</v>
      </c>
      <c r="B33" s="113" t="s">
        <v>132</v>
      </c>
      <c r="C33" s="75">
        <v>23123.0</v>
      </c>
      <c r="D33" s="75">
        <v>1548.0</v>
      </c>
      <c r="E33" s="112">
        <v>24671.0</v>
      </c>
      <c r="F33" s="25">
        <f t="shared" si="1"/>
        <v>1548</v>
      </c>
      <c r="G33" s="25">
        <f t="shared" si="2"/>
        <v>0</v>
      </c>
    </row>
    <row r="34">
      <c r="A34" s="112">
        <v>2.0200809E7</v>
      </c>
      <c r="B34" s="113" t="s">
        <v>132</v>
      </c>
      <c r="C34" s="75">
        <v>22953.0</v>
      </c>
      <c r="D34" s="75">
        <v>1542.0</v>
      </c>
      <c r="E34" s="112">
        <v>24495.0</v>
      </c>
      <c r="F34" s="25">
        <f t="shared" si="1"/>
        <v>1542</v>
      </c>
      <c r="G34" s="25">
        <f t="shared" si="2"/>
        <v>0</v>
      </c>
    </row>
    <row r="35">
      <c r="A35" s="112">
        <v>2.0200808E7</v>
      </c>
      <c r="B35" s="113" t="s">
        <v>132</v>
      </c>
      <c r="C35" s="75">
        <v>22408.0</v>
      </c>
      <c r="D35" s="75">
        <v>1514.0</v>
      </c>
      <c r="E35" s="112">
        <v>23922.0</v>
      </c>
      <c r="F35" s="25">
        <f t="shared" si="1"/>
        <v>1514</v>
      </c>
      <c r="G35" s="25">
        <f t="shared" si="2"/>
        <v>0</v>
      </c>
    </row>
    <row r="36">
      <c r="A36" s="112">
        <v>2.0200807E7</v>
      </c>
      <c r="B36" s="113" t="s">
        <v>132</v>
      </c>
      <c r="C36" s="75">
        <v>21916.0</v>
      </c>
      <c r="D36" s="75">
        <v>1483.0</v>
      </c>
      <c r="E36" s="112">
        <v>23399.0</v>
      </c>
      <c r="F36" s="25">
        <f t="shared" si="1"/>
        <v>1483</v>
      </c>
      <c r="G36" s="25">
        <f t="shared" si="2"/>
        <v>0</v>
      </c>
    </row>
    <row r="37">
      <c r="A37" s="112">
        <v>2.0200806E7</v>
      </c>
      <c r="B37" s="113" t="s">
        <v>132</v>
      </c>
      <c r="C37" s="75">
        <v>21268.0</v>
      </c>
      <c r="D37" s="75">
        <v>1439.0</v>
      </c>
      <c r="E37" s="112">
        <v>22707.0</v>
      </c>
      <c r="F37" s="25">
        <f t="shared" si="1"/>
        <v>1439</v>
      </c>
      <c r="G37" s="25">
        <f t="shared" si="2"/>
        <v>0</v>
      </c>
    </row>
    <row r="38">
      <c r="A38" s="112">
        <v>2.0200805E7</v>
      </c>
      <c r="B38" s="113" t="s">
        <v>132</v>
      </c>
      <c r="C38" s="75">
        <v>20867.0</v>
      </c>
      <c r="D38" s="75">
        <v>1367.0</v>
      </c>
      <c r="E38" s="112">
        <v>22234.0</v>
      </c>
      <c r="F38" s="25">
        <f t="shared" si="1"/>
        <v>1367</v>
      </c>
      <c r="G38" s="25">
        <f t="shared" si="2"/>
        <v>0</v>
      </c>
    </row>
    <row r="39">
      <c r="A39" s="112">
        <v>2.0200804E7</v>
      </c>
      <c r="B39" s="113" t="s">
        <v>132</v>
      </c>
      <c r="C39" s="75">
        <v>20372.0</v>
      </c>
      <c r="D39" s="75">
        <v>1303.0</v>
      </c>
      <c r="E39" s="112">
        <v>21675.0</v>
      </c>
      <c r="F39" s="25">
        <f t="shared" si="1"/>
        <v>1303</v>
      </c>
      <c r="G39" s="25">
        <f t="shared" si="2"/>
        <v>0</v>
      </c>
    </row>
    <row r="40">
      <c r="A40" s="112">
        <v>2.0200803E7</v>
      </c>
      <c r="B40" s="113" t="s">
        <v>132</v>
      </c>
      <c r="C40" s="75">
        <v>20067.0</v>
      </c>
      <c r="D40" s="75">
        <v>1277.0</v>
      </c>
      <c r="E40" s="112">
        <v>21344.0</v>
      </c>
      <c r="F40" s="25">
        <f t="shared" si="1"/>
        <v>1277</v>
      </c>
      <c r="G40" s="25">
        <f t="shared" si="2"/>
        <v>0</v>
      </c>
    </row>
    <row r="41">
      <c r="A41" s="112">
        <v>2.0200802E7</v>
      </c>
      <c r="B41" s="113" t="s">
        <v>132</v>
      </c>
      <c r="C41" s="75">
        <v>19849.0</v>
      </c>
      <c r="D41" s="75">
        <v>1265.0</v>
      </c>
      <c r="E41" s="112">
        <v>21114.0</v>
      </c>
      <c r="F41" s="25">
        <f t="shared" si="1"/>
        <v>1265</v>
      </c>
      <c r="G41" s="25">
        <f t="shared" si="2"/>
        <v>0</v>
      </c>
    </row>
    <row r="42">
      <c r="A42" s="112">
        <v>2.0200801E7</v>
      </c>
      <c r="B42" s="113" t="s">
        <v>132</v>
      </c>
      <c r="C42" s="75">
        <v>19463.0</v>
      </c>
      <c r="D42" s="75">
        <v>1258.0</v>
      </c>
      <c r="E42" s="112">
        <v>20721.0</v>
      </c>
      <c r="F42" s="25">
        <f t="shared" si="1"/>
        <v>1258</v>
      </c>
      <c r="G42" s="25">
        <f t="shared" si="2"/>
        <v>0</v>
      </c>
    </row>
    <row r="43">
      <c r="A43" s="112">
        <v>2.0200731E7</v>
      </c>
      <c r="B43" s="113" t="s">
        <v>132</v>
      </c>
      <c r="C43" s="75">
        <v>19020.0</v>
      </c>
      <c r="D43" s="75">
        <v>1226.0</v>
      </c>
      <c r="E43" s="112">
        <v>20246.0</v>
      </c>
      <c r="F43" s="25">
        <f t="shared" si="1"/>
        <v>1226</v>
      </c>
      <c r="G43" s="25">
        <f t="shared" si="2"/>
        <v>0</v>
      </c>
    </row>
    <row r="44">
      <c r="A44" s="112">
        <v>2.020073E7</v>
      </c>
      <c r="B44" s="113" t="s">
        <v>132</v>
      </c>
      <c r="C44" s="75">
        <v>18503.0</v>
      </c>
      <c r="D44" s="75">
        <v>1176.0</v>
      </c>
      <c r="E44" s="112">
        <v>19679.0</v>
      </c>
      <c r="F44" s="25">
        <f t="shared" si="1"/>
        <v>1176</v>
      </c>
      <c r="G44" s="25">
        <f t="shared" si="2"/>
        <v>0</v>
      </c>
    </row>
    <row r="45">
      <c r="A45" s="112">
        <v>2.0200729E7</v>
      </c>
      <c r="B45" s="113" t="s">
        <v>132</v>
      </c>
      <c r="C45" s="75">
        <v>18072.0</v>
      </c>
      <c r="D45" s="75">
        <v>1150.0</v>
      </c>
      <c r="E45" s="112">
        <v>19222.0</v>
      </c>
      <c r="F45" s="25">
        <f t="shared" si="1"/>
        <v>1150</v>
      </c>
      <c r="G45" s="25">
        <f t="shared" si="2"/>
        <v>0</v>
      </c>
    </row>
    <row r="46">
      <c r="A46" s="112">
        <v>2.0200728E7</v>
      </c>
      <c r="B46" s="113" t="s">
        <v>132</v>
      </c>
      <c r="C46" s="75">
        <v>17565.0</v>
      </c>
      <c r="D46" s="75">
        <v>1129.0</v>
      </c>
      <c r="E46" s="112">
        <v>18694.0</v>
      </c>
      <c r="F46" s="25">
        <f t="shared" si="1"/>
        <v>1129</v>
      </c>
      <c r="G46" s="25">
        <f t="shared" si="2"/>
        <v>0</v>
      </c>
    </row>
    <row r="47">
      <c r="A47" s="112">
        <v>2.0200727E7</v>
      </c>
      <c r="B47" s="113" t="s">
        <v>132</v>
      </c>
      <c r="C47" s="75">
        <v>17086.0</v>
      </c>
      <c r="D47" s="75"/>
      <c r="E47" s="112">
        <v>18177.0</v>
      </c>
      <c r="F47" s="25">
        <f t="shared" si="1"/>
        <v>1091</v>
      </c>
    </row>
    <row r="48">
      <c r="A48" s="112">
        <v>2.0200726E7</v>
      </c>
      <c r="B48" s="113" t="s">
        <v>132</v>
      </c>
      <c r="C48" s="75">
        <v>16735.0</v>
      </c>
      <c r="D48" s="75"/>
      <c r="E48" s="112">
        <v>17827.0</v>
      </c>
      <c r="F48" s="25">
        <f t="shared" si="1"/>
        <v>1092</v>
      </c>
    </row>
    <row r="49">
      <c r="A49" s="112">
        <v>2.0200725E7</v>
      </c>
      <c r="B49" s="113" t="s">
        <v>132</v>
      </c>
      <c r="C49" s="75">
        <v>16208.0</v>
      </c>
      <c r="D49" s="75"/>
      <c r="E49" s="112">
        <v>17264.0</v>
      </c>
      <c r="F49" s="25">
        <f t="shared" si="1"/>
        <v>1056</v>
      </c>
    </row>
    <row r="50">
      <c r="A50" s="112">
        <v>2.0200724E7</v>
      </c>
      <c r="B50" s="113" t="s">
        <v>132</v>
      </c>
      <c r="C50" s="75">
        <v>15706.0</v>
      </c>
      <c r="D50" s="75"/>
      <c r="E50" s="112">
        <v>16736.0</v>
      </c>
      <c r="F50" s="25">
        <f t="shared" si="1"/>
        <v>1030</v>
      </c>
    </row>
    <row r="51">
      <c r="A51" s="112">
        <v>2.0200723E7</v>
      </c>
      <c r="B51" s="113" t="s">
        <v>132</v>
      </c>
      <c r="C51" s="75">
        <v>15321.0</v>
      </c>
      <c r="D51" s="75"/>
      <c r="E51" s="112">
        <v>16322.0</v>
      </c>
      <c r="F51" s="25">
        <f t="shared" si="1"/>
        <v>1001</v>
      </c>
    </row>
    <row r="52">
      <c r="A52" s="112">
        <v>2.0200722E7</v>
      </c>
      <c r="B52" s="113" t="s">
        <v>132</v>
      </c>
      <c r="C52" s="75">
        <v>14860.0</v>
      </c>
      <c r="D52" s="75"/>
      <c r="E52" s="112">
        <v>15822.0</v>
      </c>
      <c r="F52" s="25">
        <f t="shared" si="1"/>
        <v>962</v>
      </c>
    </row>
    <row r="53">
      <c r="A53" s="112">
        <v>2.0200721E7</v>
      </c>
      <c r="B53" s="113" t="s">
        <v>132</v>
      </c>
      <c r="C53" s="75">
        <v>14337.0</v>
      </c>
      <c r="D53" s="75"/>
      <c r="E53" s="112">
        <v>15266.0</v>
      </c>
      <c r="F53" s="25">
        <f t="shared" si="1"/>
        <v>929</v>
      </c>
    </row>
    <row r="54">
      <c r="A54" s="112">
        <v>2.020072E7</v>
      </c>
      <c r="B54" s="113" t="s">
        <v>132</v>
      </c>
      <c r="C54" s="75">
        <v>13979.0</v>
      </c>
      <c r="D54" s="75"/>
      <c r="E54" s="112">
        <v>14873.0</v>
      </c>
      <c r="F54" s="25">
        <f t="shared" si="1"/>
        <v>894</v>
      </c>
    </row>
    <row r="55">
      <c r="A55" s="112">
        <v>2.0200719E7</v>
      </c>
      <c r="B55" s="113" t="s">
        <v>132</v>
      </c>
      <c r="C55" s="75">
        <v>13419.0</v>
      </c>
      <c r="D55" s="75"/>
      <c r="E55" s="112">
        <v>14302.0</v>
      </c>
      <c r="F55" s="25">
        <f t="shared" si="1"/>
        <v>883</v>
      </c>
    </row>
    <row r="56">
      <c r="A56" s="112">
        <v>2.0200718E7</v>
      </c>
      <c r="B56" s="113" t="s">
        <v>132</v>
      </c>
      <c r="C56" s="75">
        <v>12883.0</v>
      </c>
      <c r="D56" s="75"/>
      <c r="E56" s="112">
        <v>13752.0</v>
      </c>
      <c r="F56" s="25">
        <f t="shared" si="1"/>
        <v>869</v>
      </c>
    </row>
    <row r="57">
      <c r="A57" s="112">
        <v>2.0200717E7</v>
      </c>
      <c r="B57" s="113" t="s">
        <v>132</v>
      </c>
      <c r="C57" s="75">
        <v>12295.0</v>
      </c>
      <c r="D57" s="75"/>
      <c r="E57" s="112">
        <v>13133.0</v>
      </c>
      <c r="F57" s="25">
        <f t="shared" si="1"/>
        <v>838</v>
      </c>
    </row>
    <row r="58">
      <c r="A58" s="112">
        <v>2.0200716E7</v>
      </c>
      <c r="B58" s="113" t="s">
        <v>132</v>
      </c>
      <c r="C58" s="75">
        <v>11637.0</v>
      </c>
      <c r="D58" s="75"/>
      <c r="E58" s="112">
        <v>12445.0</v>
      </c>
      <c r="F58" s="25">
        <f t="shared" si="1"/>
        <v>808</v>
      </c>
    </row>
    <row r="59">
      <c r="A59" s="112">
        <v>2.0200715E7</v>
      </c>
      <c r="B59" s="113" t="s">
        <v>132</v>
      </c>
      <c r="C59" s="75">
        <v>10946.0</v>
      </c>
      <c r="D59" s="75"/>
      <c r="E59" s="112">
        <v>11718.0</v>
      </c>
      <c r="F59" s="25">
        <f t="shared" si="1"/>
        <v>772</v>
      </c>
    </row>
    <row r="60">
      <c r="A60" s="112">
        <v>2.0200714E7</v>
      </c>
      <c r="B60" s="113" t="s">
        <v>132</v>
      </c>
      <c r="C60" s="75">
        <v>10658.0</v>
      </c>
      <c r="D60" s="75"/>
      <c r="E60" s="112">
        <v>11402.0</v>
      </c>
      <c r="F60" s="25">
        <f t="shared" si="1"/>
        <v>744</v>
      </c>
    </row>
    <row r="61">
      <c r="A61" s="112">
        <v>2.0200713E7</v>
      </c>
      <c r="B61" s="113" t="s">
        <v>132</v>
      </c>
      <c r="C61" s="75">
        <v>10163.0</v>
      </c>
      <c r="D61" s="75"/>
      <c r="E61" s="112">
        <v>10902.0</v>
      </c>
      <c r="F61" s="25">
        <f t="shared" si="1"/>
        <v>739</v>
      </c>
    </row>
    <row r="62">
      <c r="A62" s="112">
        <v>2.0200712E7</v>
      </c>
      <c r="B62" s="113" t="s">
        <v>132</v>
      </c>
      <c r="C62" s="75">
        <v>9775.0</v>
      </c>
      <c r="D62" s="75"/>
      <c r="E62" s="112">
        <v>10505.0</v>
      </c>
      <c r="F62" s="25">
        <f t="shared" si="1"/>
        <v>730</v>
      </c>
    </row>
    <row r="63">
      <c r="A63" s="112">
        <v>2.0200711E7</v>
      </c>
      <c r="B63" s="113" t="s">
        <v>132</v>
      </c>
      <c r="C63" s="75">
        <v>9219.0</v>
      </c>
      <c r="D63" s="75"/>
      <c r="E63" s="112">
        <v>9928.0</v>
      </c>
      <c r="F63" s="25">
        <f t="shared" si="1"/>
        <v>709</v>
      </c>
    </row>
    <row r="64">
      <c r="A64" s="112">
        <v>2.020071E7</v>
      </c>
      <c r="B64" s="113" t="s">
        <v>132</v>
      </c>
      <c r="C64" s="75">
        <v>8740.0</v>
      </c>
      <c r="D64" s="75"/>
      <c r="E64" s="112">
        <v>9428.0</v>
      </c>
      <c r="F64" s="25">
        <f t="shared" si="1"/>
        <v>688</v>
      </c>
    </row>
    <row r="65">
      <c r="A65" s="112">
        <v>2.0200709E7</v>
      </c>
      <c r="B65" s="113" t="s">
        <v>132</v>
      </c>
      <c r="C65" s="75">
        <v>8307.0</v>
      </c>
      <c r="D65" s="75"/>
      <c r="E65" s="112">
        <v>8969.0</v>
      </c>
      <c r="F65" s="25">
        <f t="shared" si="1"/>
        <v>662</v>
      </c>
    </row>
    <row r="66">
      <c r="A66" s="112">
        <v>2.0200708E7</v>
      </c>
      <c r="B66" s="113" t="s">
        <v>132</v>
      </c>
      <c r="C66" s="75">
        <v>7884.0</v>
      </c>
      <c r="D66" s="75"/>
      <c r="E66" s="112">
        <v>8539.0</v>
      </c>
      <c r="F66" s="25">
        <f t="shared" si="1"/>
        <v>655</v>
      </c>
    </row>
    <row r="67">
      <c r="A67" s="112">
        <v>2.0200707E7</v>
      </c>
      <c r="B67" s="113" t="s">
        <v>132</v>
      </c>
      <c r="C67" s="75">
        <v>7436.0</v>
      </c>
      <c r="D67" s="75"/>
      <c r="E67" s="112">
        <v>8052.0</v>
      </c>
      <c r="F67" s="25">
        <f t="shared" si="1"/>
        <v>616</v>
      </c>
    </row>
    <row r="68">
      <c r="A68" s="112">
        <v>2.0200706E7</v>
      </c>
      <c r="B68" s="113" t="s">
        <v>132</v>
      </c>
      <c r="C68" s="75">
        <v>7144.0</v>
      </c>
      <c r="D68" s="75"/>
      <c r="E68" s="112">
        <v>7733.0</v>
      </c>
      <c r="F68" s="25">
        <f t="shared" si="1"/>
        <v>589</v>
      </c>
    </row>
    <row r="69">
      <c r="A69" s="112">
        <v>2.0200705E7</v>
      </c>
      <c r="B69" s="113" t="s">
        <v>132</v>
      </c>
      <c r="C69" s="75">
        <v>6779.0</v>
      </c>
      <c r="D69" s="75"/>
      <c r="E69" s="112">
        <v>7370.0</v>
      </c>
      <c r="F69" s="25">
        <f t="shared" si="1"/>
        <v>591</v>
      </c>
    </row>
    <row r="70">
      <c r="A70" s="112">
        <v>2.0200704E7</v>
      </c>
      <c r="B70" s="113" t="s">
        <v>132</v>
      </c>
      <c r="C70" s="75">
        <v>6401.0</v>
      </c>
      <c r="D70" s="75"/>
      <c r="E70" s="112">
        <v>6994.0</v>
      </c>
      <c r="F70" s="25">
        <f t="shared" si="1"/>
        <v>593</v>
      </c>
    </row>
    <row r="71">
      <c r="A71" s="112">
        <v>2.0200703E7</v>
      </c>
      <c r="B71" s="113" t="s">
        <v>132</v>
      </c>
      <c r="C71" s="75">
        <v>6003.0</v>
      </c>
      <c r="D71" s="75"/>
      <c r="E71" s="112">
        <v>6593.0</v>
      </c>
      <c r="F71" s="25">
        <f t="shared" si="1"/>
        <v>590</v>
      </c>
    </row>
    <row r="72">
      <c r="A72" s="112">
        <v>2.0200702E7</v>
      </c>
      <c r="B72" s="113" t="s">
        <v>132</v>
      </c>
      <c r="C72" s="75">
        <v>5786.0</v>
      </c>
      <c r="D72" s="75"/>
      <c r="E72" s="112">
        <v>6370.0</v>
      </c>
      <c r="F72" s="25">
        <f t="shared" si="1"/>
        <v>584</v>
      </c>
    </row>
    <row r="73">
      <c r="A73" s="112">
        <v>2.0200701E7</v>
      </c>
      <c r="B73" s="113" t="s">
        <v>132</v>
      </c>
      <c r="C73" s="75">
        <v>5553.0</v>
      </c>
      <c r="D73" s="75"/>
      <c r="E73" s="112">
        <v>6117.0</v>
      </c>
      <c r="F73" s="25">
        <f t="shared" si="1"/>
        <v>564</v>
      </c>
    </row>
    <row r="74">
      <c r="A74" s="112">
        <v>2.020063E7</v>
      </c>
      <c r="B74" s="113" t="s">
        <v>132</v>
      </c>
      <c r="C74" s="75">
        <v>5212.0</v>
      </c>
      <c r="D74" s="75"/>
      <c r="E74" s="112">
        <v>5752.0</v>
      </c>
      <c r="F74" s="25">
        <f t="shared" si="1"/>
        <v>540</v>
      </c>
    </row>
    <row r="75">
      <c r="A75" s="112">
        <v>2.0200629E7</v>
      </c>
      <c r="B75" s="113" t="s">
        <v>132</v>
      </c>
      <c r="C75" s="75">
        <v>4790.0</v>
      </c>
      <c r="D75" s="75"/>
      <c r="E75" s="112">
        <v>5319.0</v>
      </c>
      <c r="F75" s="25">
        <f t="shared" si="1"/>
        <v>529</v>
      </c>
    </row>
    <row r="76">
      <c r="A76" s="112">
        <v>2.0200628E7</v>
      </c>
      <c r="B76" s="113" t="s">
        <v>132</v>
      </c>
      <c r="C76" s="75">
        <v>4790.0</v>
      </c>
      <c r="D76" s="75"/>
      <c r="E76" s="112">
        <v>5319.0</v>
      </c>
      <c r="F76" s="25">
        <f t="shared" si="1"/>
        <v>529</v>
      </c>
    </row>
    <row r="77">
      <c r="A77" s="112">
        <v>2.0200627E7</v>
      </c>
      <c r="B77" s="113" t="s">
        <v>132</v>
      </c>
      <c r="C77" s="75">
        <v>4629.0</v>
      </c>
      <c r="D77" s="75"/>
      <c r="E77" s="112">
        <v>5148.0</v>
      </c>
      <c r="F77" s="25">
        <f t="shared" si="1"/>
        <v>519</v>
      </c>
    </row>
    <row r="78">
      <c r="A78" s="112">
        <v>2.0200626E7</v>
      </c>
      <c r="B78" s="113" t="s">
        <v>132</v>
      </c>
      <c r="C78" s="75">
        <v>4366.0</v>
      </c>
      <c r="D78" s="75"/>
      <c r="E78" s="112">
        <v>4865.0</v>
      </c>
      <c r="F78" s="25">
        <f t="shared" si="1"/>
        <v>499</v>
      </c>
    </row>
    <row r="79">
      <c r="A79" s="112">
        <v>2.0200625E7</v>
      </c>
      <c r="B79" s="113" t="s">
        <v>132</v>
      </c>
      <c r="C79" s="75">
        <v>4166.0</v>
      </c>
      <c r="D79" s="75"/>
      <c r="E79" s="112">
        <v>4645.0</v>
      </c>
      <c r="F79" s="25">
        <f t="shared" si="1"/>
        <v>479</v>
      </c>
    </row>
    <row r="80">
      <c r="A80" s="112">
        <v>2.0200624E7</v>
      </c>
      <c r="B80" s="113" t="s">
        <v>132</v>
      </c>
      <c r="C80" s="75">
        <v>3943.0</v>
      </c>
      <c r="D80" s="75"/>
      <c r="E80" s="112">
        <v>4402.0</v>
      </c>
      <c r="F80" s="25">
        <f t="shared" si="1"/>
        <v>459</v>
      </c>
    </row>
    <row r="81">
      <c r="A81" s="112">
        <v>2.0200623E7</v>
      </c>
      <c r="B81" s="113" t="s">
        <v>132</v>
      </c>
      <c r="C81" s="75">
        <v>3820.0</v>
      </c>
      <c r="D81" s="75"/>
      <c r="E81" s="112">
        <v>4254.0</v>
      </c>
      <c r="F81" s="25">
        <f t="shared" si="1"/>
        <v>434</v>
      </c>
    </row>
    <row r="82">
      <c r="A82" s="112">
        <v>2.0200622E7</v>
      </c>
      <c r="B82" s="113" t="s">
        <v>132</v>
      </c>
      <c r="C82" s="75">
        <v>3585.0</v>
      </c>
      <c r="D82" s="75"/>
      <c r="E82" s="114">
        <v>4006.0</v>
      </c>
      <c r="F82" s="25">
        <f t="shared" si="1"/>
        <v>421</v>
      </c>
    </row>
    <row r="83">
      <c r="A83" s="112">
        <v>2.0200621E7</v>
      </c>
      <c r="B83" s="113" t="s">
        <v>132</v>
      </c>
      <c r="C83" s="75">
        <v>3585.0</v>
      </c>
      <c r="D83" s="75"/>
      <c r="E83" s="114">
        <v>4006.0</v>
      </c>
      <c r="F83" s="25">
        <f t="shared" si="1"/>
        <v>421</v>
      </c>
    </row>
    <row r="84">
      <c r="A84" s="112">
        <v>2.020062E7</v>
      </c>
      <c r="B84" s="113" t="s">
        <v>132</v>
      </c>
      <c r="C84" s="75">
        <v>3466.0</v>
      </c>
      <c r="D84" s="75"/>
      <c r="E84" s="112">
        <v>3871.0</v>
      </c>
      <c r="F84" s="25">
        <f t="shared" si="1"/>
        <v>405</v>
      </c>
    </row>
    <row r="85">
      <c r="A85" s="112">
        <v>2.0200619E7</v>
      </c>
      <c r="B85" s="113" t="s">
        <v>132</v>
      </c>
      <c r="C85" s="75">
        <v>3354.0</v>
      </c>
      <c r="D85" s="75"/>
      <c r="E85" s="112">
        <v>3743.0</v>
      </c>
      <c r="F85" s="25">
        <f t="shared" si="1"/>
        <v>389</v>
      </c>
    </row>
    <row r="86">
      <c r="A86" s="112">
        <v>2.0200618E7</v>
      </c>
      <c r="B86" s="113" t="s">
        <v>132</v>
      </c>
      <c r="C86" s="75">
        <v>3258.0</v>
      </c>
      <c r="D86" s="75"/>
      <c r="E86" s="112">
        <v>3632.0</v>
      </c>
      <c r="F86" s="25">
        <f t="shared" si="1"/>
        <v>374</v>
      </c>
    </row>
    <row r="87">
      <c r="A87" s="112">
        <v>2.0200617E7</v>
      </c>
      <c r="B87" s="113" t="s">
        <v>132</v>
      </c>
      <c r="C87" s="75">
        <v>3197.0</v>
      </c>
      <c r="D87" s="75"/>
      <c r="E87" s="112">
        <v>3540.0</v>
      </c>
      <c r="F87" s="25">
        <f t="shared" si="1"/>
        <v>343</v>
      </c>
    </row>
    <row r="88">
      <c r="A88" s="112">
        <v>2.0200616E7</v>
      </c>
      <c r="B88" s="113" t="s">
        <v>132</v>
      </c>
      <c r="C88" s="75">
        <v>3121.0</v>
      </c>
      <c r="D88" s="75"/>
      <c r="E88" s="112">
        <v>3462.0</v>
      </c>
      <c r="F88" s="25">
        <f t="shared" si="1"/>
        <v>341</v>
      </c>
    </row>
    <row r="89">
      <c r="A89" s="112">
        <v>2.0200615E7</v>
      </c>
      <c r="B89" s="113" t="s">
        <v>132</v>
      </c>
      <c r="C89" s="75">
        <v>3061.0</v>
      </c>
      <c r="D89" s="75"/>
      <c r="E89" s="112">
        <v>3399.0</v>
      </c>
      <c r="F89" s="25">
        <f t="shared" si="1"/>
        <v>338</v>
      </c>
    </row>
    <row r="90">
      <c r="A90" s="112">
        <v>2.0200614E7</v>
      </c>
      <c r="B90" s="113" t="s">
        <v>132</v>
      </c>
      <c r="C90" s="75">
        <v>3061.0</v>
      </c>
      <c r="D90" s="75"/>
      <c r="E90" s="112">
        <v>3399.0</v>
      </c>
      <c r="F90" s="25">
        <f t="shared" si="1"/>
        <v>338</v>
      </c>
    </row>
    <row r="91">
      <c r="A91" s="112">
        <v>2.0200613E7</v>
      </c>
      <c r="B91" s="113" t="s">
        <v>132</v>
      </c>
      <c r="C91" s="75">
        <v>3023.0</v>
      </c>
      <c r="D91" s="75"/>
      <c r="E91" s="112">
        <v>3353.0</v>
      </c>
      <c r="F91" s="25">
        <f t="shared" si="1"/>
        <v>330</v>
      </c>
    </row>
    <row r="92">
      <c r="A92" s="112">
        <v>2.0200612E7</v>
      </c>
      <c r="B92" s="113" t="s">
        <v>132</v>
      </c>
      <c r="C92" s="75">
        <v>2984.0</v>
      </c>
      <c r="D92" s="75"/>
      <c r="E92" s="112">
        <v>3302.0</v>
      </c>
      <c r="F92" s="25">
        <f t="shared" si="1"/>
        <v>318</v>
      </c>
    </row>
    <row r="93">
      <c r="A93" s="112">
        <v>2.0200611E7</v>
      </c>
      <c r="B93" s="113" t="s">
        <v>132</v>
      </c>
      <c r="C93" s="75">
        <v>2947.0</v>
      </c>
      <c r="D93" s="75"/>
      <c r="E93" s="112">
        <v>3260.0</v>
      </c>
      <c r="F93" s="25">
        <f t="shared" si="1"/>
        <v>313</v>
      </c>
    </row>
    <row r="94">
      <c r="A94" s="112">
        <v>2.020061E7</v>
      </c>
      <c r="B94" s="113" t="s">
        <v>132</v>
      </c>
      <c r="C94" s="75">
        <v>2914.0</v>
      </c>
      <c r="D94" s="75"/>
      <c r="E94" s="112">
        <v>3220.0</v>
      </c>
      <c r="F94" s="25">
        <f t="shared" si="1"/>
        <v>306</v>
      </c>
    </row>
    <row r="95">
      <c r="A95" s="112">
        <v>2.0200609E7</v>
      </c>
      <c r="B95" s="113" t="s">
        <v>132</v>
      </c>
      <c r="C95" s="75">
        <v>2888.0</v>
      </c>
      <c r="D95" s="75"/>
      <c r="E95" s="112">
        <v>3189.0</v>
      </c>
      <c r="F95" s="25">
        <f t="shared" si="1"/>
        <v>301</v>
      </c>
    </row>
    <row r="96">
      <c r="A96" s="112">
        <v>2.0200608E7</v>
      </c>
      <c r="B96" s="113" t="s">
        <v>132</v>
      </c>
      <c r="C96" s="75">
        <v>2840.0</v>
      </c>
      <c r="D96" s="75"/>
      <c r="E96" s="112">
        <v>3139.0</v>
      </c>
      <c r="F96" s="25">
        <f t="shared" si="1"/>
        <v>299</v>
      </c>
    </row>
    <row r="97">
      <c r="A97" s="112">
        <v>2.0200607E7</v>
      </c>
      <c r="B97" s="113" t="s">
        <v>132</v>
      </c>
      <c r="C97" s="75">
        <v>2840.0</v>
      </c>
      <c r="D97" s="75"/>
      <c r="E97" s="112">
        <v>3139.0</v>
      </c>
      <c r="F97" s="25">
        <f t="shared" si="1"/>
        <v>299</v>
      </c>
    </row>
    <row r="98">
      <c r="A98" s="112">
        <v>2.0200606E7</v>
      </c>
      <c r="B98" s="113" t="s">
        <v>132</v>
      </c>
      <c r="C98" s="75">
        <v>2821.0</v>
      </c>
      <c r="D98" s="75"/>
      <c r="E98" s="112">
        <v>3111.0</v>
      </c>
      <c r="F98" s="25">
        <f t="shared" si="1"/>
        <v>290</v>
      </c>
    </row>
    <row r="99">
      <c r="A99" s="112">
        <v>2.0200605E7</v>
      </c>
      <c r="B99" s="113" t="s">
        <v>132</v>
      </c>
      <c r="C99" s="75">
        <v>2763.0</v>
      </c>
      <c r="D99" s="75"/>
      <c r="E99" s="112">
        <v>3054.0</v>
      </c>
      <c r="F99" s="25">
        <f t="shared" si="1"/>
        <v>291</v>
      </c>
    </row>
    <row r="100">
      <c r="A100" s="112">
        <v>2.0200604E7</v>
      </c>
      <c r="B100" s="113" t="s">
        <v>132</v>
      </c>
      <c r="C100" s="75">
        <v>2709.0</v>
      </c>
      <c r="D100" s="75"/>
      <c r="E100" s="112">
        <v>2990.0</v>
      </c>
      <c r="F100" s="25">
        <f t="shared" si="1"/>
        <v>281</v>
      </c>
    </row>
    <row r="101">
      <c r="A101" s="112">
        <v>2.0200603E7</v>
      </c>
      <c r="B101" s="113" t="s">
        <v>132</v>
      </c>
      <c r="C101" s="75">
        <v>2660.0</v>
      </c>
      <c r="D101" s="75"/>
      <c r="E101" s="112">
        <v>2933.0</v>
      </c>
      <c r="F101" s="25">
        <f t="shared" si="1"/>
        <v>273</v>
      </c>
    </row>
    <row r="102">
      <c r="A102" s="112">
        <v>2.0200602E7</v>
      </c>
      <c r="B102" s="113" t="s">
        <v>132</v>
      </c>
      <c r="C102" s="75">
        <v>2643.0</v>
      </c>
      <c r="D102" s="75"/>
      <c r="E102" s="112">
        <v>2906.0</v>
      </c>
      <c r="F102" s="25">
        <f t="shared" si="1"/>
        <v>263</v>
      </c>
    </row>
    <row r="103">
      <c r="A103" s="112">
        <v>2.0200601E7</v>
      </c>
      <c r="B103" s="113" t="s">
        <v>132</v>
      </c>
      <c r="C103" s="75">
        <v>2578.0</v>
      </c>
      <c r="D103" s="75"/>
      <c r="E103" s="112">
        <v>2839.0</v>
      </c>
      <c r="F103" s="25">
        <f t="shared" si="1"/>
        <v>261</v>
      </c>
    </row>
    <row r="104">
      <c r="A104" s="112">
        <v>2.0200531E7</v>
      </c>
      <c r="B104" s="113" t="s">
        <v>132</v>
      </c>
      <c r="C104" s="75">
        <v>2578.0</v>
      </c>
      <c r="D104" s="75"/>
      <c r="E104" s="112">
        <v>2839.0</v>
      </c>
      <c r="F104" s="25">
        <f t="shared" si="1"/>
        <v>261</v>
      </c>
    </row>
    <row r="105">
      <c r="A105" s="112">
        <v>2.020053E7</v>
      </c>
      <c r="B105" s="113" t="s">
        <v>132</v>
      </c>
      <c r="C105" s="75">
        <v>2551.0</v>
      </c>
      <c r="D105" s="75"/>
      <c r="E105" s="112">
        <v>2803.0</v>
      </c>
      <c r="F105" s="25">
        <f t="shared" si="1"/>
        <v>252</v>
      </c>
    </row>
    <row r="106">
      <c r="A106" s="112">
        <v>2.0200529E7</v>
      </c>
      <c r="B106" s="113" t="s">
        <v>132</v>
      </c>
      <c r="C106" s="75">
        <v>2519.0</v>
      </c>
      <c r="D106" s="75"/>
      <c r="E106" s="112">
        <v>2769.0</v>
      </c>
      <c r="F106" s="25">
        <f t="shared" si="1"/>
        <v>250</v>
      </c>
    </row>
    <row r="107">
      <c r="A107" s="112">
        <v>2.0200528E7</v>
      </c>
      <c r="B107" s="113" t="s">
        <v>132</v>
      </c>
      <c r="C107" s="75">
        <v>2485.0</v>
      </c>
      <c r="D107" s="75"/>
      <c r="E107" s="112">
        <v>2731.0</v>
      </c>
      <c r="F107" s="25">
        <f t="shared" si="1"/>
        <v>246</v>
      </c>
    </row>
    <row r="108">
      <c r="A108" s="112">
        <v>2.0200527E7</v>
      </c>
      <c r="B108" s="113" t="s">
        <v>132</v>
      </c>
      <c r="C108" s="75">
        <v>2458.0</v>
      </c>
      <c r="D108" s="75"/>
      <c r="E108" s="112">
        <v>2699.0</v>
      </c>
      <c r="F108" s="25">
        <f t="shared" si="1"/>
        <v>241</v>
      </c>
    </row>
    <row r="109">
      <c r="A109" s="112">
        <v>2.0200526E7</v>
      </c>
      <c r="B109" s="113" t="s">
        <v>132</v>
      </c>
      <c r="C109" s="75">
        <v>2387.0</v>
      </c>
      <c r="D109" s="75"/>
      <c r="E109" s="112">
        <v>2626.0</v>
      </c>
      <c r="F109" s="25">
        <f t="shared" si="1"/>
        <v>239</v>
      </c>
    </row>
    <row r="110">
      <c r="A110" s="112">
        <v>2.0200525E7</v>
      </c>
      <c r="B110" s="113" t="s">
        <v>132</v>
      </c>
      <c r="C110" s="75">
        <v>2387.0</v>
      </c>
      <c r="D110" s="75"/>
      <c r="E110" s="112">
        <v>2626.0</v>
      </c>
      <c r="F110" s="25">
        <f t="shared" si="1"/>
        <v>239</v>
      </c>
    </row>
    <row r="111">
      <c r="A111" s="112">
        <v>2.0200524E7</v>
      </c>
      <c r="B111" s="113" t="s">
        <v>132</v>
      </c>
      <c r="C111" s="75">
        <v>2387.0</v>
      </c>
      <c r="D111" s="75"/>
      <c r="E111" s="112">
        <v>2626.0</v>
      </c>
      <c r="F111" s="25">
        <f t="shared" si="1"/>
        <v>239</v>
      </c>
    </row>
    <row r="112">
      <c r="A112" s="112">
        <v>2.0200523E7</v>
      </c>
      <c r="B112" s="113" t="s">
        <v>132</v>
      </c>
      <c r="C112" s="75">
        <v>2356.0</v>
      </c>
      <c r="D112" s="75"/>
      <c r="E112" s="112">
        <v>2595.0</v>
      </c>
      <c r="F112" s="25">
        <f t="shared" si="1"/>
        <v>239</v>
      </c>
    </row>
    <row r="113">
      <c r="A113" s="112">
        <v>2.0200522E7</v>
      </c>
      <c r="B113" s="113" t="s">
        <v>132</v>
      </c>
      <c r="C113" s="75">
        <v>2301.0</v>
      </c>
      <c r="D113" s="75"/>
      <c r="E113" s="112">
        <v>2534.0</v>
      </c>
      <c r="F113" s="25">
        <f t="shared" si="1"/>
        <v>233</v>
      </c>
    </row>
    <row r="114">
      <c r="A114" s="112">
        <v>2.0200521E7</v>
      </c>
      <c r="B114" s="113" t="s">
        <v>132</v>
      </c>
      <c r="C114" s="75">
        <v>2278.0</v>
      </c>
      <c r="D114" s="75"/>
      <c r="E114" s="112">
        <v>2506.0</v>
      </c>
      <c r="F114" s="25">
        <f t="shared" si="1"/>
        <v>228</v>
      </c>
    </row>
    <row r="115">
      <c r="A115" s="112">
        <v>2.020052E7</v>
      </c>
      <c r="B115" s="113" t="s">
        <v>132</v>
      </c>
      <c r="C115" s="75">
        <v>2253.0</v>
      </c>
      <c r="D115" s="75"/>
      <c r="E115" s="112">
        <v>2476.0</v>
      </c>
      <c r="F115" s="25">
        <f t="shared" si="1"/>
        <v>223</v>
      </c>
    </row>
    <row r="116">
      <c r="A116" s="112">
        <v>2.0200519E7</v>
      </c>
      <c r="B116" s="113" t="s">
        <v>132</v>
      </c>
      <c r="C116" s="75">
        <v>2233.0</v>
      </c>
      <c r="D116" s="75"/>
      <c r="E116" s="112">
        <v>2455.0</v>
      </c>
      <c r="F116" s="25">
        <f t="shared" si="1"/>
        <v>222</v>
      </c>
    </row>
    <row r="117">
      <c r="A117" s="112">
        <v>2.0200518E7</v>
      </c>
      <c r="B117" s="113" t="s">
        <v>132</v>
      </c>
      <c r="C117" s="75">
        <v>2203.0</v>
      </c>
      <c r="D117" s="75"/>
      <c r="E117" s="112">
        <v>2419.0</v>
      </c>
      <c r="F117" s="25">
        <f t="shared" si="1"/>
        <v>216</v>
      </c>
    </row>
    <row r="118">
      <c r="A118" s="112">
        <v>2.0200517E7</v>
      </c>
      <c r="B118" s="113" t="s">
        <v>132</v>
      </c>
      <c r="C118" s="75">
        <v>2203.0</v>
      </c>
      <c r="D118" s="75"/>
      <c r="E118" s="112">
        <v>2419.0</v>
      </c>
      <c r="F118" s="25">
        <f t="shared" si="1"/>
        <v>216</v>
      </c>
    </row>
    <row r="119">
      <c r="A119" s="112">
        <v>2.0200516E7</v>
      </c>
      <c r="B119" s="113" t="s">
        <v>132</v>
      </c>
      <c r="C119" s="75">
        <v>2186.0</v>
      </c>
      <c r="D119" s="75"/>
      <c r="E119" s="112">
        <v>2389.0</v>
      </c>
      <c r="F119" s="25">
        <f t="shared" si="1"/>
        <v>203</v>
      </c>
    </row>
    <row r="120">
      <c r="A120" s="112">
        <v>2.0200515E7</v>
      </c>
      <c r="B120" s="113" t="s">
        <v>132</v>
      </c>
      <c r="C120" s="75">
        <v>2152.0</v>
      </c>
      <c r="D120" s="75"/>
      <c r="E120" s="112">
        <v>2351.0</v>
      </c>
      <c r="F120" s="25">
        <f t="shared" si="1"/>
        <v>199</v>
      </c>
    </row>
    <row r="121">
      <c r="A121" s="112">
        <v>2.0200514E7</v>
      </c>
      <c r="B121" s="113" t="s">
        <v>132</v>
      </c>
      <c r="C121" s="75">
        <v>2126.0</v>
      </c>
      <c r="D121" s="75"/>
      <c r="E121" s="112">
        <v>2324.0</v>
      </c>
      <c r="F121" s="25">
        <f t="shared" si="1"/>
        <v>198</v>
      </c>
    </row>
    <row r="122">
      <c r="A122" s="112">
        <v>2.0200513E7</v>
      </c>
      <c r="B122" s="113" t="s">
        <v>132</v>
      </c>
      <c r="C122" s="75">
        <v>2099.0</v>
      </c>
      <c r="D122" s="75"/>
      <c r="E122" s="112">
        <v>2293.0</v>
      </c>
      <c r="F122" s="25">
        <f t="shared" si="1"/>
        <v>194</v>
      </c>
    </row>
    <row r="123">
      <c r="A123" s="112">
        <v>2.0200512E7</v>
      </c>
      <c r="B123" s="113" t="s">
        <v>132</v>
      </c>
      <c r="C123" s="75">
        <v>2073.0</v>
      </c>
      <c r="D123" s="75"/>
      <c r="E123" s="112">
        <v>2260.0</v>
      </c>
      <c r="F123" s="25">
        <f t="shared" si="1"/>
        <v>187</v>
      </c>
    </row>
    <row r="124">
      <c r="A124" s="112">
        <v>2.0200511E7</v>
      </c>
      <c r="B124" s="113" t="s">
        <v>132</v>
      </c>
      <c r="C124" s="75">
        <v>2049.0</v>
      </c>
      <c r="D124" s="75"/>
      <c r="E124" s="112">
        <v>2230.0</v>
      </c>
      <c r="F124" s="25">
        <f t="shared" si="1"/>
        <v>181</v>
      </c>
    </row>
    <row r="125">
      <c r="A125" s="112">
        <v>2.020051E7</v>
      </c>
      <c r="B125" s="113" t="s">
        <v>132</v>
      </c>
      <c r="C125" s="75">
        <v>2049.0</v>
      </c>
      <c r="D125" s="75"/>
      <c r="E125" s="112">
        <v>2230.0</v>
      </c>
      <c r="F125" s="25">
        <f t="shared" si="1"/>
        <v>181</v>
      </c>
    </row>
    <row r="126">
      <c r="A126" s="112">
        <v>2.0200509E7</v>
      </c>
      <c r="B126" s="113" t="s">
        <v>132</v>
      </c>
      <c r="C126" s="75">
        <v>2027.0</v>
      </c>
      <c r="D126" s="75"/>
      <c r="E126" s="112">
        <v>2205.0</v>
      </c>
      <c r="F126" s="25">
        <f t="shared" si="1"/>
        <v>178</v>
      </c>
    </row>
    <row r="127">
      <c r="A127" s="112">
        <v>2.0200508E7</v>
      </c>
      <c r="B127" s="113" t="s">
        <v>132</v>
      </c>
      <c r="C127" s="75">
        <v>2007.0</v>
      </c>
      <c r="D127" s="75"/>
      <c r="E127" s="112">
        <v>2178.0</v>
      </c>
      <c r="F127" s="25">
        <f t="shared" si="1"/>
        <v>171</v>
      </c>
    </row>
    <row r="128">
      <c r="A128" s="112">
        <v>2.0200507E7</v>
      </c>
      <c r="B128" s="113" t="s">
        <v>132</v>
      </c>
      <c r="C128" s="75">
        <v>1986.0</v>
      </c>
      <c r="D128" s="75"/>
      <c r="E128" s="112">
        <v>2158.0</v>
      </c>
      <c r="F128" s="25">
        <f t="shared" si="1"/>
        <v>172</v>
      </c>
    </row>
    <row r="129">
      <c r="A129" s="112">
        <v>2.0200506E7</v>
      </c>
      <c r="B129" s="113" t="s">
        <v>132</v>
      </c>
      <c r="C129" s="75">
        <v>1957.0</v>
      </c>
      <c r="D129" s="75"/>
      <c r="E129" s="112">
        <v>2127.0</v>
      </c>
      <c r="F129" s="25">
        <f t="shared" si="1"/>
        <v>170</v>
      </c>
    </row>
    <row r="130">
      <c r="A130" s="112">
        <v>2.0200505E7</v>
      </c>
      <c r="B130" s="113" t="s">
        <v>132</v>
      </c>
      <c r="C130" s="75">
        <v>1944.0</v>
      </c>
      <c r="D130" s="75"/>
      <c r="E130" s="112">
        <v>2106.0</v>
      </c>
      <c r="F130" s="25">
        <f t="shared" si="1"/>
        <v>162</v>
      </c>
    </row>
    <row r="131">
      <c r="A131" s="112">
        <v>2.0200504E7</v>
      </c>
      <c r="B131" s="113" t="s">
        <v>132</v>
      </c>
      <c r="C131" s="75">
        <v>1905.0</v>
      </c>
      <c r="D131" s="75"/>
      <c r="E131" s="112">
        <v>2061.0</v>
      </c>
      <c r="F131" s="25">
        <f t="shared" si="1"/>
        <v>156</v>
      </c>
    </row>
    <row r="132">
      <c r="A132" s="112">
        <v>2.0200503E7</v>
      </c>
      <c r="B132" s="113" t="s">
        <v>132</v>
      </c>
      <c r="C132" s="75">
        <v>1905.0</v>
      </c>
      <c r="D132" s="75"/>
      <c r="E132" s="112">
        <v>2061.0</v>
      </c>
      <c r="F132" s="25">
        <f t="shared" si="1"/>
        <v>156</v>
      </c>
    </row>
    <row r="133">
      <c r="A133" s="112">
        <v>2.0200502E7</v>
      </c>
      <c r="B133" s="113" t="s">
        <v>132</v>
      </c>
      <c r="C133" s="75">
        <v>1880.0</v>
      </c>
      <c r="D133" s="75"/>
      <c r="E133" s="114">
        <v>2035.0</v>
      </c>
      <c r="F133" s="25">
        <f t="shared" si="1"/>
        <v>155</v>
      </c>
    </row>
    <row r="134">
      <c r="A134" s="112">
        <v>2.0200501E7</v>
      </c>
      <c r="B134" s="113" t="s">
        <v>132</v>
      </c>
      <c r="C134" s="75">
        <v>1860.0</v>
      </c>
      <c r="D134" s="75"/>
      <c r="E134" s="114">
        <v>2015.0</v>
      </c>
      <c r="F134" s="25">
        <f t="shared" si="1"/>
        <v>155</v>
      </c>
    </row>
    <row r="135">
      <c r="A135" s="112">
        <v>2.020043E7</v>
      </c>
      <c r="B135" s="113" t="s">
        <v>132</v>
      </c>
      <c r="C135" s="75">
        <v>1831.0</v>
      </c>
      <c r="D135" s="75"/>
      <c r="E135" s="112">
        <v>1984.0</v>
      </c>
      <c r="F135" s="25">
        <f t="shared" si="1"/>
        <v>153</v>
      </c>
    </row>
    <row r="136">
      <c r="A136" s="112">
        <v>2.0200429E7</v>
      </c>
      <c r="B136" s="113" t="s">
        <v>132</v>
      </c>
      <c r="C136" s="115">
        <v>1810.0</v>
      </c>
      <c r="E136" s="112">
        <v>1952.0</v>
      </c>
      <c r="F136" s="25">
        <f t="shared" si="1"/>
        <v>142</v>
      </c>
    </row>
    <row r="137">
      <c r="A137" s="112">
        <v>2.0200428E7</v>
      </c>
      <c r="B137" s="113" t="s">
        <v>132</v>
      </c>
      <c r="E137" s="112">
        <v>1917.0</v>
      </c>
    </row>
    <row r="138">
      <c r="A138" s="112">
        <v>2.0200427E7</v>
      </c>
      <c r="B138" s="113" t="s">
        <v>132</v>
      </c>
      <c r="E138" s="112">
        <v>1897.0</v>
      </c>
    </row>
    <row r="139">
      <c r="A139" s="112">
        <v>2.0200426E7</v>
      </c>
      <c r="B139" s="113" t="s">
        <v>132</v>
      </c>
      <c r="E139" s="112">
        <v>1887.0</v>
      </c>
    </row>
    <row r="140">
      <c r="A140" s="112">
        <v>2.0200425E7</v>
      </c>
      <c r="B140" s="113" t="s">
        <v>132</v>
      </c>
      <c r="E140" s="112">
        <v>1870.0</v>
      </c>
    </row>
    <row r="141">
      <c r="A141" s="112">
        <v>2.0200424E7</v>
      </c>
      <c r="B141" s="113" t="s">
        <v>132</v>
      </c>
      <c r="E141" s="112">
        <v>1836.0</v>
      </c>
    </row>
    <row r="142">
      <c r="A142" s="112">
        <v>2.0200423E7</v>
      </c>
      <c r="B142" s="113" t="s">
        <v>132</v>
      </c>
      <c r="E142" s="112">
        <v>1802.0</v>
      </c>
    </row>
    <row r="143">
      <c r="A143" s="112">
        <v>2.0200422E7</v>
      </c>
      <c r="B143" s="113" t="s">
        <v>132</v>
      </c>
      <c r="E143" s="112">
        <v>1766.0</v>
      </c>
    </row>
    <row r="144">
      <c r="A144" s="112">
        <v>2.0200421E7</v>
      </c>
      <c r="B144" s="113" t="s">
        <v>132</v>
      </c>
      <c r="E144" s="112">
        <v>1736.0</v>
      </c>
    </row>
    <row r="145">
      <c r="A145" s="112">
        <v>2.020042E7</v>
      </c>
      <c r="B145" s="113" t="s">
        <v>132</v>
      </c>
      <c r="E145" s="112">
        <v>1672.0</v>
      </c>
    </row>
    <row r="146">
      <c r="A146" s="112">
        <v>2.0200419E7</v>
      </c>
      <c r="B146" s="113" t="s">
        <v>132</v>
      </c>
      <c r="E146" s="112">
        <v>1668.0</v>
      </c>
    </row>
    <row r="147">
      <c r="A147" s="112">
        <v>2.0200418E7</v>
      </c>
      <c r="B147" s="113" t="s">
        <v>132</v>
      </c>
      <c r="E147" s="112">
        <v>1655.0</v>
      </c>
    </row>
    <row r="148">
      <c r="A148" s="112">
        <v>2.0200417E7</v>
      </c>
      <c r="B148" s="113" t="s">
        <v>132</v>
      </c>
      <c r="E148" s="112">
        <v>1609.0</v>
      </c>
    </row>
    <row r="149">
      <c r="A149" s="112">
        <v>2.0200416E7</v>
      </c>
      <c r="B149" s="113" t="s">
        <v>132</v>
      </c>
      <c r="E149" s="112">
        <v>1587.0</v>
      </c>
    </row>
    <row r="150">
      <c r="A150" s="112">
        <v>2.0200415E7</v>
      </c>
      <c r="B150" s="113" t="s">
        <v>132</v>
      </c>
      <c r="E150" s="112">
        <v>1464.0</v>
      </c>
    </row>
    <row r="151">
      <c r="A151" s="112">
        <v>2.0200414E7</v>
      </c>
      <c r="B151" s="113" t="s">
        <v>132</v>
      </c>
      <c r="E151" s="112">
        <v>1453.0</v>
      </c>
    </row>
    <row r="152">
      <c r="A152" s="112">
        <v>2.0200413E7</v>
      </c>
      <c r="B152" s="113" t="s">
        <v>132</v>
      </c>
      <c r="E152" s="112">
        <v>1426.0</v>
      </c>
    </row>
    <row r="153">
      <c r="A153" s="112">
        <v>2.0200412E7</v>
      </c>
      <c r="B153" s="113" t="s">
        <v>132</v>
      </c>
      <c r="E153" s="112">
        <v>1407.0</v>
      </c>
    </row>
    <row r="154">
      <c r="A154" s="112">
        <v>2.0200411E7</v>
      </c>
      <c r="B154" s="113" t="s">
        <v>132</v>
      </c>
      <c r="E154" s="112">
        <v>1396.0</v>
      </c>
    </row>
    <row r="155">
      <c r="A155" s="112">
        <v>2.020041E7</v>
      </c>
      <c r="B155" s="113" t="s">
        <v>132</v>
      </c>
      <c r="E155" s="112">
        <v>1353.0</v>
      </c>
    </row>
    <row r="156">
      <c r="A156" s="112">
        <v>2.0200409E7</v>
      </c>
      <c r="B156" s="113" t="s">
        <v>132</v>
      </c>
      <c r="E156" s="112">
        <v>1232.0</v>
      </c>
    </row>
    <row r="157">
      <c r="A157" s="112">
        <v>2.0200408E7</v>
      </c>
      <c r="B157" s="113" t="s">
        <v>132</v>
      </c>
      <c r="E157" s="112">
        <v>1210.0</v>
      </c>
    </row>
    <row r="158">
      <c r="A158" s="112">
        <v>2.0200407E7</v>
      </c>
      <c r="B158" s="113" t="s">
        <v>132</v>
      </c>
      <c r="E158" s="112">
        <v>1170.0</v>
      </c>
    </row>
    <row r="159">
      <c r="A159" s="112">
        <v>2.0200406E7</v>
      </c>
      <c r="B159" s="113" t="s">
        <v>132</v>
      </c>
      <c r="E159" s="112">
        <v>1101.0</v>
      </c>
    </row>
    <row r="160">
      <c r="A160" s="112">
        <v>2.0200405E7</v>
      </c>
      <c r="B160" s="113" t="s">
        <v>132</v>
      </c>
      <c r="E160" s="112">
        <v>1077.0</v>
      </c>
    </row>
    <row r="161">
      <c r="A161" s="112">
        <v>2.0200404E7</v>
      </c>
      <c r="B161" s="113" t="s">
        <v>132</v>
      </c>
      <c r="E161" s="112">
        <v>1013.0</v>
      </c>
    </row>
    <row r="162">
      <c r="A162" s="112">
        <v>2.0200403E7</v>
      </c>
      <c r="B162" s="113" t="s">
        <v>132</v>
      </c>
      <c r="E162" s="112">
        <v>891.0</v>
      </c>
    </row>
    <row r="163">
      <c r="A163" s="112">
        <v>2.0200402E7</v>
      </c>
      <c r="B163" s="113" t="s">
        <v>132</v>
      </c>
      <c r="E163" s="112">
        <v>669.0</v>
      </c>
    </row>
    <row r="164">
      <c r="A164" s="112">
        <v>2.0200401E7</v>
      </c>
      <c r="B164" s="113" t="s">
        <v>132</v>
      </c>
      <c r="E164" s="112">
        <v>525.0</v>
      </c>
    </row>
    <row r="165">
      <c r="A165" s="112">
        <v>2.0200331E7</v>
      </c>
      <c r="B165" s="113" t="s">
        <v>132</v>
      </c>
      <c r="E165" s="112">
        <v>415.0</v>
      </c>
    </row>
    <row r="166">
      <c r="A166" s="112">
        <v>2.020033E7</v>
      </c>
      <c r="B166" s="113" t="s">
        <v>132</v>
      </c>
      <c r="E166" s="112">
        <v>310.0</v>
      </c>
    </row>
    <row r="167">
      <c r="A167" s="112">
        <v>2.0200329E7</v>
      </c>
      <c r="B167" s="113" t="s">
        <v>132</v>
      </c>
      <c r="E167" s="112">
        <v>261.0</v>
      </c>
    </row>
    <row r="168">
      <c r="A168" s="112">
        <v>2.0200328E7</v>
      </c>
      <c r="B168" s="113" t="s">
        <v>132</v>
      </c>
      <c r="E168" s="112">
        <v>230.0</v>
      </c>
    </row>
    <row r="169">
      <c r="A169" s="112">
        <v>2.0200327E7</v>
      </c>
      <c r="B169" s="113" t="s">
        <v>132</v>
      </c>
      <c r="E169" s="112">
        <v>189.0</v>
      </c>
    </row>
    <row r="170">
      <c r="A170" s="112">
        <v>2.0200326E7</v>
      </c>
      <c r="B170" s="113" t="s">
        <v>132</v>
      </c>
      <c r="E170" s="112">
        <v>123.0</v>
      </c>
    </row>
    <row r="171">
      <c r="A171" s="112">
        <v>2.0200325E7</v>
      </c>
      <c r="B171" s="113" t="s">
        <v>132</v>
      </c>
      <c r="E171" s="112">
        <v>73.0</v>
      </c>
    </row>
    <row r="172">
      <c r="A172" s="112">
        <v>2.0200324E7</v>
      </c>
      <c r="B172" s="113" t="s">
        <v>132</v>
      </c>
      <c r="E172" s="112">
        <v>50.0</v>
      </c>
    </row>
    <row r="173">
      <c r="A173" s="112">
        <v>2.0200323E7</v>
      </c>
      <c r="B173" s="113" t="s">
        <v>132</v>
      </c>
      <c r="E173" s="112">
        <v>47.0</v>
      </c>
    </row>
    <row r="174">
      <c r="A174" s="112">
        <v>2.0200322E7</v>
      </c>
      <c r="B174" s="113" t="s">
        <v>132</v>
      </c>
      <c r="E174" s="112">
        <v>42.0</v>
      </c>
    </row>
    <row r="175">
      <c r="A175" s="112">
        <v>2.0200321E7</v>
      </c>
      <c r="B175" s="113" t="s">
        <v>132</v>
      </c>
      <c r="E175" s="112">
        <v>31.0</v>
      </c>
    </row>
    <row r="176">
      <c r="A176" s="112">
        <v>2.020032E7</v>
      </c>
      <c r="B176" s="113" t="s">
        <v>132</v>
      </c>
      <c r="E176" s="112">
        <v>23.0</v>
      </c>
    </row>
    <row r="177">
      <c r="A177" s="112">
        <v>2.0200319E7</v>
      </c>
      <c r="B177" s="113" t="s">
        <v>132</v>
      </c>
      <c r="E177" s="112">
        <v>11.0</v>
      </c>
    </row>
    <row r="178">
      <c r="A178" s="112">
        <v>2.0200318E7</v>
      </c>
      <c r="B178" s="113" t="s">
        <v>132</v>
      </c>
      <c r="E178" s="112">
        <v>9.0</v>
      </c>
    </row>
    <row r="179">
      <c r="A179" s="112">
        <v>2.0200317E7</v>
      </c>
      <c r="B179" s="113" t="s">
        <v>132</v>
      </c>
      <c r="E179" s="112">
        <v>7.0</v>
      </c>
    </row>
    <row r="180">
      <c r="A180" s="112">
        <v>2.0200316E7</v>
      </c>
      <c r="B180" s="113" t="s">
        <v>132</v>
      </c>
      <c r="E180" s="112">
        <v>5.0</v>
      </c>
    </row>
    <row r="181">
      <c r="A181" s="112">
        <v>2.0200315E7</v>
      </c>
      <c r="B181" s="113" t="s">
        <v>132</v>
      </c>
      <c r="E181" s="112">
        <v>5.0</v>
      </c>
    </row>
    <row r="182">
      <c r="A182" s="112">
        <v>2.0200314E7</v>
      </c>
      <c r="B182" s="113" t="s">
        <v>132</v>
      </c>
      <c r="E182" s="112">
        <v>2.0</v>
      </c>
    </row>
    <row r="183">
      <c r="A183" s="112">
        <v>2.0200313E7</v>
      </c>
      <c r="B183" s="113" t="s">
        <v>132</v>
      </c>
      <c r="E183" s="112">
        <v>0.0</v>
      </c>
    </row>
    <row r="184">
      <c r="A184" s="112">
        <v>2.0200312E7</v>
      </c>
      <c r="B184" s="113" t="s">
        <v>132</v>
      </c>
      <c r="E184" s="116">
        <v>0.0</v>
      </c>
    </row>
    <row r="185">
      <c r="A185" s="112">
        <v>2.0200311E7</v>
      </c>
      <c r="B185" s="113" t="s">
        <v>132</v>
      </c>
      <c r="E185" s="114">
        <v>0.0</v>
      </c>
    </row>
    <row r="186">
      <c r="A186" s="112">
        <v>2.020031E7</v>
      </c>
      <c r="B186" s="113" t="s">
        <v>132</v>
      </c>
      <c r="E186" s="112">
        <v>0.0</v>
      </c>
    </row>
    <row r="187">
      <c r="A187" s="112">
        <v>2.0200309E7</v>
      </c>
      <c r="B187" s="113" t="s">
        <v>132</v>
      </c>
      <c r="E187" s="112">
        <v>0.0</v>
      </c>
    </row>
    <row r="188">
      <c r="A188" s="112">
        <v>2.0200308E7</v>
      </c>
      <c r="B188" s="113" t="s">
        <v>132</v>
      </c>
      <c r="E188" s="112">
        <v>0.0</v>
      </c>
    </row>
    <row r="189">
      <c r="A189" s="112">
        <v>2.0200307E7</v>
      </c>
      <c r="B189" s="113" t="s">
        <v>132</v>
      </c>
      <c r="E189" s="112">
        <v>0.0</v>
      </c>
    </row>
  </sheetData>
  <drawing r:id="rId1"/>
</worksheet>
</file>