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ee/Downloads/"/>
    </mc:Choice>
  </mc:AlternateContent>
  <xr:revisionPtr revIDLastSave="0" documentId="13_ncr:1_{AA5EE94B-9471-3243-A9F9-140F818BFE27}" xr6:coauthVersionLast="45" xr6:coauthVersionMax="45" xr10:uidLastSave="{00000000-0000-0000-0000-000000000000}"/>
  <bookViews>
    <workbookView xWindow="0" yWindow="460" windowWidth="25600" windowHeight="14480" firstSheet="4" activeTab="4" xr2:uid="{00000000-000D-0000-FFFF-FFFF00000000}"/>
  </bookViews>
  <sheets>
    <sheet name="Instructions" sheetId="1" r:id="rId1"/>
    <sheet name="Tracker" sheetId="2" r:id="rId2"/>
    <sheet name="Template" sheetId="3" r:id="rId3"/>
    <sheet name="AL" sheetId="4" r:id="rId4"/>
    <sheet name="MS" sheetId="18" r:id="rId5"/>
  </sheets>
  <definedNames>
    <definedName name="_xlnm._FilterDatabase" localSheetId="1" hidden="1">Tracker!$A$3:$Q$59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92" i="18" l="1"/>
  <c r="G191" i="18"/>
  <c r="G190" i="18"/>
  <c r="G189" i="18"/>
  <c r="G188" i="18"/>
  <c r="G187" i="18"/>
  <c r="G186" i="18"/>
  <c r="G185" i="18"/>
  <c r="G184" i="18"/>
  <c r="G183" i="18"/>
  <c r="G182" i="18"/>
  <c r="G181" i="18"/>
  <c r="G180" i="18"/>
  <c r="G179" i="18"/>
  <c r="G178" i="18"/>
  <c r="G177" i="18"/>
  <c r="G176" i="18"/>
  <c r="G175" i="18"/>
  <c r="G174" i="18"/>
  <c r="G173" i="18"/>
  <c r="G172" i="18"/>
  <c r="G171" i="18"/>
  <c r="G170" i="18"/>
  <c r="G169" i="18"/>
  <c r="G168" i="18"/>
  <c r="G167" i="18"/>
  <c r="G166" i="18"/>
  <c r="G165" i="18"/>
  <c r="G164" i="18"/>
  <c r="G163" i="18"/>
  <c r="G162" i="18"/>
  <c r="G161" i="18"/>
  <c r="G160" i="18"/>
  <c r="G159" i="18"/>
  <c r="G158" i="18"/>
  <c r="G157" i="18"/>
  <c r="G156" i="18"/>
  <c r="G155" i="18"/>
  <c r="G154" i="18"/>
  <c r="G153" i="18"/>
  <c r="G152" i="18"/>
  <c r="G151" i="18"/>
  <c r="G150" i="18"/>
  <c r="G149" i="18"/>
  <c r="G148" i="18"/>
  <c r="G147" i="18"/>
  <c r="G146" i="18"/>
  <c r="G145" i="18"/>
  <c r="G144" i="18"/>
  <c r="G143" i="18"/>
  <c r="G142" i="18"/>
  <c r="G141" i="18"/>
  <c r="G140" i="18"/>
  <c r="G139" i="18"/>
  <c r="G138" i="18"/>
  <c r="G137" i="18"/>
  <c r="G136" i="18"/>
  <c r="G135" i="18"/>
  <c r="G134" i="18"/>
  <c r="G133" i="18"/>
  <c r="G132" i="18"/>
  <c r="G131" i="18"/>
  <c r="G130" i="18"/>
  <c r="G129" i="18"/>
  <c r="G128" i="18"/>
  <c r="G127" i="18"/>
  <c r="G126" i="18"/>
  <c r="G125" i="18"/>
  <c r="G124" i="18"/>
  <c r="G123" i="18"/>
  <c r="G122" i="18"/>
  <c r="G121" i="18"/>
  <c r="G120" i="18"/>
  <c r="G119" i="18"/>
  <c r="G118" i="18"/>
  <c r="G117" i="18"/>
  <c r="G116" i="18"/>
  <c r="G115" i="18"/>
  <c r="G114" i="18"/>
  <c r="G113" i="18"/>
  <c r="G112" i="18"/>
  <c r="G111" i="18"/>
  <c r="G110" i="18"/>
  <c r="G109" i="18"/>
  <c r="G108" i="18"/>
  <c r="G107" i="18"/>
  <c r="G106" i="18"/>
  <c r="G105" i="18"/>
  <c r="G104" i="18"/>
  <c r="G103" i="18"/>
  <c r="G102" i="18"/>
  <c r="G101" i="18"/>
  <c r="G100" i="18"/>
  <c r="G99" i="18"/>
  <c r="G98" i="18"/>
  <c r="G97" i="18"/>
  <c r="G96" i="18"/>
  <c r="G95" i="18"/>
  <c r="G94" i="18"/>
  <c r="G93" i="18"/>
  <c r="G92" i="18"/>
  <c r="G91" i="18"/>
  <c r="G90" i="18"/>
  <c r="G89" i="18"/>
  <c r="G88" i="18"/>
  <c r="G87" i="18"/>
  <c r="G86" i="18"/>
  <c r="G85" i="18"/>
  <c r="G84" i="18"/>
  <c r="G83" i="18"/>
  <c r="G82" i="18"/>
  <c r="G81" i="18"/>
  <c r="G80" i="18"/>
  <c r="G79" i="18"/>
  <c r="G78" i="18"/>
  <c r="G77" i="18"/>
  <c r="G76" i="18"/>
  <c r="G75" i="18"/>
  <c r="G74" i="18"/>
  <c r="G73" i="18"/>
  <c r="G72" i="18"/>
  <c r="G71" i="18"/>
  <c r="G70" i="18"/>
  <c r="G69" i="18"/>
  <c r="G68" i="18"/>
  <c r="G67" i="18"/>
  <c r="G66" i="18"/>
  <c r="G65" i="18"/>
  <c r="G64" i="18"/>
  <c r="G63" i="18"/>
  <c r="G62" i="18"/>
  <c r="G61" i="18"/>
  <c r="G60" i="18"/>
  <c r="G59" i="18"/>
  <c r="G58" i="18"/>
  <c r="G57" i="18"/>
  <c r="G56" i="18"/>
  <c r="G55" i="18"/>
  <c r="G54" i="18"/>
  <c r="G53" i="18"/>
  <c r="G52" i="18"/>
  <c r="G51" i="18"/>
  <c r="G50" i="18"/>
  <c r="G49" i="18"/>
  <c r="G48" i="18"/>
  <c r="G47" i="18"/>
  <c r="H47" i="18" s="1"/>
  <c r="G46" i="18"/>
  <c r="H46" i="18" s="1"/>
  <c r="G45" i="18"/>
  <c r="H45" i="18" s="1"/>
  <c r="G44" i="18"/>
  <c r="H44" i="18" s="1"/>
  <c r="G43" i="18"/>
  <c r="H43" i="18" s="1"/>
  <c r="G42" i="18"/>
  <c r="H42" i="18" s="1"/>
  <c r="G41" i="18"/>
  <c r="H41" i="18" s="1"/>
  <c r="G40" i="18"/>
  <c r="H40" i="18" s="1"/>
  <c r="G39" i="18"/>
  <c r="H39" i="18" s="1"/>
  <c r="G38" i="18"/>
  <c r="H38" i="18" s="1"/>
  <c r="G37" i="18"/>
  <c r="H37" i="18" s="1"/>
  <c r="G36" i="18"/>
  <c r="H36" i="18" s="1"/>
  <c r="G35" i="18"/>
  <c r="H35" i="18" s="1"/>
  <c r="G34" i="18"/>
  <c r="H34" i="18" s="1"/>
  <c r="G33" i="18"/>
  <c r="H33" i="18" s="1"/>
  <c r="G32" i="18"/>
  <c r="H32" i="18" s="1"/>
  <c r="G31" i="18"/>
  <c r="H31" i="18" s="1"/>
  <c r="G30" i="18"/>
  <c r="H30" i="18" s="1"/>
  <c r="G29" i="18"/>
  <c r="H29" i="18" s="1"/>
  <c r="G28" i="18"/>
  <c r="H28" i="18" s="1"/>
  <c r="G27" i="18"/>
  <c r="H27" i="18" s="1"/>
  <c r="G26" i="18"/>
  <c r="H26" i="18" s="1"/>
  <c r="G25" i="18"/>
  <c r="H25" i="18" s="1"/>
  <c r="G24" i="18"/>
  <c r="H24" i="18" s="1"/>
  <c r="G23" i="18"/>
  <c r="H23" i="18" s="1"/>
  <c r="G22" i="18"/>
  <c r="H22" i="18" s="1"/>
  <c r="G21" i="18"/>
  <c r="H21" i="18" s="1"/>
  <c r="G20" i="18"/>
  <c r="H20" i="18" s="1"/>
  <c r="G19" i="18"/>
  <c r="H19" i="18" s="1"/>
  <c r="G18" i="18"/>
  <c r="H18" i="18" s="1"/>
  <c r="G17" i="18"/>
  <c r="H17" i="18" s="1"/>
  <c r="G16" i="18"/>
  <c r="H16" i="18" s="1"/>
  <c r="G15" i="18"/>
  <c r="H15" i="18" s="1"/>
  <c r="G14" i="18"/>
  <c r="H14" i="18" s="1"/>
  <c r="G13" i="18"/>
  <c r="H13" i="18" s="1"/>
  <c r="G12" i="18"/>
  <c r="H12" i="18" s="1"/>
  <c r="G11" i="18"/>
  <c r="H11" i="18" s="1"/>
  <c r="G10" i="18"/>
  <c r="H10" i="18" s="1"/>
  <c r="G9" i="18"/>
  <c r="H9" i="18" s="1"/>
  <c r="G8" i="18"/>
  <c r="H8" i="18" s="1"/>
  <c r="G7" i="18"/>
  <c r="H7" i="18" s="1"/>
  <c r="G6" i="18"/>
  <c r="H6" i="18" s="1"/>
  <c r="G5" i="18"/>
  <c r="H5" i="18" s="1"/>
  <c r="G4" i="18"/>
  <c r="H4" i="18" s="1"/>
  <c r="G3" i="18"/>
  <c r="H3" i="18" s="1"/>
  <c r="G197" i="4"/>
  <c r="H197" i="4" s="1"/>
  <c r="H196" i="4"/>
  <c r="G196" i="4"/>
  <c r="G195" i="4"/>
  <c r="H195" i="4" s="1"/>
  <c r="H194" i="4"/>
  <c r="G194" i="4"/>
  <c r="G193" i="4"/>
  <c r="H193" i="4" s="1"/>
  <c r="H192" i="4"/>
  <c r="G192" i="4"/>
  <c r="G191" i="4"/>
  <c r="H191" i="4" s="1"/>
  <c r="H190" i="4"/>
  <c r="G190" i="4"/>
  <c r="G189" i="4"/>
  <c r="H189" i="4" s="1"/>
  <c r="H188" i="4"/>
  <c r="G188" i="4"/>
  <c r="G187" i="4"/>
  <c r="H187" i="4" s="1"/>
  <c r="H186" i="4"/>
  <c r="G186" i="4"/>
  <c r="G185" i="4"/>
  <c r="H185" i="4" s="1"/>
  <c r="H184" i="4"/>
  <c r="G184" i="4"/>
  <c r="G183" i="4"/>
  <c r="H183" i="4" s="1"/>
  <c r="H182" i="4"/>
  <c r="G182" i="4"/>
  <c r="G181" i="4"/>
  <c r="H181" i="4" s="1"/>
  <c r="H180" i="4"/>
  <c r="G180" i="4"/>
  <c r="G179" i="4"/>
  <c r="H179" i="4" s="1"/>
  <c r="H178" i="4"/>
  <c r="G178" i="4"/>
  <c r="G177" i="4"/>
  <c r="H177" i="4" s="1"/>
  <c r="H176" i="4"/>
  <c r="G176" i="4"/>
  <c r="G175" i="4"/>
  <c r="H175" i="4" s="1"/>
  <c r="H174" i="4"/>
  <c r="G174" i="4"/>
  <c r="G173" i="4"/>
  <c r="H173" i="4" s="1"/>
  <c r="H172" i="4"/>
  <c r="G172" i="4"/>
  <c r="G171" i="4"/>
  <c r="H171" i="4" s="1"/>
  <c r="H170" i="4"/>
  <c r="G170" i="4"/>
  <c r="G169" i="4"/>
  <c r="H169" i="4" s="1"/>
  <c r="H168" i="4"/>
  <c r="G168" i="4"/>
  <c r="G167" i="4"/>
  <c r="H167" i="4" s="1"/>
  <c r="H166" i="4"/>
  <c r="G166" i="4"/>
  <c r="G165" i="4"/>
  <c r="H165" i="4" s="1"/>
  <c r="H164" i="4"/>
  <c r="G164" i="4"/>
  <c r="G163" i="4"/>
  <c r="H163" i="4" s="1"/>
  <c r="H162" i="4"/>
  <c r="G162" i="4"/>
  <c r="G161" i="4"/>
  <c r="H161" i="4" s="1"/>
  <c r="H160" i="4"/>
  <c r="G160" i="4"/>
  <c r="G159" i="4"/>
  <c r="H159" i="4" s="1"/>
  <c r="H158" i="4"/>
  <c r="G158" i="4"/>
  <c r="G157" i="4"/>
  <c r="H157" i="4" s="1"/>
  <c r="H156" i="4"/>
  <c r="G156" i="4"/>
  <c r="G155" i="4"/>
  <c r="H155" i="4" s="1"/>
  <c r="H154" i="4"/>
  <c r="G154" i="4"/>
  <c r="G153" i="4"/>
  <c r="H153" i="4" s="1"/>
  <c r="H152" i="4"/>
  <c r="G152" i="4"/>
  <c r="G151" i="4"/>
  <c r="H151" i="4" s="1"/>
  <c r="H150" i="4"/>
  <c r="G150" i="4"/>
  <c r="G149" i="4"/>
  <c r="H149" i="4" s="1"/>
  <c r="H148" i="4"/>
  <c r="G148" i="4"/>
  <c r="G147" i="4"/>
  <c r="H147" i="4" s="1"/>
  <c r="H146" i="4"/>
  <c r="G146" i="4"/>
  <c r="G145" i="4"/>
  <c r="H145" i="4" s="1"/>
  <c r="H144" i="4"/>
  <c r="G144" i="4"/>
  <c r="G143" i="4"/>
  <c r="H143" i="4" s="1"/>
  <c r="H142" i="4"/>
  <c r="G142" i="4"/>
  <c r="G141" i="4"/>
  <c r="H141" i="4" s="1"/>
  <c r="H140" i="4"/>
  <c r="G140" i="4"/>
  <c r="G139" i="4"/>
  <c r="H139" i="4" s="1"/>
  <c r="H138" i="4"/>
  <c r="G138" i="4"/>
  <c r="G137" i="4"/>
  <c r="H137" i="4" s="1"/>
  <c r="H136" i="4"/>
  <c r="G136" i="4"/>
  <c r="G135" i="4"/>
  <c r="H135" i="4" s="1"/>
  <c r="H134" i="4"/>
  <c r="G134" i="4"/>
  <c r="G133" i="4"/>
  <c r="H133" i="4" s="1"/>
  <c r="H132" i="4"/>
  <c r="G132" i="4"/>
  <c r="G131" i="4"/>
  <c r="H131" i="4" s="1"/>
  <c r="H130" i="4"/>
  <c r="G130" i="4"/>
  <c r="G129" i="4"/>
  <c r="H129" i="4" s="1"/>
  <c r="H128" i="4"/>
  <c r="G128" i="4"/>
  <c r="G127" i="4"/>
  <c r="H127" i="4" s="1"/>
  <c r="H126" i="4"/>
  <c r="G126" i="4"/>
  <c r="G125" i="4"/>
  <c r="H125" i="4" s="1"/>
  <c r="H124" i="4"/>
  <c r="G124" i="4"/>
  <c r="G123" i="4"/>
  <c r="H123" i="4" s="1"/>
  <c r="H122" i="4"/>
  <c r="G122" i="4"/>
  <c r="G121" i="4"/>
  <c r="H121" i="4" s="1"/>
  <c r="H120" i="4"/>
  <c r="G120" i="4"/>
  <c r="G119" i="4"/>
  <c r="H119" i="4" s="1"/>
  <c r="H118" i="4"/>
  <c r="G118" i="4"/>
  <c r="G117" i="4"/>
  <c r="H117" i="4" s="1"/>
  <c r="H116" i="4"/>
  <c r="G116" i="4"/>
  <c r="G115" i="4"/>
  <c r="H115" i="4" s="1"/>
  <c r="H114" i="4"/>
  <c r="G114" i="4"/>
  <c r="G113" i="4"/>
  <c r="H113" i="4" s="1"/>
  <c r="H112" i="4"/>
  <c r="G112" i="4"/>
  <c r="G111" i="4"/>
  <c r="H111" i="4" s="1"/>
  <c r="H110" i="4"/>
  <c r="G110" i="4"/>
  <c r="G109" i="4"/>
  <c r="H109" i="4" s="1"/>
  <c r="H108" i="4"/>
  <c r="G108" i="4"/>
  <c r="G107" i="4"/>
  <c r="H107" i="4" s="1"/>
  <c r="H106" i="4"/>
  <c r="G106" i="4"/>
  <c r="G105" i="4"/>
  <c r="H105" i="4" s="1"/>
  <c r="H104" i="4"/>
  <c r="G104" i="4"/>
  <c r="G103" i="4"/>
  <c r="H103" i="4" s="1"/>
  <c r="H102" i="4"/>
  <c r="G102" i="4"/>
  <c r="G101" i="4"/>
  <c r="H101" i="4" s="1"/>
  <c r="H100" i="4"/>
  <c r="G100" i="4"/>
  <c r="G99" i="4"/>
  <c r="H99" i="4" s="1"/>
  <c r="H98" i="4"/>
  <c r="G98" i="4"/>
  <c r="G97" i="4"/>
  <c r="H97" i="4" s="1"/>
  <c r="H96" i="4"/>
  <c r="G96" i="4"/>
  <c r="G95" i="4"/>
  <c r="H95" i="4" s="1"/>
  <c r="H94" i="4"/>
  <c r="G94" i="4"/>
  <c r="G93" i="4"/>
  <c r="H93" i="4" s="1"/>
  <c r="H92" i="4"/>
  <c r="G92" i="4"/>
  <c r="G91" i="4"/>
  <c r="H91" i="4" s="1"/>
  <c r="H90" i="4"/>
  <c r="G90" i="4"/>
  <c r="G89" i="4"/>
  <c r="H89" i="4" s="1"/>
  <c r="H88" i="4"/>
  <c r="G88" i="4"/>
  <c r="G87" i="4"/>
  <c r="H87" i="4" s="1"/>
  <c r="H86" i="4"/>
  <c r="G86" i="4"/>
  <c r="G85" i="4"/>
  <c r="H85" i="4" s="1"/>
  <c r="H84" i="4"/>
  <c r="G84" i="4"/>
  <c r="G83" i="4"/>
  <c r="H83" i="4" s="1"/>
  <c r="H82" i="4"/>
  <c r="G82" i="4"/>
  <c r="G81" i="4"/>
  <c r="H81" i="4" s="1"/>
  <c r="H80" i="4"/>
  <c r="G80" i="4"/>
  <c r="G79" i="4"/>
  <c r="H79" i="4" s="1"/>
  <c r="H78" i="4"/>
  <c r="G78" i="4"/>
  <c r="G77" i="4"/>
  <c r="H77" i="4" s="1"/>
  <c r="H76" i="4"/>
  <c r="G76" i="4"/>
  <c r="G75" i="4"/>
  <c r="H75" i="4" s="1"/>
  <c r="H74" i="4"/>
  <c r="G74" i="4"/>
  <c r="G73" i="4"/>
  <c r="H73" i="4" s="1"/>
  <c r="H72" i="4"/>
  <c r="G72" i="4"/>
  <c r="G71" i="4"/>
  <c r="H71" i="4" s="1"/>
  <c r="H70" i="4"/>
  <c r="G70" i="4"/>
  <c r="G69" i="4"/>
  <c r="H69" i="4" s="1"/>
  <c r="H68" i="4"/>
  <c r="G68" i="4"/>
  <c r="G67" i="4"/>
  <c r="H67" i="4" s="1"/>
  <c r="H66" i="4"/>
  <c r="G66" i="4"/>
  <c r="G65" i="4"/>
  <c r="H65" i="4" s="1"/>
  <c r="H64" i="4"/>
  <c r="G64" i="4"/>
  <c r="G63" i="4"/>
  <c r="H63" i="4" s="1"/>
  <c r="H62" i="4"/>
  <c r="G62" i="4"/>
  <c r="G61" i="4"/>
  <c r="H61" i="4" s="1"/>
  <c r="H60" i="4"/>
  <c r="G60" i="4"/>
  <c r="G59" i="4"/>
  <c r="H59" i="4" s="1"/>
  <c r="H58" i="4"/>
  <c r="G58" i="4"/>
  <c r="G57" i="4"/>
  <c r="H57" i="4" s="1"/>
  <c r="H56" i="4"/>
  <c r="G56" i="4"/>
  <c r="G55" i="4"/>
  <c r="H55" i="4" s="1"/>
  <c r="H54" i="4"/>
  <c r="G54" i="4"/>
  <c r="G53" i="4"/>
  <c r="H53" i="4" s="1"/>
  <c r="H52" i="4"/>
  <c r="G52" i="4"/>
  <c r="G51" i="4"/>
  <c r="H51" i="4" s="1"/>
  <c r="H50" i="4"/>
  <c r="G50" i="4"/>
  <c r="G49" i="4"/>
  <c r="H49" i="4" s="1"/>
  <c r="H48" i="4"/>
  <c r="G48" i="4"/>
  <c r="G47" i="4"/>
  <c r="H47" i="4" s="1"/>
  <c r="H46" i="4"/>
  <c r="G46" i="4"/>
  <c r="G45" i="4"/>
  <c r="H45" i="4" s="1"/>
  <c r="H44" i="4"/>
  <c r="G44" i="4"/>
  <c r="G43" i="4"/>
  <c r="H43" i="4" s="1"/>
  <c r="H42" i="4"/>
  <c r="G42" i="4"/>
  <c r="G41" i="4"/>
  <c r="H41" i="4" s="1"/>
  <c r="H40" i="4"/>
  <c r="G40" i="4"/>
  <c r="G39" i="4"/>
  <c r="H39" i="4" s="1"/>
  <c r="H38" i="4"/>
  <c r="G38" i="4"/>
  <c r="G37" i="4"/>
  <c r="H37" i="4" s="1"/>
  <c r="H36" i="4"/>
  <c r="G36" i="4"/>
  <c r="G35" i="4"/>
  <c r="H35" i="4" s="1"/>
  <c r="H34" i="4"/>
  <c r="G34" i="4"/>
  <c r="G33" i="4"/>
  <c r="H33" i="4" s="1"/>
  <c r="H32" i="4"/>
  <c r="G32" i="4"/>
  <c r="G31" i="4"/>
  <c r="H31" i="4" s="1"/>
  <c r="H30" i="4"/>
  <c r="G30" i="4"/>
  <c r="G29" i="4"/>
  <c r="H29" i="4" s="1"/>
  <c r="H28" i="4"/>
  <c r="G28" i="4"/>
  <c r="G27" i="4"/>
  <c r="H27" i="4" s="1"/>
  <c r="H26" i="4"/>
  <c r="G26" i="4"/>
  <c r="G25" i="4"/>
  <c r="H25" i="4" s="1"/>
  <c r="H24" i="4"/>
  <c r="G24" i="4"/>
  <c r="G23" i="4"/>
  <c r="H23" i="4" s="1"/>
  <c r="H22" i="4"/>
  <c r="G22" i="4"/>
  <c r="G21" i="4"/>
  <c r="H21" i="4" s="1"/>
  <c r="H20" i="4"/>
  <c r="G20" i="4"/>
  <c r="G19" i="4"/>
  <c r="H19" i="4" s="1"/>
  <c r="H18" i="4"/>
  <c r="G18" i="4"/>
  <c r="G17" i="4"/>
  <c r="H17" i="4" s="1"/>
  <c r="H16" i="4"/>
  <c r="G16" i="4"/>
  <c r="G15" i="4"/>
  <c r="H15" i="4" s="1"/>
  <c r="H14" i="4"/>
  <c r="G14" i="4"/>
  <c r="G13" i="4"/>
  <c r="H13" i="4" s="1"/>
  <c r="H12" i="4"/>
  <c r="G12" i="4"/>
  <c r="G11" i="4"/>
  <c r="H11" i="4" s="1"/>
  <c r="H10" i="4"/>
  <c r="G10" i="4"/>
  <c r="G9" i="4"/>
  <c r="H9" i="4" s="1"/>
  <c r="H8" i="4"/>
  <c r="G8" i="4"/>
  <c r="G7" i="4"/>
  <c r="H7" i="4" s="1"/>
  <c r="H6" i="4"/>
  <c r="G6" i="4"/>
  <c r="G5" i="4"/>
  <c r="H5" i="4" s="1"/>
  <c r="H4" i="4"/>
  <c r="G4" i="4"/>
  <c r="G3" i="4"/>
  <c r="H3" i="4" s="1"/>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H47" i="3" s="1"/>
  <c r="H46" i="3"/>
  <c r="G46" i="3"/>
  <c r="G45" i="3"/>
  <c r="H45" i="3" s="1"/>
  <c r="H44" i="3"/>
  <c r="G44" i="3"/>
  <c r="G43" i="3"/>
  <c r="H43" i="3" s="1"/>
  <c r="H42" i="3"/>
  <c r="G42" i="3"/>
  <c r="G41" i="3"/>
  <c r="H41" i="3" s="1"/>
  <c r="H40" i="3"/>
  <c r="G40" i="3"/>
  <c r="G39" i="3"/>
  <c r="H39" i="3" s="1"/>
  <c r="H38" i="3"/>
  <c r="G38" i="3"/>
  <c r="G37" i="3"/>
  <c r="H37" i="3" s="1"/>
  <c r="H36" i="3"/>
  <c r="G36" i="3"/>
  <c r="G35" i="3"/>
  <c r="H35" i="3" s="1"/>
  <c r="H34" i="3"/>
  <c r="G34" i="3"/>
  <c r="G33" i="3"/>
  <c r="H33" i="3" s="1"/>
  <c r="H32" i="3"/>
  <c r="G32" i="3"/>
  <c r="G31" i="3"/>
  <c r="H31" i="3" s="1"/>
  <c r="H30" i="3"/>
  <c r="G30" i="3"/>
  <c r="G29" i="3"/>
  <c r="H29" i="3" s="1"/>
  <c r="H28" i="3"/>
  <c r="G28" i="3"/>
  <c r="G27" i="3"/>
  <c r="H27" i="3" s="1"/>
  <c r="H26" i="3"/>
  <c r="G26" i="3"/>
  <c r="G25" i="3"/>
  <c r="H25" i="3" s="1"/>
  <c r="H24" i="3"/>
  <c r="G24" i="3"/>
  <c r="G23" i="3"/>
  <c r="H23" i="3" s="1"/>
  <c r="H22" i="3"/>
  <c r="G22" i="3"/>
  <c r="G21" i="3"/>
  <c r="H21" i="3" s="1"/>
  <c r="H20" i="3"/>
  <c r="G20" i="3"/>
  <c r="G19" i="3"/>
  <c r="H19" i="3" s="1"/>
  <c r="H18" i="3"/>
  <c r="G18" i="3"/>
  <c r="G17" i="3"/>
  <c r="H17" i="3" s="1"/>
  <c r="H16" i="3"/>
  <c r="G16" i="3"/>
  <c r="G15" i="3"/>
  <c r="H15" i="3" s="1"/>
  <c r="H14" i="3"/>
  <c r="G14" i="3"/>
  <c r="G13" i="3"/>
  <c r="H13" i="3" s="1"/>
  <c r="H12" i="3"/>
  <c r="G12" i="3"/>
  <c r="G11" i="3"/>
  <c r="H11" i="3" s="1"/>
  <c r="H10" i="3"/>
  <c r="G10" i="3"/>
  <c r="G9" i="3"/>
  <c r="H9" i="3" s="1"/>
  <c r="H8" i="3"/>
  <c r="G8" i="3"/>
  <c r="G7" i="3"/>
  <c r="H7" i="3" s="1"/>
  <c r="H6" i="3"/>
  <c r="G6" i="3"/>
  <c r="G5" i="3"/>
  <c r="H5" i="3" s="1"/>
  <c r="H4" i="3"/>
  <c r="G4" i="3"/>
  <c r="G3" i="3"/>
  <c r="H3" i="3" s="1"/>
  <c r="B59" i="2"/>
  <c r="A59" i="2"/>
  <c r="B58" i="2"/>
  <c r="A58" i="2"/>
  <c r="B57" i="2"/>
  <c r="A57" i="2"/>
  <c r="B56" i="2"/>
  <c r="A56" i="2"/>
  <c r="B55" i="2"/>
  <c r="A55" i="2"/>
  <c r="B54" i="2"/>
  <c r="A54" i="2"/>
  <c r="B53" i="2"/>
  <c r="A53" i="2"/>
  <c r="B52" i="2"/>
  <c r="A52" i="2"/>
  <c r="B51" i="2"/>
  <c r="A51" i="2"/>
  <c r="B50" i="2"/>
  <c r="A50" i="2"/>
  <c r="B49" i="2"/>
  <c r="A49" i="2"/>
  <c r="B48" i="2"/>
  <c r="A48" i="2"/>
  <c r="B47" i="2"/>
  <c r="A47" i="2"/>
  <c r="B46" i="2"/>
  <c r="A46" i="2"/>
  <c r="B45" i="2"/>
  <c r="A45" i="2"/>
  <c r="B44" i="2"/>
  <c r="A44" i="2"/>
  <c r="B43" i="2"/>
  <c r="A43" i="2"/>
  <c r="B42" i="2"/>
  <c r="A42" i="2"/>
  <c r="B41" i="2"/>
  <c r="A41" i="2"/>
  <c r="B40" i="2"/>
  <c r="A40" i="2"/>
  <c r="B39" i="2"/>
  <c r="A39" i="2"/>
  <c r="B38" i="2"/>
  <c r="A38" i="2"/>
  <c r="B37" i="2"/>
  <c r="A37" i="2"/>
  <c r="B36" i="2"/>
  <c r="A36" i="2"/>
  <c r="B35" i="2"/>
  <c r="A35" i="2"/>
  <c r="B34" i="2"/>
  <c r="A34" i="2"/>
  <c r="B33" i="2"/>
  <c r="A33" i="2"/>
  <c r="B32" i="2"/>
  <c r="A32" i="2"/>
  <c r="B31" i="2"/>
  <c r="A31" i="2"/>
  <c r="B30" i="2"/>
  <c r="A30" i="2"/>
  <c r="B29" i="2"/>
  <c r="A29" i="2"/>
  <c r="B28" i="2"/>
  <c r="A28" i="2"/>
  <c r="B27" i="2"/>
  <c r="A27" i="2"/>
  <c r="B26" i="2"/>
  <c r="A26" i="2"/>
  <c r="B25" i="2"/>
  <c r="A25" i="2"/>
  <c r="B24" i="2"/>
  <c r="A24" i="2"/>
  <c r="B23" i="2"/>
  <c r="A23" i="2"/>
  <c r="B22" i="2"/>
  <c r="A22" i="2"/>
  <c r="B21" i="2"/>
  <c r="A21" i="2"/>
  <c r="B20" i="2"/>
  <c r="A20" i="2"/>
  <c r="B19" i="2"/>
  <c r="A19" i="2"/>
  <c r="B18" i="2"/>
  <c r="A18" i="2"/>
  <c r="B17" i="2"/>
  <c r="A17" i="2"/>
  <c r="B16" i="2"/>
  <c r="A16" i="2"/>
  <c r="B15" i="2"/>
  <c r="A15" i="2"/>
  <c r="B14" i="2"/>
  <c r="A14" i="2"/>
  <c r="B13" i="2"/>
  <c r="A13" i="2"/>
  <c r="B12" i="2"/>
  <c r="A12" i="2"/>
  <c r="B11" i="2"/>
  <c r="A11" i="2"/>
  <c r="B10" i="2"/>
  <c r="A10" i="2"/>
  <c r="B9" i="2"/>
  <c r="A9" i="2"/>
  <c r="B8" i="2"/>
  <c r="A8" i="2"/>
  <c r="B7" i="2"/>
  <c r="A7" i="2"/>
  <c r="B6" i="2"/>
  <c r="A6" i="2"/>
  <c r="B5" i="2"/>
  <c r="A5" i="2"/>
  <c r="B4" i="2"/>
  <c r="A4" i="2"/>
  <c r="Q2" i="2" l="1"/>
  <c r="P2" i="2"/>
  <c r="M2" i="2"/>
  <c r="B2" i="2"/>
</calcChain>
</file>

<file path=xl/sharedStrings.xml><?xml version="1.0" encoding="utf-8"?>
<sst xmlns="http://schemas.openxmlformats.org/spreadsheetml/2006/main" count="709" uniqueCount="174">
  <si>
    <t>Probables Timeseries Instructions</t>
  </si>
  <si>
    <t>Thread any questions on Slack as --- [state] [date] Probables Backfill ---</t>
  </si>
  <si>
    <t>Checker Instructions</t>
  </si>
  <si>
    <t xml:space="preserve">1 </t>
  </si>
  <si>
    <t>Choose a state from the list in the Tracker and put your initials++ in the checker column.</t>
  </si>
  <si>
    <t>4/29/2020 is when we started capturing confirmed
6/11 may also be a key day</t>
  </si>
  <si>
    <t>2</t>
  </si>
  <si>
    <r>
      <t xml:space="preserve">Create a tab for that state with the acronym. Copy its </t>
    </r>
    <r>
      <rPr>
        <b/>
        <sz val="10"/>
        <rFont val="Arial"/>
      </rPr>
      <t xml:space="preserve">Date </t>
    </r>
    <r>
      <rPr>
        <sz val="10"/>
        <color rgb="FF000000"/>
        <rFont val="Arial"/>
      </rPr>
      <t>timeseries</t>
    </r>
    <r>
      <rPr>
        <b/>
        <sz val="10"/>
        <rFont val="Arial"/>
      </rPr>
      <t>, Positive Cases (PCR)</t>
    </r>
    <r>
      <rPr>
        <sz val="10"/>
        <color rgb="FF000000"/>
        <rFont val="Arial"/>
      </rPr>
      <t xml:space="preserve"> timeseries, </t>
    </r>
    <r>
      <rPr>
        <b/>
        <sz val="10"/>
        <rFont val="Arial"/>
      </rPr>
      <t>Positive</t>
    </r>
    <r>
      <rPr>
        <sz val="10"/>
        <color rgb="FF000000"/>
        <rFont val="Arial"/>
      </rPr>
      <t xml:space="preserve"> timeseries, and </t>
    </r>
    <r>
      <rPr>
        <b/>
        <sz val="10"/>
        <rFont val="Arial"/>
      </rPr>
      <t>Probable Cases</t>
    </r>
    <r>
      <rPr>
        <sz val="10"/>
        <color rgb="FF000000"/>
        <rFont val="Arial"/>
      </rPr>
      <t xml:space="preserve"> timeseries from the </t>
    </r>
    <r>
      <rPr>
        <u/>
        <sz val="10"/>
        <color rgb="FF1155CC"/>
        <rFont val="Arial"/>
      </rPr>
      <t>DataStore</t>
    </r>
    <r>
      <rPr>
        <sz val="10"/>
        <color rgb="FF000000"/>
        <rFont val="Arial"/>
      </rPr>
      <t xml:space="preserve"> into that tab.</t>
    </r>
  </si>
  <si>
    <t>3</t>
  </si>
  <si>
    <r>
      <t xml:space="preserve">Check when we started adding probables explicitly. This will usually be </t>
    </r>
    <r>
      <rPr>
        <b/>
        <sz val="10"/>
        <rFont val="Arial"/>
      </rPr>
      <t xml:space="preserve">7/28. </t>
    </r>
    <r>
      <rPr>
        <sz val="10"/>
        <color rgb="FF000000"/>
        <rFont val="Arial"/>
      </rPr>
      <t xml:space="preserve">Add it to the "CTP Probables Timeseries Start Date" column
Add a column subtracting </t>
    </r>
    <r>
      <rPr>
        <b/>
        <sz val="10"/>
        <rFont val="Arial"/>
      </rPr>
      <t>Positive Cases (PCR)</t>
    </r>
    <r>
      <rPr>
        <sz val="10"/>
        <color rgb="FF000000"/>
        <rFont val="Arial"/>
      </rPr>
      <t xml:space="preserve"> from </t>
    </r>
    <r>
      <rPr>
        <b/>
        <sz val="10"/>
        <rFont val="Arial"/>
      </rPr>
      <t>Positive</t>
    </r>
    <r>
      <rPr>
        <sz val="10"/>
        <color rgb="FF000000"/>
        <rFont val="Arial"/>
      </rPr>
      <t xml:space="preserve"> to your tab and check that it equals any probables we captured. If so, mark off "explicit probables match calculated?" as yes. 
Otherwise, mark as No and investigate, then write your comments in "Calculated Probables complications".
Check if the positive - confirmed calculations the probables timeseries to not be continuous (e.g. it fluctuates a bit up and down)—this is to be expected as cases are reassigned, but we want to note it in "Calculated Probables complications" as well. Check the </t>
    </r>
    <r>
      <rPr>
        <u/>
        <sz val="10"/>
        <color rgb="FF1155CC"/>
        <rFont val="Arial"/>
      </rPr>
      <t>screenshots</t>
    </r>
    <r>
      <rPr>
        <sz val="10"/>
        <color rgb="FF000000"/>
        <rFont val="Arial"/>
      </rPr>
      <t xml:space="preserve"> to be extra sure if the fluctuation seems especially large.</t>
    </r>
  </si>
  <si>
    <t>7/28/2020 is when we started capturing probable</t>
  </si>
  <si>
    <t>4</t>
  </si>
  <si>
    <r>
      <rPr>
        <i/>
        <sz val="10"/>
        <color rgb="FFFF9900"/>
        <rFont val="Arial"/>
      </rPr>
      <t xml:space="preserve">Check when </t>
    </r>
    <r>
      <rPr>
        <b/>
        <i/>
        <sz val="10"/>
        <color rgb="FFFF9900"/>
        <rFont val="Arial"/>
      </rPr>
      <t xml:space="preserve">CTP </t>
    </r>
    <r>
      <rPr>
        <i/>
        <sz val="10"/>
        <color rgb="FFFF9900"/>
        <rFont val="Arial"/>
      </rPr>
      <t>started reporting the confirmed timeseries.</t>
    </r>
    <r>
      <rPr>
        <sz val="10"/>
        <color rgb="FF000000"/>
        <rFont val="Arial"/>
      </rPr>
      <t xml:space="preserve"> This will usually be </t>
    </r>
    <r>
      <rPr>
        <b/>
        <sz val="10"/>
        <rFont val="Arial"/>
      </rPr>
      <t xml:space="preserve">April 29, </t>
    </r>
    <r>
      <rPr>
        <sz val="10"/>
        <color rgb="FF000000"/>
        <rFont val="Arial"/>
      </rPr>
      <t>when we started collecting confirmeds, though it may be later if the state started later. Mark the date in "CTP Confirmed Timeseries Start Date".</t>
    </r>
  </si>
  <si>
    <t>We carry over cumulative values as a lower bound when we do not have day-by-day values in confirmed timeseries gaps</t>
  </si>
  <si>
    <t>5</t>
  </si>
  <si>
    <r>
      <t>Check for gaps or errors in the</t>
    </r>
    <r>
      <rPr>
        <b/>
        <sz val="10"/>
        <rFont val="Arial"/>
      </rPr>
      <t xml:space="preserve"> CTP timeseries of confirmed cases</t>
    </r>
    <r>
      <rPr>
        <sz val="10"/>
        <color rgb="FF000000"/>
        <rFont val="Arial"/>
      </rPr>
      <t xml:space="preserve"> up to when we started recording it (usually 4/29). Note any gaps or errors in the "CTP Confirmed Gaps/Errors After CTP Start Date Description" and write whether or not we can backfill them from screenshots. </t>
    </r>
  </si>
  <si>
    <t>6</t>
  </si>
  <si>
    <r>
      <t xml:space="preserve">Check when the </t>
    </r>
    <r>
      <rPr>
        <b/>
        <sz val="10"/>
        <rFont val="Arial"/>
      </rPr>
      <t xml:space="preserve">state </t>
    </r>
    <r>
      <rPr>
        <sz val="10"/>
        <color rgb="FF000000"/>
        <rFont val="Arial"/>
      </rPr>
      <t xml:space="preserve">started reporting </t>
    </r>
    <r>
      <rPr>
        <b/>
        <sz val="10"/>
        <rFont val="Arial"/>
      </rPr>
      <t>confirmed</t>
    </r>
    <r>
      <rPr>
        <sz val="10"/>
        <color rgb="FF000000"/>
        <rFont val="Arial"/>
      </rPr>
      <t xml:space="preserve"> cases through screenshots. This can be before we started reporting it. 
IMPORTANT: This date can be before they started probables (if they reported confirmed only before probables rather than lumped). You can tell based on the label that used to be given to the cases field. 
Record answer in "State Confirmed Timeseries Start Date"</t>
    </r>
  </si>
  <si>
    <t>Priniciple: We do not try to back-fill before 4/29 unless it's easy</t>
  </si>
  <si>
    <t>7</t>
  </si>
  <si>
    <r>
      <t xml:space="preserve">Check when the </t>
    </r>
    <r>
      <rPr>
        <b/>
        <sz val="10"/>
        <rFont val="Arial"/>
      </rPr>
      <t>state</t>
    </r>
    <r>
      <rPr>
        <sz val="10"/>
        <color rgb="FF000000"/>
        <rFont val="Arial"/>
      </rPr>
      <t xml:space="preserve"> started reporting </t>
    </r>
    <r>
      <rPr>
        <b/>
        <sz val="10"/>
        <rFont val="Arial"/>
      </rPr>
      <t>probable</t>
    </r>
    <r>
      <rPr>
        <sz val="10"/>
        <color rgb="FF000000"/>
        <rFont val="Arial"/>
      </rPr>
      <t xml:space="preserve"> cases through screenshots. This can be before we started reporting it. It can also be before they started probables (if they reported confirmed only before probables). Record answer in "State Probables Timeseries Start Date"</t>
    </r>
  </si>
  <si>
    <t>8</t>
  </si>
  <si>
    <r>
      <t xml:space="preserve">Look for a confirmed cases GH issue to learn more about confirmeds by searching "[state] PCL" and looking at both open and closed issues here:
</t>
    </r>
    <r>
      <rPr>
        <u/>
        <sz val="10"/>
        <color rgb="FF1155CC"/>
        <rFont val="Arial"/>
      </rPr>
      <t>https://github.com/COVID19Tracking/issues/issues</t>
    </r>
    <r>
      <rPr>
        <sz val="10"/>
        <color rgb="FF000000"/>
        <rFont val="Arial"/>
      </rPr>
      <t xml:space="preserve">
If there is one, read it and link it in the "Confirmed cases github issue" column".</t>
    </r>
  </si>
  <si>
    <r>
      <t xml:space="preserve">In the "Backfill Proposed Plan" column, write a proposed action plan based on columns E-G:
</t>
    </r>
    <r>
      <rPr>
        <b/>
        <sz val="10"/>
        <rFont val="Arial"/>
      </rPr>
      <t xml:space="preserve">Timeseries gaps: </t>
    </r>
    <r>
      <rPr>
        <sz val="10"/>
        <color rgb="FF000000"/>
        <rFont val="Arial"/>
      </rPr>
      <t xml:space="preserve">these should </t>
    </r>
    <r>
      <rPr>
        <i/>
        <sz val="10"/>
        <rFont val="Arial"/>
      </rPr>
      <t xml:space="preserve">always </t>
    </r>
    <r>
      <rPr>
        <sz val="10"/>
        <color rgb="FF000000"/>
        <rFont val="Arial"/>
      </rPr>
      <t xml:space="preserve">be backfilled if possible, and if not, we need to carry the values. Check the "CTP Confirmed Gaps Description" field to make your plan.
</t>
    </r>
    <r>
      <rPr>
        <b/>
        <sz val="10"/>
        <rFont val="Arial"/>
      </rPr>
      <t xml:space="preserve">Confirmed backfill to start date: </t>
    </r>
    <r>
      <rPr>
        <sz val="10"/>
        <color rgb="FF000000"/>
        <rFont val="Arial"/>
      </rPr>
      <t>If the confirmed timeseries starts before we started capturing it, using the info about the start dates annd looking at the timeseries, figure whether it would be easy (e.g.) or hard. If easy (e.g.) , propose it.
In addition, make any adjustments to the plan if confirmed backfill things overlap with timeseries gaps.
This means that the CTP confirmed timeseries can be copied straight from "Positives" because they were reporting only their confirmed numbers and we will not need to backfill any probables while they were not.</t>
    </r>
  </si>
  <si>
    <t>9</t>
  </si>
  <si>
    <r>
      <t>Prepare "after" versions" any columns you want to backfill in Worksheet2 in your tab in a new column called "&lt;</t>
    </r>
    <r>
      <rPr>
        <b/>
        <sz val="10"/>
        <rFont val="Arial"/>
      </rPr>
      <t>States Daily Column Name&gt; proposed backfill"</t>
    </r>
  </si>
  <si>
    <t>10</t>
  </si>
  <si>
    <t>Capitalize your initials and update last check time</t>
  </si>
  <si>
    <t>GH Issue Filer Instructions</t>
  </si>
  <si>
    <t>Put your initials++ in the GH filer column.</t>
  </si>
  <si>
    <t>Look over the analysis and make sure all the fields and the action plan filled out by the checker look correct. Do a pass-over to make sure there are no further issues. Open a thread for discussion if anything seems contentious.</t>
  </si>
  <si>
    <t>Look over the proposed columns and make sure they look good.</t>
  </si>
  <si>
    <t xml:space="preserve">File a GH issue summarizing the action plan once it has been discussed/vetted.
</t>
  </si>
  <si>
    <t>Capitalize your initials and update last check time.</t>
  </si>
  <si>
    <t>GH Fixer Instructions</t>
  </si>
  <si>
    <t>1</t>
  </si>
  <si>
    <t>Put your initials++ in the GH fixer column.</t>
  </si>
  <si>
    <t>Fix the GH issue. Close the cases issue as well if you fix it, or if not, reopen it and put "not stale" tag on it.</t>
  </si>
  <si>
    <t>Capitalize your initials and update the last check time</t>
  </si>
  <si>
    <t>Need Check</t>
  </si>
  <si>
    <t>Need Issue</t>
  </si>
  <si>
    <t>Need Closing</t>
  </si>
  <si>
    <t>State</t>
  </si>
  <si>
    <t>Case Status</t>
  </si>
  <si>
    <t>CTP Probables Timeseries Start Date</t>
  </si>
  <si>
    <t>Explicit probables match calculated?</t>
  </si>
  <si>
    <t>Calculated Probables Complications</t>
  </si>
  <si>
    <t>CTP Confirmed Timeseries Start Date</t>
  </si>
  <si>
    <t>CTP Confirmed Gaps/Errors Description After CTP Start Date</t>
  </si>
  <si>
    <t>State Confirmed Timeseries Start Date</t>
  </si>
  <si>
    <t>State Probables Timeseries Start Date</t>
  </si>
  <si>
    <t>Confirmed Cases GH Issue</t>
  </si>
  <si>
    <t>Backfill Proposed Plan</t>
  </si>
  <si>
    <t>Last Check/GH Update Time</t>
  </si>
  <si>
    <t>Checker</t>
  </si>
  <si>
    <t>Github Issue Link</t>
  </si>
  <si>
    <t>Address confirmed cases backfill?</t>
  </si>
  <si>
    <t>GH Filer</t>
  </si>
  <si>
    <t>GH Completer</t>
  </si>
  <si>
    <t>Yes</t>
  </si>
  <si>
    <t>none</t>
  </si>
  <si>
    <t xml:space="preserve">No gaps/errors. </t>
  </si>
  <si>
    <t>https://github.com/COVID19Tracking/issues/issues/610</t>
  </si>
  <si>
    <t>1. Backfill probable cases from 5/30 to 7/27 using total-confirmed</t>
  </si>
  <si>
    <t>DZL</t>
  </si>
  <si>
    <t>https://github.com/COVID19Tracking/issues/issues/740</t>
  </si>
  <si>
    <t>n/a</t>
  </si>
  <si>
    <t>N/A</t>
  </si>
  <si>
    <t>N/A - they started providing the data on 9/3 and we have captured it since then</t>
  </si>
  <si>
    <t>MM</t>
  </si>
  <si>
    <t>Calculated probables on 8/8 are off by 1. There's no screenshots to confirm a revision, so I'm leaving as is.</t>
  </si>
  <si>
    <t>No gaps/errors</t>
  </si>
  <si>
    <t>https://github.com/COVID19Tracking/issues/issues/614</t>
  </si>
  <si>
    <t>1. Backfill probable cases from 8/4 to 6/11 using total-confirmed</t>
  </si>
  <si>
    <t>https://github.com/COVID19Tracking/issues/issues/741</t>
  </si>
  <si>
    <r>
      <t xml:space="preserve">Total positives came from PRs on 5/11, 5/8, 4/29 which caused probables to be misaligned. There were incorrect confirmed or total positive values on 8/27 and 6/13. Details can be found in this slack message: </t>
    </r>
    <r>
      <rPr>
        <u/>
        <sz val="10"/>
        <color rgb="FF1155CC"/>
        <rFont val="Arial"/>
      </rPr>
      <t>https://covid-tracking.slack.com/archives/C012C4BEAR4/p1600385375000200?thread_ts=1600384565.191800&amp;cid=C012C4BEAR4</t>
    </r>
    <r>
      <rPr>
        <sz val="10"/>
        <color rgb="FF000000"/>
        <rFont val="Arial"/>
      </rPr>
      <t xml:space="preserve"> </t>
    </r>
  </si>
  <si>
    <t xml:space="preserve">https://github.com/COVID19Tracking/issues/issues/423
https://github.com/COVID19Tracking/issues/issues/797 </t>
  </si>
  <si>
    <r>
      <t xml:space="preserve">1. Backfill probable cases from 4/24 to 7/27 using values sourced from state-provided archives: </t>
    </r>
    <r>
      <rPr>
        <u/>
        <sz val="10"/>
        <color rgb="FF1155CC"/>
        <rFont val="Arial"/>
      </rPr>
      <t>https://drive.google.com/drive/folders/1bBAC7H-pdEDgPxRuU_eR36ghzc0HWNf1</t>
    </r>
    <r>
      <rPr>
        <sz val="10"/>
        <color rgb="FF000000"/>
        <rFont val="Arial"/>
      </rPr>
      <t xml:space="preserve">
CTP has a 1 day lag (8/26 csv will correspond to CTP 8/27 data).
2. Revise confirmed positive values from 8/27 and 6/13.
3. Revise total positive values from 5/11, 5/10, 5/7, 4/29, and 4/25</t>
    </r>
  </si>
  <si>
    <t>https://github.com/COVID19Tracking/issues/issues/812</t>
  </si>
  <si>
    <t>https://github.com/COVID19Tracking/issues/issues/848</t>
  </si>
  <si>
    <r>
      <t xml:space="preserve">The probables fluctuate a </t>
    </r>
    <r>
      <rPr>
        <i/>
        <sz val="10"/>
        <rFont val="Arial"/>
      </rPr>
      <t>lot</t>
    </r>
    <r>
      <rPr>
        <sz val="10"/>
        <color rgb="FF000000"/>
        <rFont val="Arial"/>
      </rPr>
      <t xml:space="preserve"> — the earliest probable number we have is actually higher than the probables at the beginning of the series. Checking screenshots to ensure this is right.</t>
    </r>
  </si>
  <si>
    <t>dzl++</t>
  </si>
  <si>
    <r>
      <t xml:space="preserve">DE's calculated probables have a flat number from 6/30 to 7/11. We verified this was correct through screenshots.
https://covid-tracking-project-data.s3.us-east-1.amazonaws.com/state_screenshots/DE/DE-20200630-183314.png
https://covid-tracking-project-data.s3.us-east-1.amazonaws.com/state_screenshots/DE/DE-20200706-063510.png
</t>
    </r>
    <r>
      <rPr>
        <u/>
        <sz val="10"/>
        <color rgb="FF1155CC"/>
        <rFont val="Arial"/>
      </rPr>
      <t>https://covid-tracking-project-data.s3.us-east-1.amazonaws.com/state_screenshots/DE/DE-20200711-180651.png</t>
    </r>
  </si>
  <si>
    <t>No gaps/errors.</t>
  </si>
  <si>
    <t>https://github.com/COVID19Tracking/issues/issues/622</t>
  </si>
  <si>
    <t xml:space="preserve">Calculate probables as Positive - Positive(PCR) from 6/11/2020 to 7/27/2020. </t>
  </si>
  <si>
    <t>KWS/ECE</t>
  </si>
  <si>
    <t>https://github.com/COVID19Tracking/issues/issues/863</t>
  </si>
  <si>
    <t>MM/ECE</t>
  </si>
  <si>
    <t>ECE/MM</t>
  </si>
  <si>
    <t>https://github.com/COVID19Tracking/issues/issues/684</t>
  </si>
  <si>
    <r>
      <t xml:space="preserve">1.  Backfill Positive Cases PCR  from 4/18 - 4/28 using 
screenshots 
2. Backfill probable cases from 4/18 - 7/28 using 
</t>
    </r>
    <r>
      <rPr>
        <sz val="10"/>
        <color rgb="FFFF0000"/>
        <rFont val="Courier New"/>
      </rPr>
      <t xml:space="preserve">{ Positive </t>
    </r>
    <r>
      <rPr>
        <sz val="10"/>
        <color rgb="FF000000"/>
        <rFont val="Arial"/>
      </rPr>
      <t xml:space="preserve">- </t>
    </r>
    <r>
      <rPr>
        <sz val="10"/>
        <color rgb="FFFF0000"/>
        <rFont val="Courier New"/>
      </rPr>
      <t>Positive Cases PCR}</t>
    </r>
    <r>
      <rPr>
        <sz val="10"/>
        <color rgb="FF000000"/>
        <rFont val="Arial"/>
      </rPr>
      <t xml:space="preserve"> (spot check screenshots)
</t>
    </r>
  </si>
  <si>
    <t>https://github.com/COVID19Tracking/issues/issues/832</t>
  </si>
  <si>
    <t>No</t>
  </si>
  <si>
    <t>We don't have screenshots of the hover-graph where we source confirmed and probables from until May 25.</t>
  </si>
  <si>
    <t>No gaps or errors!</t>
  </si>
  <si>
    <t xml:space="preserve">Calculate probables as positive - positive(PCR) from 4/29 to 7/28. </t>
  </si>
  <si>
    <t>JJA</t>
  </si>
  <si>
    <t>https://github.com/COVID19Tracking/issues/issues/823</t>
  </si>
  <si>
    <t>Could not address confirmed</t>
  </si>
  <si>
    <t xml:space="preserve">Our screenshots capture positives prior to 4/29, but not explicit confirmed cases. </t>
  </si>
  <si>
    <t xml:space="preserve">Calculate probables as positive - positive(PCR) from 6/8 to 7/28. </t>
  </si>
  <si>
    <t>https://github.com/COVID19Tracking/issues/issues/824</t>
  </si>
  <si>
    <r>
      <t>Calculated probables on 5/16/20 show as 36, then 5/17/20 as 280.  Goes up and down for a couple of days and evens out again at about 5/24/20 with 120 probables.  On screenshots, KY first begins reporting probables on 5/20/20.  Probable number looks accurate.  Lab Confirmed looks wrong.  On this date, Lab Confirmed number is larger than Total Positive number:</t>
    </r>
    <r>
      <rPr>
        <sz val="10"/>
        <color rgb="FF000000"/>
        <rFont val="Arial"/>
      </rPr>
      <t xml:space="preserve">
</t>
    </r>
    <r>
      <rPr>
        <u/>
        <sz val="10"/>
        <color rgb="FF1155CC"/>
        <rFont val="Arial"/>
      </rPr>
      <t xml:space="preserve">https://covid-tracking-project-data.s3.us-east-1.amazonaws.com/state_screenshots/KY/KY-secondary-20200520-183441.png
</t>
    </r>
    <r>
      <rPr>
        <sz val="10"/>
        <color rgb="FF000000"/>
        <rFont val="Arial"/>
      </rPr>
      <t>Screenshot from 5/19/2</t>
    </r>
    <r>
      <rPr>
        <sz val="10"/>
        <color rgb="FF000000"/>
        <rFont val="Arial"/>
      </rPr>
      <t xml:space="preserve">0:
</t>
    </r>
    <r>
      <rPr>
        <u/>
        <sz val="10"/>
        <color rgb="FF1155CC"/>
        <rFont val="Arial"/>
      </rPr>
      <t xml:space="preserve">https://covid-tracking-project-data.s3.us-east-1.amazonaws.com/state_screenshots/KY/KY-secondary-20200520-063448.png
</t>
    </r>
    <r>
      <rPr>
        <sz val="10"/>
        <color rgb="FF000000"/>
        <rFont val="Arial"/>
      </rPr>
      <t>Before 5/20/20, not sure where Lab Confirmed Number and Probables numbers are coming from.  We don't have screenshots of the hover-graphs.
Looks like this doesn't get straightened out until 5/22/20:</t>
    </r>
    <r>
      <rPr>
        <sz val="10"/>
        <color rgb="FF000000"/>
        <rFont val="Arial"/>
      </rPr>
      <t xml:space="preserve">
</t>
    </r>
    <r>
      <rPr>
        <u/>
        <sz val="10"/>
        <color rgb="FF1155CC"/>
        <rFont val="Arial"/>
      </rPr>
      <t>https://covid-tracking-project-data.s3.us-east-1.amazonaws.com/state_screenshots/KY/KY-secondary-20200522-003732.png</t>
    </r>
  </si>
  <si>
    <r>
      <t>5/21, state dashboard transposed Positive with Confirmed(PCR) numbers.  The difference between the two numbers equals Probables.
5/27/20 and 5/28/20, numbers are the same.  Verified through screenshots that this is true:
5/27</t>
    </r>
    <r>
      <rPr>
        <sz val="10"/>
        <color rgb="FF000000"/>
        <rFont val="Arial"/>
      </rPr>
      <t xml:space="preserve">/20 </t>
    </r>
    <r>
      <rPr>
        <u/>
        <sz val="10"/>
        <color rgb="FF1155CC"/>
        <rFont val="Arial"/>
      </rPr>
      <t>https://covid-tracking-project-data.s3.us-east-1.amazonaws.com/state_screenshots/KY/KY-secondary-20200527-183656.png</t>
    </r>
    <r>
      <rPr>
        <sz val="10"/>
        <color rgb="FF000000"/>
        <rFont val="Arial"/>
      </rPr>
      <t xml:space="preserve">
5/28</t>
    </r>
    <r>
      <rPr>
        <sz val="10"/>
        <color rgb="FF000000"/>
        <rFont val="Arial"/>
      </rPr>
      <t xml:space="preserve">/20 </t>
    </r>
    <r>
      <rPr>
        <u/>
        <sz val="10"/>
        <color rgb="FF1155CC"/>
        <rFont val="Arial"/>
      </rPr>
      <t xml:space="preserve">https://covid-tracking-project-data.s3.us-east-1.amazonaws.com/state_screenshots/KY/KY-secondary-20200528-123414.png
</t>
    </r>
    <r>
      <rPr>
        <sz val="10"/>
        <color rgb="FF000000"/>
        <rFont val="Arial"/>
      </rPr>
      <t xml:space="preserve">
We don't have screenshots showing Probables before 5/20, and so we're not backfilling before then.</t>
    </r>
  </si>
  <si>
    <t>1. Calculate probables as positive - positive(PCR) from 5/22 - 7/28
2. patch of 5/21:
    Positive: 8275
    Confirmed: 8167
    Probable: 108</t>
  </si>
  <si>
    <t>ECE</t>
  </si>
  <si>
    <t>https://github.com/COVID19Tracking/issues/issues/864</t>
  </si>
  <si>
    <t>mm/ece++</t>
  </si>
  <si>
    <t>State does not explicitly list Positive Cases(PCR).  What it lists as Confirmed Cases, we list as Positives.  Looks like it's actually lumped.   Probables updated weekly.</t>
  </si>
  <si>
    <t xml:space="preserve">N/A  </t>
  </si>
  <si>
    <t>Confirmed = Positive Cases(PCR). CTP uses state's "Confirmed Cases" as number for Positives</t>
  </si>
  <si>
    <t>https://github.com/COVID19Tracking/issues/issues/562</t>
  </si>
  <si>
    <t>N/A They began providing probables 8/26/20, and we have been capturing since then.  Would need time series from state showing the separation between probables and confirmed.</t>
  </si>
  <si>
    <r>
      <t xml:space="preserve">From 8/20/20 - 9/1, Calculated Probables count is off.  Public note from CTP: 
</t>
    </r>
    <r>
      <rPr>
        <i/>
        <sz val="10"/>
        <rFont val="Arial"/>
      </rPr>
      <t>On August 12, 2020, Massachusetts began reporting probable cases weekly instead of daily. This can lead to apparent spikes in the data when the weekly numbers are incorporated, as happened on August 19. Beginning August 20, 2020, we will use the daily total case count from the race and ethnicity section of the dashboard, which includes both confirmed and probable cases, and will backfill the previous week's case counts.</t>
    </r>
    <r>
      <rPr>
        <sz val="10"/>
        <color rgb="FF000000"/>
        <rFont val="Arial"/>
      </rPr>
      <t xml:space="preserve"> </t>
    </r>
    <r>
      <rPr>
        <u/>
        <sz val="10"/>
        <color rgb="FF1155CC"/>
        <rFont val="Arial"/>
      </rPr>
      <t>https://covidtracking.com/data/state/massachusett</t>
    </r>
    <r>
      <rPr>
        <sz val="10"/>
        <color rgb="FF000000"/>
        <rFont val="Arial"/>
      </rPr>
      <t xml:space="preserve">s
Slack from 8/19: </t>
    </r>
    <r>
      <rPr>
        <u/>
        <sz val="10"/>
        <color rgb="FF1155CC"/>
        <rFont val="Arial"/>
      </rPr>
      <t>https://covid-tracking.slack.com/archives/C012C4BEAR4/p1597887360195800</t>
    </r>
    <r>
      <rPr>
        <sz val="10"/>
        <color rgb="FF000000"/>
        <rFont val="Arial"/>
      </rPr>
      <t xml:space="preserve">
9/2 MA changed its definition for Probables to match the new definition put out by CSTE on 8/6, which looks like it could have changed some previous da</t>
    </r>
    <r>
      <rPr>
        <sz val="10"/>
        <color rgb="FF000000"/>
        <rFont val="Arial"/>
      </rPr>
      <t xml:space="preserve">ta.  From public note on CTP site: 
</t>
    </r>
    <r>
      <rPr>
        <i/>
        <sz val="10"/>
        <color rgb="FF000000"/>
        <rFont val="Arial"/>
      </rPr>
      <t>On September 2, 2020, MA reported that it had shifted to using the more restrictive August 6 definition of probable cases released by the CSTE. This change caused a significant decrease in several data points where probable cases or probable deaths were included, particularly the overall case count, which dropped by more than 7,000. Historical data was also affected.</t>
    </r>
    <r>
      <rPr>
        <sz val="10"/>
        <color rgb="FF000000"/>
        <rFont val="Arial"/>
      </rPr>
      <t xml:space="preserve">  
Slack thread from 9/2: </t>
    </r>
    <r>
      <rPr>
        <u/>
        <sz val="10"/>
        <color rgb="FF1155CC"/>
        <rFont val="Arial"/>
      </rPr>
      <t xml:space="preserve">https://covid-tracking.slack.com/archives/C012C4BEAR4/p1599085872310500
</t>
    </r>
  </si>
  <si>
    <r>
      <t xml:space="preserve">Slack note: </t>
    </r>
    <r>
      <rPr>
        <i/>
        <sz val="10"/>
        <rFont val="Arial"/>
      </rPr>
      <t>On 6/1, MA began reporting confirmed and probable cases. Our coverage of Positive Cases (PCR) began on 4/29. However, before 4/29, our entered data does not match the daily PDF archive....</t>
    </r>
    <r>
      <rPr>
        <i/>
        <sz val="10"/>
        <color rgb="FF000000"/>
        <rFont val="Arial"/>
      </rPr>
      <t xml:space="preserve">
</t>
    </r>
    <r>
      <rPr>
        <u/>
        <sz val="10"/>
        <color rgb="FF1155CC"/>
        <rFont val="Arial"/>
      </rPr>
      <t>https://covid-tracking.slack.com/archives/C012C4BEAR4/p1596030099395700?thread_ts=1596029766.395300&amp;cid=C012C4BEAR4</t>
    </r>
  </si>
  <si>
    <t>https://github.com/COVID19Tracking/issues/issues/689</t>
  </si>
  <si>
    <r>
      <t xml:space="preserve">Taking from </t>
    </r>
    <r>
      <rPr>
        <u/>
        <sz val="10"/>
        <color rgb="FF1155CC"/>
        <rFont val="Arial"/>
      </rPr>
      <t>current github plan</t>
    </r>
    <r>
      <rPr>
        <sz val="10"/>
        <color rgb="FF000000"/>
        <rFont val="Arial"/>
      </rPr>
      <t xml:space="preserve">: </t>
    </r>
    <r>
      <rPr>
        <i/>
        <sz val="10"/>
        <rFont val="Arial"/>
      </rPr>
      <t>We're planning on backfilling total and positive tests from MA's data, but in order to do this we need MA to add positive PCR tests to their dashboard. (so that their dashboard contains data for ongoing data collection) We're reaching out to them with that request.</t>
    </r>
  </si>
  <si>
    <t>https://covid-tracking.slack.com/archives/C012C4BEAR4/p1600958492015900</t>
  </si>
  <si>
    <t>https://github.com/COVID19Tracking/issues/issues/836
https://github.com/COVID19Tracking/issues/issues/691</t>
  </si>
  <si>
    <t>1. Fix confirmed cases issues on 6/3 and 6/9
2. Backfill probables back to 5/4, which is when they started reporting them.
3. Backfill Positive Cases (PCR) from Confirmed, prior to 5/4 since ME was only reporting confirmed cases clearly</t>
  </si>
  <si>
    <t>https://github.com/COVID19Tracking/issues/issues/837</t>
  </si>
  <si>
    <t>It seems that a backfill with information MI gave us 6/11 did not update the positives column and there are lots of incosistencies between positives and Positives Cases (PCR)</t>
  </si>
  <si>
    <t>https://github.com/COVID19Tracking/issues/issues/701</t>
  </si>
  <si>
    <t>1. Backfill probables from 6/12 - 7/27 from total-confirmed
2. Positive Cases PCR - timeseries corrections
1. on june 9th , 59278 was duplicated on 6/9 by mistake
2. on march 17th, a number was missed
3. Positive time series                        
the number from 3/1-3/16 were not updated by 6/11 backfill by mistake                        
4. Backfill Probable Cases from 3/1-6/11 using the numbers from the file MI gave us on 6/11 (we didn't have the column yet then so we couldn't stash that anywhere)</t>
  </si>
  <si>
    <t>9/23 17:26pm</t>
  </si>
  <si>
    <t>BHP/MM</t>
  </si>
  <si>
    <t>https://github.com/COVID19Tracking/issues/issues/843</t>
  </si>
  <si>
    <t xml:space="preserve">From 4/30 to 6/01, it seems like we treated positive PCR cases as equivalent to positives (confirmed + probable). After 6/01, we started differentiating. Plus, there is a significant error on 5/14, where a number in the ballpark of 10,000 is reported as upwards of 100,000. </t>
  </si>
  <si>
    <t>As explained by this previous github issue [https://github.com//issues/712] we reported positive (PCR) cases from 4/30-6/01, though it wasn't clear whether the reported cases value represented confirmed cases exclusively. We will delete values in the positive PCR confirmed column prior to 6/1, after which both CTP and MS started separating confirmed and probable cases on their main state page according to screenshots. [https://covidtracking.com/screenshots/MS/MS-20200602-123808.png] We will also backfill probables using the formula positives - positive PCR confirmed from 6/02 - 7/28 (which is when CTP first started reporting probables) and cross-referencing with screenshots.
We will also correct the value on 6/19 for positive cases PCR, which was 20641 when it should've been 20500 because we needed to carry over this value from 6/17 - MS stopped separating confirmed and probables between 6/17-6/21. We will also correct the value on 6/3 for positive cases PCR, which was 16211 according to screenshots [https://covidtracking.com/screenshots/MS/MS-20200603-124214.png] but reported as 15910. We will also correct the value on 6/14 for positive cases PCR, which was reported as 19216 when it should've been 19383 [https://covidtracking.com/screenshots/MS/MS-20200614-124313.png].</t>
  </si>
  <si>
    <t>https://github.com/COVID19Tracking/issues/issues/846</t>
  </si>
  <si>
    <t>Confirmed time series starts 3/5
Confirmed diverges from Total Cases 4/10</t>
  </si>
  <si>
    <t>Beginning 6/6, Oregon doesn't update the confirmed/probable source on weekends, so there are gaps in the current CTP confirmed/probables time series. Prior to 6/6, there are no gaps. On 9/7, CTP collected values from a PR because the dashboard didn't update that day. When backfilling, need to find which days were/were not weekends. On 7/3 and 9/7, OR did not update the dashboard, so we are carrying over confirmed/probable values for those weekdays.</t>
  </si>
  <si>
    <t>Beginning 6/6, Oregon doesn't update the confirmed/probable source on weekends, so there are gaps in the current CTP confirmed/probables time series. Prior to 6/6, there are no gaps. On 9/7, CTP collected values from a PR because the dashboard didn't update that weekday. When backfilling, need to find which days were/were not weekends. On 7/3 and 9/7, OR did not update the dashboard, so we are carrying over confirmed/probable values for those weekdays.
There are errors in Positive Cases (PCR) on 6/7, 6/10, and 6/21 that should be fixed -- details in OR tab.</t>
  </si>
  <si>
    <t>https://github.com/COVID19Tracking/issues/issues/556</t>
  </si>
  <si>
    <r>
      <t>1. Backfill probables from 5/4 - 7/27 from "Total Cases" - "Confirmed Cases" (can spot check values from screenshots; OR dashboard shows "Postiive Cases - Positive Tests") The 'Positive Tests' metric is in people.
1a. Remember to carry over values for the weekends beginning 6/6 and later.
2. Fro</t>
    </r>
    <r>
      <rPr>
        <sz val="10"/>
        <color rgb="FF000000"/>
        <rFont val="Arial"/>
      </rPr>
      <t xml:space="preserve">m </t>
    </r>
    <r>
      <rPr>
        <u/>
        <sz val="10"/>
        <color rgb="FF1155CC"/>
        <rFont val="Arial"/>
      </rPr>
      <t>https://github.com/COVID19Tracking/issues/issues/556</t>
    </r>
    <r>
      <rPr>
        <sz val="10"/>
        <color rgb="FF000000"/>
        <rFont val="Arial"/>
      </rPr>
      <t xml:space="preserve"> , probable value is located in this PR</t>
    </r>
    <r>
      <rPr>
        <sz val="10"/>
        <color rgb="FF000000"/>
        <rFont val="Arial"/>
      </rPr>
      <t xml:space="preserve">: </t>
    </r>
    <r>
      <rPr>
        <u/>
        <sz val="10"/>
        <color rgb="FF1155CC"/>
        <rFont val="Arial"/>
      </rPr>
      <t>https://www.oregon.gov/oha/ERD/Pages/Oregon-reports-65-confirmed-COVID-19-cases-14-presumptive-cases-no-deaths.aspx</t>
    </r>
    <r>
      <rPr>
        <sz val="10"/>
        <color rgb="FF000000"/>
        <rFont val="Arial"/>
      </rPr>
      <t xml:space="preserve"> 
3. Fix incorrect confirmed cases values on 6/7, 6/10, and 6/21</t>
    </r>
  </si>
  <si>
    <t>https://github.com/COVID19Tracking/issues/issues/854</t>
  </si>
  <si>
    <t>yes</t>
  </si>
  <si>
    <t>Issue on 2020/05/25 - reported incorrect positive PCR cases (confirmed) value.</t>
  </si>
  <si>
    <t>https://github.com/COVID19Tracking/issues/issues/838</t>
  </si>
  <si>
    <t>1. Fix incorrect confirmed cases value on 5/25. 
2. Backfill probables with "total cases" - "confirmed cases" and screenshots until 5/22.</t>
  </si>
  <si>
    <t>https://github.com/COVID19Tracking/issues/issues/839</t>
  </si>
  <si>
    <t>CTP entered confirmed as 2710 on 5/18 but from screenshots it should have been 1195</t>
  </si>
  <si>
    <t>https://github.com/COVID19Tracking/issues/issues/703</t>
  </si>
  <si>
    <t>1. Backfill probables from 4/29-now from "Positive Antibody Tests"
2. Update confirmed on 5/18 to 1195 from 2710
3. Backfill probable cases &amp; positive antibody tests from 4/24-4/28 from total-confirmed</t>
  </si>
  <si>
    <t>https://github.com/COVID19Tracking/issues/issues/829</t>
  </si>
  <si>
    <t>https://github.com/COVID19Tracking/issues/issues/693</t>
  </si>
  <si>
    <t>1. Probable cases were correctly captured since the state started reporting them.
2. I addresed the confirmed cases GH issue</t>
  </si>
  <si>
    <t>1. FIx 7/28 from state xls (pos,neg,confirmed,probable)
2. calculate probables from total-confirmed from 7/27-6/10
3. back-fill probables from state xls for 5/4 - 6/9</t>
  </si>
  <si>
    <t>MM/JAC</t>
  </si>
  <si>
    <t>https://github.com/COVID19Tracking/issues/issues/795</t>
  </si>
  <si>
    <t>JAC</t>
  </si>
  <si>
    <t>JAC+MM</t>
  </si>
  <si>
    <t>1. Just backfill probables with positive - confirmed until 4/21.</t>
  </si>
  <si>
    <t>https://github.com/COVID19Tracking/issues/issues/847</t>
  </si>
  <si>
    <t>https://github.com/COVID19Tracking/issues/issues/541</t>
  </si>
  <si>
    <t>1. Just backfill with positive - confirmed (which match the values given by the state in github issue 541) to 3/12</t>
  </si>
  <si>
    <t>https://github.com/COVID19Tracking/issues/issues/852</t>
  </si>
  <si>
    <t>CTP did not capture confirmed &amp; probable between 5/22 and 6/4 
Backfill: No because we do not have a source because screenshots do not capture hover.</t>
  </si>
  <si>
    <t>https://github.com/COVID19Tracking/issues/issues/555</t>
  </si>
  <si>
    <r>
      <t xml:space="preserve">1. Backfill probables from 6/5 to 7/27 by using positive - confirmed.
2. Fill the gap in the timeseries by carrying over confirmed from 5/22 to 6/4, because we know there were a </t>
    </r>
    <r>
      <rPr>
        <i/>
        <sz val="10"/>
        <rFont val="Arial"/>
      </rPr>
      <t xml:space="preserve">minimum </t>
    </r>
    <r>
      <rPr>
        <sz val="10"/>
        <color rgb="FF000000"/>
        <rFont val="Arial"/>
      </rPr>
      <t>of that many confirmed. Do not touch probables because we don't know what was going on with those (we know there were some from Slack, but not how many because we cannot access the screenshots)
3. Backfill confirmed from 3/18/2020 to 4/29/2020 from the Positives field because we know they were the same.</t>
    </r>
  </si>
  <si>
    <t>https://github.com/COVID19Tracking/issues/issues/822</t>
  </si>
  <si>
    <t>jja++</t>
  </si>
  <si>
    <t>States Daily</t>
  </si>
  <si>
    <t>Calculated</t>
  </si>
  <si>
    <t>Proposed</t>
  </si>
  <si>
    <t>Date</t>
  </si>
  <si>
    <t>Positive Cases (PCR)</t>
  </si>
  <si>
    <t>Probable Cases</t>
  </si>
  <si>
    <t>Positive</t>
  </si>
  <si>
    <t>Calculated Probables</t>
  </si>
  <si>
    <t>Calculated Probables - Recorded Probables</t>
  </si>
  <si>
    <t>AL</t>
  </si>
  <si>
    <t>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</si>
</sst>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m&quot;/&quot;d"/>
    <numFmt numFmtId="165" formatCode="m/d"/>
    <numFmt numFmtId="166" formatCode="m/d\ h:mm"/>
    <numFmt numFmtId="167" formatCode="m/d/yyyy"/>
    <numFmt numFmtId="168" formatCode="m/d\ h:mm:ss\ AM/PM"/>
    <numFmt numFmtId="169" formatCode="mm/dd"/>
    <numFmt numFmtId="170" formatCode="###0"/>
  </numFmts>
  <fonts count="29">
    <font>
      <sz val="10"/>
      <color rgb="FF000000"/>
      <name val="Arial"/>
    </font>
    <font>
      <b/>
      <sz val="18"/>
      <color theme="1"/>
      <name val="Arial"/>
    </font>
    <font>
      <sz val="12"/>
      <color theme="1"/>
      <name val="Arial"/>
    </font>
    <font>
      <b/>
      <sz val="12"/>
      <color theme="1"/>
      <name val="Arial"/>
    </font>
    <font>
      <sz val="24"/>
      <color theme="1"/>
      <name val="EB Garamond"/>
    </font>
    <font>
      <u/>
      <sz val="12"/>
      <color rgb="FF0000FF"/>
      <name val="Arial"/>
    </font>
    <font>
      <b/>
      <sz val="18"/>
      <color rgb="FF4A86E8"/>
      <name val="Arial"/>
    </font>
    <font>
      <b/>
      <sz val="10"/>
      <color theme="1"/>
      <name val="Arial"/>
    </font>
    <font>
      <b/>
      <sz val="10"/>
      <name val="Arial"/>
    </font>
    <font>
      <u/>
      <sz val="10"/>
      <color rgb="FF0000FF"/>
      <name val="Arial"/>
    </font>
    <font>
      <sz val="10"/>
      <color theme="1"/>
      <name val="Arial"/>
    </font>
    <font>
      <u/>
      <sz val="10"/>
      <color rgb="FF0000FF"/>
      <name val="Arial"/>
    </font>
    <font>
      <u/>
      <sz val="10"/>
      <color rgb="FF1155CC"/>
      <name val="Arial"/>
    </font>
    <font>
      <u/>
      <sz val="10"/>
      <color rgb="FF0000FF"/>
      <name val="Arial"/>
    </font>
    <font>
      <sz val="10"/>
      <name val="Arial"/>
    </font>
    <font>
      <sz val="10"/>
      <color rgb="FF000000"/>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b/>
      <sz val="9"/>
      <color theme="1"/>
      <name val="Arial"/>
    </font>
    <font>
      <b/>
      <sz val="10"/>
      <name val="Arial"/>
    </font>
    <font>
      <sz val="10"/>
      <name val="Arial"/>
    </font>
    <font>
      <i/>
      <sz val="10"/>
      <color rgb="FFFF9900"/>
      <name val="Arial"/>
    </font>
    <font>
      <b/>
      <i/>
      <sz val="10"/>
      <color rgb="FFFF9900"/>
      <name val="Arial"/>
    </font>
    <font>
      <i/>
      <sz val="10"/>
      <name val="Arial"/>
    </font>
    <font>
      <sz val="10"/>
      <color rgb="FFFF0000"/>
      <name val="Courier New"/>
    </font>
    <font>
      <i/>
      <sz val="10"/>
      <color rgb="FF000000"/>
      <name val="Arial"/>
    </font>
  </fonts>
  <fills count="9">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B7B7B7"/>
        <bgColor rgb="FFB7B7B7"/>
      </patternFill>
    </fill>
    <fill>
      <patternFill patternType="solid">
        <fgColor rgb="FFFFF2CC"/>
        <bgColor rgb="FFFFF2CC"/>
      </patternFill>
    </fill>
    <fill>
      <patternFill patternType="solid">
        <fgColor rgb="FFD9EAD3"/>
        <bgColor rgb="FFD9EAD3"/>
      </patternFill>
    </fill>
    <fill>
      <patternFill patternType="solid">
        <fgColor rgb="FFFFFF00"/>
        <bgColor rgb="FFFFFF00"/>
      </patternFill>
    </fill>
    <fill>
      <patternFill patternType="solid">
        <fgColor rgb="FFFF9900"/>
        <bgColor rgb="FFFF9900"/>
      </patternFill>
    </fill>
  </fills>
  <borders count="8">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9">
    <xf numFmtId="0" fontId="0" fillId="0" borderId="0" xfId="0" applyFont="1" applyAlignment="1"/>
    <xf numFmtId="49" fontId="4" fillId="0" borderId="1" xfId="0" applyNumberFormat="1" applyFont="1" applyBorder="1" applyAlignment="1">
      <alignment horizontal="right" wrapText="1"/>
    </xf>
    <xf numFmtId="0" fontId="2" fillId="0" borderId="2" xfId="0" applyFont="1" applyBorder="1" applyAlignment="1">
      <alignment wrapText="1"/>
    </xf>
    <xf numFmtId="49" fontId="4" fillId="0" borderId="3" xfId="0" applyNumberFormat="1" applyFont="1" applyBorder="1" applyAlignment="1">
      <alignment horizontal="right" wrapText="1"/>
    </xf>
    <xf numFmtId="0" fontId="5" fillId="0" borderId="4" xfId="0" applyFont="1" applyBorder="1" applyAlignment="1">
      <alignment wrapText="1"/>
    </xf>
    <xf numFmtId="0" fontId="2" fillId="0" borderId="4" xfId="0" applyFont="1" applyBorder="1" applyAlignment="1">
      <alignment wrapText="1"/>
    </xf>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wrapText="1"/>
    </xf>
    <xf numFmtId="49" fontId="4" fillId="0" borderId="3" xfId="0" applyNumberFormat="1" applyFont="1" applyBorder="1" applyAlignment="1">
      <alignment horizontal="right" vertical="center" wrapText="1"/>
    </xf>
    <xf numFmtId="0" fontId="7" fillId="0" borderId="0" xfId="0" applyFont="1"/>
    <xf numFmtId="0" fontId="2" fillId="0" borderId="4" xfId="0" applyFont="1" applyBorder="1"/>
    <xf numFmtId="0" fontId="2" fillId="0" borderId="4" xfId="0" applyFont="1" applyBorder="1" applyAlignment="1"/>
    <xf numFmtId="49" fontId="4" fillId="0" borderId="5" xfId="0" applyNumberFormat="1" applyFont="1" applyBorder="1" applyAlignment="1">
      <alignment horizontal="right" wrapText="1"/>
    </xf>
    <xf numFmtId="0" fontId="2" fillId="0" borderId="6" xfId="0" applyFont="1" applyBorder="1" applyAlignment="1">
      <alignment wrapText="1"/>
    </xf>
    <xf numFmtId="0" fontId="2" fillId="0" borderId="6" xfId="0" applyFont="1" applyBorder="1" applyAlignment="1"/>
    <xf numFmtId="0" fontId="2" fillId="0" borderId="0" xfId="0" applyFont="1"/>
    <xf numFmtId="0" fontId="7" fillId="0" borderId="0" xfId="0" applyFont="1" applyAlignment="1">
      <alignment wrapText="1"/>
    </xf>
    <xf numFmtId="0" fontId="7" fillId="0" borderId="0" xfId="0" applyFont="1" applyAlignment="1">
      <alignment horizontal="left" wrapText="1"/>
    </xf>
    <xf numFmtId="0" fontId="8" fillId="0" borderId="0" xfId="0" applyFont="1" applyAlignment="1">
      <alignment wrapText="1"/>
    </xf>
    <xf numFmtId="0" fontId="9" fillId="0" borderId="0" xfId="0" applyFont="1"/>
    <xf numFmtId="0" fontId="10" fillId="0" borderId="0" xfId="0" applyFont="1"/>
    <xf numFmtId="164" fontId="10" fillId="0" borderId="0" xfId="0" applyNumberFormat="1" applyFont="1" applyAlignment="1">
      <alignment wrapText="1"/>
    </xf>
    <xf numFmtId="0" fontId="10" fillId="0" borderId="0" xfId="0" applyFont="1" applyAlignment="1"/>
    <xf numFmtId="0" fontId="10" fillId="0" borderId="0" xfId="0" applyFont="1" applyAlignment="1">
      <alignment wrapText="1"/>
    </xf>
    <xf numFmtId="165" fontId="10" fillId="0" borderId="0" xfId="0" applyNumberFormat="1" applyFont="1" applyAlignment="1"/>
    <xf numFmtId="0" fontId="11" fillId="0" borderId="0" xfId="0" applyFont="1" applyAlignment="1">
      <alignment wrapText="1"/>
    </xf>
    <xf numFmtId="166" fontId="10" fillId="0" borderId="0" xfId="0" applyNumberFormat="1" applyFont="1" applyAlignment="1"/>
    <xf numFmtId="0" fontId="12" fillId="0" borderId="0" xfId="0" applyFont="1" applyAlignment="1">
      <alignment wrapText="1"/>
    </xf>
    <xf numFmtId="0" fontId="10" fillId="0" borderId="0" xfId="0" applyFont="1" applyAlignment="1">
      <alignment wrapText="1"/>
    </xf>
    <xf numFmtId="167" fontId="10" fillId="0" borderId="0" xfId="0" applyNumberFormat="1" applyFont="1" applyAlignment="1"/>
    <xf numFmtId="0" fontId="10" fillId="0" borderId="0" xfId="0" applyFont="1" applyAlignment="1">
      <alignment wrapText="1"/>
    </xf>
    <xf numFmtId="0" fontId="13" fillId="0" borderId="0" xfId="0" applyFont="1" applyAlignment="1">
      <alignment wrapText="1"/>
    </xf>
    <xf numFmtId="14" fontId="10" fillId="0" borderId="0" xfId="0" applyNumberFormat="1" applyFont="1" applyAlignment="1"/>
    <xf numFmtId="0" fontId="14" fillId="0" borderId="0" xfId="0" applyFont="1" applyAlignment="1"/>
    <xf numFmtId="3" fontId="10" fillId="0" borderId="0" xfId="0" applyNumberFormat="1" applyFont="1"/>
    <xf numFmtId="164" fontId="10" fillId="0" borderId="0" xfId="0" applyNumberFormat="1" applyFont="1" applyAlignment="1">
      <alignment wrapText="1"/>
    </xf>
    <xf numFmtId="166" fontId="14" fillId="0" borderId="0" xfId="0" applyNumberFormat="1" applyFont="1" applyAlignment="1"/>
    <xf numFmtId="0" fontId="14" fillId="0" borderId="0" xfId="0" applyFont="1" applyAlignment="1">
      <alignment wrapText="1"/>
    </xf>
    <xf numFmtId="168" fontId="10" fillId="0" borderId="0" xfId="0" applyNumberFormat="1" applyFont="1" applyAlignment="1"/>
    <xf numFmtId="0" fontId="15" fillId="0" borderId="0" xfId="0" applyFont="1" applyAlignment="1"/>
    <xf numFmtId="0" fontId="16" fillId="0" borderId="0" xfId="0" applyFont="1" applyAlignment="1"/>
    <xf numFmtId="165" fontId="10" fillId="0" borderId="0" xfId="0" applyNumberFormat="1" applyFont="1" applyAlignment="1"/>
    <xf numFmtId="165" fontId="14" fillId="0" borderId="0" xfId="0" applyNumberFormat="1" applyFont="1" applyAlignment="1"/>
    <xf numFmtId="3" fontId="17" fillId="0" borderId="0" xfId="0" applyNumberFormat="1" applyFont="1"/>
    <xf numFmtId="165" fontId="10" fillId="0" borderId="0" xfId="0" applyNumberFormat="1" applyFont="1" applyAlignment="1">
      <alignment wrapText="1"/>
    </xf>
    <xf numFmtId="169" fontId="10" fillId="0" borderId="0" xfId="0" applyNumberFormat="1" applyFont="1" applyAlignment="1"/>
    <xf numFmtId="0" fontId="18" fillId="2" borderId="0" xfId="0" applyFont="1" applyFill="1"/>
    <xf numFmtId="0" fontId="10" fillId="2" borderId="0" xfId="0" applyFont="1" applyFill="1"/>
    <xf numFmtId="164" fontId="14" fillId="2" borderId="0" xfId="0" applyNumberFormat="1" applyFont="1" applyFill="1" applyAlignment="1">
      <alignment wrapText="1"/>
    </xf>
    <xf numFmtId="0" fontId="10" fillId="2" borderId="0" xfId="0" applyFont="1" applyFill="1" applyAlignment="1">
      <alignment wrapText="1"/>
    </xf>
    <xf numFmtId="0" fontId="19" fillId="2" borderId="0" xfId="0" applyFont="1" applyFill="1" applyAlignment="1">
      <alignment wrapText="1"/>
    </xf>
    <xf numFmtId="166" fontId="10" fillId="2" borderId="0" xfId="0" applyNumberFormat="1" applyFont="1" applyFill="1" applyAlignment="1"/>
    <xf numFmtId="0" fontId="10" fillId="2" borderId="0" xfId="0" applyFont="1" applyFill="1" applyAlignment="1"/>
    <xf numFmtId="0" fontId="20" fillId="2" borderId="0" xfId="0" applyFont="1" applyFill="1" applyAlignment="1">
      <alignment wrapText="1"/>
    </xf>
    <xf numFmtId="165" fontId="14" fillId="0" borderId="0" xfId="0" applyNumberFormat="1" applyFont="1" applyAlignment="1">
      <alignment wrapText="1"/>
    </xf>
    <xf numFmtId="0" fontId="7" fillId="3" borderId="0" xfId="0" applyFont="1" applyFill="1" applyAlignment="1">
      <alignment horizontal="center" wrapText="1"/>
    </xf>
    <xf numFmtId="0" fontId="7" fillId="4" borderId="0" xfId="0" applyFont="1" applyFill="1" applyAlignment="1"/>
    <xf numFmtId="0" fontId="7" fillId="3" borderId="0" xfId="0" applyFont="1" applyFill="1" applyAlignment="1">
      <alignment wrapText="1"/>
    </xf>
    <xf numFmtId="0" fontId="7" fillId="3" borderId="7" xfId="0" applyFont="1" applyFill="1" applyBorder="1" applyAlignment="1">
      <alignment wrapText="1"/>
    </xf>
    <xf numFmtId="0" fontId="21" fillId="3" borderId="7" xfId="0" applyFont="1" applyFill="1" applyBorder="1" applyAlignment="1">
      <alignment wrapText="1"/>
    </xf>
    <xf numFmtId="0" fontId="7" fillId="5" borderId="0" xfId="0" applyFont="1" applyFill="1" applyAlignment="1">
      <alignment wrapText="1"/>
    </xf>
    <xf numFmtId="0" fontId="10" fillId="6" borderId="0" xfId="0" applyFont="1" applyFill="1" applyAlignment="1">
      <alignment wrapText="1"/>
    </xf>
    <xf numFmtId="0" fontId="10" fillId="0" borderId="0" xfId="0" applyFont="1" applyAlignment="1">
      <alignment horizontal="right"/>
    </xf>
    <xf numFmtId="0" fontId="10" fillId="0" borderId="0" xfId="0" applyFont="1" applyAlignment="1"/>
    <xf numFmtId="170" fontId="10" fillId="0" borderId="7" xfId="0" applyNumberFormat="1" applyFont="1" applyBorder="1" applyAlignment="1">
      <alignment horizontal="center"/>
    </xf>
    <xf numFmtId="170" fontId="10" fillId="0" borderId="0" xfId="0" applyNumberFormat="1" applyFont="1" applyAlignment="1">
      <alignment horizontal="center"/>
    </xf>
    <xf numFmtId="170" fontId="10" fillId="0" borderId="0" xfId="0" applyNumberFormat="1" applyFont="1" applyAlignment="1">
      <alignment horizontal="right"/>
    </xf>
    <xf numFmtId="0" fontId="10" fillId="4" borderId="0" xfId="0" applyFont="1" applyFill="1"/>
    <xf numFmtId="170" fontId="10" fillId="0" borderId="0" xfId="0" applyNumberFormat="1" applyFont="1"/>
    <xf numFmtId="0" fontId="10" fillId="0" borderId="0" xfId="0" applyFont="1" applyAlignment="1">
      <alignment horizontal="center"/>
    </xf>
    <xf numFmtId="170" fontId="10" fillId="0" borderId="0" xfId="0" applyNumberFormat="1" applyFont="1" applyAlignment="1">
      <alignment horizontal="right" vertical="top"/>
    </xf>
    <xf numFmtId="3" fontId="10" fillId="0" borderId="0" xfId="0" applyNumberFormat="1" applyFont="1" applyAlignment="1">
      <alignment horizontal="center"/>
    </xf>
    <xf numFmtId="0" fontId="10" fillId="0" borderId="0" xfId="0" applyFont="1" applyAlignment="1"/>
    <xf numFmtId="0" fontId="10" fillId="7" borderId="0" xfId="0" applyFont="1" applyFill="1" applyAlignment="1">
      <alignment horizontal="center"/>
    </xf>
    <xf numFmtId="0" fontId="10" fillId="7" borderId="0" xfId="0" applyFont="1" applyFill="1"/>
    <xf numFmtId="0" fontId="10" fillId="7" borderId="0" xfId="0" applyFont="1" applyFill="1" applyAlignment="1">
      <alignment horizontal="right"/>
    </xf>
    <xf numFmtId="0" fontId="10" fillId="0" borderId="0" xfId="0" applyFont="1" applyAlignment="1">
      <alignment horizontal="right" vertical="top"/>
    </xf>
    <xf numFmtId="0" fontId="10" fillId="0" borderId="0" xfId="0" applyFont="1" applyAlignment="1"/>
    <xf numFmtId="0" fontId="7" fillId="0" borderId="0" xfId="0" applyFont="1" applyAlignment="1">
      <alignment horizontal="center"/>
    </xf>
    <xf numFmtId="170" fontId="7" fillId="0" borderId="0" xfId="0" applyNumberFormat="1" applyFont="1" applyAlignment="1">
      <alignment horizontal="right"/>
    </xf>
    <xf numFmtId="3" fontId="10" fillId="0" borderId="0" xfId="0" applyNumberFormat="1" applyFont="1" applyAlignment="1">
      <alignment horizontal="right"/>
    </xf>
    <xf numFmtId="0" fontId="7" fillId="0" borderId="0" xfId="0" applyFont="1" applyAlignment="1">
      <alignment horizontal="right"/>
    </xf>
    <xf numFmtId="0" fontId="7" fillId="4" borderId="0" xfId="0" applyFont="1" applyFill="1"/>
    <xf numFmtId="0" fontId="7" fillId="0" borderId="0" xfId="0" applyFont="1" applyAlignment="1"/>
    <xf numFmtId="0" fontId="8" fillId="3" borderId="0" xfId="0" applyFont="1" applyFill="1" applyAlignment="1">
      <alignment horizontal="center" wrapText="1"/>
    </xf>
    <xf numFmtId="0" fontId="22" fillId="8" borderId="0" xfId="0" applyFont="1" applyFill="1" applyAlignment="1">
      <alignment horizontal="right"/>
    </xf>
    <xf numFmtId="0" fontId="22" fillId="8" borderId="0" xfId="0" applyFont="1" applyFill="1" applyAlignment="1"/>
    <xf numFmtId="170" fontId="22" fillId="8" borderId="0" xfId="0" applyNumberFormat="1" applyFont="1" applyFill="1" applyAlignment="1">
      <alignment horizontal="center"/>
    </xf>
    <xf numFmtId="0" fontId="22" fillId="8" borderId="0" xfId="0" applyFont="1" applyFill="1" applyAlignment="1">
      <alignment horizontal="center"/>
    </xf>
    <xf numFmtId="170" fontId="22" fillId="8" borderId="0" xfId="0" applyNumberFormat="1" applyFont="1" applyFill="1" applyAlignment="1">
      <alignment horizontal="right"/>
    </xf>
    <xf numFmtId="0" fontId="8" fillId="8" borderId="0" xfId="0" applyFont="1" applyFill="1"/>
    <xf numFmtId="170" fontId="7" fillId="8" borderId="0" xfId="0" applyNumberFormat="1" applyFont="1" applyFill="1"/>
    <xf numFmtId="0" fontId="14" fillId="8" borderId="0" xfId="0" applyFont="1" applyFill="1"/>
    <xf numFmtId="170" fontId="23" fillId="8" borderId="0" xfId="0" applyNumberFormat="1" applyFont="1" applyFill="1" applyAlignment="1">
      <alignment horizontal="center"/>
    </xf>
    <xf numFmtId="170" fontId="7" fillId="0" borderId="0" xfId="0" applyNumberFormat="1" applyFont="1" applyAlignment="1">
      <alignment horizontal="center"/>
    </xf>
    <xf numFmtId="170" fontId="7" fillId="0" borderId="0" xfId="0" applyNumberFormat="1" applyFont="1"/>
    <xf numFmtId="170" fontId="22" fillId="0" borderId="0" xfId="0" applyNumberFormat="1" applyFont="1" applyAlignment="1">
      <alignment horizontal="center"/>
    </xf>
    <xf numFmtId="170" fontId="23" fillId="0" borderId="0" xfId="0" applyNumberFormat="1" applyFont="1" applyAlignment="1">
      <alignment horizontal="center"/>
    </xf>
    <xf numFmtId="170" fontId="10" fillId="0" borderId="0" xfId="0" applyNumberFormat="1" applyFont="1" applyAlignment="1">
      <alignment horizontal="center"/>
    </xf>
    <xf numFmtId="0" fontId="1" fillId="0" borderId="0" xfId="0" applyFont="1" applyAlignment="1">
      <alignment horizontal="center" wrapText="1"/>
    </xf>
    <xf numFmtId="0" fontId="0" fillId="0" borderId="0" xfId="0" applyFont="1" applyAlignment="1"/>
    <xf numFmtId="0" fontId="2" fillId="0" borderId="0" xfId="0" applyFont="1" applyAlignment="1">
      <alignment horizontal="center" vertical="center" wrapText="1"/>
    </xf>
    <xf numFmtId="0" fontId="3" fillId="0" borderId="0" xfId="0" applyFont="1" applyAlignment="1">
      <alignment horizontal="left" wrapText="1"/>
    </xf>
    <xf numFmtId="0" fontId="1" fillId="0" borderId="0" xfId="0" applyFont="1" applyAlignment="1">
      <alignment horizontal="center" vertical="center" wrapText="1"/>
    </xf>
    <xf numFmtId="0" fontId="6" fillId="0" borderId="0" xfId="0" applyFont="1" applyAlignment="1">
      <alignment horizontal="center" vertical="center" wrapText="1"/>
    </xf>
    <xf numFmtId="0" fontId="7" fillId="3" borderId="0" xfId="0" applyFont="1" applyFill="1" applyAlignment="1">
      <alignment horizontal="center" wrapText="1"/>
    </xf>
    <xf numFmtId="0" fontId="7" fillId="5" borderId="0" xfId="0" applyFont="1" applyFill="1" applyAlignment="1">
      <alignment horizontal="center" wrapText="1"/>
    </xf>
    <xf numFmtId="0" fontId="7" fillId="6"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COVID19Tracking/issues/issues" TargetMode="External"/><Relationship Id="rId2" Type="http://schemas.openxmlformats.org/officeDocument/2006/relationships/hyperlink" Target="http://covid-tracking-project-data.s3-website.us-east-1.amazonaws.com/state_screenshots/" TargetMode="External"/><Relationship Id="rId1" Type="http://schemas.openxmlformats.org/officeDocument/2006/relationships/hyperlink" Target="https://docs.google.com/spreadsheets/d/1a18DHgA0XRAZB4JNATqiP_r0iobDFl6O6gAJyeLwDac/edit"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hawaiidata.org/covid19" TargetMode="External"/><Relationship Id="rId21" Type="http://schemas.openxmlformats.org/officeDocument/2006/relationships/hyperlink" Target="https://github.com/COVID19Tracking/issues/issues/863" TargetMode="External"/><Relationship Id="rId42" Type="http://schemas.openxmlformats.org/officeDocument/2006/relationships/hyperlink" Target="https://covid-tracking.slack.com/archives/C012C4BEAR4/p1596030099395700?thread_ts=1596029766.395300&amp;cid=C012C4BEAR4" TargetMode="External"/><Relationship Id="rId47" Type="http://schemas.openxmlformats.org/officeDocument/2006/relationships/hyperlink" Target="https://www.maine.gov/dhhs/mecdc/infectious-disease/epi/airborne/coronavirus.shtml" TargetMode="External"/><Relationship Id="rId63" Type="http://schemas.openxmlformats.org/officeDocument/2006/relationships/hyperlink" Target="https://app.powerbigov.us/view?r=eyJrIjoiMjA2ZThiOWUtM2FlNS00MGY5LWFmYjUtNmQwNTQ3Nzg5N2I2IiwidCI6ImU0YTM0MGU2LWI4OWUtNGU2OC04ZWFhLTE1NDRkMjcwMzk4MCJ9" TargetMode="External"/><Relationship Id="rId68" Type="http://schemas.openxmlformats.org/officeDocument/2006/relationships/hyperlink" Target="https://github.com/COVID19Tracking/issues/issues/556" TargetMode="External"/><Relationship Id="rId84" Type="http://schemas.openxmlformats.org/officeDocument/2006/relationships/hyperlink" Target="https://public.tableau.com/views/VirginiaCOVID-19Dashboard/VirginiaCOVID-19Dashboard?:embed=yes&amp;:display_count=yes&amp;:showVizHome=no&amp;:toolbar=no" TargetMode="External"/><Relationship Id="rId89" Type="http://schemas.openxmlformats.org/officeDocument/2006/relationships/hyperlink" Target="https://www.dhs.wisconsin.gov/outbreaks/index.htm" TargetMode="External"/><Relationship Id="rId16" Type="http://schemas.openxmlformats.org/officeDocument/2006/relationships/hyperlink" Target="https://portal.ct.gov/Coronavirus" TargetMode="External"/><Relationship Id="rId11" Type="http://schemas.openxmlformats.org/officeDocument/2006/relationships/hyperlink" Target="https://covid-tracking.slack.com/archives/C012C4BEAR4/p1600385375000200?thread_ts=1600384565.191800&amp;cid=C012C4BEAR4" TargetMode="External"/><Relationship Id="rId32" Type="http://schemas.openxmlformats.org/officeDocument/2006/relationships/hyperlink" Target="https://www.in.gov/isdh/28470.htm" TargetMode="External"/><Relationship Id="rId37" Type="http://schemas.openxmlformats.org/officeDocument/2006/relationships/hyperlink" Target="https://github.com/COVID19Tracking/issues/issues/864" TargetMode="External"/><Relationship Id="rId53" Type="http://schemas.openxmlformats.org/officeDocument/2006/relationships/hyperlink" Target="http://mophep.maps.arcgis.com/apps/MapSeries/index.html?appid=8e01a5d8d8bd4b4f85add006f9e14a9d" TargetMode="External"/><Relationship Id="rId58" Type="http://schemas.openxmlformats.org/officeDocument/2006/relationships/hyperlink" Target="https://www.health.nd.gov/diseases-conditions/coronavirus/north-dakota-coronavirus-cases" TargetMode="External"/><Relationship Id="rId74" Type="http://schemas.openxmlformats.org/officeDocument/2006/relationships/hyperlink" Target="https://github.com/COVID19Tracking/issues/issues/703" TargetMode="External"/><Relationship Id="rId79" Type="http://schemas.openxmlformats.org/officeDocument/2006/relationships/hyperlink" Target="https://doh.sd.gov/news/Coronavirus.aspx" TargetMode="External"/><Relationship Id="rId5" Type="http://schemas.openxmlformats.org/officeDocument/2006/relationships/hyperlink" Target="https://www.americansamoa.gov/covid-19-advisories" TargetMode="External"/><Relationship Id="rId90" Type="http://schemas.openxmlformats.org/officeDocument/2006/relationships/hyperlink" Target="https://github.com/COVID19Tracking/issues/issues/541" TargetMode="External"/><Relationship Id="rId95" Type="http://schemas.openxmlformats.org/officeDocument/2006/relationships/hyperlink" Target="https://health.wyo.gov/publichealth/infectious-disease-epidemiology-unit/disease/novel-coronavirus/" TargetMode="External"/><Relationship Id="rId22" Type="http://schemas.openxmlformats.org/officeDocument/2006/relationships/hyperlink" Target="https://experience.arcgis.com/experience/96dd742462124fa0b38ddedb9b25e429/" TargetMode="External"/><Relationship Id="rId27" Type="http://schemas.openxmlformats.org/officeDocument/2006/relationships/hyperlink" Target="https://coronavirus.iowa.gov/" TargetMode="External"/><Relationship Id="rId43" Type="http://schemas.openxmlformats.org/officeDocument/2006/relationships/hyperlink" Target="https://github.com/COVID19Tracking/issues/issues/689" TargetMode="External"/><Relationship Id="rId48" Type="http://schemas.openxmlformats.org/officeDocument/2006/relationships/hyperlink" Target="https://github.com/COVID19Tracking/issues/issues/837" TargetMode="External"/><Relationship Id="rId64" Type="http://schemas.openxmlformats.org/officeDocument/2006/relationships/hyperlink" Target="https://coronavirus.health.ny.gov/county-county-breakdown-positive-cases" TargetMode="External"/><Relationship Id="rId69" Type="http://schemas.openxmlformats.org/officeDocument/2006/relationships/hyperlink" Target="https://github.com/COVID19Tracking/issues/issues/556" TargetMode="External"/><Relationship Id="rId8" Type="http://schemas.openxmlformats.org/officeDocument/2006/relationships/hyperlink" Target="https://github.com/COVID19Tracking/issues/issues/741" TargetMode="External"/><Relationship Id="rId51" Type="http://schemas.openxmlformats.org/officeDocument/2006/relationships/hyperlink" Target="https://github.com/COVID19Tracking/issues/issues/843" TargetMode="External"/><Relationship Id="rId72" Type="http://schemas.openxmlformats.org/officeDocument/2006/relationships/hyperlink" Target="https://github.com/COVID19Tracking/issues/issues/838" TargetMode="External"/><Relationship Id="rId80" Type="http://schemas.openxmlformats.org/officeDocument/2006/relationships/hyperlink" Target="https://www.tn.gov/health/cedep/ncov.html" TargetMode="External"/><Relationship Id="rId85" Type="http://schemas.openxmlformats.org/officeDocument/2006/relationships/hyperlink" Target="https://github.com/COVID19Tracking/issues/issues/847" TargetMode="External"/><Relationship Id="rId93" Type="http://schemas.openxmlformats.org/officeDocument/2006/relationships/hyperlink" Target="https://github.com/COVID19Tracking/issues/issues/555" TargetMode="External"/><Relationship Id="rId3" Type="http://schemas.openxmlformats.org/officeDocument/2006/relationships/hyperlink" Target="https://github.com/COVID19Tracking/issues/issues/740" TargetMode="External"/><Relationship Id="rId12" Type="http://schemas.openxmlformats.org/officeDocument/2006/relationships/hyperlink" Target="https://github.com/COVID19Tracking/issues/issues/812" TargetMode="External"/><Relationship Id="rId17" Type="http://schemas.openxmlformats.org/officeDocument/2006/relationships/hyperlink" Target="https://coronavirus.dc.gov/page/coronavirus-surveillance-data" TargetMode="External"/><Relationship Id="rId25" Type="http://schemas.openxmlformats.org/officeDocument/2006/relationships/hyperlink" Target="https://github.com/COVID19Tracking/issues/issues/832" TargetMode="External"/><Relationship Id="rId33" Type="http://schemas.openxmlformats.org/officeDocument/2006/relationships/hyperlink" Target="https://www.coronavirus.kdheks.gov/160/COVID-19-in-Kansas" TargetMode="External"/><Relationship Id="rId38" Type="http://schemas.openxmlformats.org/officeDocument/2006/relationships/hyperlink" Target="http://ldh.la.gov/Coronavirus/" TargetMode="External"/><Relationship Id="rId46" Type="http://schemas.openxmlformats.org/officeDocument/2006/relationships/hyperlink" Target="https://coronavirus.maryland.gov/" TargetMode="External"/><Relationship Id="rId59" Type="http://schemas.openxmlformats.org/officeDocument/2006/relationships/hyperlink" Target="https://nebraska.maps.arcgis.com/apps/opsdashboard/index.html" TargetMode="External"/><Relationship Id="rId67" Type="http://schemas.openxmlformats.org/officeDocument/2006/relationships/hyperlink" Target="https://www.oregon.gov/oha/PH/DISEASESCONDITIONS/DISEASESAZ/Pages/emerging-respiratory-infections.aspx" TargetMode="External"/><Relationship Id="rId20" Type="http://schemas.openxmlformats.org/officeDocument/2006/relationships/hyperlink" Target="https://github.com/COVID19Tracking/issues/issues/622" TargetMode="External"/><Relationship Id="rId41" Type="http://schemas.openxmlformats.org/officeDocument/2006/relationships/hyperlink" Target="https://covidtracking.com/data/state/massachusetts" TargetMode="External"/><Relationship Id="rId54" Type="http://schemas.openxmlformats.org/officeDocument/2006/relationships/hyperlink" Target="https://msdh.ms.gov/msdhsite/_static/14,0,420.html" TargetMode="External"/><Relationship Id="rId62" Type="http://schemas.openxmlformats.org/officeDocument/2006/relationships/hyperlink" Target="https://cv.nmhealth.org/" TargetMode="External"/><Relationship Id="rId70" Type="http://schemas.openxmlformats.org/officeDocument/2006/relationships/hyperlink" Target="https://github.com/COVID19Tracking/issues/issues/854" TargetMode="External"/><Relationship Id="rId75" Type="http://schemas.openxmlformats.org/officeDocument/2006/relationships/hyperlink" Target="https://github.com/COVID19Tracking/issues/issues/829" TargetMode="External"/><Relationship Id="rId83" Type="http://schemas.openxmlformats.org/officeDocument/2006/relationships/hyperlink" Target="https://coronavirus-dashboard.utah.gov/" TargetMode="External"/><Relationship Id="rId88" Type="http://schemas.openxmlformats.org/officeDocument/2006/relationships/hyperlink" Target="https://www.doh.wa.gov/Emergencies/Coronavirus" TargetMode="External"/><Relationship Id="rId91" Type="http://schemas.openxmlformats.org/officeDocument/2006/relationships/hyperlink" Target="https://github.com/COVID19Tracking/issues/issues/852" TargetMode="External"/><Relationship Id="rId1" Type="http://schemas.openxmlformats.org/officeDocument/2006/relationships/hyperlink" Target="https://alpublichealth.maps.arcgis.com/apps/opsdashboard/index.html" TargetMode="External"/><Relationship Id="rId6" Type="http://schemas.openxmlformats.org/officeDocument/2006/relationships/hyperlink" Target="https://www.azdhs.gov/preparedness/epidemiology-disease-control/infectious-disease-epidemiology/covid-19/dashboards/index.php" TargetMode="External"/><Relationship Id="rId15" Type="http://schemas.openxmlformats.org/officeDocument/2006/relationships/hyperlink" Target="https://github.com/COVID19Tracking/issues/issues/848" TargetMode="External"/><Relationship Id="rId23" Type="http://schemas.openxmlformats.org/officeDocument/2006/relationships/hyperlink" Target="https://dph.georgia.gov/covid-19-daily-status-report" TargetMode="External"/><Relationship Id="rId28" Type="http://schemas.openxmlformats.org/officeDocument/2006/relationships/hyperlink" Target="https://public.tableau.com/profile/idaho.division.of.public.health" TargetMode="External"/><Relationship Id="rId36" Type="http://schemas.openxmlformats.org/officeDocument/2006/relationships/hyperlink" Target="https://covid-tracking-project-data.s3.us-east-1.amazonaws.com/state_screenshots/KY/KY-secondary-20200527-183656.png" TargetMode="External"/><Relationship Id="rId49" Type="http://schemas.openxmlformats.org/officeDocument/2006/relationships/hyperlink" Target="https://www.michigan.gov/coronavirus/0,9753,7-406-98163_98173---,00.html" TargetMode="External"/><Relationship Id="rId57" Type="http://schemas.openxmlformats.org/officeDocument/2006/relationships/hyperlink" Target="https://www.ncdhhs.gov/covid-19-case-count-nc" TargetMode="External"/><Relationship Id="rId10" Type="http://schemas.openxmlformats.org/officeDocument/2006/relationships/hyperlink" Target="https://covid19.colorado.gov/data" TargetMode="External"/><Relationship Id="rId31" Type="http://schemas.openxmlformats.org/officeDocument/2006/relationships/hyperlink" Target="https://github.com/COVID19Tracking/issues/issues/824" TargetMode="External"/><Relationship Id="rId44" Type="http://schemas.openxmlformats.org/officeDocument/2006/relationships/hyperlink" Target="https://github.com/COVID19Tracking/issues/issues/689" TargetMode="External"/><Relationship Id="rId52" Type="http://schemas.openxmlformats.org/officeDocument/2006/relationships/hyperlink" Target="https://www.health.state.mn.us/diseases/coronavirus/situation.html" TargetMode="External"/><Relationship Id="rId60" Type="http://schemas.openxmlformats.org/officeDocument/2006/relationships/hyperlink" Target="https://www.dhhs.nh.gov/dphs/cdcs/2019-ncov.htm" TargetMode="External"/><Relationship Id="rId65" Type="http://schemas.openxmlformats.org/officeDocument/2006/relationships/hyperlink" Target="https://coronavirus.ohio.gov/wps/portal/gov/covid-19/dashboards" TargetMode="External"/><Relationship Id="rId73" Type="http://schemas.openxmlformats.org/officeDocument/2006/relationships/hyperlink" Target="https://github.com/COVID19Tracking/issues/issues/839" TargetMode="External"/><Relationship Id="rId78" Type="http://schemas.openxmlformats.org/officeDocument/2006/relationships/hyperlink" Target="https://github.com/COVID19Tracking/issues/issues/693" TargetMode="External"/><Relationship Id="rId81" Type="http://schemas.openxmlformats.org/officeDocument/2006/relationships/hyperlink" Target="https://github.com/COVID19Tracking/issues/issues/795" TargetMode="External"/><Relationship Id="rId86" Type="http://schemas.openxmlformats.org/officeDocument/2006/relationships/hyperlink" Target="https://www.covid19usvi.com/?utm_source=doh&amp;utm_medium=web&amp;utm_campaign=coronavirus" TargetMode="External"/><Relationship Id="rId94" Type="http://schemas.openxmlformats.org/officeDocument/2006/relationships/hyperlink" Target="https://github.com/COVID19Tracking/issues/issues/822" TargetMode="External"/><Relationship Id="rId4" Type="http://schemas.openxmlformats.org/officeDocument/2006/relationships/hyperlink" Target="https://experience.arcgis.com/experience/c2ef4a4fcbe5458fbf2e48a21e4fece9" TargetMode="External"/><Relationship Id="rId9" Type="http://schemas.openxmlformats.org/officeDocument/2006/relationships/hyperlink" Target="https://public.tableau.com/views/COVID-19PublicDashboard/Covid-19Public?:embed=y&amp;:display_count=no&amp;:showVizHome=no" TargetMode="External"/><Relationship Id="rId13" Type="http://schemas.openxmlformats.org/officeDocument/2006/relationships/hyperlink" Target="https://drive.google.com/drive/folders/1bBAC7H-pdEDgPxRuU_eR36ghzc0HWNf1" TargetMode="External"/><Relationship Id="rId18" Type="http://schemas.openxmlformats.org/officeDocument/2006/relationships/hyperlink" Target="https://dhss.delaware.gov/dhss/dph/epi/2019novelcoronavirus.html" TargetMode="External"/><Relationship Id="rId39" Type="http://schemas.openxmlformats.org/officeDocument/2006/relationships/hyperlink" Target="https://github.com/COVID19Tracking/issues/issues/562" TargetMode="External"/><Relationship Id="rId34" Type="http://schemas.openxmlformats.org/officeDocument/2006/relationships/hyperlink" Target="https://chfs.ky.gov/agencies/dph/Pages/covid19.aspx" TargetMode="External"/><Relationship Id="rId50" Type="http://schemas.openxmlformats.org/officeDocument/2006/relationships/hyperlink" Target="https://github.com/COVID19Tracking/issues/issues/701" TargetMode="External"/><Relationship Id="rId55" Type="http://schemas.openxmlformats.org/officeDocument/2006/relationships/hyperlink" Target="https://github.com/COVID19Tracking/issues/issues/846" TargetMode="External"/><Relationship Id="rId76" Type="http://schemas.openxmlformats.org/officeDocument/2006/relationships/hyperlink" Target="https://health.ri.gov/data/covid-19/" TargetMode="External"/><Relationship Id="rId7" Type="http://schemas.openxmlformats.org/officeDocument/2006/relationships/hyperlink" Target="https://github.com/COVID19Tracking/issues/issues/614" TargetMode="External"/><Relationship Id="rId71" Type="http://schemas.openxmlformats.org/officeDocument/2006/relationships/hyperlink" Target="https://www.health.pa.gov/topics/disease/coronavirus/Pages/Cases.aspx" TargetMode="External"/><Relationship Id="rId92" Type="http://schemas.openxmlformats.org/officeDocument/2006/relationships/hyperlink" Target="https://dhhr.wv.gov/Coronavirus%20Disease-COVID-19/Pages/default.aspx" TargetMode="External"/><Relationship Id="rId2" Type="http://schemas.openxmlformats.org/officeDocument/2006/relationships/hyperlink" Target="https://github.com/COVID19Tracking/issues/issues/610" TargetMode="External"/><Relationship Id="rId29" Type="http://schemas.openxmlformats.org/officeDocument/2006/relationships/hyperlink" Target="https://github.com/COVID19Tracking/issues/issues/823" TargetMode="External"/><Relationship Id="rId24" Type="http://schemas.openxmlformats.org/officeDocument/2006/relationships/hyperlink" Target="https://github.com/COVID19Tracking/issues/issues/684" TargetMode="External"/><Relationship Id="rId40" Type="http://schemas.openxmlformats.org/officeDocument/2006/relationships/hyperlink" Target="https://www.mass.gov/info-details/covid-19-cases-quarantine-and-monitoring" TargetMode="External"/><Relationship Id="rId45" Type="http://schemas.openxmlformats.org/officeDocument/2006/relationships/hyperlink" Target="https://covid-tracking.slack.com/archives/C012C4BEAR4/p1600958492015900" TargetMode="External"/><Relationship Id="rId66" Type="http://schemas.openxmlformats.org/officeDocument/2006/relationships/hyperlink" Target="https://coronavirus.health.ok.gov/executive-order-reports" TargetMode="External"/><Relationship Id="rId87" Type="http://schemas.openxmlformats.org/officeDocument/2006/relationships/hyperlink" Target="https://experience.arcgis.com/experience/85f43bd849e743cb957993a545d17170" TargetMode="External"/><Relationship Id="rId61" Type="http://schemas.openxmlformats.org/officeDocument/2006/relationships/hyperlink" Target="https://covid19.nj.gov/" TargetMode="External"/><Relationship Id="rId82" Type="http://schemas.openxmlformats.org/officeDocument/2006/relationships/hyperlink" Target="https://txdshs.maps.arcgis.com/apps/opsdashboard/index.html" TargetMode="External"/><Relationship Id="rId19" Type="http://schemas.openxmlformats.org/officeDocument/2006/relationships/hyperlink" Target="https://covid-tracking-project-data.s3.us-east-1.amazonaws.com/state_screenshots/DE/DE-20200711-180651.png" TargetMode="External"/><Relationship Id="rId14" Type="http://schemas.openxmlformats.org/officeDocument/2006/relationships/hyperlink" Target="https://github.com/COVID19Tracking/issues/issues/812" TargetMode="External"/><Relationship Id="rId30" Type="http://schemas.openxmlformats.org/officeDocument/2006/relationships/hyperlink" Target="http://www.dph.illinois.gov/topics-services/diseases-and-conditions/diseases-a-z-list/coronavirus" TargetMode="External"/><Relationship Id="rId35" Type="http://schemas.openxmlformats.org/officeDocument/2006/relationships/hyperlink" Target="https://covid-tracking-project-data.s3.us-east-1.amazonaws.com/state_screenshots/KY/KY-secondary-20200520-183441.png" TargetMode="External"/><Relationship Id="rId56" Type="http://schemas.openxmlformats.org/officeDocument/2006/relationships/hyperlink" Target="https://montana.maps.arcgis.com/apps/MapSeries/index.html?appid=7c34f3412536439491adcc2103421d4b" TargetMode="External"/><Relationship Id="rId77" Type="http://schemas.openxmlformats.org/officeDocument/2006/relationships/hyperlink" Target="https://scdhec.gov/health/infectious-diseases/viruses/coronavirus-disease-2019-covid-19/monitoring-testing-covid-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12"/>
  <sheetViews>
    <sheetView workbookViewId="0">
      <selection sqref="A1:B1"/>
    </sheetView>
  </sheetViews>
  <sheetFormatPr baseColWidth="10" defaultColWidth="14.5" defaultRowHeight="15.75" customHeight="1"/>
  <cols>
    <col min="1" max="1" width="9.1640625" customWidth="1"/>
    <col min="2" max="2" width="84" customWidth="1"/>
  </cols>
  <sheetData>
    <row r="1" spans="1:8" ht="15">
      <c r="A1" s="100" t="s">
        <v>0</v>
      </c>
      <c r="B1" s="101"/>
    </row>
    <row r="2" spans="1:8" ht="39.75" customHeight="1">
      <c r="A2" s="102" t="s">
        <v>1</v>
      </c>
      <c r="B2" s="101"/>
    </row>
    <row r="3" spans="1:8" ht="14">
      <c r="A3" s="103" t="s">
        <v>2</v>
      </c>
      <c r="B3" s="101"/>
    </row>
    <row r="4" spans="1:8" ht="32">
      <c r="A4" s="1" t="s">
        <v>3</v>
      </c>
      <c r="B4" s="2" t="s">
        <v>4</v>
      </c>
      <c r="E4" s="104" t="s">
        <v>5</v>
      </c>
      <c r="F4" s="101"/>
      <c r="G4" s="101"/>
      <c r="H4" s="101"/>
    </row>
    <row r="5" spans="1:8" ht="35">
      <c r="A5" s="3" t="s">
        <v>6</v>
      </c>
      <c r="B5" s="4" t="s">
        <v>7</v>
      </c>
      <c r="E5" s="101"/>
      <c r="F5" s="101"/>
      <c r="G5" s="101"/>
      <c r="H5" s="101"/>
    </row>
    <row r="6" spans="1:8" ht="161">
      <c r="A6" s="3" t="s">
        <v>8</v>
      </c>
      <c r="B6" s="4" t="s">
        <v>9</v>
      </c>
      <c r="E6" s="104" t="s">
        <v>10</v>
      </c>
      <c r="F6" s="101"/>
      <c r="G6" s="101"/>
      <c r="H6" s="101"/>
    </row>
    <row r="7" spans="1:8" ht="46">
      <c r="A7" s="3" t="s">
        <v>11</v>
      </c>
      <c r="B7" s="5" t="s">
        <v>12</v>
      </c>
      <c r="E7" s="104" t="s">
        <v>13</v>
      </c>
      <c r="F7" s="101"/>
      <c r="G7" s="101"/>
      <c r="H7" s="101"/>
    </row>
    <row r="8" spans="1:8" ht="49">
      <c r="A8" s="3" t="s">
        <v>14</v>
      </c>
      <c r="B8" s="5" t="s">
        <v>15</v>
      </c>
    </row>
    <row r="9" spans="1:8" ht="105">
      <c r="A9" s="3" t="s">
        <v>16</v>
      </c>
      <c r="B9" s="5" t="s">
        <v>17</v>
      </c>
      <c r="E9" s="105" t="s">
        <v>18</v>
      </c>
      <c r="F9" s="101"/>
      <c r="G9" s="101"/>
      <c r="H9" s="101"/>
    </row>
    <row r="10" spans="1:8" ht="49">
      <c r="A10" s="3" t="s">
        <v>19</v>
      </c>
      <c r="B10" s="5" t="s">
        <v>20</v>
      </c>
    </row>
    <row r="11" spans="1:8" ht="97">
      <c r="A11" s="3" t="s">
        <v>21</v>
      </c>
      <c r="B11" s="4" t="s">
        <v>22</v>
      </c>
    </row>
    <row r="12" spans="1:8" ht="223">
      <c r="A12" s="3" t="s">
        <v>21</v>
      </c>
      <c r="B12" s="5" t="s">
        <v>23</v>
      </c>
    </row>
    <row r="13" spans="1:8" ht="37">
      <c r="A13" s="3" t="s">
        <v>24</v>
      </c>
      <c r="B13" s="5" t="s">
        <v>25</v>
      </c>
    </row>
    <row r="14" spans="1:8" ht="32">
      <c r="A14" s="3" t="s">
        <v>26</v>
      </c>
      <c r="B14" s="5" t="s">
        <v>27</v>
      </c>
    </row>
    <row r="15" spans="1:8" ht="16">
      <c r="A15" s="6"/>
      <c r="B15" s="5"/>
    </row>
    <row r="16" spans="1:8" ht="17">
      <c r="A16" s="7"/>
      <c r="B16" s="8" t="s">
        <v>28</v>
      </c>
    </row>
    <row r="17" spans="1:7" ht="31">
      <c r="A17" s="9">
        <v>1</v>
      </c>
      <c r="B17" s="5" t="s">
        <v>29</v>
      </c>
    </row>
    <row r="18" spans="1:7" ht="51">
      <c r="A18" s="9" t="s">
        <v>6</v>
      </c>
      <c r="B18" s="5" t="s">
        <v>30</v>
      </c>
    </row>
    <row r="19" spans="1:7" ht="32">
      <c r="A19" s="9" t="s">
        <v>8</v>
      </c>
      <c r="B19" s="5" t="s">
        <v>31</v>
      </c>
    </row>
    <row r="20" spans="1:7" ht="34">
      <c r="A20" s="9" t="s">
        <v>11</v>
      </c>
      <c r="B20" s="5" t="s">
        <v>32</v>
      </c>
    </row>
    <row r="21" spans="1:7" ht="32">
      <c r="A21" s="9" t="s">
        <v>14</v>
      </c>
      <c r="B21" s="5" t="s">
        <v>33</v>
      </c>
      <c r="G21" s="10"/>
    </row>
    <row r="22" spans="1:7" ht="31">
      <c r="A22" s="9"/>
      <c r="B22" s="11"/>
    </row>
    <row r="23" spans="1:7" ht="31">
      <c r="A23" s="3"/>
      <c r="B23" s="8" t="s">
        <v>34</v>
      </c>
    </row>
    <row r="24" spans="1:7" ht="32">
      <c r="A24" s="3" t="s">
        <v>35</v>
      </c>
      <c r="B24" s="12" t="s">
        <v>36</v>
      </c>
    </row>
    <row r="25" spans="1:7" ht="37">
      <c r="A25" s="13" t="s">
        <v>6</v>
      </c>
      <c r="B25" s="14" t="s">
        <v>37</v>
      </c>
    </row>
    <row r="26" spans="1:7" ht="32">
      <c r="A26" s="13" t="s">
        <v>8</v>
      </c>
      <c r="B26" s="15" t="s">
        <v>38</v>
      </c>
    </row>
    <row r="27" spans="1:7" ht="16">
      <c r="A27" s="16"/>
      <c r="B27" s="16"/>
    </row>
    <row r="28" spans="1:7" ht="16">
      <c r="A28" s="16"/>
      <c r="B28" s="16"/>
    </row>
    <row r="29" spans="1:7" ht="16">
      <c r="A29" s="16"/>
      <c r="B29" s="16"/>
    </row>
    <row r="30" spans="1:7" ht="16">
      <c r="A30" s="16"/>
      <c r="B30" s="16"/>
    </row>
    <row r="31" spans="1:7" ht="16">
      <c r="A31" s="16"/>
      <c r="B31" s="16"/>
    </row>
    <row r="32" spans="1:7" ht="16">
      <c r="A32" s="16"/>
      <c r="B32" s="16"/>
    </row>
    <row r="33" spans="1:2" ht="16">
      <c r="A33" s="16"/>
      <c r="B33" s="16"/>
    </row>
    <row r="34" spans="1:2" ht="16">
      <c r="A34" s="16"/>
      <c r="B34" s="16"/>
    </row>
    <row r="35" spans="1:2" ht="16">
      <c r="A35" s="16"/>
      <c r="B35" s="16"/>
    </row>
    <row r="36" spans="1:2" ht="16">
      <c r="A36" s="16"/>
      <c r="B36" s="16"/>
    </row>
    <row r="37" spans="1:2" ht="16">
      <c r="A37" s="16"/>
      <c r="B37" s="16"/>
    </row>
    <row r="38" spans="1:2" ht="16">
      <c r="A38" s="16"/>
      <c r="B38" s="16"/>
    </row>
    <row r="39" spans="1:2" ht="16">
      <c r="A39" s="16"/>
      <c r="B39" s="16"/>
    </row>
    <row r="40" spans="1:2" ht="16">
      <c r="A40" s="16"/>
      <c r="B40" s="16"/>
    </row>
    <row r="41" spans="1:2" ht="16">
      <c r="A41" s="16"/>
      <c r="B41" s="16"/>
    </row>
    <row r="42" spans="1:2" ht="16">
      <c r="A42" s="16"/>
      <c r="B42" s="16"/>
    </row>
    <row r="43" spans="1:2" ht="16">
      <c r="A43" s="16"/>
      <c r="B43" s="16"/>
    </row>
    <row r="44" spans="1:2" ht="16">
      <c r="A44" s="16"/>
      <c r="B44" s="16"/>
    </row>
    <row r="45" spans="1:2" ht="16">
      <c r="A45" s="16"/>
      <c r="B45" s="16"/>
    </row>
    <row r="46" spans="1:2" ht="16">
      <c r="A46" s="16"/>
      <c r="B46" s="16"/>
    </row>
    <row r="47" spans="1:2" ht="16">
      <c r="A47" s="16"/>
      <c r="B47" s="16"/>
    </row>
    <row r="48" spans="1:2" ht="16">
      <c r="A48" s="16"/>
      <c r="B48" s="16"/>
    </row>
    <row r="49" spans="1:2" ht="16">
      <c r="A49" s="16"/>
      <c r="B49" s="16"/>
    </row>
    <row r="50" spans="1:2" ht="16">
      <c r="A50" s="16"/>
      <c r="B50" s="16"/>
    </row>
    <row r="51" spans="1:2" ht="16">
      <c r="A51" s="16"/>
      <c r="B51" s="16"/>
    </row>
    <row r="52" spans="1:2" ht="16">
      <c r="A52" s="16"/>
      <c r="B52" s="16"/>
    </row>
    <row r="53" spans="1:2" ht="16">
      <c r="A53" s="16"/>
      <c r="B53" s="16"/>
    </row>
    <row r="54" spans="1:2" ht="16">
      <c r="A54" s="16"/>
      <c r="B54" s="16"/>
    </row>
    <row r="55" spans="1:2" ht="16">
      <c r="A55" s="16"/>
      <c r="B55" s="16"/>
    </row>
    <row r="56" spans="1:2" ht="16">
      <c r="A56" s="16"/>
      <c r="B56" s="16"/>
    </row>
    <row r="57" spans="1:2" ht="16">
      <c r="A57" s="16"/>
      <c r="B57" s="16"/>
    </row>
    <row r="58" spans="1:2" ht="16">
      <c r="A58" s="16"/>
      <c r="B58" s="16"/>
    </row>
    <row r="59" spans="1:2" ht="16">
      <c r="A59" s="16"/>
      <c r="B59" s="16"/>
    </row>
    <row r="60" spans="1:2" ht="16">
      <c r="A60" s="16"/>
      <c r="B60" s="16"/>
    </row>
    <row r="61" spans="1:2" ht="16">
      <c r="A61" s="16"/>
      <c r="B61" s="16"/>
    </row>
    <row r="62" spans="1:2" ht="16">
      <c r="A62" s="16"/>
      <c r="B62" s="16"/>
    </row>
    <row r="63" spans="1:2" ht="16">
      <c r="A63" s="16"/>
      <c r="B63" s="16"/>
    </row>
    <row r="64" spans="1:2" ht="16">
      <c r="A64" s="16"/>
      <c r="B64" s="16"/>
    </row>
    <row r="65" spans="1:2" ht="16">
      <c r="A65" s="16"/>
      <c r="B65" s="16"/>
    </row>
    <row r="66" spans="1:2" ht="16">
      <c r="A66" s="16"/>
      <c r="B66" s="16"/>
    </row>
    <row r="67" spans="1:2" ht="16">
      <c r="A67" s="16"/>
      <c r="B67" s="16"/>
    </row>
    <row r="68" spans="1:2" ht="16">
      <c r="A68" s="16"/>
      <c r="B68" s="16"/>
    </row>
    <row r="69" spans="1:2" ht="16">
      <c r="A69" s="16"/>
      <c r="B69" s="16"/>
    </row>
    <row r="70" spans="1:2" ht="16">
      <c r="A70" s="16"/>
      <c r="B70" s="16"/>
    </row>
    <row r="71" spans="1:2" ht="16">
      <c r="A71" s="16"/>
      <c r="B71" s="16"/>
    </row>
    <row r="72" spans="1:2" ht="16">
      <c r="A72" s="16"/>
      <c r="B72" s="16"/>
    </row>
    <row r="73" spans="1:2" ht="16">
      <c r="A73" s="16"/>
      <c r="B73" s="16"/>
    </row>
    <row r="74" spans="1:2" ht="16">
      <c r="A74" s="16"/>
      <c r="B74" s="16"/>
    </row>
    <row r="75" spans="1:2" ht="16">
      <c r="A75" s="16"/>
      <c r="B75" s="16"/>
    </row>
    <row r="76" spans="1:2" ht="16">
      <c r="A76" s="16"/>
      <c r="B76" s="16"/>
    </row>
    <row r="77" spans="1:2" ht="16">
      <c r="A77" s="16"/>
      <c r="B77" s="16"/>
    </row>
    <row r="78" spans="1:2" ht="16">
      <c r="A78" s="16"/>
      <c r="B78" s="16"/>
    </row>
    <row r="79" spans="1:2" ht="16">
      <c r="A79" s="16"/>
      <c r="B79" s="16"/>
    </row>
    <row r="80" spans="1:2" ht="16">
      <c r="A80" s="16"/>
      <c r="B80" s="16"/>
    </row>
    <row r="81" spans="1:2" ht="16">
      <c r="A81" s="16"/>
      <c r="B81" s="16"/>
    </row>
    <row r="82" spans="1:2" ht="16">
      <c r="A82" s="16"/>
      <c r="B82" s="16"/>
    </row>
    <row r="83" spans="1:2" ht="16">
      <c r="A83" s="16"/>
      <c r="B83" s="16"/>
    </row>
    <row r="84" spans="1:2" ht="16">
      <c r="A84" s="16"/>
      <c r="B84" s="16"/>
    </row>
    <row r="85" spans="1:2" ht="16">
      <c r="A85" s="16"/>
      <c r="B85" s="16"/>
    </row>
    <row r="86" spans="1:2" ht="16">
      <c r="A86" s="16"/>
      <c r="B86" s="16"/>
    </row>
    <row r="87" spans="1:2" ht="16">
      <c r="A87" s="16"/>
      <c r="B87" s="16"/>
    </row>
    <row r="88" spans="1:2" ht="16">
      <c r="A88" s="16"/>
      <c r="B88" s="16"/>
    </row>
    <row r="89" spans="1:2" ht="16">
      <c r="A89" s="16"/>
      <c r="B89" s="16"/>
    </row>
    <row r="90" spans="1:2" ht="16">
      <c r="A90" s="16"/>
      <c r="B90" s="16"/>
    </row>
    <row r="91" spans="1:2" ht="16">
      <c r="A91" s="16"/>
      <c r="B91" s="16"/>
    </row>
    <row r="92" spans="1:2" ht="16">
      <c r="A92" s="16"/>
      <c r="B92" s="16"/>
    </row>
    <row r="93" spans="1:2" ht="16">
      <c r="A93" s="16"/>
      <c r="B93" s="16"/>
    </row>
    <row r="94" spans="1:2" ht="16">
      <c r="A94" s="16"/>
      <c r="B94" s="16"/>
    </row>
    <row r="95" spans="1:2" ht="16">
      <c r="A95" s="16"/>
      <c r="B95" s="16"/>
    </row>
    <row r="96" spans="1:2" ht="16">
      <c r="A96" s="16"/>
      <c r="B96" s="16"/>
    </row>
    <row r="97" spans="1:2" ht="16">
      <c r="A97" s="16"/>
      <c r="B97" s="16"/>
    </row>
    <row r="98" spans="1:2" ht="16">
      <c r="A98" s="16"/>
      <c r="B98" s="16"/>
    </row>
    <row r="99" spans="1:2" ht="16">
      <c r="A99" s="16"/>
      <c r="B99" s="16"/>
    </row>
    <row r="100" spans="1:2" ht="16">
      <c r="A100" s="16"/>
      <c r="B100" s="16"/>
    </row>
    <row r="101" spans="1:2" ht="16">
      <c r="A101" s="16"/>
      <c r="B101" s="16"/>
    </row>
    <row r="102" spans="1:2" ht="16">
      <c r="A102" s="16"/>
      <c r="B102" s="16"/>
    </row>
    <row r="103" spans="1:2" ht="16">
      <c r="A103" s="16"/>
      <c r="B103" s="16"/>
    </row>
    <row r="104" spans="1:2" ht="16">
      <c r="A104" s="16"/>
      <c r="B104" s="16"/>
    </row>
    <row r="105" spans="1:2" ht="16">
      <c r="A105" s="16"/>
      <c r="B105" s="16"/>
    </row>
    <row r="106" spans="1:2" ht="16">
      <c r="A106" s="16"/>
      <c r="B106" s="16"/>
    </row>
    <row r="107" spans="1:2" ht="16">
      <c r="A107" s="16"/>
      <c r="B107" s="16"/>
    </row>
    <row r="108" spans="1:2" ht="16">
      <c r="A108" s="16"/>
      <c r="B108" s="16"/>
    </row>
    <row r="109" spans="1:2" ht="16">
      <c r="A109" s="16"/>
      <c r="B109" s="16"/>
    </row>
    <row r="110" spans="1:2" ht="16">
      <c r="A110" s="16"/>
      <c r="B110" s="16"/>
    </row>
    <row r="111" spans="1:2" ht="16">
      <c r="A111" s="16"/>
      <c r="B111" s="16"/>
    </row>
    <row r="112" spans="1:2" ht="16">
      <c r="A112" s="16"/>
      <c r="B112" s="16"/>
    </row>
    <row r="113" spans="1:2" ht="16">
      <c r="A113" s="16"/>
      <c r="B113" s="16"/>
    </row>
    <row r="114" spans="1:2" ht="16">
      <c r="A114" s="16"/>
      <c r="B114" s="16"/>
    </row>
    <row r="115" spans="1:2" ht="16">
      <c r="A115" s="16"/>
      <c r="B115" s="16"/>
    </row>
    <row r="116" spans="1:2" ht="16">
      <c r="A116" s="16"/>
      <c r="B116" s="16"/>
    </row>
    <row r="117" spans="1:2" ht="16">
      <c r="A117" s="16"/>
      <c r="B117" s="16"/>
    </row>
    <row r="118" spans="1:2" ht="16">
      <c r="A118" s="16"/>
      <c r="B118" s="16"/>
    </row>
    <row r="119" spans="1:2" ht="16">
      <c r="A119" s="16"/>
      <c r="B119" s="16"/>
    </row>
    <row r="120" spans="1:2" ht="16">
      <c r="A120" s="16"/>
      <c r="B120" s="16"/>
    </row>
    <row r="121" spans="1:2" ht="16">
      <c r="A121" s="16"/>
      <c r="B121" s="16"/>
    </row>
    <row r="122" spans="1:2" ht="16">
      <c r="A122" s="16"/>
      <c r="B122" s="16"/>
    </row>
    <row r="123" spans="1:2" ht="16">
      <c r="A123" s="16"/>
      <c r="B123" s="16"/>
    </row>
    <row r="124" spans="1:2" ht="16">
      <c r="A124" s="16"/>
      <c r="B124" s="16"/>
    </row>
    <row r="125" spans="1:2" ht="16">
      <c r="A125" s="16"/>
      <c r="B125" s="16"/>
    </row>
    <row r="126" spans="1:2" ht="16">
      <c r="A126" s="16"/>
      <c r="B126" s="16"/>
    </row>
    <row r="127" spans="1:2" ht="16">
      <c r="A127" s="16"/>
      <c r="B127" s="16"/>
    </row>
    <row r="128" spans="1:2" ht="16">
      <c r="A128" s="16"/>
      <c r="B128" s="16"/>
    </row>
    <row r="129" spans="1:2" ht="16">
      <c r="A129" s="16"/>
      <c r="B129" s="16"/>
    </row>
    <row r="130" spans="1:2" ht="16">
      <c r="A130" s="16"/>
      <c r="B130" s="16"/>
    </row>
    <row r="131" spans="1:2" ht="16">
      <c r="A131" s="16"/>
      <c r="B131" s="16"/>
    </row>
    <row r="132" spans="1:2" ht="16">
      <c r="A132" s="16"/>
      <c r="B132" s="16"/>
    </row>
    <row r="133" spans="1:2" ht="16">
      <c r="A133" s="16"/>
      <c r="B133" s="16"/>
    </row>
    <row r="134" spans="1:2" ht="16">
      <c r="A134" s="16"/>
      <c r="B134" s="16"/>
    </row>
    <row r="135" spans="1:2" ht="16">
      <c r="A135" s="16"/>
      <c r="B135" s="16"/>
    </row>
    <row r="136" spans="1:2" ht="16">
      <c r="A136" s="16"/>
      <c r="B136" s="16"/>
    </row>
    <row r="137" spans="1:2" ht="16">
      <c r="A137" s="16"/>
      <c r="B137" s="16"/>
    </row>
    <row r="138" spans="1:2" ht="16">
      <c r="A138" s="16"/>
      <c r="B138" s="16"/>
    </row>
    <row r="139" spans="1:2" ht="16">
      <c r="A139" s="16"/>
      <c r="B139" s="16"/>
    </row>
    <row r="140" spans="1:2" ht="16">
      <c r="A140" s="16"/>
      <c r="B140" s="16"/>
    </row>
    <row r="141" spans="1:2" ht="16">
      <c r="A141" s="16"/>
      <c r="B141" s="16"/>
    </row>
    <row r="142" spans="1:2" ht="16">
      <c r="A142" s="16"/>
      <c r="B142" s="16"/>
    </row>
    <row r="143" spans="1:2" ht="16">
      <c r="A143" s="16"/>
      <c r="B143" s="16"/>
    </row>
    <row r="144" spans="1:2" ht="16">
      <c r="A144" s="16"/>
      <c r="B144" s="16"/>
    </row>
    <row r="145" spans="1:2" ht="16">
      <c r="A145" s="16"/>
      <c r="B145" s="16"/>
    </row>
    <row r="146" spans="1:2" ht="16">
      <c r="A146" s="16"/>
      <c r="B146" s="16"/>
    </row>
    <row r="147" spans="1:2" ht="16">
      <c r="A147" s="16"/>
      <c r="B147" s="16"/>
    </row>
    <row r="148" spans="1:2" ht="16">
      <c r="A148" s="16"/>
      <c r="B148" s="16"/>
    </row>
    <row r="149" spans="1:2" ht="16">
      <c r="A149" s="16"/>
      <c r="B149" s="16"/>
    </row>
    <row r="150" spans="1:2" ht="16">
      <c r="A150" s="16"/>
      <c r="B150" s="16"/>
    </row>
    <row r="151" spans="1:2" ht="16">
      <c r="A151" s="16"/>
      <c r="B151" s="16"/>
    </row>
    <row r="152" spans="1:2" ht="16">
      <c r="A152" s="16"/>
      <c r="B152" s="16"/>
    </row>
    <row r="153" spans="1:2" ht="16">
      <c r="A153" s="16"/>
      <c r="B153" s="16"/>
    </row>
    <row r="154" spans="1:2" ht="16">
      <c r="A154" s="16"/>
      <c r="B154" s="16"/>
    </row>
    <row r="155" spans="1:2" ht="16">
      <c r="A155" s="16"/>
      <c r="B155" s="16"/>
    </row>
    <row r="156" spans="1:2" ht="16">
      <c r="A156" s="16"/>
      <c r="B156" s="16"/>
    </row>
    <row r="157" spans="1:2" ht="16">
      <c r="A157" s="16"/>
      <c r="B157" s="16"/>
    </row>
    <row r="158" spans="1:2" ht="16">
      <c r="A158" s="16"/>
      <c r="B158" s="16"/>
    </row>
    <row r="159" spans="1:2" ht="16">
      <c r="A159" s="16"/>
      <c r="B159" s="16"/>
    </row>
    <row r="160" spans="1:2" ht="16">
      <c r="A160" s="16"/>
      <c r="B160" s="16"/>
    </row>
    <row r="161" spans="1:2" ht="16">
      <c r="A161" s="16"/>
      <c r="B161" s="16"/>
    </row>
    <row r="162" spans="1:2" ht="16">
      <c r="A162" s="16"/>
      <c r="B162" s="16"/>
    </row>
    <row r="163" spans="1:2" ht="16">
      <c r="A163" s="16"/>
      <c r="B163" s="16"/>
    </row>
    <row r="164" spans="1:2" ht="16">
      <c r="A164" s="16"/>
      <c r="B164" s="16"/>
    </row>
    <row r="165" spans="1:2" ht="16">
      <c r="A165" s="16"/>
      <c r="B165" s="16"/>
    </row>
    <row r="166" spans="1:2" ht="16">
      <c r="A166" s="16"/>
      <c r="B166" s="16"/>
    </row>
    <row r="167" spans="1:2" ht="16">
      <c r="A167" s="16"/>
      <c r="B167" s="16"/>
    </row>
    <row r="168" spans="1:2" ht="16">
      <c r="A168" s="16"/>
      <c r="B168" s="16"/>
    </row>
    <row r="169" spans="1:2" ht="16">
      <c r="A169" s="16"/>
      <c r="B169" s="16"/>
    </row>
    <row r="170" spans="1:2" ht="16">
      <c r="A170" s="16"/>
      <c r="B170" s="16"/>
    </row>
    <row r="171" spans="1:2" ht="16">
      <c r="A171" s="16"/>
      <c r="B171" s="16"/>
    </row>
    <row r="172" spans="1:2" ht="16">
      <c r="A172" s="16"/>
      <c r="B172" s="16"/>
    </row>
    <row r="173" spans="1:2" ht="16">
      <c r="A173" s="16"/>
      <c r="B173" s="16"/>
    </row>
    <row r="174" spans="1:2" ht="16">
      <c r="A174" s="16"/>
      <c r="B174" s="16"/>
    </row>
    <row r="175" spans="1:2" ht="16">
      <c r="A175" s="16"/>
      <c r="B175" s="16"/>
    </row>
    <row r="176" spans="1:2" ht="16">
      <c r="A176" s="16"/>
      <c r="B176" s="16"/>
    </row>
    <row r="177" spans="1:2" ht="16">
      <c r="A177" s="16"/>
      <c r="B177" s="16"/>
    </row>
    <row r="178" spans="1:2" ht="16">
      <c r="A178" s="16"/>
      <c r="B178" s="16"/>
    </row>
    <row r="179" spans="1:2" ht="16">
      <c r="A179" s="16"/>
      <c r="B179" s="16"/>
    </row>
    <row r="180" spans="1:2" ht="16">
      <c r="A180" s="16"/>
      <c r="B180" s="16"/>
    </row>
    <row r="181" spans="1:2" ht="16">
      <c r="A181" s="16"/>
      <c r="B181" s="16"/>
    </row>
    <row r="182" spans="1:2" ht="16">
      <c r="A182" s="16"/>
      <c r="B182" s="16"/>
    </row>
    <row r="183" spans="1:2" ht="16">
      <c r="A183" s="16"/>
      <c r="B183" s="16"/>
    </row>
    <row r="184" spans="1:2" ht="16">
      <c r="A184" s="16"/>
      <c r="B184" s="16"/>
    </row>
    <row r="185" spans="1:2" ht="16">
      <c r="A185" s="16"/>
      <c r="B185" s="16"/>
    </row>
    <row r="186" spans="1:2" ht="16">
      <c r="A186" s="16"/>
      <c r="B186" s="16"/>
    </row>
    <row r="187" spans="1:2" ht="16">
      <c r="A187" s="16"/>
      <c r="B187" s="16"/>
    </row>
    <row r="188" spans="1:2" ht="16">
      <c r="A188" s="16"/>
      <c r="B188" s="16"/>
    </row>
    <row r="189" spans="1:2" ht="16">
      <c r="A189" s="16"/>
      <c r="B189" s="16"/>
    </row>
    <row r="190" spans="1:2" ht="16">
      <c r="A190" s="16"/>
      <c r="B190" s="16"/>
    </row>
    <row r="191" spans="1:2" ht="16">
      <c r="A191" s="16"/>
      <c r="B191" s="16"/>
    </row>
    <row r="192" spans="1:2" ht="16">
      <c r="A192" s="16"/>
      <c r="B192" s="16"/>
    </row>
    <row r="193" spans="1:2" ht="16">
      <c r="A193" s="16"/>
      <c r="B193" s="16"/>
    </row>
    <row r="194" spans="1:2" ht="16">
      <c r="A194" s="16"/>
      <c r="B194" s="16"/>
    </row>
    <row r="195" spans="1:2" ht="16">
      <c r="A195" s="16"/>
      <c r="B195" s="16"/>
    </row>
    <row r="196" spans="1:2" ht="16">
      <c r="A196" s="16"/>
      <c r="B196" s="16"/>
    </row>
    <row r="197" spans="1:2" ht="16">
      <c r="A197" s="16"/>
      <c r="B197" s="16"/>
    </row>
    <row r="198" spans="1:2" ht="16">
      <c r="A198" s="16"/>
      <c r="B198" s="16"/>
    </row>
    <row r="199" spans="1:2" ht="16">
      <c r="A199" s="16"/>
      <c r="B199" s="16"/>
    </row>
    <row r="200" spans="1:2" ht="16">
      <c r="A200" s="16"/>
      <c r="B200" s="16"/>
    </row>
    <row r="201" spans="1:2" ht="16">
      <c r="A201" s="16"/>
      <c r="B201" s="16"/>
    </row>
    <row r="202" spans="1:2" ht="16">
      <c r="A202" s="16"/>
      <c r="B202" s="16"/>
    </row>
    <row r="203" spans="1:2" ht="16">
      <c r="A203" s="16"/>
      <c r="B203" s="16"/>
    </row>
    <row r="204" spans="1:2" ht="16">
      <c r="A204" s="16"/>
      <c r="B204" s="16"/>
    </row>
    <row r="205" spans="1:2" ht="16">
      <c r="A205" s="16"/>
      <c r="B205" s="16"/>
    </row>
    <row r="206" spans="1:2" ht="16">
      <c r="A206" s="16"/>
      <c r="B206" s="16"/>
    </row>
    <row r="207" spans="1:2" ht="16">
      <c r="A207" s="16"/>
      <c r="B207" s="16"/>
    </row>
    <row r="208" spans="1:2" ht="16">
      <c r="A208" s="16"/>
      <c r="B208" s="16"/>
    </row>
    <row r="209" spans="1:2" ht="16">
      <c r="A209" s="16"/>
      <c r="B209" s="16"/>
    </row>
    <row r="210" spans="1:2" ht="16">
      <c r="A210" s="16"/>
      <c r="B210" s="16"/>
    </row>
    <row r="211" spans="1:2" ht="16">
      <c r="A211" s="16"/>
      <c r="B211" s="16"/>
    </row>
    <row r="212" spans="1:2" ht="16">
      <c r="A212" s="16"/>
      <c r="B212" s="16"/>
    </row>
    <row r="213" spans="1:2" ht="16">
      <c r="A213" s="16"/>
      <c r="B213" s="16"/>
    </row>
    <row r="214" spans="1:2" ht="16">
      <c r="A214" s="16"/>
      <c r="B214" s="16"/>
    </row>
    <row r="215" spans="1:2" ht="16">
      <c r="A215" s="16"/>
      <c r="B215" s="16"/>
    </row>
    <row r="216" spans="1:2" ht="16">
      <c r="A216" s="16"/>
      <c r="B216" s="16"/>
    </row>
    <row r="217" spans="1:2" ht="16">
      <c r="A217" s="16"/>
      <c r="B217" s="16"/>
    </row>
    <row r="218" spans="1:2" ht="16">
      <c r="A218" s="16"/>
      <c r="B218" s="16"/>
    </row>
    <row r="219" spans="1:2" ht="16">
      <c r="A219" s="16"/>
      <c r="B219" s="16"/>
    </row>
    <row r="220" spans="1:2" ht="16">
      <c r="A220" s="16"/>
      <c r="B220" s="16"/>
    </row>
    <row r="221" spans="1:2" ht="16">
      <c r="A221" s="16"/>
      <c r="B221" s="16"/>
    </row>
    <row r="222" spans="1:2" ht="16">
      <c r="A222" s="16"/>
      <c r="B222" s="16"/>
    </row>
    <row r="223" spans="1:2" ht="16">
      <c r="A223" s="16"/>
      <c r="B223" s="16"/>
    </row>
    <row r="224" spans="1:2" ht="16">
      <c r="A224" s="16"/>
      <c r="B224" s="16"/>
    </row>
    <row r="225" spans="1:2" ht="16">
      <c r="A225" s="16"/>
      <c r="B225" s="16"/>
    </row>
    <row r="226" spans="1:2" ht="16">
      <c r="A226" s="16"/>
      <c r="B226" s="16"/>
    </row>
    <row r="227" spans="1:2" ht="16">
      <c r="A227" s="16"/>
      <c r="B227" s="16"/>
    </row>
    <row r="228" spans="1:2" ht="16">
      <c r="A228" s="16"/>
      <c r="B228" s="16"/>
    </row>
    <row r="229" spans="1:2" ht="16">
      <c r="A229" s="16"/>
      <c r="B229" s="16"/>
    </row>
    <row r="230" spans="1:2" ht="16">
      <c r="A230" s="16"/>
      <c r="B230" s="16"/>
    </row>
    <row r="231" spans="1:2" ht="16">
      <c r="A231" s="16"/>
      <c r="B231" s="16"/>
    </row>
    <row r="232" spans="1:2" ht="16">
      <c r="A232" s="16"/>
      <c r="B232" s="16"/>
    </row>
    <row r="233" spans="1:2" ht="16">
      <c r="A233" s="16"/>
      <c r="B233" s="16"/>
    </row>
    <row r="234" spans="1:2" ht="16">
      <c r="A234" s="16"/>
      <c r="B234" s="16"/>
    </row>
    <row r="235" spans="1:2" ht="16">
      <c r="A235" s="16"/>
      <c r="B235" s="16"/>
    </row>
    <row r="236" spans="1:2" ht="16">
      <c r="A236" s="16"/>
      <c r="B236" s="16"/>
    </row>
    <row r="237" spans="1:2" ht="16">
      <c r="A237" s="16"/>
      <c r="B237" s="16"/>
    </row>
    <row r="238" spans="1:2" ht="16">
      <c r="A238" s="16"/>
      <c r="B238" s="16"/>
    </row>
    <row r="239" spans="1:2" ht="16">
      <c r="A239" s="16"/>
      <c r="B239" s="16"/>
    </row>
    <row r="240" spans="1:2" ht="16">
      <c r="A240" s="16"/>
      <c r="B240" s="16"/>
    </row>
    <row r="241" spans="1:2" ht="16">
      <c r="A241" s="16"/>
      <c r="B241" s="16"/>
    </row>
    <row r="242" spans="1:2" ht="16">
      <c r="A242" s="16"/>
      <c r="B242" s="16"/>
    </row>
    <row r="243" spans="1:2" ht="16">
      <c r="A243" s="16"/>
      <c r="B243" s="16"/>
    </row>
    <row r="244" spans="1:2" ht="16">
      <c r="A244" s="16"/>
      <c r="B244" s="16"/>
    </row>
    <row r="245" spans="1:2" ht="16">
      <c r="A245" s="16"/>
      <c r="B245" s="16"/>
    </row>
    <row r="246" spans="1:2" ht="16">
      <c r="A246" s="16"/>
      <c r="B246" s="16"/>
    </row>
    <row r="247" spans="1:2" ht="16">
      <c r="A247" s="16"/>
      <c r="B247" s="16"/>
    </row>
    <row r="248" spans="1:2" ht="16">
      <c r="A248" s="16"/>
      <c r="B248" s="16"/>
    </row>
    <row r="249" spans="1:2" ht="16">
      <c r="A249" s="16"/>
      <c r="B249" s="16"/>
    </row>
    <row r="250" spans="1:2" ht="16">
      <c r="A250" s="16"/>
      <c r="B250" s="16"/>
    </row>
    <row r="251" spans="1:2" ht="16">
      <c r="A251" s="16"/>
      <c r="B251" s="16"/>
    </row>
    <row r="252" spans="1:2" ht="16">
      <c r="A252" s="16"/>
      <c r="B252" s="16"/>
    </row>
    <row r="253" spans="1:2" ht="16">
      <c r="A253" s="16"/>
      <c r="B253" s="16"/>
    </row>
    <row r="254" spans="1:2" ht="16">
      <c r="A254" s="16"/>
      <c r="B254" s="16"/>
    </row>
    <row r="255" spans="1:2" ht="16">
      <c r="A255" s="16"/>
      <c r="B255" s="16"/>
    </row>
    <row r="256" spans="1:2" ht="16">
      <c r="A256" s="16"/>
      <c r="B256" s="16"/>
    </row>
    <row r="257" spans="1:2" ht="16">
      <c r="A257" s="16"/>
      <c r="B257" s="16"/>
    </row>
    <row r="258" spans="1:2" ht="16">
      <c r="A258" s="16"/>
      <c r="B258" s="16"/>
    </row>
    <row r="259" spans="1:2" ht="16">
      <c r="A259" s="16"/>
      <c r="B259" s="16"/>
    </row>
    <row r="260" spans="1:2" ht="16">
      <c r="A260" s="16"/>
      <c r="B260" s="16"/>
    </row>
    <row r="261" spans="1:2" ht="16">
      <c r="A261" s="16"/>
      <c r="B261" s="16"/>
    </row>
    <row r="262" spans="1:2" ht="16">
      <c r="A262" s="16"/>
      <c r="B262" s="16"/>
    </row>
    <row r="263" spans="1:2" ht="16">
      <c r="A263" s="16"/>
      <c r="B263" s="16"/>
    </row>
    <row r="264" spans="1:2" ht="16">
      <c r="A264" s="16"/>
      <c r="B264" s="16"/>
    </row>
    <row r="265" spans="1:2" ht="16">
      <c r="A265" s="16"/>
      <c r="B265" s="16"/>
    </row>
    <row r="266" spans="1:2" ht="16">
      <c r="A266" s="16"/>
      <c r="B266" s="16"/>
    </row>
    <row r="267" spans="1:2" ht="16">
      <c r="A267" s="16"/>
      <c r="B267" s="16"/>
    </row>
    <row r="268" spans="1:2" ht="16">
      <c r="A268" s="16"/>
      <c r="B268" s="16"/>
    </row>
    <row r="269" spans="1:2" ht="16">
      <c r="A269" s="16"/>
      <c r="B269" s="16"/>
    </row>
    <row r="270" spans="1:2" ht="16">
      <c r="A270" s="16"/>
      <c r="B270" s="16"/>
    </row>
    <row r="271" spans="1:2" ht="16">
      <c r="A271" s="16"/>
      <c r="B271" s="16"/>
    </row>
    <row r="272" spans="1:2" ht="16">
      <c r="A272" s="16"/>
      <c r="B272" s="16"/>
    </row>
    <row r="273" spans="1:2" ht="16">
      <c r="A273" s="16"/>
      <c r="B273" s="16"/>
    </row>
    <row r="274" spans="1:2" ht="16">
      <c r="A274" s="16"/>
      <c r="B274" s="16"/>
    </row>
    <row r="275" spans="1:2" ht="16">
      <c r="A275" s="16"/>
      <c r="B275" s="16"/>
    </row>
    <row r="276" spans="1:2" ht="16">
      <c r="A276" s="16"/>
      <c r="B276" s="16"/>
    </row>
    <row r="277" spans="1:2" ht="16">
      <c r="A277" s="16"/>
      <c r="B277" s="16"/>
    </row>
    <row r="278" spans="1:2" ht="16">
      <c r="A278" s="16"/>
      <c r="B278" s="16"/>
    </row>
    <row r="279" spans="1:2" ht="16">
      <c r="A279" s="16"/>
      <c r="B279" s="16"/>
    </row>
    <row r="280" spans="1:2" ht="16">
      <c r="A280" s="16"/>
      <c r="B280" s="16"/>
    </row>
    <row r="281" spans="1:2" ht="16">
      <c r="A281" s="16"/>
      <c r="B281" s="16"/>
    </row>
    <row r="282" spans="1:2" ht="16">
      <c r="A282" s="16"/>
      <c r="B282" s="16"/>
    </row>
    <row r="283" spans="1:2" ht="16">
      <c r="A283" s="16"/>
      <c r="B283" s="16"/>
    </row>
    <row r="284" spans="1:2" ht="16">
      <c r="A284" s="16"/>
      <c r="B284" s="16"/>
    </row>
    <row r="285" spans="1:2" ht="16">
      <c r="A285" s="16"/>
      <c r="B285" s="16"/>
    </row>
    <row r="286" spans="1:2" ht="16">
      <c r="A286" s="16"/>
      <c r="B286" s="16"/>
    </row>
    <row r="287" spans="1:2" ht="16">
      <c r="A287" s="16"/>
      <c r="B287" s="16"/>
    </row>
    <row r="288" spans="1:2" ht="16">
      <c r="A288" s="16"/>
      <c r="B288" s="16"/>
    </row>
    <row r="289" spans="1:2" ht="16">
      <c r="A289" s="16"/>
      <c r="B289" s="16"/>
    </row>
    <row r="290" spans="1:2" ht="16">
      <c r="A290" s="16"/>
      <c r="B290" s="16"/>
    </row>
    <row r="291" spans="1:2" ht="16">
      <c r="A291" s="16"/>
      <c r="B291" s="16"/>
    </row>
    <row r="292" spans="1:2" ht="16">
      <c r="A292" s="16"/>
      <c r="B292" s="16"/>
    </row>
    <row r="293" spans="1:2" ht="16">
      <c r="A293" s="16"/>
      <c r="B293" s="16"/>
    </row>
    <row r="294" spans="1:2" ht="16">
      <c r="A294" s="16"/>
      <c r="B294" s="16"/>
    </row>
    <row r="295" spans="1:2" ht="16">
      <c r="A295" s="16"/>
      <c r="B295" s="16"/>
    </row>
    <row r="296" spans="1:2" ht="16">
      <c r="A296" s="16"/>
      <c r="B296" s="16"/>
    </row>
    <row r="297" spans="1:2" ht="16">
      <c r="A297" s="16"/>
      <c r="B297" s="16"/>
    </row>
    <row r="298" spans="1:2" ht="16">
      <c r="A298" s="16"/>
      <c r="B298" s="16"/>
    </row>
    <row r="299" spans="1:2" ht="16">
      <c r="A299" s="16"/>
      <c r="B299" s="16"/>
    </row>
    <row r="300" spans="1:2" ht="16">
      <c r="A300" s="16"/>
      <c r="B300" s="16"/>
    </row>
    <row r="301" spans="1:2" ht="16">
      <c r="A301" s="16"/>
      <c r="B301" s="16"/>
    </row>
    <row r="302" spans="1:2" ht="16">
      <c r="A302" s="16"/>
      <c r="B302" s="16"/>
    </row>
    <row r="303" spans="1:2" ht="16">
      <c r="A303" s="16"/>
      <c r="B303" s="16"/>
    </row>
    <row r="304" spans="1:2" ht="16">
      <c r="A304" s="16"/>
      <c r="B304" s="16"/>
    </row>
    <row r="305" spans="1:2" ht="16">
      <c r="A305" s="16"/>
      <c r="B305" s="16"/>
    </row>
    <row r="306" spans="1:2" ht="16">
      <c r="A306" s="16"/>
      <c r="B306" s="16"/>
    </row>
    <row r="307" spans="1:2" ht="16">
      <c r="A307" s="16"/>
      <c r="B307" s="16"/>
    </row>
    <row r="308" spans="1:2" ht="16">
      <c r="A308" s="16"/>
      <c r="B308" s="16"/>
    </row>
    <row r="309" spans="1:2" ht="16">
      <c r="A309" s="16"/>
      <c r="B309" s="16"/>
    </row>
    <row r="310" spans="1:2" ht="16">
      <c r="A310" s="16"/>
      <c r="B310" s="16"/>
    </row>
    <row r="311" spans="1:2" ht="16">
      <c r="A311" s="16"/>
      <c r="B311" s="16"/>
    </row>
    <row r="312" spans="1:2" ht="16">
      <c r="A312" s="16"/>
      <c r="B312" s="16"/>
    </row>
    <row r="313" spans="1:2" ht="16">
      <c r="A313" s="16"/>
      <c r="B313" s="16"/>
    </row>
    <row r="314" spans="1:2" ht="16">
      <c r="A314" s="16"/>
      <c r="B314" s="16"/>
    </row>
    <row r="315" spans="1:2" ht="16">
      <c r="A315" s="16"/>
      <c r="B315" s="16"/>
    </row>
    <row r="316" spans="1:2" ht="16">
      <c r="A316" s="16"/>
      <c r="B316" s="16"/>
    </row>
    <row r="317" spans="1:2" ht="16">
      <c r="A317" s="16"/>
      <c r="B317" s="16"/>
    </row>
    <row r="318" spans="1:2" ht="16">
      <c r="A318" s="16"/>
      <c r="B318" s="16"/>
    </row>
    <row r="319" spans="1:2" ht="16">
      <c r="A319" s="16"/>
      <c r="B319" s="16"/>
    </row>
    <row r="320" spans="1:2" ht="16">
      <c r="A320" s="16"/>
      <c r="B320" s="16"/>
    </row>
    <row r="321" spans="1:2" ht="16">
      <c r="A321" s="16"/>
      <c r="B321" s="16"/>
    </row>
    <row r="322" spans="1:2" ht="16">
      <c r="A322" s="16"/>
      <c r="B322" s="16"/>
    </row>
    <row r="323" spans="1:2" ht="16">
      <c r="A323" s="16"/>
      <c r="B323" s="16"/>
    </row>
    <row r="324" spans="1:2" ht="16">
      <c r="A324" s="16"/>
      <c r="B324" s="16"/>
    </row>
    <row r="325" spans="1:2" ht="16">
      <c r="A325" s="16"/>
      <c r="B325" s="16"/>
    </row>
    <row r="326" spans="1:2" ht="16">
      <c r="A326" s="16"/>
      <c r="B326" s="16"/>
    </row>
    <row r="327" spans="1:2" ht="16">
      <c r="A327" s="16"/>
      <c r="B327" s="16"/>
    </row>
    <row r="328" spans="1:2" ht="16">
      <c r="A328" s="16"/>
      <c r="B328" s="16"/>
    </row>
    <row r="329" spans="1:2" ht="16">
      <c r="A329" s="16"/>
      <c r="B329" s="16"/>
    </row>
    <row r="330" spans="1:2" ht="16">
      <c r="A330" s="16"/>
      <c r="B330" s="16"/>
    </row>
    <row r="331" spans="1:2" ht="16">
      <c r="A331" s="16"/>
      <c r="B331" s="16"/>
    </row>
    <row r="332" spans="1:2" ht="16">
      <c r="A332" s="16"/>
      <c r="B332" s="16"/>
    </row>
    <row r="333" spans="1:2" ht="16">
      <c r="A333" s="16"/>
      <c r="B333" s="16"/>
    </row>
    <row r="334" spans="1:2" ht="16">
      <c r="A334" s="16"/>
      <c r="B334" s="16"/>
    </row>
    <row r="335" spans="1:2" ht="16">
      <c r="A335" s="16"/>
      <c r="B335" s="16"/>
    </row>
    <row r="336" spans="1:2" ht="16">
      <c r="A336" s="16"/>
      <c r="B336" s="16"/>
    </row>
    <row r="337" spans="1:2" ht="16">
      <c r="A337" s="16"/>
      <c r="B337" s="16"/>
    </row>
    <row r="338" spans="1:2" ht="16">
      <c r="A338" s="16"/>
      <c r="B338" s="16"/>
    </row>
    <row r="339" spans="1:2" ht="16">
      <c r="A339" s="16"/>
      <c r="B339" s="16"/>
    </row>
    <row r="340" spans="1:2" ht="16">
      <c r="A340" s="16"/>
      <c r="B340" s="16"/>
    </row>
    <row r="341" spans="1:2" ht="16">
      <c r="A341" s="16"/>
      <c r="B341" s="16"/>
    </row>
    <row r="342" spans="1:2" ht="16">
      <c r="A342" s="16"/>
      <c r="B342" s="16"/>
    </row>
    <row r="343" spans="1:2" ht="16">
      <c r="A343" s="16"/>
      <c r="B343" s="16"/>
    </row>
    <row r="344" spans="1:2" ht="16">
      <c r="A344" s="16"/>
      <c r="B344" s="16"/>
    </row>
    <row r="345" spans="1:2" ht="16">
      <c r="A345" s="16"/>
      <c r="B345" s="16"/>
    </row>
    <row r="346" spans="1:2" ht="16">
      <c r="A346" s="16"/>
      <c r="B346" s="16"/>
    </row>
    <row r="347" spans="1:2" ht="16">
      <c r="A347" s="16"/>
      <c r="B347" s="16"/>
    </row>
    <row r="348" spans="1:2" ht="16">
      <c r="A348" s="16"/>
      <c r="B348" s="16"/>
    </row>
    <row r="349" spans="1:2" ht="16">
      <c r="A349" s="16"/>
      <c r="B349" s="16"/>
    </row>
    <row r="350" spans="1:2" ht="16">
      <c r="A350" s="16"/>
      <c r="B350" s="16"/>
    </row>
    <row r="351" spans="1:2" ht="16">
      <c r="A351" s="16"/>
      <c r="B351" s="16"/>
    </row>
    <row r="352" spans="1:2" ht="16">
      <c r="A352" s="16"/>
      <c r="B352" s="16"/>
    </row>
    <row r="353" spans="1:2" ht="16">
      <c r="A353" s="16"/>
      <c r="B353" s="16"/>
    </row>
    <row r="354" spans="1:2" ht="16">
      <c r="A354" s="16"/>
      <c r="B354" s="16"/>
    </row>
    <row r="355" spans="1:2" ht="16">
      <c r="A355" s="16"/>
      <c r="B355" s="16"/>
    </row>
    <row r="356" spans="1:2" ht="16">
      <c r="A356" s="16"/>
      <c r="B356" s="16"/>
    </row>
    <row r="357" spans="1:2" ht="16">
      <c r="A357" s="16"/>
      <c r="B357" s="16"/>
    </row>
    <row r="358" spans="1:2" ht="16">
      <c r="A358" s="16"/>
      <c r="B358" s="16"/>
    </row>
    <row r="359" spans="1:2" ht="16">
      <c r="A359" s="16"/>
      <c r="B359" s="16"/>
    </row>
    <row r="360" spans="1:2" ht="16">
      <c r="A360" s="16"/>
      <c r="B360" s="16"/>
    </row>
    <row r="361" spans="1:2" ht="16">
      <c r="A361" s="16"/>
      <c r="B361" s="16"/>
    </row>
    <row r="362" spans="1:2" ht="16">
      <c r="A362" s="16"/>
      <c r="B362" s="16"/>
    </row>
    <row r="363" spans="1:2" ht="16">
      <c r="A363" s="16"/>
      <c r="B363" s="16"/>
    </row>
    <row r="364" spans="1:2" ht="16">
      <c r="A364" s="16"/>
      <c r="B364" s="16"/>
    </row>
    <row r="365" spans="1:2" ht="16">
      <c r="A365" s="16"/>
      <c r="B365" s="16"/>
    </row>
    <row r="366" spans="1:2" ht="16">
      <c r="A366" s="16"/>
      <c r="B366" s="16"/>
    </row>
    <row r="367" spans="1:2" ht="16">
      <c r="A367" s="16"/>
      <c r="B367" s="16"/>
    </row>
    <row r="368" spans="1:2" ht="16">
      <c r="A368" s="16"/>
      <c r="B368" s="16"/>
    </row>
    <row r="369" spans="1:2" ht="16">
      <c r="A369" s="16"/>
      <c r="B369" s="16"/>
    </row>
    <row r="370" spans="1:2" ht="16">
      <c r="A370" s="16"/>
      <c r="B370" s="16"/>
    </row>
    <row r="371" spans="1:2" ht="16">
      <c r="A371" s="16"/>
      <c r="B371" s="16"/>
    </row>
    <row r="372" spans="1:2" ht="16">
      <c r="A372" s="16"/>
      <c r="B372" s="16"/>
    </row>
    <row r="373" spans="1:2" ht="16">
      <c r="A373" s="16"/>
      <c r="B373" s="16"/>
    </row>
    <row r="374" spans="1:2" ht="16">
      <c r="A374" s="16"/>
      <c r="B374" s="16"/>
    </row>
    <row r="375" spans="1:2" ht="16">
      <c r="A375" s="16"/>
      <c r="B375" s="16"/>
    </row>
    <row r="376" spans="1:2" ht="16">
      <c r="A376" s="16"/>
      <c r="B376" s="16"/>
    </row>
    <row r="377" spans="1:2" ht="16">
      <c r="A377" s="16"/>
      <c r="B377" s="16"/>
    </row>
    <row r="378" spans="1:2" ht="16">
      <c r="A378" s="16"/>
      <c r="B378" s="16"/>
    </row>
    <row r="379" spans="1:2" ht="16">
      <c r="A379" s="16"/>
      <c r="B379" s="16"/>
    </row>
    <row r="380" spans="1:2" ht="16">
      <c r="A380" s="16"/>
      <c r="B380" s="16"/>
    </row>
    <row r="381" spans="1:2" ht="16">
      <c r="A381" s="16"/>
      <c r="B381" s="16"/>
    </row>
    <row r="382" spans="1:2" ht="16">
      <c r="A382" s="16"/>
      <c r="B382" s="16"/>
    </row>
    <row r="383" spans="1:2" ht="16">
      <c r="A383" s="16"/>
      <c r="B383" s="16"/>
    </row>
    <row r="384" spans="1:2" ht="16">
      <c r="A384" s="16"/>
      <c r="B384" s="16"/>
    </row>
    <row r="385" spans="1:2" ht="16">
      <c r="A385" s="16"/>
      <c r="B385" s="16"/>
    </row>
    <row r="386" spans="1:2" ht="16">
      <c r="A386" s="16"/>
      <c r="B386" s="16"/>
    </row>
    <row r="387" spans="1:2" ht="16">
      <c r="A387" s="16"/>
      <c r="B387" s="16"/>
    </row>
    <row r="388" spans="1:2" ht="16">
      <c r="A388" s="16"/>
      <c r="B388" s="16"/>
    </row>
    <row r="389" spans="1:2" ht="16">
      <c r="A389" s="16"/>
      <c r="B389" s="16"/>
    </row>
    <row r="390" spans="1:2" ht="16">
      <c r="A390" s="16"/>
      <c r="B390" s="16"/>
    </row>
    <row r="391" spans="1:2" ht="16">
      <c r="A391" s="16"/>
      <c r="B391" s="16"/>
    </row>
    <row r="392" spans="1:2" ht="16">
      <c r="A392" s="16"/>
      <c r="B392" s="16"/>
    </row>
    <row r="393" spans="1:2" ht="16">
      <c r="A393" s="16"/>
      <c r="B393" s="16"/>
    </row>
    <row r="394" spans="1:2" ht="16">
      <c r="A394" s="16"/>
      <c r="B394" s="16"/>
    </row>
    <row r="395" spans="1:2" ht="16">
      <c r="A395" s="16"/>
      <c r="B395" s="16"/>
    </row>
    <row r="396" spans="1:2" ht="16">
      <c r="A396" s="16"/>
      <c r="B396" s="16"/>
    </row>
    <row r="397" spans="1:2" ht="16">
      <c r="A397" s="16"/>
      <c r="B397" s="16"/>
    </row>
    <row r="398" spans="1:2" ht="16">
      <c r="A398" s="16"/>
      <c r="B398" s="16"/>
    </row>
    <row r="399" spans="1:2" ht="16">
      <c r="A399" s="16"/>
      <c r="B399" s="16"/>
    </row>
    <row r="400" spans="1:2" ht="16">
      <c r="A400" s="16"/>
      <c r="B400" s="16"/>
    </row>
    <row r="401" spans="1:2" ht="16">
      <c r="A401" s="16"/>
      <c r="B401" s="16"/>
    </row>
    <row r="402" spans="1:2" ht="16">
      <c r="A402" s="16"/>
      <c r="B402" s="16"/>
    </row>
    <row r="403" spans="1:2" ht="16">
      <c r="A403" s="16"/>
      <c r="B403" s="16"/>
    </row>
    <row r="404" spans="1:2" ht="16">
      <c r="A404" s="16"/>
      <c r="B404" s="16"/>
    </row>
    <row r="405" spans="1:2" ht="16">
      <c r="A405" s="16"/>
      <c r="B405" s="16"/>
    </row>
    <row r="406" spans="1:2" ht="16">
      <c r="A406" s="16"/>
      <c r="B406" s="16"/>
    </row>
    <row r="407" spans="1:2" ht="16">
      <c r="A407" s="16"/>
      <c r="B407" s="16"/>
    </row>
    <row r="408" spans="1:2" ht="16">
      <c r="A408" s="16"/>
      <c r="B408" s="16"/>
    </row>
    <row r="409" spans="1:2" ht="16">
      <c r="A409" s="16"/>
      <c r="B409" s="16"/>
    </row>
    <row r="410" spans="1:2" ht="16">
      <c r="A410" s="16"/>
      <c r="B410" s="16"/>
    </row>
    <row r="411" spans="1:2" ht="16">
      <c r="A411" s="16"/>
      <c r="B411" s="16"/>
    </row>
    <row r="412" spans="1:2" ht="16">
      <c r="A412" s="16"/>
      <c r="B412" s="16"/>
    </row>
    <row r="413" spans="1:2" ht="16">
      <c r="A413" s="16"/>
      <c r="B413" s="16"/>
    </row>
    <row r="414" spans="1:2" ht="16">
      <c r="A414" s="16"/>
      <c r="B414" s="16"/>
    </row>
    <row r="415" spans="1:2" ht="16">
      <c r="A415" s="16"/>
      <c r="B415" s="16"/>
    </row>
    <row r="416" spans="1:2" ht="16">
      <c r="A416" s="16"/>
      <c r="B416" s="16"/>
    </row>
    <row r="417" spans="1:2" ht="16">
      <c r="A417" s="16"/>
      <c r="B417" s="16"/>
    </row>
    <row r="418" spans="1:2" ht="16">
      <c r="A418" s="16"/>
      <c r="B418" s="16"/>
    </row>
    <row r="419" spans="1:2" ht="16">
      <c r="A419" s="16"/>
      <c r="B419" s="16"/>
    </row>
    <row r="420" spans="1:2" ht="16">
      <c r="A420" s="16"/>
      <c r="B420" s="16"/>
    </row>
    <row r="421" spans="1:2" ht="16">
      <c r="A421" s="16"/>
      <c r="B421" s="16"/>
    </row>
    <row r="422" spans="1:2" ht="16">
      <c r="A422" s="16"/>
      <c r="B422" s="16"/>
    </row>
    <row r="423" spans="1:2" ht="16">
      <c r="A423" s="16"/>
      <c r="B423" s="16"/>
    </row>
    <row r="424" spans="1:2" ht="16">
      <c r="A424" s="16"/>
      <c r="B424" s="16"/>
    </row>
    <row r="425" spans="1:2" ht="16">
      <c r="A425" s="16"/>
      <c r="B425" s="16"/>
    </row>
    <row r="426" spans="1:2" ht="16">
      <c r="A426" s="16"/>
      <c r="B426" s="16"/>
    </row>
    <row r="427" spans="1:2" ht="16">
      <c r="A427" s="16"/>
      <c r="B427" s="16"/>
    </row>
    <row r="428" spans="1:2" ht="16">
      <c r="A428" s="16"/>
      <c r="B428" s="16"/>
    </row>
    <row r="429" spans="1:2" ht="16">
      <c r="A429" s="16"/>
      <c r="B429" s="16"/>
    </row>
    <row r="430" spans="1:2" ht="16">
      <c r="A430" s="16"/>
      <c r="B430" s="16"/>
    </row>
    <row r="431" spans="1:2" ht="16">
      <c r="A431" s="16"/>
      <c r="B431" s="16"/>
    </row>
    <row r="432" spans="1:2" ht="16">
      <c r="A432" s="16"/>
      <c r="B432" s="16"/>
    </row>
    <row r="433" spans="1:2" ht="16">
      <c r="A433" s="16"/>
      <c r="B433" s="16"/>
    </row>
    <row r="434" spans="1:2" ht="16">
      <c r="A434" s="16"/>
      <c r="B434" s="16"/>
    </row>
    <row r="435" spans="1:2" ht="16">
      <c r="A435" s="16"/>
      <c r="B435" s="16"/>
    </row>
    <row r="436" spans="1:2" ht="16">
      <c r="A436" s="16"/>
      <c r="B436" s="16"/>
    </row>
    <row r="437" spans="1:2" ht="16">
      <c r="A437" s="16"/>
      <c r="B437" s="16"/>
    </row>
    <row r="438" spans="1:2" ht="16">
      <c r="A438" s="16"/>
      <c r="B438" s="16"/>
    </row>
    <row r="439" spans="1:2" ht="16">
      <c r="A439" s="16"/>
      <c r="B439" s="16"/>
    </row>
    <row r="440" spans="1:2" ht="16">
      <c r="A440" s="16"/>
      <c r="B440" s="16"/>
    </row>
    <row r="441" spans="1:2" ht="16">
      <c r="A441" s="16"/>
      <c r="B441" s="16"/>
    </row>
    <row r="442" spans="1:2" ht="16">
      <c r="A442" s="16"/>
      <c r="B442" s="16"/>
    </row>
    <row r="443" spans="1:2" ht="16">
      <c r="A443" s="16"/>
      <c r="B443" s="16"/>
    </row>
    <row r="444" spans="1:2" ht="16">
      <c r="A444" s="16"/>
      <c r="B444" s="16"/>
    </row>
    <row r="445" spans="1:2" ht="16">
      <c r="A445" s="16"/>
      <c r="B445" s="16"/>
    </row>
    <row r="446" spans="1:2" ht="16">
      <c r="A446" s="16"/>
      <c r="B446" s="16"/>
    </row>
    <row r="447" spans="1:2" ht="16">
      <c r="A447" s="16"/>
      <c r="B447" s="16"/>
    </row>
    <row r="448" spans="1:2" ht="16">
      <c r="A448" s="16"/>
      <c r="B448" s="16"/>
    </row>
    <row r="449" spans="1:2" ht="16">
      <c r="A449" s="16"/>
      <c r="B449" s="16"/>
    </row>
    <row r="450" spans="1:2" ht="16">
      <c r="A450" s="16"/>
      <c r="B450" s="16"/>
    </row>
    <row r="451" spans="1:2" ht="16">
      <c r="A451" s="16"/>
      <c r="B451" s="16"/>
    </row>
    <row r="452" spans="1:2" ht="16">
      <c r="A452" s="16"/>
      <c r="B452" s="16"/>
    </row>
    <row r="453" spans="1:2" ht="16">
      <c r="A453" s="16"/>
      <c r="B453" s="16"/>
    </row>
    <row r="454" spans="1:2" ht="16">
      <c r="A454" s="16"/>
      <c r="B454" s="16"/>
    </row>
    <row r="455" spans="1:2" ht="16">
      <c r="A455" s="16"/>
      <c r="B455" s="16"/>
    </row>
    <row r="456" spans="1:2" ht="16">
      <c r="A456" s="16"/>
      <c r="B456" s="16"/>
    </row>
    <row r="457" spans="1:2" ht="16">
      <c r="A457" s="16"/>
      <c r="B457" s="16"/>
    </row>
    <row r="458" spans="1:2" ht="16">
      <c r="A458" s="16"/>
      <c r="B458" s="16"/>
    </row>
    <row r="459" spans="1:2" ht="16">
      <c r="A459" s="16"/>
      <c r="B459" s="16"/>
    </row>
    <row r="460" spans="1:2" ht="16">
      <c r="A460" s="16"/>
      <c r="B460" s="16"/>
    </row>
    <row r="461" spans="1:2" ht="16">
      <c r="A461" s="16"/>
      <c r="B461" s="16"/>
    </row>
    <row r="462" spans="1:2" ht="16">
      <c r="A462" s="16"/>
      <c r="B462" s="16"/>
    </row>
    <row r="463" spans="1:2" ht="16">
      <c r="A463" s="16"/>
      <c r="B463" s="16"/>
    </row>
    <row r="464" spans="1:2" ht="16">
      <c r="A464" s="16"/>
      <c r="B464" s="16"/>
    </row>
    <row r="465" spans="1:2" ht="16">
      <c r="A465" s="16"/>
      <c r="B465" s="16"/>
    </row>
    <row r="466" spans="1:2" ht="16">
      <c r="A466" s="16"/>
      <c r="B466" s="16"/>
    </row>
    <row r="467" spans="1:2" ht="16">
      <c r="A467" s="16"/>
      <c r="B467" s="16"/>
    </row>
    <row r="468" spans="1:2" ht="16">
      <c r="A468" s="16"/>
      <c r="B468" s="16"/>
    </row>
    <row r="469" spans="1:2" ht="16">
      <c r="A469" s="16"/>
      <c r="B469" s="16"/>
    </row>
    <row r="470" spans="1:2" ht="16">
      <c r="A470" s="16"/>
      <c r="B470" s="16"/>
    </row>
    <row r="471" spans="1:2" ht="16">
      <c r="A471" s="16"/>
      <c r="B471" s="16"/>
    </row>
    <row r="472" spans="1:2" ht="16">
      <c r="A472" s="16"/>
      <c r="B472" s="16"/>
    </row>
    <row r="473" spans="1:2" ht="16">
      <c r="A473" s="16"/>
      <c r="B473" s="16"/>
    </row>
    <row r="474" spans="1:2" ht="16">
      <c r="A474" s="16"/>
      <c r="B474" s="16"/>
    </row>
    <row r="475" spans="1:2" ht="16">
      <c r="A475" s="16"/>
      <c r="B475" s="16"/>
    </row>
    <row r="476" spans="1:2" ht="16">
      <c r="A476" s="16"/>
      <c r="B476" s="16"/>
    </row>
    <row r="477" spans="1:2" ht="16">
      <c r="A477" s="16"/>
      <c r="B477" s="16"/>
    </row>
    <row r="478" spans="1:2" ht="16">
      <c r="A478" s="16"/>
      <c r="B478" s="16"/>
    </row>
    <row r="479" spans="1:2" ht="16">
      <c r="A479" s="16"/>
      <c r="B479" s="16"/>
    </row>
    <row r="480" spans="1:2" ht="16">
      <c r="A480" s="16"/>
      <c r="B480" s="16"/>
    </row>
    <row r="481" spans="1:2" ht="16">
      <c r="A481" s="16"/>
      <c r="B481" s="16"/>
    </row>
    <row r="482" spans="1:2" ht="16">
      <c r="A482" s="16"/>
      <c r="B482" s="16"/>
    </row>
    <row r="483" spans="1:2" ht="16">
      <c r="A483" s="16"/>
      <c r="B483" s="16"/>
    </row>
    <row r="484" spans="1:2" ht="16">
      <c r="A484" s="16"/>
      <c r="B484" s="16"/>
    </row>
    <row r="485" spans="1:2" ht="16">
      <c r="A485" s="16"/>
      <c r="B485" s="16"/>
    </row>
    <row r="486" spans="1:2" ht="16">
      <c r="A486" s="16"/>
      <c r="B486" s="16"/>
    </row>
    <row r="487" spans="1:2" ht="16">
      <c r="A487" s="16"/>
      <c r="B487" s="16"/>
    </row>
    <row r="488" spans="1:2" ht="16">
      <c r="A488" s="16"/>
      <c r="B488" s="16"/>
    </row>
    <row r="489" spans="1:2" ht="16">
      <c r="A489" s="16"/>
      <c r="B489" s="16"/>
    </row>
    <row r="490" spans="1:2" ht="16">
      <c r="A490" s="16"/>
      <c r="B490" s="16"/>
    </row>
    <row r="491" spans="1:2" ht="16">
      <c r="A491" s="16"/>
      <c r="B491" s="16"/>
    </row>
    <row r="492" spans="1:2" ht="16">
      <c r="A492" s="16"/>
      <c r="B492" s="16"/>
    </row>
    <row r="493" spans="1:2" ht="16">
      <c r="A493" s="16"/>
      <c r="B493" s="16"/>
    </row>
    <row r="494" spans="1:2" ht="16">
      <c r="A494" s="16"/>
      <c r="B494" s="16"/>
    </row>
    <row r="495" spans="1:2" ht="16">
      <c r="A495" s="16"/>
      <c r="B495" s="16"/>
    </row>
    <row r="496" spans="1:2" ht="16">
      <c r="A496" s="16"/>
      <c r="B496" s="16"/>
    </row>
    <row r="497" spans="1:2" ht="16">
      <c r="A497" s="16"/>
      <c r="B497" s="16"/>
    </row>
    <row r="498" spans="1:2" ht="16">
      <c r="A498" s="16"/>
      <c r="B498" s="16"/>
    </row>
    <row r="499" spans="1:2" ht="16">
      <c r="A499" s="16"/>
      <c r="B499" s="16"/>
    </row>
    <row r="500" spans="1:2" ht="16">
      <c r="A500" s="16"/>
      <c r="B500" s="16"/>
    </row>
    <row r="501" spans="1:2" ht="16">
      <c r="A501" s="16"/>
      <c r="B501" s="16"/>
    </row>
    <row r="502" spans="1:2" ht="16">
      <c r="A502" s="16"/>
      <c r="B502" s="16"/>
    </row>
    <row r="503" spans="1:2" ht="16">
      <c r="A503" s="16"/>
      <c r="B503" s="16"/>
    </row>
    <row r="504" spans="1:2" ht="16">
      <c r="A504" s="16"/>
      <c r="B504" s="16"/>
    </row>
    <row r="505" spans="1:2" ht="16">
      <c r="A505" s="16"/>
      <c r="B505" s="16"/>
    </row>
    <row r="506" spans="1:2" ht="16">
      <c r="A506" s="16"/>
      <c r="B506" s="16"/>
    </row>
    <row r="507" spans="1:2" ht="16">
      <c r="A507" s="16"/>
      <c r="B507" s="16"/>
    </row>
    <row r="508" spans="1:2" ht="16">
      <c r="A508" s="16"/>
      <c r="B508" s="16"/>
    </row>
    <row r="509" spans="1:2" ht="16">
      <c r="A509" s="16"/>
      <c r="B509" s="16"/>
    </row>
    <row r="510" spans="1:2" ht="16">
      <c r="A510" s="16"/>
      <c r="B510" s="16"/>
    </row>
    <row r="511" spans="1:2" ht="16">
      <c r="A511" s="16"/>
      <c r="B511" s="16"/>
    </row>
    <row r="512" spans="1:2" ht="16">
      <c r="A512" s="16"/>
      <c r="B512" s="16"/>
    </row>
    <row r="513" spans="1:2" ht="16">
      <c r="A513" s="16"/>
      <c r="B513" s="16"/>
    </row>
    <row r="514" spans="1:2" ht="16">
      <c r="A514" s="16"/>
      <c r="B514" s="16"/>
    </row>
    <row r="515" spans="1:2" ht="16">
      <c r="A515" s="16"/>
      <c r="B515" s="16"/>
    </row>
    <row r="516" spans="1:2" ht="16">
      <c r="A516" s="16"/>
      <c r="B516" s="16"/>
    </row>
    <row r="517" spans="1:2" ht="16">
      <c r="A517" s="16"/>
      <c r="B517" s="16"/>
    </row>
    <row r="518" spans="1:2" ht="16">
      <c r="A518" s="16"/>
      <c r="B518" s="16"/>
    </row>
    <row r="519" spans="1:2" ht="16">
      <c r="A519" s="16"/>
      <c r="B519" s="16"/>
    </row>
    <row r="520" spans="1:2" ht="16">
      <c r="A520" s="16"/>
      <c r="B520" s="16"/>
    </row>
    <row r="521" spans="1:2" ht="16">
      <c r="A521" s="16"/>
      <c r="B521" s="16"/>
    </row>
    <row r="522" spans="1:2" ht="16">
      <c r="A522" s="16"/>
      <c r="B522" s="16"/>
    </row>
    <row r="523" spans="1:2" ht="16">
      <c r="A523" s="16"/>
      <c r="B523" s="16"/>
    </row>
    <row r="524" spans="1:2" ht="16">
      <c r="A524" s="16"/>
      <c r="B524" s="16"/>
    </row>
    <row r="525" spans="1:2" ht="16">
      <c r="A525" s="16"/>
      <c r="B525" s="16"/>
    </row>
    <row r="526" spans="1:2" ht="16">
      <c r="A526" s="16"/>
      <c r="B526" s="16"/>
    </row>
    <row r="527" spans="1:2" ht="16">
      <c r="A527" s="16"/>
      <c r="B527" s="16"/>
    </row>
    <row r="528" spans="1:2" ht="16">
      <c r="A528" s="16"/>
      <c r="B528" s="16"/>
    </row>
    <row r="529" spans="1:2" ht="16">
      <c r="A529" s="16"/>
      <c r="B529" s="16"/>
    </row>
    <row r="530" spans="1:2" ht="16">
      <c r="A530" s="16"/>
      <c r="B530" s="16"/>
    </row>
    <row r="531" spans="1:2" ht="16">
      <c r="A531" s="16"/>
      <c r="B531" s="16"/>
    </row>
    <row r="532" spans="1:2" ht="16">
      <c r="A532" s="16"/>
      <c r="B532" s="16"/>
    </row>
    <row r="533" spans="1:2" ht="16">
      <c r="A533" s="16"/>
      <c r="B533" s="16"/>
    </row>
    <row r="534" spans="1:2" ht="16">
      <c r="A534" s="16"/>
      <c r="B534" s="16"/>
    </row>
    <row r="535" spans="1:2" ht="16">
      <c r="A535" s="16"/>
      <c r="B535" s="16"/>
    </row>
    <row r="536" spans="1:2" ht="16">
      <c r="A536" s="16"/>
      <c r="B536" s="16"/>
    </row>
    <row r="537" spans="1:2" ht="16">
      <c r="A537" s="16"/>
      <c r="B537" s="16"/>
    </row>
    <row r="538" spans="1:2" ht="16">
      <c r="A538" s="16"/>
      <c r="B538" s="16"/>
    </row>
    <row r="539" spans="1:2" ht="16">
      <c r="A539" s="16"/>
      <c r="B539" s="16"/>
    </row>
    <row r="540" spans="1:2" ht="16">
      <c r="A540" s="16"/>
      <c r="B540" s="16"/>
    </row>
    <row r="541" spans="1:2" ht="16">
      <c r="A541" s="16"/>
      <c r="B541" s="16"/>
    </row>
    <row r="542" spans="1:2" ht="16">
      <c r="A542" s="16"/>
      <c r="B542" s="16"/>
    </row>
    <row r="543" spans="1:2" ht="16">
      <c r="A543" s="16"/>
      <c r="B543" s="16"/>
    </row>
    <row r="544" spans="1:2" ht="16">
      <c r="A544" s="16"/>
      <c r="B544" s="16"/>
    </row>
    <row r="545" spans="1:2" ht="16">
      <c r="A545" s="16"/>
      <c r="B545" s="16"/>
    </row>
    <row r="546" spans="1:2" ht="16">
      <c r="A546" s="16"/>
      <c r="B546" s="16"/>
    </row>
    <row r="547" spans="1:2" ht="16">
      <c r="A547" s="16"/>
      <c r="B547" s="16"/>
    </row>
    <row r="548" spans="1:2" ht="16">
      <c r="A548" s="16"/>
      <c r="B548" s="16"/>
    </row>
    <row r="549" spans="1:2" ht="16">
      <c r="A549" s="16"/>
      <c r="B549" s="16"/>
    </row>
    <row r="550" spans="1:2" ht="16">
      <c r="A550" s="16"/>
      <c r="B550" s="16"/>
    </row>
    <row r="551" spans="1:2" ht="16">
      <c r="A551" s="16"/>
      <c r="B551" s="16"/>
    </row>
    <row r="552" spans="1:2" ht="16">
      <c r="A552" s="16"/>
      <c r="B552" s="16"/>
    </row>
    <row r="553" spans="1:2" ht="16">
      <c r="A553" s="16"/>
      <c r="B553" s="16"/>
    </row>
    <row r="554" spans="1:2" ht="16">
      <c r="A554" s="16"/>
      <c r="B554" s="16"/>
    </row>
    <row r="555" spans="1:2" ht="16">
      <c r="A555" s="16"/>
      <c r="B555" s="16"/>
    </row>
    <row r="556" spans="1:2" ht="16">
      <c r="A556" s="16"/>
      <c r="B556" s="16"/>
    </row>
    <row r="557" spans="1:2" ht="16">
      <c r="A557" s="16"/>
      <c r="B557" s="16"/>
    </row>
    <row r="558" spans="1:2" ht="16">
      <c r="A558" s="16"/>
      <c r="B558" s="16"/>
    </row>
    <row r="559" spans="1:2" ht="16">
      <c r="A559" s="16"/>
      <c r="B559" s="16"/>
    </row>
    <row r="560" spans="1:2" ht="16">
      <c r="A560" s="16"/>
      <c r="B560" s="16"/>
    </row>
    <row r="561" spans="1:2" ht="16">
      <c r="A561" s="16"/>
      <c r="B561" s="16"/>
    </row>
    <row r="562" spans="1:2" ht="16">
      <c r="A562" s="16"/>
      <c r="B562" s="16"/>
    </row>
    <row r="563" spans="1:2" ht="16">
      <c r="A563" s="16"/>
      <c r="B563" s="16"/>
    </row>
    <row r="564" spans="1:2" ht="16">
      <c r="A564" s="16"/>
      <c r="B564" s="16"/>
    </row>
    <row r="565" spans="1:2" ht="16">
      <c r="A565" s="16"/>
      <c r="B565" s="16"/>
    </row>
    <row r="566" spans="1:2" ht="16">
      <c r="A566" s="16"/>
      <c r="B566" s="16"/>
    </row>
    <row r="567" spans="1:2" ht="16">
      <c r="A567" s="16"/>
      <c r="B567" s="16"/>
    </row>
    <row r="568" spans="1:2" ht="16">
      <c r="A568" s="16"/>
      <c r="B568" s="16"/>
    </row>
    <row r="569" spans="1:2" ht="16">
      <c r="A569" s="16"/>
      <c r="B569" s="16"/>
    </row>
    <row r="570" spans="1:2" ht="16">
      <c r="A570" s="16"/>
      <c r="B570" s="16"/>
    </row>
    <row r="571" spans="1:2" ht="16">
      <c r="A571" s="16"/>
      <c r="B571" s="16"/>
    </row>
    <row r="572" spans="1:2" ht="16">
      <c r="A572" s="16"/>
      <c r="B572" s="16"/>
    </row>
    <row r="573" spans="1:2" ht="16">
      <c r="A573" s="16"/>
      <c r="B573" s="16"/>
    </row>
    <row r="574" spans="1:2" ht="16">
      <c r="A574" s="16"/>
      <c r="B574" s="16"/>
    </row>
    <row r="575" spans="1:2" ht="16">
      <c r="A575" s="16"/>
      <c r="B575" s="16"/>
    </row>
    <row r="576" spans="1:2" ht="16">
      <c r="A576" s="16"/>
      <c r="B576" s="16"/>
    </row>
    <row r="577" spans="1:2" ht="16">
      <c r="A577" s="16"/>
      <c r="B577" s="16"/>
    </row>
    <row r="578" spans="1:2" ht="16">
      <c r="A578" s="16"/>
      <c r="B578" s="16"/>
    </row>
    <row r="579" spans="1:2" ht="16">
      <c r="A579" s="16"/>
      <c r="B579" s="16"/>
    </row>
    <row r="580" spans="1:2" ht="16">
      <c r="A580" s="16"/>
      <c r="B580" s="16"/>
    </row>
    <row r="581" spans="1:2" ht="16">
      <c r="A581" s="16"/>
      <c r="B581" s="16"/>
    </row>
    <row r="582" spans="1:2" ht="16">
      <c r="A582" s="16"/>
      <c r="B582" s="16"/>
    </row>
    <row r="583" spans="1:2" ht="16">
      <c r="A583" s="16"/>
      <c r="B583" s="16"/>
    </row>
    <row r="584" spans="1:2" ht="16">
      <c r="A584" s="16"/>
      <c r="B584" s="16"/>
    </row>
    <row r="585" spans="1:2" ht="16">
      <c r="A585" s="16"/>
      <c r="B585" s="16"/>
    </row>
    <row r="586" spans="1:2" ht="16">
      <c r="A586" s="16"/>
      <c r="B586" s="16"/>
    </row>
    <row r="587" spans="1:2" ht="16">
      <c r="A587" s="16"/>
      <c r="B587" s="16"/>
    </row>
    <row r="588" spans="1:2" ht="16">
      <c r="A588" s="16"/>
      <c r="B588" s="16"/>
    </row>
    <row r="589" spans="1:2" ht="16">
      <c r="A589" s="16"/>
      <c r="B589" s="16"/>
    </row>
    <row r="590" spans="1:2" ht="16">
      <c r="A590" s="16"/>
      <c r="B590" s="16"/>
    </row>
    <row r="591" spans="1:2" ht="16">
      <c r="A591" s="16"/>
      <c r="B591" s="16"/>
    </row>
    <row r="592" spans="1:2" ht="16">
      <c r="A592" s="16"/>
      <c r="B592" s="16"/>
    </row>
    <row r="593" spans="1:2" ht="16">
      <c r="A593" s="16"/>
      <c r="B593" s="16"/>
    </row>
    <row r="594" spans="1:2" ht="16">
      <c r="A594" s="16"/>
      <c r="B594" s="16"/>
    </row>
    <row r="595" spans="1:2" ht="16">
      <c r="A595" s="16"/>
      <c r="B595" s="16"/>
    </row>
    <row r="596" spans="1:2" ht="16">
      <c r="A596" s="16"/>
      <c r="B596" s="16"/>
    </row>
    <row r="597" spans="1:2" ht="16">
      <c r="A597" s="16"/>
      <c r="B597" s="16"/>
    </row>
    <row r="598" spans="1:2" ht="16">
      <c r="A598" s="16"/>
      <c r="B598" s="16"/>
    </row>
    <row r="599" spans="1:2" ht="16">
      <c r="A599" s="16"/>
      <c r="B599" s="16"/>
    </row>
    <row r="600" spans="1:2" ht="16">
      <c r="A600" s="16"/>
      <c r="B600" s="16"/>
    </row>
    <row r="601" spans="1:2" ht="16">
      <c r="A601" s="16"/>
      <c r="B601" s="16"/>
    </row>
    <row r="602" spans="1:2" ht="16">
      <c r="A602" s="16"/>
      <c r="B602" s="16"/>
    </row>
    <row r="603" spans="1:2" ht="16">
      <c r="A603" s="16"/>
      <c r="B603" s="16"/>
    </row>
    <row r="604" spans="1:2" ht="16">
      <c r="A604" s="16"/>
      <c r="B604" s="16"/>
    </row>
    <row r="605" spans="1:2" ht="16">
      <c r="A605" s="16"/>
      <c r="B605" s="16"/>
    </row>
    <row r="606" spans="1:2" ht="16">
      <c r="A606" s="16"/>
      <c r="B606" s="16"/>
    </row>
    <row r="607" spans="1:2" ht="16">
      <c r="A607" s="16"/>
      <c r="B607" s="16"/>
    </row>
    <row r="608" spans="1:2" ht="16">
      <c r="A608" s="16"/>
      <c r="B608" s="16"/>
    </row>
    <row r="609" spans="1:2" ht="16">
      <c r="A609" s="16"/>
      <c r="B609" s="16"/>
    </row>
    <row r="610" spans="1:2" ht="16">
      <c r="A610" s="16"/>
      <c r="B610" s="16"/>
    </row>
    <row r="611" spans="1:2" ht="16">
      <c r="A611" s="16"/>
      <c r="B611" s="16"/>
    </row>
    <row r="612" spans="1:2" ht="16">
      <c r="A612" s="16"/>
      <c r="B612" s="16"/>
    </row>
    <row r="613" spans="1:2" ht="16">
      <c r="A613" s="16"/>
      <c r="B613" s="16"/>
    </row>
    <row r="614" spans="1:2" ht="16">
      <c r="A614" s="16"/>
      <c r="B614" s="16"/>
    </row>
    <row r="615" spans="1:2" ht="16">
      <c r="A615" s="16"/>
      <c r="B615" s="16"/>
    </row>
    <row r="616" spans="1:2" ht="16">
      <c r="A616" s="16"/>
      <c r="B616" s="16"/>
    </row>
    <row r="617" spans="1:2" ht="16">
      <c r="A617" s="16"/>
      <c r="B617" s="16"/>
    </row>
    <row r="618" spans="1:2" ht="16">
      <c r="A618" s="16"/>
      <c r="B618" s="16"/>
    </row>
    <row r="619" spans="1:2" ht="16">
      <c r="A619" s="16"/>
      <c r="B619" s="16"/>
    </row>
    <row r="620" spans="1:2" ht="16">
      <c r="A620" s="16"/>
      <c r="B620" s="16"/>
    </row>
    <row r="621" spans="1:2" ht="16">
      <c r="A621" s="16"/>
      <c r="B621" s="16"/>
    </row>
    <row r="622" spans="1:2" ht="16">
      <c r="A622" s="16"/>
      <c r="B622" s="16"/>
    </row>
    <row r="623" spans="1:2" ht="16">
      <c r="A623" s="16"/>
      <c r="B623" s="16"/>
    </row>
    <row r="624" spans="1:2" ht="16">
      <c r="A624" s="16"/>
      <c r="B624" s="16"/>
    </row>
    <row r="625" spans="1:2" ht="16">
      <c r="A625" s="16"/>
      <c r="B625" s="16"/>
    </row>
    <row r="626" spans="1:2" ht="16">
      <c r="A626" s="16"/>
      <c r="B626" s="16"/>
    </row>
    <row r="627" spans="1:2" ht="16">
      <c r="A627" s="16"/>
      <c r="B627" s="16"/>
    </row>
    <row r="628" spans="1:2" ht="16">
      <c r="A628" s="16"/>
      <c r="B628" s="16"/>
    </row>
    <row r="629" spans="1:2" ht="16">
      <c r="A629" s="16"/>
      <c r="B629" s="16"/>
    </row>
    <row r="630" spans="1:2" ht="16">
      <c r="A630" s="16"/>
      <c r="B630" s="16"/>
    </row>
    <row r="631" spans="1:2" ht="16">
      <c r="A631" s="16"/>
      <c r="B631" s="16"/>
    </row>
    <row r="632" spans="1:2" ht="16">
      <c r="A632" s="16"/>
      <c r="B632" s="16"/>
    </row>
    <row r="633" spans="1:2" ht="16">
      <c r="A633" s="16"/>
      <c r="B633" s="16"/>
    </row>
    <row r="634" spans="1:2" ht="16">
      <c r="A634" s="16"/>
      <c r="B634" s="16"/>
    </row>
    <row r="635" spans="1:2" ht="16">
      <c r="A635" s="16"/>
      <c r="B635" s="16"/>
    </row>
    <row r="636" spans="1:2" ht="16">
      <c r="A636" s="16"/>
      <c r="B636" s="16"/>
    </row>
    <row r="637" spans="1:2" ht="16">
      <c r="A637" s="16"/>
      <c r="B637" s="16"/>
    </row>
    <row r="638" spans="1:2" ht="16">
      <c r="A638" s="16"/>
      <c r="B638" s="16"/>
    </row>
    <row r="639" spans="1:2" ht="16">
      <c r="A639" s="16"/>
      <c r="B639" s="16"/>
    </row>
    <row r="640" spans="1:2" ht="16">
      <c r="A640" s="16"/>
      <c r="B640" s="16"/>
    </row>
    <row r="641" spans="1:2" ht="16">
      <c r="A641" s="16"/>
      <c r="B641" s="16"/>
    </row>
    <row r="642" spans="1:2" ht="16">
      <c r="A642" s="16"/>
      <c r="B642" s="16"/>
    </row>
    <row r="643" spans="1:2" ht="16">
      <c r="A643" s="16"/>
      <c r="B643" s="16"/>
    </row>
    <row r="644" spans="1:2" ht="16">
      <c r="A644" s="16"/>
      <c r="B644" s="16"/>
    </row>
    <row r="645" spans="1:2" ht="16">
      <c r="A645" s="16"/>
      <c r="B645" s="16"/>
    </row>
    <row r="646" spans="1:2" ht="16">
      <c r="A646" s="16"/>
      <c r="B646" s="16"/>
    </row>
    <row r="647" spans="1:2" ht="16">
      <c r="A647" s="16"/>
      <c r="B647" s="16"/>
    </row>
    <row r="648" spans="1:2" ht="16">
      <c r="A648" s="16"/>
      <c r="B648" s="16"/>
    </row>
    <row r="649" spans="1:2" ht="16">
      <c r="A649" s="16"/>
      <c r="B649" s="16"/>
    </row>
    <row r="650" spans="1:2" ht="16">
      <c r="A650" s="16"/>
      <c r="B650" s="16"/>
    </row>
    <row r="651" spans="1:2" ht="16">
      <c r="A651" s="16"/>
      <c r="B651" s="16"/>
    </row>
    <row r="652" spans="1:2" ht="16">
      <c r="A652" s="16"/>
      <c r="B652" s="16"/>
    </row>
    <row r="653" spans="1:2" ht="16">
      <c r="A653" s="16"/>
      <c r="B653" s="16"/>
    </row>
    <row r="654" spans="1:2" ht="16">
      <c r="A654" s="16"/>
      <c r="B654" s="16"/>
    </row>
    <row r="655" spans="1:2" ht="16">
      <c r="A655" s="16"/>
      <c r="B655" s="16"/>
    </row>
    <row r="656" spans="1:2" ht="16">
      <c r="A656" s="16"/>
      <c r="B656" s="16"/>
    </row>
    <row r="657" spans="1:2" ht="16">
      <c r="A657" s="16"/>
      <c r="B657" s="16"/>
    </row>
    <row r="658" spans="1:2" ht="16">
      <c r="A658" s="16"/>
      <c r="B658" s="16"/>
    </row>
    <row r="659" spans="1:2" ht="16">
      <c r="A659" s="16"/>
      <c r="B659" s="16"/>
    </row>
    <row r="660" spans="1:2" ht="16">
      <c r="A660" s="16"/>
      <c r="B660" s="16"/>
    </row>
    <row r="661" spans="1:2" ht="16">
      <c r="A661" s="16"/>
      <c r="B661" s="16"/>
    </row>
    <row r="662" spans="1:2" ht="16">
      <c r="A662" s="16"/>
      <c r="B662" s="16"/>
    </row>
    <row r="663" spans="1:2" ht="16">
      <c r="A663" s="16"/>
      <c r="B663" s="16"/>
    </row>
    <row r="664" spans="1:2" ht="16">
      <c r="A664" s="16"/>
      <c r="B664" s="16"/>
    </row>
    <row r="665" spans="1:2" ht="16">
      <c r="A665" s="16"/>
      <c r="B665" s="16"/>
    </row>
    <row r="666" spans="1:2" ht="16">
      <c r="A666" s="16"/>
      <c r="B666" s="16"/>
    </row>
    <row r="667" spans="1:2" ht="16">
      <c r="A667" s="16"/>
      <c r="B667" s="16"/>
    </row>
    <row r="668" spans="1:2" ht="16">
      <c r="A668" s="16"/>
      <c r="B668" s="16"/>
    </row>
    <row r="669" spans="1:2" ht="16">
      <c r="A669" s="16"/>
      <c r="B669" s="16"/>
    </row>
    <row r="670" spans="1:2" ht="16">
      <c r="A670" s="16"/>
      <c r="B670" s="16"/>
    </row>
    <row r="671" spans="1:2" ht="16">
      <c r="A671" s="16"/>
      <c r="B671" s="16"/>
    </row>
    <row r="672" spans="1:2" ht="16">
      <c r="A672" s="16"/>
      <c r="B672" s="16"/>
    </row>
    <row r="673" spans="1:2" ht="16">
      <c r="A673" s="16"/>
      <c r="B673" s="16"/>
    </row>
    <row r="674" spans="1:2" ht="16">
      <c r="A674" s="16"/>
      <c r="B674" s="16"/>
    </row>
    <row r="675" spans="1:2" ht="16">
      <c r="A675" s="16"/>
      <c r="B675" s="16"/>
    </row>
    <row r="676" spans="1:2" ht="16">
      <c r="A676" s="16"/>
      <c r="B676" s="16"/>
    </row>
    <row r="677" spans="1:2" ht="16">
      <c r="A677" s="16"/>
      <c r="B677" s="16"/>
    </row>
    <row r="678" spans="1:2" ht="16">
      <c r="A678" s="16"/>
      <c r="B678" s="16"/>
    </row>
    <row r="679" spans="1:2" ht="16">
      <c r="A679" s="16"/>
      <c r="B679" s="16"/>
    </row>
    <row r="680" spans="1:2" ht="16">
      <c r="A680" s="16"/>
      <c r="B680" s="16"/>
    </row>
    <row r="681" spans="1:2" ht="16">
      <c r="A681" s="16"/>
      <c r="B681" s="16"/>
    </row>
    <row r="682" spans="1:2" ht="16">
      <c r="A682" s="16"/>
      <c r="B682" s="16"/>
    </row>
    <row r="683" spans="1:2" ht="16">
      <c r="A683" s="16"/>
      <c r="B683" s="16"/>
    </row>
    <row r="684" spans="1:2" ht="16">
      <c r="A684" s="16"/>
      <c r="B684" s="16"/>
    </row>
    <row r="685" spans="1:2" ht="16">
      <c r="A685" s="16"/>
      <c r="B685" s="16"/>
    </row>
    <row r="686" spans="1:2" ht="16">
      <c r="A686" s="16"/>
      <c r="B686" s="16"/>
    </row>
    <row r="687" spans="1:2" ht="16">
      <c r="A687" s="16"/>
      <c r="B687" s="16"/>
    </row>
    <row r="688" spans="1:2" ht="16">
      <c r="A688" s="16"/>
      <c r="B688" s="16"/>
    </row>
    <row r="689" spans="1:2" ht="16">
      <c r="A689" s="16"/>
      <c r="B689" s="16"/>
    </row>
    <row r="690" spans="1:2" ht="16">
      <c r="A690" s="16"/>
      <c r="B690" s="16"/>
    </row>
    <row r="691" spans="1:2" ht="16">
      <c r="A691" s="16"/>
      <c r="B691" s="16"/>
    </row>
    <row r="692" spans="1:2" ht="16">
      <c r="A692" s="16"/>
      <c r="B692" s="16"/>
    </row>
    <row r="693" spans="1:2" ht="16">
      <c r="A693" s="16"/>
      <c r="B693" s="16"/>
    </row>
    <row r="694" spans="1:2" ht="16">
      <c r="A694" s="16"/>
      <c r="B694" s="16"/>
    </row>
    <row r="695" spans="1:2" ht="16">
      <c r="A695" s="16"/>
      <c r="B695" s="16"/>
    </row>
    <row r="696" spans="1:2" ht="16">
      <c r="A696" s="16"/>
      <c r="B696" s="16"/>
    </row>
    <row r="697" spans="1:2" ht="16">
      <c r="A697" s="16"/>
      <c r="B697" s="16"/>
    </row>
    <row r="698" spans="1:2" ht="16">
      <c r="A698" s="16"/>
      <c r="B698" s="16"/>
    </row>
    <row r="699" spans="1:2" ht="16">
      <c r="A699" s="16"/>
      <c r="B699" s="16"/>
    </row>
    <row r="700" spans="1:2" ht="16">
      <c r="A700" s="16"/>
      <c r="B700" s="16"/>
    </row>
    <row r="701" spans="1:2" ht="16">
      <c r="A701" s="16"/>
      <c r="B701" s="16"/>
    </row>
    <row r="702" spans="1:2" ht="16">
      <c r="A702" s="16"/>
      <c r="B702" s="16"/>
    </row>
    <row r="703" spans="1:2" ht="16">
      <c r="A703" s="16"/>
      <c r="B703" s="16"/>
    </row>
    <row r="704" spans="1:2" ht="16">
      <c r="A704" s="16"/>
      <c r="B704" s="16"/>
    </row>
    <row r="705" spans="1:2" ht="16">
      <c r="A705" s="16"/>
      <c r="B705" s="16"/>
    </row>
    <row r="706" spans="1:2" ht="16">
      <c r="A706" s="16"/>
      <c r="B706" s="16"/>
    </row>
    <row r="707" spans="1:2" ht="16">
      <c r="A707" s="16"/>
      <c r="B707" s="16"/>
    </row>
    <row r="708" spans="1:2" ht="16">
      <c r="A708" s="16"/>
      <c r="B708" s="16"/>
    </row>
    <row r="709" spans="1:2" ht="16">
      <c r="A709" s="16"/>
      <c r="B709" s="16"/>
    </row>
    <row r="710" spans="1:2" ht="16">
      <c r="A710" s="16"/>
      <c r="B710" s="16"/>
    </row>
    <row r="711" spans="1:2" ht="16">
      <c r="A711" s="16"/>
      <c r="B711" s="16"/>
    </row>
    <row r="712" spans="1:2" ht="16">
      <c r="A712" s="16"/>
      <c r="B712" s="16"/>
    </row>
    <row r="713" spans="1:2" ht="16">
      <c r="A713" s="16"/>
      <c r="B713" s="16"/>
    </row>
    <row r="714" spans="1:2" ht="16">
      <c r="A714" s="16"/>
      <c r="B714" s="16"/>
    </row>
    <row r="715" spans="1:2" ht="16">
      <c r="A715" s="16"/>
      <c r="B715" s="16"/>
    </row>
    <row r="716" spans="1:2" ht="16">
      <c r="A716" s="16"/>
      <c r="B716" s="16"/>
    </row>
    <row r="717" spans="1:2" ht="16">
      <c r="A717" s="16"/>
      <c r="B717" s="16"/>
    </row>
    <row r="718" spans="1:2" ht="16">
      <c r="A718" s="16"/>
      <c r="B718" s="16"/>
    </row>
    <row r="719" spans="1:2" ht="16">
      <c r="A719" s="16"/>
      <c r="B719" s="16"/>
    </row>
    <row r="720" spans="1:2" ht="16">
      <c r="A720" s="16"/>
      <c r="B720" s="16"/>
    </row>
    <row r="721" spans="1:2" ht="16">
      <c r="A721" s="16"/>
      <c r="B721" s="16"/>
    </row>
    <row r="722" spans="1:2" ht="16">
      <c r="A722" s="16"/>
      <c r="B722" s="16"/>
    </row>
    <row r="723" spans="1:2" ht="16">
      <c r="A723" s="16"/>
      <c r="B723" s="16"/>
    </row>
    <row r="724" spans="1:2" ht="16">
      <c r="A724" s="16"/>
      <c r="B724" s="16"/>
    </row>
    <row r="725" spans="1:2" ht="16">
      <c r="A725" s="16"/>
      <c r="B725" s="16"/>
    </row>
    <row r="726" spans="1:2" ht="16">
      <c r="A726" s="16"/>
      <c r="B726" s="16"/>
    </row>
    <row r="727" spans="1:2" ht="16">
      <c r="A727" s="16"/>
      <c r="B727" s="16"/>
    </row>
    <row r="728" spans="1:2" ht="16">
      <c r="A728" s="16"/>
      <c r="B728" s="16"/>
    </row>
    <row r="729" spans="1:2" ht="16">
      <c r="A729" s="16"/>
      <c r="B729" s="16"/>
    </row>
    <row r="730" spans="1:2" ht="16">
      <c r="A730" s="16"/>
      <c r="B730" s="16"/>
    </row>
    <row r="731" spans="1:2" ht="16">
      <c r="A731" s="16"/>
      <c r="B731" s="16"/>
    </row>
    <row r="732" spans="1:2" ht="16">
      <c r="A732" s="16"/>
      <c r="B732" s="16"/>
    </row>
    <row r="733" spans="1:2" ht="16">
      <c r="A733" s="16"/>
      <c r="B733" s="16"/>
    </row>
    <row r="734" spans="1:2" ht="16">
      <c r="A734" s="16"/>
      <c r="B734" s="16"/>
    </row>
    <row r="735" spans="1:2" ht="16">
      <c r="A735" s="16"/>
      <c r="B735" s="16"/>
    </row>
    <row r="736" spans="1:2" ht="16">
      <c r="A736" s="16"/>
      <c r="B736" s="16"/>
    </row>
    <row r="737" spans="1:2" ht="16">
      <c r="A737" s="16"/>
      <c r="B737" s="16"/>
    </row>
    <row r="738" spans="1:2" ht="16">
      <c r="A738" s="16"/>
      <c r="B738" s="16"/>
    </row>
    <row r="739" spans="1:2" ht="16">
      <c r="A739" s="16"/>
      <c r="B739" s="16"/>
    </row>
    <row r="740" spans="1:2" ht="16">
      <c r="A740" s="16"/>
      <c r="B740" s="16"/>
    </row>
    <row r="741" spans="1:2" ht="16">
      <c r="A741" s="16"/>
      <c r="B741" s="16"/>
    </row>
    <row r="742" spans="1:2" ht="16">
      <c r="A742" s="16"/>
      <c r="B742" s="16"/>
    </row>
    <row r="743" spans="1:2" ht="16">
      <c r="A743" s="16"/>
      <c r="B743" s="16"/>
    </row>
    <row r="744" spans="1:2" ht="16">
      <c r="A744" s="16"/>
      <c r="B744" s="16"/>
    </row>
    <row r="745" spans="1:2" ht="16">
      <c r="A745" s="16"/>
      <c r="B745" s="16"/>
    </row>
    <row r="746" spans="1:2" ht="16">
      <c r="A746" s="16"/>
      <c r="B746" s="16"/>
    </row>
    <row r="747" spans="1:2" ht="16">
      <c r="A747" s="16"/>
      <c r="B747" s="16"/>
    </row>
    <row r="748" spans="1:2" ht="16">
      <c r="A748" s="16"/>
      <c r="B748" s="16"/>
    </row>
    <row r="749" spans="1:2" ht="16">
      <c r="A749" s="16"/>
      <c r="B749" s="16"/>
    </row>
    <row r="750" spans="1:2" ht="16">
      <c r="A750" s="16"/>
      <c r="B750" s="16"/>
    </row>
    <row r="751" spans="1:2" ht="16">
      <c r="A751" s="16"/>
      <c r="B751" s="16"/>
    </row>
    <row r="752" spans="1:2" ht="16">
      <c r="A752" s="16"/>
      <c r="B752" s="16"/>
    </row>
    <row r="753" spans="1:2" ht="16">
      <c r="A753" s="16"/>
      <c r="B753" s="16"/>
    </row>
    <row r="754" spans="1:2" ht="16">
      <c r="A754" s="16"/>
      <c r="B754" s="16"/>
    </row>
    <row r="755" spans="1:2" ht="16">
      <c r="A755" s="16"/>
      <c r="B755" s="16"/>
    </row>
    <row r="756" spans="1:2" ht="16">
      <c r="A756" s="16"/>
      <c r="B756" s="16"/>
    </row>
    <row r="757" spans="1:2" ht="16">
      <c r="A757" s="16"/>
      <c r="B757" s="16"/>
    </row>
    <row r="758" spans="1:2" ht="16">
      <c r="A758" s="16"/>
      <c r="B758" s="16"/>
    </row>
    <row r="759" spans="1:2" ht="16">
      <c r="A759" s="16"/>
      <c r="B759" s="16"/>
    </row>
    <row r="760" spans="1:2" ht="16">
      <c r="A760" s="16"/>
      <c r="B760" s="16"/>
    </row>
    <row r="761" spans="1:2" ht="16">
      <c r="A761" s="16"/>
      <c r="B761" s="16"/>
    </row>
    <row r="762" spans="1:2" ht="16">
      <c r="A762" s="16"/>
      <c r="B762" s="16"/>
    </row>
    <row r="763" spans="1:2" ht="16">
      <c r="A763" s="16"/>
      <c r="B763" s="16"/>
    </row>
    <row r="764" spans="1:2" ht="16">
      <c r="A764" s="16"/>
      <c r="B764" s="16"/>
    </row>
    <row r="765" spans="1:2" ht="16">
      <c r="A765" s="16"/>
      <c r="B765" s="16"/>
    </row>
    <row r="766" spans="1:2" ht="16">
      <c r="A766" s="16"/>
      <c r="B766" s="16"/>
    </row>
    <row r="767" spans="1:2" ht="16">
      <c r="A767" s="16"/>
      <c r="B767" s="16"/>
    </row>
    <row r="768" spans="1:2" ht="16">
      <c r="A768" s="16"/>
      <c r="B768" s="16"/>
    </row>
    <row r="769" spans="1:2" ht="16">
      <c r="A769" s="16"/>
      <c r="B769" s="16"/>
    </row>
    <row r="770" spans="1:2" ht="16">
      <c r="A770" s="16"/>
      <c r="B770" s="16"/>
    </row>
    <row r="771" spans="1:2" ht="16">
      <c r="A771" s="16"/>
      <c r="B771" s="16"/>
    </row>
    <row r="772" spans="1:2" ht="16">
      <c r="A772" s="16"/>
      <c r="B772" s="16"/>
    </row>
    <row r="773" spans="1:2" ht="16">
      <c r="A773" s="16"/>
      <c r="B773" s="16"/>
    </row>
    <row r="774" spans="1:2" ht="16">
      <c r="A774" s="16"/>
      <c r="B774" s="16"/>
    </row>
    <row r="775" spans="1:2" ht="16">
      <c r="A775" s="16"/>
      <c r="B775" s="16"/>
    </row>
    <row r="776" spans="1:2" ht="16">
      <c r="A776" s="16"/>
      <c r="B776" s="16"/>
    </row>
    <row r="777" spans="1:2" ht="16">
      <c r="A777" s="16"/>
      <c r="B777" s="16"/>
    </row>
    <row r="778" spans="1:2" ht="16">
      <c r="A778" s="16"/>
      <c r="B778" s="16"/>
    </row>
    <row r="779" spans="1:2" ht="16">
      <c r="A779" s="16"/>
      <c r="B779" s="16"/>
    </row>
    <row r="780" spans="1:2" ht="16">
      <c r="A780" s="16"/>
      <c r="B780" s="16"/>
    </row>
    <row r="781" spans="1:2" ht="16">
      <c r="A781" s="16"/>
      <c r="B781" s="16"/>
    </row>
    <row r="782" spans="1:2" ht="16">
      <c r="A782" s="16"/>
      <c r="B782" s="16"/>
    </row>
    <row r="783" spans="1:2" ht="16">
      <c r="A783" s="16"/>
      <c r="B783" s="16"/>
    </row>
    <row r="784" spans="1:2" ht="16">
      <c r="A784" s="16"/>
      <c r="B784" s="16"/>
    </row>
    <row r="785" spans="1:2" ht="16">
      <c r="A785" s="16"/>
      <c r="B785" s="16"/>
    </row>
    <row r="786" spans="1:2" ht="16">
      <c r="A786" s="16"/>
      <c r="B786" s="16"/>
    </row>
    <row r="787" spans="1:2" ht="16">
      <c r="A787" s="16"/>
      <c r="B787" s="16"/>
    </row>
    <row r="788" spans="1:2" ht="16">
      <c r="A788" s="16"/>
      <c r="B788" s="16"/>
    </row>
    <row r="789" spans="1:2" ht="16">
      <c r="A789" s="16"/>
      <c r="B789" s="16"/>
    </row>
    <row r="790" spans="1:2" ht="16">
      <c r="A790" s="16"/>
      <c r="B790" s="16"/>
    </row>
    <row r="791" spans="1:2" ht="16">
      <c r="A791" s="16"/>
      <c r="B791" s="16"/>
    </row>
    <row r="792" spans="1:2" ht="16">
      <c r="A792" s="16"/>
      <c r="B792" s="16"/>
    </row>
    <row r="793" spans="1:2" ht="16">
      <c r="A793" s="16"/>
      <c r="B793" s="16"/>
    </row>
    <row r="794" spans="1:2" ht="16">
      <c r="A794" s="16"/>
      <c r="B794" s="16"/>
    </row>
    <row r="795" spans="1:2" ht="16">
      <c r="A795" s="16"/>
      <c r="B795" s="16"/>
    </row>
    <row r="796" spans="1:2" ht="16">
      <c r="A796" s="16"/>
      <c r="B796" s="16"/>
    </row>
    <row r="797" spans="1:2" ht="16">
      <c r="A797" s="16"/>
      <c r="B797" s="16"/>
    </row>
    <row r="798" spans="1:2" ht="16">
      <c r="A798" s="16"/>
      <c r="B798" s="16"/>
    </row>
    <row r="799" spans="1:2" ht="16">
      <c r="A799" s="16"/>
      <c r="B799" s="16"/>
    </row>
    <row r="800" spans="1:2" ht="16">
      <c r="A800" s="16"/>
      <c r="B800" s="16"/>
    </row>
    <row r="801" spans="1:2" ht="16">
      <c r="A801" s="16"/>
      <c r="B801" s="16"/>
    </row>
    <row r="802" spans="1:2" ht="16">
      <c r="A802" s="16"/>
      <c r="B802" s="16"/>
    </row>
    <row r="803" spans="1:2" ht="16">
      <c r="A803" s="16"/>
      <c r="B803" s="16"/>
    </row>
    <row r="804" spans="1:2" ht="16">
      <c r="A804" s="16"/>
      <c r="B804" s="16"/>
    </row>
    <row r="805" spans="1:2" ht="16">
      <c r="A805" s="16"/>
      <c r="B805" s="16"/>
    </row>
    <row r="806" spans="1:2" ht="16">
      <c r="A806" s="16"/>
      <c r="B806" s="16"/>
    </row>
    <row r="807" spans="1:2" ht="16">
      <c r="A807" s="16"/>
      <c r="B807" s="16"/>
    </row>
    <row r="808" spans="1:2" ht="16">
      <c r="A808" s="16"/>
      <c r="B808" s="16"/>
    </row>
    <row r="809" spans="1:2" ht="16">
      <c r="A809" s="16"/>
      <c r="B809" s="16"/>
    </row>
    <row r="810" spans="1:2" ht="16">
      <c r="A810" s="16"/>
      <c r="B810" s="16"/>
    </row>
    <row r="811" spans="1:2" ht="16">
      <c r="A811" s="16"/>
      <c r="B811" s="16"/>
    </row>
    <row r="812" spans="1:2" ht="16">
      <c r="A812" s="16"/>
      <c r="B812" s="16"/>
    </row>
    <row r="813" spans="1:2" ht="16">
      <c r="A813" s="16"/>
      <c r="B813" s="16"/>
    </row>
    <row r="814" spans="1:2" ht="16">
      <c r="A814" s="16"/>
      <c r="B814" s="16"/>
    </row>
    <row r="815" spans="1:2" ht="16">
      <c r="A815" s="16"/>
      <c r="B815" s="16"/>
    </row>
    <row r="816" spans="1:2" ht="16">
      <c r="A816" s="16"/>
      <c r="B816" s="16"/>
    </row>
    <row r="817" spans="1:2" ht="16">
      <c r="A817" s="16"/>
      <c r="B817" s="16"/>
    </row>
    <row r="818" spans="1:2" ht="16">
      <c r="A818" s="16"/>
      <c r="B818" s="16"/>
    </row>
    <row r="819" spans="1:2" ht="16">
      <c r="A819" s="16"/>
      <c r="B819" s="16"/>
    </row>
    <row r="820" spans="1:2" ht="16">
      <c r="A820" s="16"/>
      <c r="B820" s="16"/>
    </row>
    <row r="821" spans="1:2" ht="16">
      <c r="A821" s="16"/>
      <c r="B821" s="16"/>
    </row>
    <row r="822" spans="1:2" ht="16">
      <c r="A822" s="16"/>
      <c r="B822" s="16"/>
    </row>
    <row r="823" spans="1:2" ht="16">
      <c r="A823" s="16"/>
      <c r="B823" s="16"/>
    </row>
    <row r="824" spans="1:2" ht="16">
      <c r="A824" s="16"/>
      <c r="B824" s="16"/>
    </row>
    <row r="825" spans="1:2" ht="16">
      <c r="A825" s="16"/>
      <c r="B825" s="16"/>
    </row>
    <row r="826" spans="1:2" ht="16">
      <c r="A826" s="16"/>
      <c r="B826" s="16"/>
    </row>
    <row r="827" spans="1:2" ht="16">
      <c r="A827" s="16"/>
      <c r="B827" s="16"/>
    </row>
    <row r="828" spans="1:2" ht="16">
      <c r="A828" s="16"/>
      <c r="B828" s="16"/>
    </row>
    <row r="829" spans="1:2" ht="16">
      <c r="A829" s="16"/>
      <c r="B829" s="16"/>
    </row>
    <row r="830" spans="1:2" ht="16">
      <c r="A830" s="16"/>
      <c r="B830" s="16"/>
    </row>
    <row r="831" spans="1:2" ht="16">
      <c r="A831" s="16"/>
      <c r="B831" s="16"/>
    </row>
    <row r="832" spans="1:2" ht="16">
      <c r="A832" s="16"/>
      <c r="B832" s="16"/>
    </row>
    <row r="833" spans="1:2" ht="16">
      <c r="A833" s="16"/>
      <c r="B833" s="16"/>
    </row>
    <row r="834" spans="1:2" ht="16">
      <c r="A834" s="16"/>
      <c r="B834" s="16"/>
    </row>
    <row r="835" spans="1:2" ht="16">
      <c r="A835" s="16"/>
      <c r="B835" s="16"/>
    </row>
    <row r="836" spans="1:2" ht="16">
      <c r="A836" s="16"/>
      <c r="B836" s="16"/>
    </row>
    <row r="837" spans="1:2" ht="16">
      <c r="A837" s="16"/>
      <c r="B837" s="16"/>
    </row>
    <row r="838" spans="1:2" ht="16">
      <c r="A838" s="16"/>
      <c r="B838" s="16"/>
    </row>
    <row r="839" spans="1:2" ht="16">
      <c r="A839" s="16"/>
      <c r="B839" s="16"/>
    </row>
    <row r="840" spans="1:2" ht="16">
      <c r="A840" s="16"/>
      <c r="B840" s="16"/>
    </row>
    <row r="841" spans="1:2" ht="16">
      <c r="A841" s="16"/>
      <c r="B841" s="16"/>
    </row>
    <row r="842" spans="1:2" ht="16">
      <c r="A842" s="16"/>
      <c r="B842" s="16"/>
    </row>
    <row r="843" spans="1:2" ht="16">
      <c r="A843" s="16"/>
      <c r="B843" s="16"/>
    </row>
    <row r="844" spans="1:2" ht="16">
      <c r="A844" s="16"/>
      <c r="B844" s="16"/>
    </row>
    <row r="845" spans="1:2" ht="16">
      <c r="A845" s="16"/>
      <c r="B845" s="16"/>
    </row>
    <row r="846" spans="1:2" ht="16">
      <c r="A846" s="16"/>
      <c r="B846" s="16"/>
    </row>
    <row r="847" spans="1:2" ht="16">
      <c r="A847" s="16"/>
      <c r="B847" s="16"/>
    </row>
    <row r="848" spans="1:2" ht="16">
      <c r="A848" s="16"/>
      <c r="B848" s="16"/>
    </row>
    <row r="849" spans="1:2" ht="16">
      <c r="A849" s="16"/>
      <c r="B849" s="16"/>
    </row>
    <row r="850" spans="1:2" ht="16">
      <c r="A850" s="16"/>
      <c r="B850" s="16"/>
    </row>
    <row r="851" spans="1:2" ht="16">
      <c r="A851" s="16"/>
      <c r="B851" s="16"/>
    </row>
    <row r="852" spans="1:2" ht="16">
      <c r="A852" s="16"/>
      <c r="B852" s="16"/>
    </row>
    <row r="853" spans="1:2" ht="16">
      <c r="A853" s="16"/>
      <c r="B853" s="16"/>
    </row>
    <row r="854" spans="1:2" ht="16">
      <c r="A854" s="16"/>
      <c r="B854" s="16"/>
    </row>
    <row r="855" spans="1:2" ht="16">
      <c r="A855" s="16"/>
      <c r="B855" s="16"/>
    </row>
    <row r="856" spans="1:2" ht="16">
      <c r="A856" s="16"/>
      <c r="B856" s="16"/>
    </row>
    <row r="857" spans="1:2" ht="16">
      <c r="A857" s="16"/>
      <c r="B857" s="16"/>
    </row>
    <row r="858" spans="1:2" ht="16">
      <c r="A858" s="16"/>
      <c r="B858" s="16"/>
    </row>
    <row r="859" spans="1:2" ht="16">
      <c r="A859" s="16"/>
      <c r="B859" s="16"/>
    </row>
    <row r="860" spans="1:2" ht="16">
      <c r="A860" s="16"/>
      <c r="B860" s="16"/>
    </row>
    <row r="861" spans="1:2" ht="16">
      <c r="A861" s="16"/>
      <c r="B861" s="16"/>
    </row>
    <row r="862" spans="1:2" ht="16">
      <c r="A862" s="16"/>
      <c r="B862" s="16"/>
    </row>
    <row r="863" spans="1:2" ht="16">
      <c r="A863" s="16"/>
      <c r="B863" s="16"/>
    </row>
    <row r="864" spans="1:2" ht="16">
      <c r="A864" s="16"/>
      <c r="B864" s="16"/>
    </row>
    <row r="865" spans="1:2" ht="16">
      <c r="A865" s="16"/>
      <c r="B865" s="16"/>
    </row>
    <row r="866" spans="1:2" ht="16">
      <c r="A866" s="16"/>
      <c r="B866" s="16"/>
    </row>
    <row r="867" spans="1:2" ht="16">
      <c r="A867" s="16"/>
      <c r="B867" s="16"/>
    </row>
    <row r="868" spans="1:2" ht="16">
      <c r="A868" s="16"/>
      <c r="B868" s="16"/>
    </row>
    <row r="869" spans="1:2" ht="16">
      <c r="A869" s="16"/>
      <c r="B869" s="16"/>
    </row>
    <row r="870" spans="1:2" ht="16">
      <c r="A870" s="16"/>
      <c r="B870" s="16"/>
    </row>
    <row r="871" spans="1:2" ht="16">
      <c r="A871" s="16"/>
      <c r="B871" s="16"/>
    </row>
    <row r="872" spans="1:2" ht="16">
      <c r="A872" s="16"/>
      <c r="B872" s="16"/>
    </row>
    <row r="873" spans="1:2" ht="16">
      <c r="A873" s="16"/>
      <c r="B873" s="16"/>
    </row>
    <row r="874" spans="1:2" ht="16">
      <c r="A874" s="16"/>
      <c r="B874" s="16"/>
    </row>
    <row r="875" spans="1:2" ht="16">
      <c r="A875" s="16"/>
      <c r="B875" s="16"/>
    </row>
    <row r="876" spans="1:2" ht="16">
      <c r="A876" s="16"/>
      <c r="B876" s="16"/>
    </row>
    <row r="877" spans="1:2" ht="16">
      <c r="A877" s="16"/>
      <c r="B877" s="16"/>
    </row>
    <row r="878" spans="1:2" ht="16">
      <c r="A878" s="16"/>
      <c r="B878" s="16"/>
    </row>
    <row r="879" spans="1:2" ht="16">
      <c r="A879" s="16"/>
      <c r="B879" s="16"/>
    </row>
    <row r="880" spans="1:2" ht="16">
      <c r="A880" s="16"/>
      <c r="B880" s="16"/>
    </row>
    <row r="881" spans="1:2" ht="16">
      <c r="A881" s="16"/>
      <c r="B881" s="16"/>
    </row>
    <row r="882" spans="1:2" ht="16">
      <c r="A882" s="16"/>
      <c r="B882" s="16"/>
    </row>
    <row r="883" spans="1:2" ht="16">
      <c r="A883" s="16"/>
      <c r="B883" s="16"/>
    </row>
    <row r="884" spans="1:2" ht="16">
      <c r="A884" s="16"/>
      <c r="B884" s="16"/>
    </row>
    <row r="885" spans="1:2" ht="16">
      <c r="A885" s="16"/>
      <c r="B885" s="16"/>
    </row>
    <row r="886" spans="1:2" ht="16">
      <c r="A886" s="16"/>
      <c r="B886" s="16"/>
    </row>
    <row r="887" spans="1:2" ht="16">
      <c r="A887" s="16"/>
      <c r="B887" s="16"/>
    </row>
    <row r="888" spans="1:2" ht="16">
      <c r="A888" s="16"/>
      <c r="B888" s="16"/>
    </row>
    <row r="889" spans="1:2" ht="16">
      <c r="A889" s="16"/>
      <c r="B889" s="16"/>
    </row>
    <row r="890" spans="1:2" ht="16">
      <c r="A890" s="16"/>
      <c r="B890" s="16"/>
    </row>
    <row r="891" spans="1:2" ht="16">
      <c r="A891" s="16"/>
      <c r="B891" s="16"/>
    </row>
    <row r="892" spans="1:2" ht="16">
      <c r="A892" s="16"/>
      <c r="B892" s="16"/>
    </row>
    <row r="893" spans="1:2" ht="16">
      <c r="A893" s="16"/>
      <c r="B893" s="16"/>
    </row>
    <row r="894" spans="1:2" ht="16">
      <c r="A894" s="16"/>
      <c r="B894" s="16"/>
    </row>
    <row r="895" spans="1:2" ht="16">
      <c r="A895" s="16"/>
      <c r="B895" s="16"/>
    </row>
    <row r="896" spans="1:2" ht="16">
      <c r="A896" s="16"/>
      <c r="B896" s="16"/>
    </row>
    <row r="897" spans="1:2" ht="16">
      <c r="A897" s="16"/>
      <c r="B897" s="16"/>
    </row>
    <row r="898" spans="1:2" ht="16">
      <c r="A898" s="16"/>
      <c r="B898" s="16"/>
    </row>
    <row r="899" spans="1:2" ht="16">
      <c r="A899" s="16"/>
      <c r="B899" s="16"/>
    </row>
    <row r="900" spans="1:2" ht="16">
      <c r="A900" s="16"/>
      <c r="B900" s="16"/>
    </row>
    <row r="901" spans="1:2" ht="16">
      <c r="A901" s="16"/>
      <c r="B901" s="16"/>
    </row>
    <row r="902" spans="1:2" ht="16">
      <c r="A902" s="16"/>
      <c r="B902" s="16"/>
    </row>
    <row r="903" spans="1:2" ht="16">
      <c r="A903" s="16"/>
      <c r="B903" s="16"/>
    </row>
    <row r="904" spans="1:2" ht="16">
      <c r="A904" s="16"/>
      <c r="B904" s="16"/>
    </row>
    <row r="905" spans="1:2" ht="16">
      <c r="A905" s="16"/>
      <c r="B905" s="16"/>
    </row>
    <row r="906" spans="1:2" ht="16">
      <c r="A906" s="16"/>
      <c r="B906" s="16"/>
    </row>
    <row r="907" spans="1:2" ht="16">
      <c r="A907" s="16"/>
      <c r="B907" s="16"/>
    </row>
    <row r="908" spans="1:2" ht="16">
      <c r="A908" s="16"/>
      <c r="B908" s="16"/>
    </row>
    <row r="909" spans="1:2" ht="16">
      <c r="A909" s="16"/>
      <c r="B909" s="16"/>
    </row>
    <row r="910" spans="1:2" ht="16">
      <c r="A910" s="16"/>
      <c r="B910" s="16"/>
    </row>
    <row r="911" spans="1:2" ht="16">
      <c r="A911" s="16"/>
      <c r="B911" s="16"/>
    </row>
    <row r="912" spans="1:2" ht="16">
      <c r="A912" s="16"/>
      <c r="B912" s="16"/>
    </row>
    <row r="913" spans="1:2" ht="16">
      <c r="A913" s="16"/>
      <c r="B913" s="16"/>
    </row>
    <row r="914" spans="1:2" ht="16">
      <c r="A914" s="16"/>
      <c r="B914" s="16"/>
    </row>
    <row r="915" spans="1:2" ht="16">
      <c r="A915" s="16"/>
      <c r="B915" s="16"/>
    </row>
    <row r="916" spans="1:2" ht="16">
      <c r="A916" s="16"/>
      <c r="B916" s="16"/>
    </row>
    <row r="917" spans="1:2" ht="16">
      <c r="A917" s="16"/>
      <c r="B917" s="16"/>
    </row>
    <row r="918" spans="1:2" ht="16">
      <c r="A918" s="16"/>
      <c r="B918" s="16"/>
    </row>
    <row r="919" spans="1:2" ht="16">
      <c r="A919" s="16"/>
      <c r="B919" s="16"/>
    </row>
    <row r="920" spans="1:2" ht="16">
      <c r="A920" s="16"/>
      <c r="B920" s="16"/>
    </row>
    <row r="921" spans="1:2" ht="16">
      <c r="A921" s="16"/>
      <c r="B921" s="16"/>
    </row>
    <row r="922" spans="1:2" ht="16">
      <c r="A922" s="16"/>
      <c r="B922" s="16"/>
    </row>
    <row r="923" spans="1:2" ht="16">
      <c r="A923" s="16"/>
      <c r="B923" s="16"/>
    </row>
    <row r="924" spans="1:2" ht="16">
      <c r="A924" s="16"/>
      <c r="B924" s="16"/>
    </row>
    <row r="925" spans="1:2" ht="16">
      <c r="A925" s="16"/>
      <c r="B925" s="16"/>
    </row>
    <row r="926" spans="1:2" ht="16">
      <c r="A926" s="16"/>
      <c r="B926" s="16"/>
    </row>
    <row r="927" spans="1:2" ht="16">
      <c r="A927" s="16"/>
      <c r="B927" s="16"/>
    </row>
    <row r="928" spans="1:2" ht="16">
      <c r="A928" s="16"/>
      <c r="B928" s="16"/>
    </row>
    <row r="929" spans="1:2" ht="16">
      <c r="A929" s="16"/>
      <c r="B929" s="16"/>
    </row>
    <row r="930" spans="1:2" ht="16">
      <c r="A930" s="16"/>
      <c r="B930" s="16"/>
    </row>
    <row r="931" spans="1:2" ht="16">
      <c r="A931" s="16"/>
      <c r="B931" s="16"/>
    </row>
    <row r="932" spans="1:2" ht="16">
      <c r="A932" s="16"/>
      <c r="B932" s="16"/>
    </row>
    <row r="933" spans="1:2" ht="16">
      <c r="A933" s="16"/>
      <c r="B933" s="16"/>
    </row>
    <row r="934" spans="1:2" ht="16">
      <c r="A934" s="16"/>
      <c r="B934" s="16"/>
    </row>
    <row r="935" spans="1:2" ht="16">
      <c r="A935" s="16"/>
      <c r="B935" s="16"/>
    </row>
    <row r="936" spans="1:2" ht="16">
      <c r="A936" s="16"/>
      <c r="B936" s="16"/>
    </row>
    <row r="937" spans="1:2" ht="16">
      <c r="A937" s="16"/>
      <c r="B937" s="16"/>
    </row>
    <row r="938" spans="1:2" ht="16">
      <c r="A938" s="16"/>
      <c r="B938" s="16"/>
    </row>
    <row r="939" spans="1:2" ht="16">
      <c r="A939" s="16"/>
      <c r="B939" s="16"/>
    </row>
    <row r="940" spans="1:2" ht="16">
      <c r="A940" s="16"/>
      <c r="B940" s="16"/>
    </row>
    <row r="941" spans="1:2" ht="16">
      <c r="A941" s="16"/>
      <c r="B941" s="16"/>
    </row>
    <row r="942" spans="1:2" ht="16">
      <c r="A942" s="16"/>
      <c r="B942" s="16"/>
    </row>
    <row r="943" spans="1:2" ht="16">
      <c r="A943" s="16"/>
      <c r="B943" s="16"/>
    </row>
    <row r="944" spans="1:2" ht="16">
      <c r="A944" s="16"/>
      <c r="B944" s="16"/>
    </row>
    <row r="945" spans="1:2" ht="16">
      <c r="A945" s="16"/>
      <c r="B945" s="16"/>
    </row>
    <row r="946" spans="1:2" ht="16">
      <c r="A946" s="16"/>
      <c r="B946" s="16"/>
    </row>
    <row r="947" spans="1:2" ht="16">
      <c r="A947" s="16"/>
      <c r="B947" s="16"/>
    </row>
    <row r="948" spans="1:2" ht="16">
      <c r="A948" s="16"/>
      <c r="B948" s="16"/>
    </row>
    <row r="949" spans="1:2" ht="16">
      <c r="A949" s="16"/>
      <c r="B949" s="16"/>
    </row>
    <row r="950" spans="1:2" ht="16">
      <c r="A950" s="16"/>
      <c r="B950" s="16"/>
    </row>
    <row r="951" spans="1:2" ht="16">
      <c r="A951" s="16"/>
      <c r="B951" s="16"/>
    </row>
    <row r="952" spans="1:2" ht="16">
      <c r="A952" s="16"/>
      <c r="B952" s="16"/>
    </row>
    <row r="953" spans="1:2" ht="16">
      <c r="A953" s="16"/>
      <c r="B953" s="16"/>
    </row>
    <row r="954" spans="1:2" ht="16">
      <c r="A954" s="16"/>
      <c r="B954" s="16"/>
    </row>
    <row r="955" spans="1:2" ht="16">
      <c r="A955" s="16"/>
      <c r="B955" s="16"/>
    </row>
    <row r="956" spans="1:2" ht="16">
      <c r="A956" s="16"/>
      <c r="B956" s="16"/>
    </row>
    <row r="957" spans="1:2" ht="16">
      <c r="A957" s="16"/>
      <c r="B957" s="16"/>
    </row>
    <row r="958" spans="1:2" ht="16">
      <c r="A958" s="16"/>
      <c r="B958" s="16"/>
    </row>
    <row r="959" spans="1:2" ht="16">
      <c r="A959" s="16"/>
      <c r="B959" s="16"/>
    </row>
    <row r="960" spans="1:2" ht="16">
      <c r="A960" s="16"/>
      <c r="B960" s="16"/>
    </row>
    <row r="961" spans="1:2" ht="16">
      <c r="A961" s="16"/>
      <c r="B961" s="16"/>
    </row>
    <row r="962" spans="1:2" ht="16">
      <c r="A962" s="16"/>
      <c r="B962" s="16"/>
    </row>
    <row r="963" spans="1:2" ht="16">
      <c r="A963" s="16"/>
      <c r="B963" s="16"/>
    </row>
    <row r="964" spans="1:2" ht="16">
      <c r="A964" s="16"/>
      <c r="B964" s="16"/>
    </row>
    <row r="965" spans="1:2" ht="16">
      <c r="A965" s="16"/>
      <c r="B965" s="16"/>
    </row>
    <row r="966" spans="1:2" ht="16">
      <c r="A966" s="16"/>
      <c r="B966" s="16"/>
    </row>
    <row r="967" spans="1:2" ht="16">
      <c r="A967" s="16"/>
      <c r="B967" s="16"/>
    </row>
    <row r="968" spans="1:2" ht="16">
      <c r="A968" s="16"/>
      <c r="B968" s="16"/>
    </row>
    <row r="969" spans="1:2" ht="16">
      <c r="A969" s="16"/>
      <c r="B969" s="16"/>
    </row>
    <row r="970" spans="1:2" ht="16">
      <c r="A970" s="16"/>
      <c r="B970" s="16"/>
    </row>
    <row r="971" spans="1:2" ht="16">
      <c r="A971" s="16"/>
      <c r="B971" s="16"/>
    </row>
    <row r="972" spans="1:2" ht="16">
      <c r="A972" s="16"/>
      <c r="B972" s="16"/>
    </row>
    <row r="973" spans="1:2" ht="16">
      <c r="A973" s="16"/>
      <c r="B973" s="16"/>
    </row>
    <row r="974" spans="1:2" ht="16">
      <c r="A974" s="16"/>
      <c r="B974" s="16"/>
    </row>
    <row r="975" spans="1:2" ht="16">
      <c r="A975" s="16"/>
      <c r="B975" s="16"/>
    </row>
    <row r="976" spans="1:2" ht="16">
      <c r="A976" s="16"/>
      <c r="B976" s="16"/>
    </row>
    <row r="977" spans="1:2" ht="16">
      <c r="A977" s="16"/>
      <c r="B977" s="16"/>
    </row>
    <row r="978" spans="1:2" ht="16">
      <c r="A978" s="16"/>
      <c r="B978" s="16"/>
    </row>
    <row r="979" spans="1:2" ht="16">
      <c r="A979" s="16"/>
      <c r="B979" s="16"/>
    </row>
    <row r="980" spans="1:2" ht="16">
      <c r="A980" s="16"/>
      <c r="B980" s="16"/>
    </row>
    <row r="981" spans="1:2" ht="16">
      <c r="A981" s="16"/>
      <c r="B981" s="16"/>
    </row>
    <row r="982" spans="1:2" ht="16">
      <c r="A982" s="16"/>
      <c r="B982" s="16"/>
    </row>
    <row r="983" spans="1:2" ht="16">
      <c r="A983" s="16"/>
      <c r="B983" s="16"/>
    </row>
    <row r="984" spans="1:2" ht="16">
      <c r="A984" s="16"/>
      <c r="B984" s="16"/>
    </row>
    <row r="985" spans="1:2" ht="16">
      <c r="A985" s="16"/>
      <c r="B985" s="16"/>
    </row>
    <row r="986" spans="1:2" ht="16">
      <c r="A986" s="16"/>
      <c r="B986" s="16"/>
    </row>
    <row r="987" spans="1:2" ht="16">
      <c r="A987" s="16"/>
      <c r="B987" s="16"/>
    </row>
    <row r="988" spans="1:2" ht="16">
      <c r="A988" s="16"/>
      <c r="B988" s="16"/>
    </row>
    <row r="989" spans="1:2" ht="16">
      <c r="A989" s="16"/>
      <c r="B989" s="16"/>
    </row>
    <row r="990" spans="1:2" ht="16">
      <c r="A990" s="16"/>
      <c r="B990" s="16"/>
    </row>
    <row r="991" spans="1:2" ht="16">
      <c r="A991" s="16"/>
      <c r="B991" s="16"/>
    </row>
    <row r="992" spans="1:2" ht="16">
      <c r="A992" s="16"/>
      <c r="B992" s="16"/>
    </row>
    <row r="993" spans="1:2" ht="16">
      <c r="A993" s="16"/>
      <c r="B993" s="16"/>
    </row>
    <row r="994" spans="1:2" ht="16">
      <c r="A994" s="16"/>
      <c r="B994" s="16"/>
    </row>
    <row r="995" spans="1:2" ht="16">
      <c r="A995" s="16"/>
      <c r="B995" s="16"/>
    </row>
    <row r="996" spans="1:2" ht="16">
      <c r="A996" s="16"/>
      <c r="B996" s="16"/>
    </row>
    <row r="997" spans="1:2" ht="16">
      <c r="A997" s="16"/>
      <c r="B997" s="16"/>
    </row>
    <row r="998" spans="1:2" ht="16">
      <c r="A998" s="16"/>
      <c r="B998" s="16"/>
    </row>
    <row r="999" spans="1:2" ht="16">
      <c r="A999" s="16"/>
      <c r="B999" s="16"/>
    </row>
    <row r="1000" spans="1:2" ht="16">
      <c r="A1000" s="16"/>
      <c r="B1000" s="16"/>
    </row>
    <row r="1001" spans="1:2" ht="16">
      <c r="A1001" s="16"/>
      <c r="B1001" s="16"/>
    </row>
    <row r="1002" spans="1:2" ht="16">
      <c r="A1002" s="16"/>
      <c r="B1002" s="16"/>
    </row>
    <row r="1003" spans="1:2" ht="16">
      <c r="A1003" s="16"/>
      <c r="B1003" s="16"/>
    </row>
    <row r="1004" spans="1:2" ht="16">
      <c r="A1004" s="16"/>
      <c r="B1004" s="16"/>
    </row>
    <row r="1005" spans="1:2" ht="16">
      <c r="A1005" s="16"/>
      <c r="B1005" s="16"/>
    </row>
    <row r="1006" spans="1:2" ht="16">
      <c r="A1006" s="16"/>
      <c r="B1006" s="16"/>
    </row>
    <row r="1007" spans="1:2" ht="16">
      <c r="A1007" s="16"/>
      <c r="B1007" s="16"/>
    </row>
    <row r="1008" spans="1:2" ht="16">
      <c r="A1008" s="16"/>
      <c r="B1008" s="16"/>
    </row>
    <row r="1009" spans="1:2" ht="16">
      <c r="A1009" s="16"/>
      <c r="B1009" s="16"/>
    </row>
    <row r="1010" spans="1:2" ht="16">
      <c r="A1010" s="16"/>
      <c r="B1010" s="16"/>
    </row>
    <row r="1011" spans="1:2" ht="16">
      <c r="A1011" s="16"/>
      <c r="B1011" s="16"/>
    </row>
    <row r="1012" spans="1:2" ht="16">
      <c r="A1012" s="16"/>
      <c r="B1012" s="16"/>
    </row>
  </sheetData>
  <mergeCells count="7">
    <mergeCell ref="E7:H7"/>
    <mergeCell ref="E9:H9"/>
    <mergeCell ref="A1:B1"/>
    <mergeCell ref="A2:B2"/>
    <mergeCell ref="A3:B3"/>
    <mergeCell ref="E4:H5"/>
    <mergeCell ref="E6:H6"/>
  </mergeCells>
  <hyperlinks>
    <hyperlink ref="B5" r:id="rId1" location="gid=216985689" xr:uid="{00000000-0004-0000-0000-000000000000}"/>
    <hyperlink ref="B6" r:id="rId2" xr:uid="{00000000-0004-0000-0000-000001000000}"/>
    <hyperlink ref="B11" r:id="rId3"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Q59"/>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4.5" defaultRowHeight="15.75" customHeight="1"/>
  <cols>
    <col min="1" max="1" width="7.1640625" customWidth="1"/>
    <col min="2" max="2" width="30.5" customWidth="1"/>
    <col min="3" max="3" width="15.6640625" customWidth="1"/>
    <col min="4" max="4" width="14.6640625" customWidth="1"/>
    <col min="5" max="5" width="47.6640625" customWidth="1"/>
    <col min="6" max="6" width="16.83203125" customWidth="1"/>
    <col min="7" max="7" width="24.5" customWidth="1"/>
    <col min="8" max="8" width="14" customWidth="1"/>
    <col min="9" max="9" width="15.5" customWidth="1"/>
    <col min="10" max="10" width="16" customWidth="1"/>
    <col min="11" max="11" width="43.6640625" customWidth="1"/>
    <col min="12" max="13" width="14" customWidth="1"/>
    <col min="14" max="14" width="28" customWidth="1"/>
    <col min="15" max="15" width="18.1640625" customWidth="1"/>
    <col min="16" max="16" width="13.83203125" customWidth="1"/>
    <col min="17" max="17" width="18.1640625" customWidth="1"/>
  </cols>
  <sheetData>
    <row r="1" spans="1:17" ht="14">
      <c r="A1" s="17"/>
      <c r="B1" s="17"/>
      <c r="C1" s="17"/>
      <c r="D1" s="17"/>
      <c r="E1" s="17"/>
      <c r="F1" s="17"/>
      <c r="G1" s="17"/>
      <c r="H1" s="17"/>
      <c r="I1" s="17"/>
      <c r="J1" s="17"/>
      <c r="K1" s="17"/>
      <c r="L1" s="17"/>
      <c r="M1" s="18" t="s">
        <v>39</v>
      </c>
      <c r="N1" s="17"/>
      <c r="O1" s="17"/>
      <c r="P1" s="17" t="s">
        <v>40</v>
      </c>
      <c r="Q1" s="17" t="s">
        <v>41</v>
      </c>
    </row>
    <row r="2" spans="1:17" ht="13">
      <c r="A2" s="17"/>
      <c r="B2" s="17">
        <f ca="1">COUNTIF(B5:B59,"Confirmed/Probable separate")</f>
        <v>25</v>
      </c>
      <c r="C2" s="17"/>
      <c r="D2" s="17"/>
      <c r="E2" s="17"/>
      <c r="F2" s="17"/>
      <c r="G2" s="17"/>
      <c r="H2" s="17"/>
      <c r="I2" s="17"/>
      <c r="J2" s="17"/>
      <c r="K2" s="17"/>
      <c r="L2" s="17"/>
      <c r="M2" s="18">
        <f ca="1">COUNTIF(M5:M59,"")+COUNTIF(M5:M59,"*++")-COUNTIF(B5:B59,"&lt;&gt;Confirmed/Probable separate")</f>
        <v>2</v>
      </c>
      <c r="N2" s="17"/>
      <c r="O2" s="17"/>
      <c r="P2" s="17">
        <f ca="1">COUNTIF(P5:P59,"")+COUNTIF(P5:P59,"*++")-COUNTIF(B5:B59,"&lt;&gt;Confirmed/Probable separate")</f>
        <v>3</v>
      </c>
      <c r="Q2" s="17">
        <f ca="1">COUNTIF(Q5:Q59,"")+COUNTIF(Q5:Q59,"*++")-COUNTIF(B5:B59,"&lt;&gt;Confirmed/Probable separate")</f>
        <v>3</v>
      </c>
    </row>
    <row r="3" spans="1:17" ht="56">
      <c r="A3" s="17" t="s">
        <v>42</v>
      </c>
      <c r="B3" s="17" t="s">
        <v>43</v>
      </c>
      <c r="C3" s="17" t="s">
        <v>44</v>
      </c>
      <c r="D3" s="17" t="s">
        <v>45</v>
      </c>
      <c r="E3" s="17" t="s">
        <v>46</v>
      </c>
      <c r="F3" s="17" t="s">
        <v>47</v>
      </c>
      <c r="G3" s="17" t="s">
        <v>48</v>
      </c>
      <c r="H3" s="17" t="s">
        <v>49</v>
      </c>
      <c r="I3" s="17" t="s">
        <v>50</v>
      </c>
      <c r="J3" s="17" t="s">
        <v>51</v>
      </c>
      <c r="K3" s="17" t="s">
        <v>52</v>
      </c>
      <c r="L3" s="17" t="s">
        <v>53</v>
      </c>
      <c r="M3" s="17" t="s">
        <v>54</v>
      </c>
      <c r="N3" s="17" t="s">
        <v>55</v>
      </c>
      <c r="O3" s="19" t="s">
        <v>56</v>
      </c>
      <c r="P3" s="17" t="s">
        <v>57</v>
      </c>
      <c r="Q3" s="17" t="s">
        <v>58</v>
      </c>
    </row>
    <row r="4" spans="1:17" ht="13" hidden="1">
      <c r="A4" s="20" t="str">
        <f ca="1">IFERROR(__xludf.DUMMYFUNCTION("IMPORTRANGE(""https://docs.google.com/spreadsheets/d/1LT7CU-_-aWiciXHPD2ZRCCdYxp2p-ANjHqFykrVnENs/edit#gid=1676364771"",""PCL Cases!A9:B"")"),"AK")</f>
        <v>AK</v>
      </c>
      <c r="B4" s="21" t="str">
        <f ca="1">IFERROR(__xludf.DUMMYFUNCTION("""COMPUTED_VALUE"""),"Lab confirmed only")</f>
        <v>Lab confirmed only</v>
      </c>
    </row>
    <row r="5" spans="1:17" ht="42">
      <c r="A5" s="20" t="str">
        <f ca="1">IFERROR(__xludf.DUMMYFUNCTION("""COMPUTED_VALUE"""),"AL")</f>
        <v>AL</v>
      </c>
      <c r="B5" s="21" t="str">
        <f ca="1">IFERROR(__xludf.DUMMYFUNCTION("""COMPUTED_VALUE"""),"Confirmed/Probable separate")</f>
        <v>Confirmed/Probable separate</v>
      </c>
      <c r="C5" s="22">
        <v>44040</v>
      </c>
      <c r="D5" s="23" t="s">
        <v>59</v>
      </c>
      <c r="E5" s="24" t="s">
        <v>60</v>
      </c>
      <c r="F5" s="25">
        <v>43981</v>
      </c>
      <c r="G5" s="24" t="s">
        <v>61</v>
      </c>
      <c r="H5" s="25">
        <v>43981</v>
      </c>
      <c r="I5" s="25">
        <v>43981</v>
      </c>
      <c r="J5" s="26" t="s">
        <v>62</v>
      </c>
      <c r="K5" s="24" t="s">
        <v>63</v>
      </c>
      <c r="L5" s="27">
        <v>44092.526388888888</v>
      </c>
      <c r="M5" s="23" t="s">
        <v>64</v>
      </c>
      <c r="N5" s="28" t="s">
        <v>65</v>
      </c>
      <c r="O5" s="23" t="s">
        <v>66</v>
      </c>
      <c r="P5" s="23" t="s">
        <v>64</v>
      </c>
      <c r="Q5" s="23" t="s">
        <v>64</v>
      </c>
    </row>
    <row r="6" spans="1:17" ht="28">
      <c r="A6" s="20" t="str">
        <f ca="1">IFERROR(__xludf.DUMMYFUNCTION("""COMPUTED_VALUE"""),"AR")</f>
        <v>AR</v>
      </c>
      <c r="B6" s="21" t="str">
        <f ca="1">IFERROR(__xludf.DUMMYFUNCTION("""COMPUTED_VALUE"""),"Confirmed/Probable separate")</f>
        <v>Confirmed/Probable separate</v>
      </c>
      <c r="C6" s="22">
        <v>44077</v>
      </c>
      <c r="D6" s="23" t="s">
        <v>59</v>
      </c>
      <c r="E6" s="29"/>
      <c r="F6" s="25">
        <v>43896</v>
      </c>
      <c r="G6" s="29"/>
      <c r="H6" s="25">
        <v>43896</v>
      </c>
      <c r="I6" s="30">
        <v>44077</v>
      </c>
      <c r="J6" s="24" t="s">
        <v>67</v>
      </c>
      <c r="K6" s="24" t="s">
        <v>68</v>
      </c>
      <c r="L6" s="30">
        <v>44089</v>
      </c>
      <c r="M6" s="23" t="s">
        <v>69</v>
      </c>
      <c r="N6" s="24" t="s">
        <v>67</v>
      </c>
      <c r="O6" s="23" t="s">
        <v>66</v>
      </c>
      <c r="P6" s="23" t="s">
        <v>66</v>
      </c>
      <c r="Q6" s="23" t="s">
        <v>69</v>
      </c>
    </row>
    <row r="7" spans="1:17" ht="13" hidden="1">
      <c r="A7" s="20" t="str">
        <f ca="1">IFERROR(__xludf.DUMMYFUNCTION("""COMPUTED_VALUE"""),"AS")</f>
        <v>AS</v>
      </c>
      <c r="B7" s="21" t="str">
        <f ca="1">IFERROR(__xludf.DUMMYFUNCTION("""COMPUTED_VALUE"""),"Unclear")</f>
        <v>Unclear</v>
      </c>
    </row>
    <row r="8" spans="1:17" ht="42">
      <c r="A8" s="20" t="str">
        <f ca="1">IFERROR(__xludf.DUMMYFUNCTION("""COMPUTED_VALUE"""),"AZ")</f>
        <v>AZ</v>
      </c>
      <c r="B8" s="21" t="str">
        <f ca="1">IFERROR(__xludf.DUMMYFUNCTION("""COMPUTED_VALUE"""),"Confirmed/Probable separate")</f>
        <v>Confirmed/Probable separate</v>
      </c>
      <c r="C8" s="22">
        <v>43993</v>
      </c>
      <c r="D8" s="23" t="s">
        <v>59</v>
      </c>
      <c r="E8" s="24" t="s">
        <v>70</v>
      </c>
      <c r="F8" s="25">
        <v>43993</v>
      </c>
      <c r="G8" s="24" t="s">
        <v>71</v>
      </c>
      <c r="H8" s="25">
        <v>43993</v>
      </c>
      <c r="I8" s="25">
        <v>43993</v>
      </c>
      <c r="J8" s="26" t="s">
        <v>72</v>
      </c>
      <c r="K8" s="24" t="s">
        <v>73</v>
      </c>
      <c r="L8" s="27">
        <v>44092.777777777781</v>
      </c>
      <c r="M8" s="23" t="s">
        <v>64</v>
      </c>
      <c r="N8" s="28" t="s">
        <v>74</v>
      </c>
      <c r="O8" s="23" t="s">
        <v>66</v>
      </c>
      <c r="P8" s="23" t="s">
        <v>64</v>
      </c>
      <c r="Q8" s="23" t="s">
        <v>64</v>
      </c>
    </row>
    <row r="9" spans="1:17" ht="13" hidden="1">
      <c r="A9" s="20" t="str">
        <f ca="1">IFERROR(__xludf.DUMMYFUNCTION("""COMPUTED_VALUE"""),"CA")</f>
        <v>CA</v>
      </c>
      <c r="B9" s="21" t="str">
        <f ca="1">IFERROR(__xludf.DUMMYFUNCTION("""COMPUTED_VALUE"""),"Lab confirmed only")</f>
        <v>Lab confirmed only</v>
      </c>
    </row>
    <row r="10" spans="1:17" ht="196">
      <c r="A10" s="20" t="str">
        <f ca="1">IFERROR(__xludf.DUMMYFUNCTION("""COMPUTED_VALUE"""),"CO")</f>
        <v>CO</v>
      </c>
      <c r="B10" s="21" t="str">
        <f ca="1">IFERROR(__xludf.DUMMYFUNCTION("""COMPUTED_VALUE"""),"Confirmed/Probable separate")</f>
        <v>Confirmed/Probable separate</v>
      </c>
      <c r="C10" s="22">
        <v>44040</v>
      </c>
      <c r="D10" s="23" t="s">
        <v>59</v>
      </c>
      <c r="E10" s="31" t="s">
        <v>60</v>
      </c>
      <c r="F10" s="25">
        <v>43945</v>
      </c>
      <c r="G10" s="32" t="s">
        <v>75</v>
      </c>
      <c r="H10" s="25">
        <v>43945</v>
      </c>
      <c r="I10" s="25">
        <v>43945</v>
      </c>
      <c r="J10" s="28" t="s">
        <v>76</v>
      </c>
      <c r="K10" s="32" t="s">
        <v>77</v>
      </c>
      <c r="L10" s="27">
        <v>44092.657638888886</v>
      </c>
      <c r="M10" s="23" t="s">
        <v>64</v>
      </c>
      <c r="N10" s="28" t="s">
        <v>78</v>
      </c>
      <c r="O10" s="28" t="s">
        <v>79</v>
      </c>
      <c r="P10" s="23" t="s">
        <v>64</v>
      </c>
      <c r="Q10" s="23" t="s">
        <v>64</v>
      </c>
    </row>
    <row r="11" spans="1:17" ht="56">
      <c r="A11" s="20" t="str">
        <f ca="1">IFERROR(__xludf.DUMMYFUNCTION("""COMPUTED_VALUE"""),"CT")</f>
        <v>CT</v>
      </c>
      <c r="B11" s="21" t="str">
        <f ca="1">IFERROR(__xludf.DUMMYFUNCTION("""COMPUTED_VALUE"""),"Confirmed/Probable separate")</f>
        <v>Confirmed/Probable separate</v>
      </c>
      <c r="C11" s="22">
        <v>44040</v>
      </c>
      <c r="D11" s="23" t="s">
        <v>59</v>
      </c>
      <c r="E11" s="24" t="s">
        <v>80</v>
      </c>
      <c r="F11" s="25">
        <v>43988</v>
      </c>
      <c r="G11" s="24" t="s">
        <v>61</v>
      </c>
      <c r="I11" s="33">
        <v>43937</v>
      </c>
      <c r="J11" s="29"/>
      <c r="K11" s="29"/>
      <c r="M11" s="34" t="s">
        <v>81</v>
      </c>
      <c r="N11" s="29"/>
    </row>
    <row r="12" spans="1:17" ht="13" hidden="1">
      <c r="A12" s="20" t="str">
        <f ca="1">IFERROR(__xludf.DUMMYFUNCTION("""COMPUTED_VALUE"""),"DC")</f>
        <v>DC</v>
      </c>
      <c r="B12" s="21" t="str">
        <f ca="1">IFERROR(__xludf.DUMMYFUNCTION("""COMPUTED_VALUE"""),"Unclear")</f>
        <v>Unclear</v>
      </c>
    </row>
    <row r="13" spans="1:17" ht="154">
      <c r="A13" s="20" t="str">
        <f ca="1">IFERROR(__xludf.DUMMYFUNCTION("""COMPUTED_VALUE"""),"DE")</f>
        <v>DE</v>
      </c>
      <c r="B13" s="21" t="str">
        <f ca="1">IFERROR(__xludf.DUMMYFUNCTION("""COMPUTED_VALUE"""),"Confirmed/Probable separate")</f>
        <v>Confirmed/Probable separate</v>
      </c>
      <c r="C13" s="22">
        <v>44040</v>
      </c>
      <c r="D13" s="23" t="s">
        <v>59</v>
      </c>
      <c r="E13" s="32" t="s">
        <v>82</v>
      </c>
      <c r="F13" s="25">
        <v>43993</v>
      </c>
      <c r="G13" s="24" t="s">
        <v>83</v>
      </c>
      <c r="H13" s="25">
        <v>43993</v>
      </c>
      <c r="I13" s="25">
        <v>43993</v>
      </c>
      <c r="J13" s="28" t="s">
        <v>84</v>
      </c>
      <c r="K13" s="24" t="s">
        <v>85</v>
      </c>
      <c r="L13" s="27">
        <v>44084.73333333333</v>
      </c>
      <c r="M13" s="23" t="s">
        <v>86</v>
      </c>
      <c r="N13" s="26" t="s">
        <v>87</v>
      </c>
      <c r="O13" s="23" t="s">
        <v>66</v>
      </c>
      <c r="P13" s="34" t="s">
        <v>88</v>
      </c>
      <c r="Q13" s="23" t="s">
        <v>89</v>
      </c>
    </row>
    <row r="14" spans="1:17" ht="13" hidden="1">
      <c r="A14" s="20" t="str">
        <f ca="1">IFERROR(__xludf.DUMMYFUNCTION("""COMPUTED_VALUE"""),"FL")</f>
        <v>FL</v>
      </c>
      <c r="B14" s="21" t="str">
        <f ca="1">IFERROR(__xludf.DUMMYFUNCTION("""COMPUTED_VALUE"""),"Confirmed/Probable Lumped")</f>
        <v>Confirmed/Probable Lumped</v>
      </c>
    </row>
    <row r="15" spans="1:17" ht="13" hidden="1">
      <c r="A15" s="20" t="str">
        <f ca="1">IFERROR(__xludf.DUMMYFUNCTION("""COMPUTED_VALUE"""),"GA")</f>
        <v>GA</v>
      </c>
      <c r="B15" s="21" t="str">
        <f ca="1">IFERROR(__xludf.DUMMYFUNCTION("""COMPUTED_VALUE"""),"Lab confirmed only")</f>
        <v>Lab confirmed only</v>
      </c>
    </row>
    <row r="16" spans="1:17" ht="113">
      <c r="A16" s="35" t="str">
        <f ca="1">IFERROR(__xludf.DUMMYFUNCTION("""COMPUTED_VALUE"""),"GU")</f>
        <v>GU</v>
      </c>
      <c r="B16" s="21" t="str">
        <f ca="1">IFERROR(__xludf.DUMMYFUNCTION("""COMPUTED_VALUE"""),"Confirmed/Probable separate")</f>
        <v>Confirmed/Probable separate</v>
      </c>
      <c r="C16" s="22">
        <v>44040</v>
      </c>
      <c r="D16" s="23" t="s">
        <v>59</v>
      </c>
      <c r="E16" s="29"/>
      <c r="F16" s="25">
        <v>43950</v>
      </c>
      <c r="G16" s="24" t="s">
        <v>83</v>
      </c>
      <c r="H16" s="25">
        <v>43906</v>
      </c>
      <c r="I16" s="25">
        <v>43939</v>
      </c>
      <c r="J16" s="26" t="s">
        <v>90</v>
      </c>
      <c r="K16" s="24" t="s">
        <v>91</v>
      </c>
      <c r="L16" s="27">
        <v>44089.666666666664</v>
      </c>
      <c r="M16" s="23" t="s">
        <v>69</v>
      </c>
      <c r="N16" s="26" t="s">
        <v>92</v>
      </c>
      <c r="O16" s="23" t="s">
        <v>93</v>
      </c>
      <c r="P16" s="23" t="s">
        <v>69</v>
      </c>
      <c r="Q16" s="23" t="s">
        <v>69</v>
      </c>
    </row>
    <row r="17" spans="1:17" ht="13" hidden="1">
      <c r="A17" s="20" t="str">
        <f ca="1">IFERROR(__xludf.DUMMYFUNCTION("""COMPUTED_VALUE"""),"HI")</f>
        <v>HI</v>
      </c>
      <c r="B17" s="21" t="str">
        <f ca="1">IFERROR(__xludf.DUMMYFUNCTION("""COMPUTED_VALUE"""),"Confirmed/Probable lumped")</f>
        <v>Confirmed/Probable lumped</v>
      </c>
    </row>
    <row r="18" spans="1:17" ht="13" hidden="1">
      <c r="A18" s="20" t="str">
        <f ca="1">IFERROR(__xludf.DUMMYFUNCTION("""COMPUTED_VALUE"""),"IA")</f>
        <v>IA</v>
      </c>
      <c r="B18" s="21" t="str">
        <f ca="1">IFERROR(__xludf.DUMMYFUNCTION("""COMPUTED_VALUE"""),"Lab confirmed only")</f>
        <v>Lab confirmed only</v>
      </c>
    </row>
    <row r="19" spans="1:17" ht="28">
      <c r="A19" s="20" t="str">
        <f ca="1">IFERROR(__xludf.DUMMYFUNCTION("""COMPUTED_VALUE"""),"ID")</f>
        <v>ID</v>
      </c>
      <c r="B19" s="21" t="str">
        <f ca="1">IFERROR(__xludf.DUMMYFUNCTION("""COMPUTED_VALUE"""),"Confirmed/Probable separate")</f>
        <v>Confirmed/Probable separate</v>
      </c>
      <c r="C19" s="36">
        <v>44040</v>
      </c>
      <c r="D19" s="21" t="s">
        <v>59</v>
      </c>
      <c r="E19" s="29" t="s">
        <v>94</v>
      </c>
      <c r="F19" s="25">
        <v>43950</v>
      </c>
      <c r="G19" s="29" t="s">
        <v>95</v>
      </c>
      <c r="H19" s="21">
        <v>43950</v>
      </c>
      <c r="I19" s="21">
        <v>43950</v>
      </c>
      <c r="J19" s="29" t="s">
        <v>67</v>
      </c>
      <c r="K19" s="29" t="s">
        <v>96</v>
      </c>
      <c r="L19" s="37">
        <v>44085.426388888889</v>
      </c>
      <c r="M19" s="23" t="s">
        <v>97</v>
      </c>
      <c r="N19" s="28" t="s">
        <v>98</v>
      </c>
      <c r="O19" s="21" t="s">
        <v>99</v>
      </c>
      <c r="P19" s="23" t="s">
        <v>97</v>
      </c>
      <c r="Q19" s="23" t="s">
        <v>69</v>
      </c>
    </row>
    <row r="20" spans="1:17" ht="28">
      <c r="A20" s="20" t="str">
        <f ca="1">IFERROR(__xludf.DUMMYFUNCTION("""COMPUTED_VALUE"""),"IL")</f>
        <v>IL</v>
      </c>
      <c r="B20" s="21" t="str">
        <f ca="1">IFERROR(__xludf.DUMMYFUNCTION("""COMPUTED_VALUE"""),"Confirmed/Probable separate")</f>
        <v>Confirmed/Probable separate</v>
      </c>
      <c r="C20" s="22">
        <v>44040</v>
      </c>
      <c r="D20" s="23" t="s">
        <v>59</v>
      </c>
      <c r="E20" s="24" t="s">
        <v>100</v>
      </c>
      <c r="F20" s="25">
        <v>43950</v>
      </c>
      <c r="G20" s="24" t="s">
        <v>95</v>
      </c>
      <c r="H20" s="25">
        <v>43950</v>
      </c>
      <c r="I20" s="25">
        <v>43990</v>
      </c>
      <c r="J20" s="24" t="s">
        <v>67</v>
      </c>
      <c r="K20" s="38" t="s">
        <v>101</v>
      </c>
      <c r="L20" s="27">
        <v>44085.460416666669</v>
      </c>
      <c r="M20" s="23" t="s">
        <v>97</v>
      </c>
      <c r="N20" s="26" t="s">
        <v>102</v>
      </c>
      <c r="O20" s="23" t="s">
        <v>67</v>
      </c>
      <c r="P20" s="23" t="s">
        <v>97</v>
      </c>
      <c r="Q20" s="23" t="s">
        <v>97</v>
      </c>
    </row>
    <row r="21" spans="1:17" ht="13" hidden="1">
      <c r="A21" s="20" t="str">
        <f ca="1">IFERROR(__xludf.DUMMYFUNCTION("""COMPUTED_VALUE"""),"IN")</f>
        <v>IN</v>
      </c>
      <c r="B21" s="21" t="str">
        <f ca="1">IFERROR(__xludf.DUMMYFUNCTION("""COMPUTED_VALUE"""),"Lab confirmed only")</f>
        <v>Lab confirmed only</v>
      </c>
    </row>
    <row r="22" spans="1:17" ht="13" hidden="1">
      <c r="A22" s="20" t="str">
        <f ca="1">IFERROR(__xludf.DUMMYFUNCTION("""COMPUTED_VALUE"""),"KS")</f>
        <v>KS</v>
      </c>
      <c r="B22" s="21" t="str">
        <f ca="1">IFERROR(__xludf.DUMMYFUNCTION("""COMPUTED_VALUE"""),"Confirmed/Probable Lumped")</f>
        <v>Confirmed/Probable Lumped</v>
      </c>
    </row>
    <row r="23" spans="1:17" ht="384">
      <c r="A23" s="20" t="str">
        <f ca="1">IFERROR(__xludf.DUMMYFUNCTION("""COMPUTED_VALUE"""),"KY")</f>
        <v>KY</v>
      </c>
      <c r="B23" s="21" t="str">
        <f ca="1">IFERROR(__xludf.DUMMYFUNCTION("""COMPUTED_VALUE"""),"Confirmed/Probable separate")</f>
        <v>Confirmed/Probable separate</v>
      </c>
      <c r="C23" s="22">
        <v>44040</v>
      </c>
      <c r="D23" s="23" t="s">
        <v>59</v>
      </c>
      <c r="E23" s="32" t="s">
        <v>103</v>
      </c>
      <c r="F23" s="25">
        <v>43949</v>
      </c>
      <c r="G23" s="32" t="s">
        <v>104</v>
      </c>
      <c r="H23" s="33">
        <v>43971</v>
      </c>
      <c r="I23" s="33">
        <v>43971</v>
      </c>
      <c r="J23" s="24" t="s">
        <v>67</v>
      </c>
      <c r="K23" s="38" t="s">
        <v>105</v>
      </c>
      <c r="L23" s="39">
        <v>44087.818749999999</v>
      </c>
      <c r="M23" s="23" t="s">
        <v>106</v>
      </c>
      <c r="N23" s="28" t="s">
        <v>107</v>
      </c>
      <c r="O23" s="23" t="s">
        <v>67</v>
      </c>
      <c r="P23" s="34" t="s">
        <v>108</v>
      </c>
      <c r="Q23" s="23" t="s">
        <v>106</v>
      </c>
    </row>
    <row r="24" spans="1:17" ht="56">
      <c r="A24" s="20" t="str">
        <f ca="1">IFERROR(__xludf.DUMMYFUNCTION("""COMPUTED_VALUE"""),"LA")</f>
        <v>LA</v>
      </c>
      <c r="B24" s="21" t="str">
        <f ca="1">IFERROR(__xludf.DUMMYFUNCTION("""COMPUTED_VALUE"""),"Confirmed/Probable separate")</f>
        <v>Confirmed/Probable separate</v>
      </c>
      <c r="C24" s="22">
        <v>44069</v>
      </c>
      <c r="D24" s="23" t="s">
        <v>93</v>
      </c>
      <c r="E24" s="24" t="s">
        <v>109</v>
      </c>
      <c r="F24" s="23" t="s">
        <v>110</v>
      </c>
      <c r="G24" s="40" t="s">
        <v>111</v>
      </c>
      <c r="H24" s="23" t="s">
        <v>67</v>
      </c>
      <c r="I24" s="25">
        <v>44069</v>
      </c>
      <c r="J24" s="26" t="s">
        <v>112</v>
      </c>
      <c r="K24" s="24" t="s">
        <v>113</v>
      </c>
      <c r="L24" s="27">
        <v>44090.036111111112</v>
      </c>
      <c r="M24" s="23" t="s">
        <v>106</v>
      </c>
      <c r="N24" s="23" t="s">
        <v>66</v>
      </c>
      <c r="O24" s="23" t="s">
        <v>66</v>
      </c>
      <c r="P24" s="23" t="s">
        <v>66</v>
      </c>
      <c r="Q24" s="23" t="s">
        <v>66</v>
      </c>
    </row>
    <row r="25" spans="1:17" ht="409.6">
      <c r="A25" s="20" t="str">
        <f ca="1">IFERROR(__xludf.DUMMYFUNCTION("""COMPUTED_VALUE"""),"MA")</f>
        <v>MA</v>
      </c>
      <c r="B25" s="21" t="str">
        <f ca="1">IFERROR(__xludf.DUMMYFUNCTION("""COMPUTED_VALUE"""),"Confirmed/Probable separate")</f>
        <v>Confirmed/Probable separate</v>
      </c>
      <c r="C25" s="22">
        <v>44040</v>
      </c>
      <c r="D25" s="23" t="s">
        <v>59</v>
      </c>
      <c r="E25" s="32" t="s">
        <v>114</v>
      </c>
      <c r="F25" s="25">
        <v>43950</v>
      </c>
      <c r="G25" s="24" t="s">
        <v>67</v>
      </c>
      <c r="H25" s="41" t="s">
        <v>115</v>
      </c>
      <c r="I25" s="42">
        <v>43983</v>
      </c>
      <c r="J25" s="28" t="s">
        <v>116</v>
      </c>
      <c r="K25" s="32" t="s">
        <v>117</v>
      </c>
      <c r="L25" s="27">
        <v>44091.607638888891</v>
      </c>
      <c r="M25" s="23" t="s">
        <v>106</v>
      </c>
      <c r="N25" s="26" t="s">
        <v>118</v>
      </c>
      <c r="O25" s="23" t="s">
        <v>67</v>
      </c>
      <c r="P25" s="34" t="s">
        <v>67</v>
      </c>
      <c r="Q25" s="34" t="s">
        <v>67</v>
      </c>
    </row>
    <row r="26" spans="1:17" ht="13" hidden="1">
      <c r="A26" s="20" t="str">
        <f ca="1">IFERROR(__xludf.DUMMYFUNCTION("""COMPUTED_VALUE"""),"MD")</f>
        <v>MD</v>
      </c>
      <c r="B26" s="21" t="str">
        <f ca="1">IFERROR(__xludf.DUMMYFUNCTION("""COMPUTED_VALUE"""),"Lab confirmed only")</f>
        <v>Lab confirmed only</v>
      </c>
    </row>
    <row r="27" spans="1:17" ht="98">
      <c r="A27" s="20" t="str">
        <f ca="1">IFERROR(__xludf.DUMMYFUNCTION("""COMPUTED_VALUE"""),"ME")</f>
        <v>ME</v>
      </c>
      <c r="B27" s="21" t="str">
        <f ca="1">IFERROR(__xludf.DUMMYFUNCTION("""COMPUTED_VALUE"""),"Confirmed/Probable separate")</f>
        <v>Confirmed/Probable separate</v>
      </c>
      <c r="C27" s="22">
        <v>44040</v>
      </c>
      <c r="D27" s="23" t="s">
        <v>59</v>
      </c>
      <c r="E27" s="29"/>
      <c r="F27" s="25">
        <v>43950</v>
      </c>
      <c r="G27" s="24" t="s">
        <v>67</v>
      </c>
      <c r="H27" s="25">
        <v>43905</v>
      </c>
      <c r="I27" s="25">
        <v>43955</v>
      </c>
      <c r="J27" s="38" t="s">
        <v>119</v>
      </c>
      <c r="K27" s="38" t="s">
        <v>120</v>
      </c>
      <c r="L27" s="27">
        <v>44090.420138888891</v>
      </c>
      <c r="M27" s="23" t="s">
        <v>97</v>
      </c>
      <c r="N27" s="26" t="s">
        <v>121</v>
      </c>
      <c r="O27" s="23" t="s">
        <v>59</v>
      </c>
      <c r="P27" s="34" t="s">
        <v>97</v>
      </c>
      <c r="Q27" s="23" t="s">
        <v>69</v>
      </c>
    </row>
    <row r="28" spans="1:17" ht="224">
      <c r="A28" s="20" t="str">
        <f ca="1">IFERROR(__xludf.DUMMYFUNCTION("""COMPUTED_VALUE"""),"MI")</f>
        <v>MI</v>
      </c>
      <c r="B28" s="21" t="str">
        <f ca="1">IFERROR(__xludf.DUMMYFUNCTION("""COMPUTED_VALUE"""),"Confirmed/Probable separate")</f>
        <v>Confirmed/Probable separate</v>
      </c>
      <c r="C28" s="22">
        <v>44040</v>
      </c>
      <c r="D28" s="23" t="s">
        <v>59</v>
      </c>
      <c r="E28" s="29"/>
      <c r="F28" s="25">
        <v>43891</v>
      </c>
      <c r="G28" s="24" t="s">
        <v>122</v>
      </c>
      <c r="H28" s="25">
        <v>43891</v>
      </c>
      <c r="I28" s="25">
        <v>43902</v>
      </c>
      <c r="J28" s="26" t="s">
        <v>123</v>
      </c>
      <c r="K28" s="38" t="s">
        <v>124</v>
      </c>
      <c r="L28" s="23" t="s">
        <v>125</v>
      </c>
      <c r="M28" s="34" t="s">
        <v>126</v>
      </c>
      <c r="N28" s="26" t="s">
        <v>127</v>
      </c>
      <c r="O28" s="23" t="s">
        <v>59</v>
      </c>
      <c r="P28" s="23" t="s">
        <v>126</v>
      </c>
      <c r="Q28" s="23" t="s">
        <v>126</v>
      </c>
    </row>
    <row r="29" spans="1:17" ht="13" hidden="1">
      <c r="A29" s="20" t="str">
        <f ca="1">IFERROR(__xludf.DUMMYFUNCTION("""COMPUTED_VALUE"""),"MN")</f>
        <v>MN</v>
      </c>
      <c r="B29" s="21" t="str">
        <f ca="1">IFERROR(__xludf.DUMMYFUNCTION("""COMPUTED_VALUE"""),"Lab confirmed only")</f>
        <v>Lab confirmed only</v>
      </c>
    </row>
    <row r="30" spans="1:17" ht="13" hidden="1">
      <c r="A30" s="20" t="str">
        <f ca="1">IFERROR(__xludf.DUMMYFUNCTION("""COMPUTED_VALUE"""),"MO")</f>
        <v>MO</v>
      </c>
      <c r="B30" s="21" t="str">
        <f ca="1">IFERROR(__xludf.DUMMYFUNCTION("""COMPUTED_VALUE"""),"Lab confirmed only")</f>
        <v>Lab confirmed only</v>
      </c>
    </row>
    <row r="31" spans="1:17" ht="13" hidden="1">
      <c r="A31" s="35" t="str">
        <f ca="1">IFERROR(__xludf.DUMMYFUNCTION("""COMPUTED_VALUE"""),"MP")</f>
        <v>MP</v>
      </c>
      <c r="B31" s="21" t="str">
        <f ca="1">IFERROR(__xludf.DUMMYFUNCTION("""COMPUTED_VALUE"""),"Lab confirmed only")</f>
        <v>Lab confirmed only</v>
      </c>
    </row>
    <row r="32" spans="1:17" ht="409.6">
      <c r="A32" s="20" t="str">
        <f ca="1">IFERROR(__xludf.DUMMYFUNCTION("""COMPUTED_VALUE"""),"MS")</f>
        <v>MS</v>
      </c>
      <c r="B32" s="21" t="str">
        <f ca="1">IFERROR(__xludf.DUMMYFUNCTION("""COMPUTED_VALUE"""),"Confirmed/Probable separate")</f>
        <v>Confirmed/Probable separate</v>
      </c>
      <c r="C32" s="22">
        <v>44040</v>
      </c>
      <c r="D32" s="23" t="s">
        <v>59</v>
      </c>
      <c r="E32" s="29"/>
      <c r="F32" s="25">
        <v>43951</v>
      </c>
      <c r="G32" s="24" t="s">
        <v>128</v>
      </c>
      <c r="H32" s="43">
        <v>43984</v>
      </c>
      <c r="I32" s="43">
        <v>43984</v>
      </c>
      <c r="J32" s="29"/>
      <c r="K32" s="24" t="s">
        <v>129</v>
      </c>
      <c r="L32" s="27">
        <v>44092.445833333331</v>
      </c>
      <c r="M32" s="23" t="s">
        <v>97</v>
      </c>
      <c r="N32" s="26" t="s">
        <v>130</v>
      </c>
      <c r="O32" s="23" t="s">
        <v>59</v>
      </c>
      <c r="P32" s="23" t="s">
        <v>97</v>
      </c>
    </row>
    <row r="33" spans="1:17" ht="13" hidden="1">
      <c r="A33" s="20" t="str">
        <f ca="1">IFERROR(__xludf.DUMMYFUNCTION("""COMPUTED_VALUE"""),"MT")</f>
        <v>MT</v>
      </c>
      <c r="B33" s="21" t="str">
        <f ca="1">IFERROR(__xludf.DUMMYFUNCTION("""COMPUTED_VALUE"""),"Lab confirmed only")</f>
        <v>Lab confirmed only</v>
      </c>
    </row>
    <row r="34" spans="1:17" ht="13" hidden="1">
      <c r="A34" s="20" t="str">
        <f ca="1">IFERROR(__xludf.DUMMYFUNCTION("""COMPUTED_VALUE"""),"NC")</f>
        <v>NC</v>
      </c>
      <c r="B34" s="21" t="str">
        <f ca="1">IFERROR(__xludf.DUMMYFUNCTION("""COMPUTED_VALUE"""),"Lab confirmed only")</f>
        <v>Lab confirmed only</v>
      </c>
    </row>
    <row r="35" spans="1:17" ht="13" hidden="1">
      <c r="A35" s="20" t="str">
        <f ca="1">IFERROR(__xludf.DUMMYFUNCTION("""COMPUTED_VALUE"""),"ND")</f>
        <v>ND</v>
      </c>
      <c r="B35" s="21" t="str">
        <f ca="1">IFERROR(__xludf.DUMMYFUNCTION("""COMPUTED_VALUE"""),"Lab confirmed only")</f>
        <v>Lab confirmed only</v>
      </c>
    </row>
    <row r="36" spans="1:17" ht="13" hidden="1">
      <c r="A36" s="20" t="str">
        <f ca="1">IFERROR(__xludf.DUMMYFUNCTION("""COMPUTED_VALUE"""),"NE")</f>
        <v>NE</v>
      </c>
      <c r="B36" s="21" t="str">
        <f ca="1">IFERROR(__xludf.DUMMYFUNCTION("""COMPUTED_VALUE"""),"Lab confirmed only")</f>
        <v>Lab confirmed only</v>
      </c>
    </row>
    <row r="37" spans="1:17" ht="13" hidden="1">
      <c r="A37" s="20" t="str">
        <f ca="1">IFERROR(__xludf.DUMMYFUNCTION("""COMPUTED_VALUE"""),"NH")</f>
        <v>NH</v>
      </c>
      <c r="B37" s="21" t="str">
        <f ca="1">IFERROR(__xludf.DUMMYFUNCTION("""COMPUTED_VALUE"""),"Lab confirmed only")</f>
        <v>Lab confirmed only</v>
      </c>
    </row>
    <row r="38" spans="1:17" ht="13" hidden="1">
      <c r="A38" s="20" t="str">
        <f ca="1">IFERROR(__xludf.DUMMYFUNCTION("""COMPUTED_VALUE"""),"NJ")</f>
        <v>NJ</v>
      </c>
      <c r="B38" s="21" t="str">
        <f ca="1">IFERROR(__xludf.DUMMYFUNCTION("""COMPUTED_VALUE"""),"Lab confirmed only")</f>
        <v>Lab confirmed only</v>
      </c>
    </row>
    <row r="39" spans="1:17" ht="13" hidden="1">
      <c r="A39" s="20" t="str">
        <f ca="1">IFERROR(__xludf.DUMMYFUNCTION("""COMPUTED_VALUE"""),"NM")</f>
        <v>NM</v>
      </c>
      <c r="B39" s="21" t="str">
        <f ca="1">IFERROR(__xludf.DUMMYFUNCTION("""COMPUTED_VALUE"""),"Unclear")</f>
        <v>Unclear</v>
      </c>
    </row>
    <row r="40" spans="1:17" ht="13" hidden="1">
      <c r="A40" s="20" t="str">
        <f ca="1">IFERROR(__xludf.DUMMYFUNCTION("""COMPUTED_VALUE"""),"NV")</f>
        <v>NV</v>
      </c>
      <c r="B40" s="21" t="str">
        <f ca="1">IFERROR(__xludf.DUMMYFUNCTION("""COMPUTED_VALUE"""),"Lab confirmed only")</f>
        <v>Lab confirmed only</v>
      </c>
    </row>
    <row r="41" spans="1:17" ht="13" hidden="1">
      <c r="A41" s="44" t="str">
        <f ca="1">IFERROR(__xludf.DUMMYFUNCTION("""COMPUTED_VALUE"""),"NY")</f>
        <v>NY</v>
      </c>
      <c r="B41" s="21" t="str">
        <f ca="1">IFERROR(__xludf.DUMMYFUNCTION("""COMPUTED_VALUE"""),"Lab confirmed only")</f>
        <v>Lab confirmed only</v>
      </c>
    </row>
    <row r="42" spans="1:17" ht="28">
      <c r="A42" s="20" t="str">
        <f ca="1">IFERROR(__xludf.DUMMYFUNCTION("""COMPUTED_VALUE"""),"OH")</f>
        <v>OH</v>
      </c>
      <c r="B42" s="21" t="str">
        <f ca="1">IFERROR(__xludf.DUMMYFUNCTION("""COMPUTED_VALUE"""),"Confirmed/Probable separate")</f>
        <v>Confirmed/Probable separate</v>
      </c>
      <c r="C42" s="22">
        <v>44040</v>
      </c>
      <c r="D42" s="23" t="s">
        <v>59</v>
      </c>
      <c r="E42" s="24" t="s">
        <v>131</v>
      </c>
      <c r="F42" s="25">
        <v>43895</v>
      </c>
      <c r="G42" s="29"/>
      <c r="H42" s="25">
        <v>43895</v>
      </c>
      <c r="I42" s="25">
        <v>43931</v>
      </c>
      <c r="J42" s="29"/>
      <c r="K42" s="29"/>
      <c r="L42" s="27">
        <v>44088.695138888892</v>
      </c>
      <c r="M42" s="23" t="s">
        <v>69</v>
      </c>
      <c r="N42" s="24" t="s">
        <v>66</v>
      </c>
      <c r="O42" s="23" t="s">
        <v>66</v>
      </c>
      <c r="P42" s="23" t="s">
        <v>69</v>
      </c>
      <c r="Q42" s="23" t="s">
        <v>69</v>
      </c>
    </row>
    <row r="43" spans="1:17" ht="13" hidden="1">
      <c r="A43" s="20" t="str">
        <f ca="1">IFERROR(__xludf.DUMMYFUNCTION("""COMPUTED_VALUE"""),"OK")</f>
        <v>OK</v>
      </c>
      <c r="B43" s="21" t="str">
        <f ca="1">IFERROR(__xludf.DUMMYFUNCTION("""COMPUTED_VALUE"""),"Lab confirmed only")</f>
        <v>Lab confirmed only</v>
      </c>
    </row>
    <row r="44" spans="1:17" ht="332">
      <c r="A44" s="20" t="str">
        <f ca="1">IFERROR(__xludf.DUMMYFUNCTION("""COMPUTED_VALUE"""),"OR")</f>
        <v>OR</v>
      </c>
      <c r="B44" s="21" t="str">
        <f ca="1">IFERROR(__xludf.DUMMYFUNCTION("""COMPUTED_VALUE"""),"Confirmed/Probable Separate")</f>
        <v>Confirmed/Probable Separate</v>
      </c>
      <c r="C44" s="22">
        <v>44040</v>
      </c>
      <c r="D44" s="23" t="s">
        <v>59</v>
      </c>
      <c r="E44" s="24" t="s">
        <v>132</v>
      </c>
      <c r="F44" s="25">
        <v>43955</v>
      </c>
      <c r="G44" s="24" t="s">
        <v>133</v>
      </c>
      <c r="H44" s="25">
        <v>43955</v>
      </c>
      <c r="I44" s="25">
        <v>43955</v>
      </c>
      <c r="J44" s="26" t="s">
        <v>134</v>
      </c>
      <c r="K44" s="32" t="s">
        <v>135</v>
      </c>
      <c r="L44" s="27">
        <v>44096.45208333333</v>
      </c>
      <c r="M44" s="23" t="s">
        <v>64</v>
      </c>
      <c r="N44" s="26" t="s">
        <v>136</v>
      </c>
      <c r="O44" s="23" t="s">
        <v>137</v>
      </c>
      <c r="P44" s="23" t="s">
        <v>64</v>
      </c>
      <c r="Q44" s="23" t="s">
        <v>64</v>
      </c>
    </row>
    <row r="45" spans="1:17" ht="42">
      <c r="A45" s="20" t="str">
        <f ca="1">IFERROR(__xludf.DUMMYFUNCTION("""COMPUTED_VALUE"""),"PA")</f>
        <v>PA</v>
      </c>
      <c r="B45" s="21" t="str">
        <f ca="1">IFERROR(__xludf.DUMMYFUNCTION("""COMPUTED_VALUE"""),"Confirmed/Probable separate")</f>
        <v>Confirmed/Probable separate</v>
      </c>
      <c r="C45" s="22">
        <v>44040</v>
      </c>
      <c r="D45" s="23" t="s">
        <v>59</v>
      </c>
      <c r="E45" s="29"/>
      <c r="F45" s="25">
        <v>43973</v>
      </c>
      <c r="G45" s="24" t="s">
        <v>138</v>
      </c>
      <c r="H45" s="25">
        <v>43973</v>
      </c>
      <c r="I45" s="25">
        <v>43973</v>
      </c>
      <c r="J45" s="28" t="s">
        <v>139</v>
      </c>
      <c r="K45" s="24" t="s">
        <v>140</v>
      </c>
      <c r="L45" s="27">
        <v>44090.462500000001</v>
      </c>
      <c r="M45" s="23" t="s">
        <v>97</v>
      </c>
      <c r="N45" s="26" t="s">
        <v>141</v>
      </c>
      <c r="O45" s="38" t="s">
        <v>137</v>
      </c>
      <c r="P45" s="23" t="s">
        <v>97</v>
      </c>
      <c r="Q45" s="23" t="s">
        <v>97</v>
      </c>
    </row>
    <row r="46" spans="1:17" ht="98">
      <c r="A46" s="35" t="str">
        <f ca="1">IFERROR(__xludf.DUMMYFUNCTION("""COMPUTED_VALUE"""),"PR")</f>
        <v>PR</v>
      </c>
      <c r="B46" s="21" t="str">
        <f ca="1">IFERROR(__xludf.DUMMYFUNCTION("""COMPUTED_VALUE"""),"Confirmed/Probable separate")</f>
        <v>Confirmed/Probable separate</v>
      </c>
      <c r="C46" s="36"/>
      <c r="D46" s="23" t="s">
        <v>59</v>
      </c>
      <c r="E46" s="29"/>
      <c r="F46" s="25">
        <v>43945</v>
      </c>
      <c r="G46" s="24" t="s">
        <v>142</v>
      </c>
      <c r="H46" s="25">
        <v>43945</v>
      </c>
      <c r="I46" s="25">
        <v>43945</v>
      </c>
      <c r="J46" s="28" t="s">
        <v>143</v>
      </c>
      <c r="K46" s="24" t="s">
        <v>144</v>
      </c>
      <c r="L46" s="27">
        <v>44088.603472222225</v>
      </c>
      <c r="M46" s="23" t="s">
        <v>69</v>
      </c>
      <c r="N46" s="26" t="s">
        <v>145</v>
      </c>
      <c r="O46" s="23" t="s">
        <v>67</v>
      </c>
      <c r="P46" s="23" t="s">
        <v>67</v>
      </c>
      <c r="Q46" s="23" t="s">
        <v>67</v>
      </c>
    </row>
    <row r="47" spans="1:17" ht="13" hidden="1">
      <c r="A47" s="20" t="str">
        <f ca="1">IFERROR(__xludf.DUMMYFUNCTION("""COMPUTED_VALUE"""),"RI")</f>
        <v>RI</v>
      </c>
      <c r="B47" s="21" t="str">
        <f ca="1">IFERROR(__xludf.DUMMYFUNCTION("""COMPUTED_VALUE"""),"Lab confirmed only")</f>
        <v>Lab confirmed only</v>
      </c>
    </row>
    <row r="48" spans="1:17" ht="56">
      <c r="A48" s="20" t="str">
        <f ca="1">IFERROR(__xludf.DUMMYFUNCTION("""COMPUTED_VALUE"""),"SC")</f>
        <v>SC</v>
      </c>
      <c r="B48" s="21" t="str">
        <f ca="1">IFERROR(__xludf.DUMMYFUNCTION("""COMPUTED_VALUE"""),"Confirmed/Probable separate")</f>
        <v>Confirmed/Probable separate</v>
      </c>
      <c r="C48" s="22">
        <v>44040</v>
      </c>
      <c r="D48" s="23" t="s">
        <v>59</v>
      </c>
      <c r="E48" s="29"/>
      <c r="F48" s="25">
        <v>43969</v>
      </c>
      <c r="G48" s="29"/>
      <c r="I48" s="25">
        <v>43999</v>
      </c>
      <c r="J48" s="26" t="s">
        <v>146</v>
      </c>
      <c r="K48" s="24" t="s">
        <v>147</v>
      </c>
      <c r="L48" s="27">
        <v>44090.42083333333</v>
      </c>
      <c r="M48" s="23" t="s">
        <v>69</v>
      </c>
      <c r="N48" s="24" t="s">
        <v>67</v>
      </c>
      <c r="O48" s="23" t="s">
        <v>59</v>
      </c>
      <c r="P48" s="23" t="s">
        <v>67</v>
      </c>
      <c r="Q48" s="23" t="s">
        <v>67</v>
      </c>
    </row>
    <row r="49" spans="1:17" ht="13" hidden="1">
      <c r="A49" s="20" t="str">
        <f ca="1">IFERROR(__xludf.DUMMYFUNCTION("""COMPUTED_VALUE"""),"SD")</f>
        <v>SD</v>
      </c>
      <c r="B49" s="21" t="str">
        <f ca="1">IFERROR(__xludf.DUMMYFUNCTION("""COMPUTED_VALUE"""),"Unclear")</f>
        <v>Unclear</v>
      </c>
    </row>
    <row r="50" spans="1:17" ht="98">
      <c r="A50" s="20" t="str">
        <f ca="1">IFERROR(__xludf.DUMMYFUNCTION("""COMPUTED_VALUE"""),"TN")</f>
        <v>TN</v>
      </c>
      <c r="B50" s="21" t="str">
        <f ca="1">IFERROR(__xludf.DUMMYFUNCTION("""COMPUTED_VALUE"""),"Confirmed/Probable separate")</f>
        <v>Confirmed/Probable separate</v>
      </c>
      <c r="J50" s="29"/>
      <c r="K50" s="24" t="s">
        <v>148</v>
      </c>
      <c r="L50" s="27">
        <v>44095.917361111111</v>
      </c>
      <c r="M50" s="23" t="s">
        <v>149</v>
      </c>
      <c r="N50" s="26" t="s">
        <v>150</v>
      </c>
      <c r="O50" s="23" t="s">
        <v>59</v>
      </c>
      <c r="P50" s="23" t="s">
        <v>151</v>
      </c>
      <c r="Q50" s="23" t="s">
        <v>152</v>
      </c>
    </row>
    <row r="51" spans="1:17" ht="13" hidden="1">
      <c r="A51" s="20" t="str">
        <f ca="1">IFERROR(__xludf.DUMMYFUNCTION("""COMPUTED_VALUE"""),"TX")</f>
        <v>TX</v>
      </c>
      <c r="B51" s="21" t="str">
        <f ca="1">IFERROR(__xludf.DUMMYFUNCTION("""COMPUTED_VALUE"""),"Lab confirmed only")</f>
        <v>Lab confirmed only</v>
      </c>
    </row>
    <row r="52" spans="1:17" ht="13" hidden="1">
      <c r="A52" s="20" t="str">
        <f ca="1">IFERROR(__xludf.DUMMYFUNCTION("""COMPUTED_VALUE"""),"UT")</f>
        <v>UT</v>
      </c>
      <c r="B52" s="21" t="str">
        <f ca="1">IFERROR(__xludf.DUMMYFUNCTION("""COMPUTED_VALUE"""),"Lab confirmed only")</f>
        <v>Lab confirmed only</v>
      </c>
    </row>
    <row r="53" spans="1:17" ht="28">
      <c r="A53" s="20" t="str">
        <f ca="1">IFERROR(__xludf.DUMMYFUNCTION("""COMPUTED_VALUE"""),"VA")</f>
        <v>VA</v>
      </c>
      <c r="B53" s="21" t="str">
        <f ca="1">IFERROR(__xludf.DUMMYFUNCTION("""COMPUTED_VALUE"""),"Confirmed/Probable separate")</f>
        <v>Confirmed/Probable separate</v>
      </c>
      <c r="C53" s="22">
        <v>44040</v>
      </c>
      <c r="D53" s="23" t="s">
        <v>59</v>
      </c>
      <c r="E53" s="45">
        <v>43950</v>
      </c>
      <c r="F53" s="25">
        <v>43942</v>
      </c>
      <c r="G53" s="24" t="s">
        <v>66</v>
      </c>
      <c r="H53" s="25">
        <v>43942</v>
      </c>
      <c r="I53" s="25">
        <v>43942</v>
      </c>
      <c r="J53" s="29"/>
      <c r="K53" s="24" t="s">
        <v>153</v>
      </c>
      <c r="L53" s="27">
        <v>44092.463194444441</v>
      </c>
      <c r="M53" s="23" t="s">
        <v>97</v>
      </c>
      <c r="N53" s="26" t="s">
        <v>154</v>
      </c>
      <c r="O53" s="23" t="s">
        <v>66</v>
      </c>
      <c r="P53" s="23" t="s">
        <v>97</v>
      </c>
      <c r="Q53" s="23" t="s">
        <v>97</v>
      </c>
    </row>
    <row r="54" spans="1:17" ht="13" hidden="1">
      <c r="A54" s="44" t="str">
        <f ca="1">IFERROR(__xludf.DUMMYFUNCTION("""COMPUTED_VALUE"""),"VI")</f>
        <v>VI</v>
      </c>
      <c r="B54" s="21" t="str">
        <f ca="1">IFERROR(__xludf.DUMMYFUNCTION("""COMPUTED_VALUE"""),"Unclear")</f>
        <v>Unclear</v>
      </c>
    </row>
    <row r="55" spans="1:17" ht="13" hidden="1">
      <c r="A55" s="20" t="str">
        <f ca="1">IFERROR(__xludf.DUMMYFUNCTION("""COMPUTED_VALUE"""),"VT")</f>
        <v>VT</v>
      </c>
      <c r="B55" s="21" t="str">
        <f ca="1">IFERROR(__xludf.DUMMYFUNCTION("""COMPUTED_VALUE"""),"Unclear")</f>
        <v>Unclear</v>
      </c>
    </row>
    <row r="56" spans="1:17" ht="13" hidden="1">
      <c r="A56" s="20" t="str">
        <f ca="1">IFERROR(__xludf.DUMMYFUNCTION("""COMPUTED_VALUE"""),"WA")</f>
        <v>WA</v>
      </c>
      <c r="B56" s="21" t="str">
        <f ca="1">IFERROR(__xludf.DUMMYFUNCTION("""COMPUTED_VALUE"""),"Lab confirmed only")</f>
        <v>Lab confirmed only</v>
      </c>
    </row>
    <row r="57" spans="1:17" ht="42">
      <c r="A57" s="20" t="str">
        <f ca="1">IFERROR(__xludf.DUMMYFUNCTION("""COMPUTED_VALUE"""),"WI")</f>
        <v>WI</v>
      </c>
      <c r="B57" s="21" t="str">
        <f ca="1">IFERROR(__xludf.DUMMYFUNCTION("""COMPUTED_VALUE"""),"Confirmed/Probable separate")</f>
        <v>Confirmed/Probable separate</v>
      </c>
      <c r="C57" s="22">
        <v>44040</v>
      </c>
      <c r="D57" s="23" t="s">
        <v>59</v>
      </c>
      <c r="E57" s="24" t="s">
        <v>66</v>
      </c>
      <c r="F57" s="46">
        <v>43894</v>
      </c>
      <c r="G57" s="24" t="s">
        <v>66</v>
      </c>
      <c r="H57" s="25">
        <v>43894</v>
      </c>
      <c r="I57" s="25">
        <v>43985</v>
      </c>
      <c r="J57" s="26" t="s">
        <v>155</v>
      </c>
      <c r="K57" s="24" t="s">
        <v>156</v>
      </c>
      <c r="L57" s="30">
        <v>44093</v>
      </c>
      <c r="M57" s="23" t="s">
        <v>151</v>
      </c>
      <c r="N57" s="26" t="s">
        <v>157</v>
      </c>
      <c r="O57" s="23" t="s">
        <v>66</v>
      </c>
      <c r="P57" s="23" t="s">
        <v>151</v>
      </c>
      <c r="Q57" s="23" t="s">
        <v>151</v>
      </c>
    </row>
    <row r="58" spans="1:17" ht="196">
      <c r="A58" s="47" t="str">
        <f ca="1">IFERROR(__xludf.DUMMYFUNCTION("""COMPUTED_VALUE"""),"WV")</f>
        <v>WV</v>
      </c>
      <c r="B58" s="48" t="str">
        <f ca="1">IFERROR(__xludf.DUMMYFUNCTION("""COMPUTED_VALUE"""),"Confirmed/Probable separate")</f>
        <v>Confirmed/Probable separate</v>
      </c>
      <c r="C58" s="49"/>
      <c r="D58" s="48" t="s">
        <v>59</v>
      </c>
      <c r="E58" s="50"/>
      <c r="F58" s="48">
        <v>43987</v>
      </c>
      <c r="G58" s="50" t="s">
        <v>158</v>
      </c>
      <c r="H58" s="25">
        <v>43908</v>
      </c>
      <c r="I58" s="25">
        <v>43973</v>
      </c>
      <c r="J58" s="51" t="s">
        <v>159</v>
      </c>
      <c r="K58" s="50" t="s">
        <v>160</v>
      </c>
      <c r="L58" s="52">
        <v>44085.396527777775</v>
      </c>
      <c r="M58" s="53" t="s">
        <v>69</v>
      </c>
      <c r="N58" s="54" t="s">
        <v>161</v>
      </c>
      <c r="O58" s="48" t="s">
        <v>59</v>
      </c>
      <c r="P58" s="53" t="s">
        <v>97</v>
      </c>
      <c r="Q58" s="53" t="s">
        <v>69</v>
      </c>
    </row>
    <row r="59" spans="1:17" ht="13">
      <c r="A59" s="20" t="str">
        <f ca="1">IFERROR(__xludf.DUMMYFUNCTION("""COMPUTED_VALUE"""),"WY")</f>
        <v>WY</v>
      </c>
      <c r="B59" s="21" t="str">
        <f ca="1">IFERROR(__xludf.DUMMYFUNCTION("""COMPUTED_VALUE"""),"Confirmed/Probable separate")</f>
        <v>Confirmed/Probable separate</v>
      </c>
      <c r="C59" s="49">
        <v>43950</v>
      </c>
      <c r="D59" s="23" t="s">
        <v>59</v>
      </c>
      <c r="E59" s="55">
        <v>43966</v>
      </c>
      <c r="F59" s="25">
        <v>43903</v>
      </c>
      <c r="G59" s="29"/>
      <c r="H59" s="25">
        <v>43902</v>
      </c>
      <c r="I59" s="25">
        <v>43929</v>
      </c>
      <c r="J59" s="29"/>
      <c r="K59" s="29"/>
      <c r="M59" s="23" t="s">
        <v>162</v>
      </c>
      <c r="N59" s="29"/>
    </row>
  </sheetData>
  <autoFilter ref="A3:Q59" xr:uid="{00000000-0009-0000-0000-000001000000}">
    <filterColumn colId="1">
      <filters>
        <filter val="Confirmed/Probable lumped"/>
        <filter val="Confirmed/Probable separate"/>
      </filters>
    </filterColumn>
  </autoFilter>
  <dataValidations count="1">
    <dataValidation type="list" allowBlank="1" showErrorMessage="1" sqref="D5:D6 D8 D10:D11 D13 D16 D19:D20 D23:D25 D27:D28 D32 D42 D44:D46 D48 D53 D57:D59" xr:uid="{00000000-0002-0000-0100-000000000000}">
      <formula1>"Yes,No"</formula1>
    </dataValidation>
  </dataValidations>
  <hyperlinks>
    <hyperlink ref="A5" r:id="rId1" location="/6d2771faa9da4a2786a509d82c8cf0f7" display="https://alpublichealth.maps.arcgis.com/apps/opsdashboard/index.html - /6d2771faa9da4a2786a509d82c8cf0f7" xr:uid="{00000000-0004-0000-0100-000000000000}"/>
    <hyperlink ref="J5" r:id="rId2" xr:uid="{00000000-0004-0000-0100-000001000000}"/>
    <hyperlink ref="N5" r:id="rId3" xr:uid="{00000000-0004-0000-0100-000002000000}"/>
    <hyperlink ref="A6" r:id="rId4" display="https://experience.arcgis.com/experience/c2ef4a4fcbe5458fbf2e48a21e4fece9" xr:uid="{00000000-0004-0000-0100-000003000000}"/>
    <hyperlink ref="A7" r:id="rId5" display="https://www.americansamoa.gov/covid-19-advisories" xr:uid="{00000000-0004-0000-0100-000004000000}"/>
    <hyperlink ref="A8" r:id="rId6" display="https://www.azdhs.gov/preparedness/epidemiology-disease-control/infectious-disease-epidemiology/covid-19/dashboards/index.php" xr:uid="{00000000-0004-0000-0100-000005000000}"/>
    <hyperlink ref="J8" r:id="rId7" xr:uid="{00000000-0004-0000-0100-000006000000}"/>
    <hyperlink ref="N8" r:id="rId8" xr:uid="{00000000-0004-0000-0100-000007000000}"/>
    <hyperlink ref="A9" r:id="rId9" display="https://public.tableau.com/views/COVID-19PublicDashboard/Covid-19Public?:embed=y&amp;:display_count=no&amp;:showVizHome=no" xr:uid="{00000000-0004-0000-0100-000008000000}"/>
    <hyperlink ref="A10" r:id="rId10" display="https://covid19.colorado.gov/data" xr:uid="{00000000-0004-0000-0100-000009000000}"/>
    <hyperlink ref="G10" r:id="rId11" xr:uid="{00000000-0004-0000-0100-00000A000000}"/>
    <hyperlink ref="J10" r:id="rId12" xr:uid="{00000000-0004-0000-0100-00000B000000}"/>
    <hyperlink ref="K10" r:id="rId13" xr:uid="{00000000-0004-0000-0100-00000C000000}"/>
    <hyperlink ref="N10" r:id="rId14" xr:uid="{00000000-0004-0000-0100-00000D000000}"/>
    <hyperlink ref="O10" r:id="rId15" xr:uid="{00000000-0004-0000-0100-00000E000000}"/>
    <hyperlink ref="A11" r:id="rId16" display="https://portal.ct.gov/Coronavirus" xr:uid="{00000000-0004-0000-0100-00000F000000}"/>
    <hyperlink ref="A12" r:id="rId17" display="https://coronavirus.dc.gov/page/coronavirus-surveillance-data" xr:uid="{00000000-0004-0000-0100-000010000000}"/>
    <hyperlink ref="A13" r:id="rId18" display="https://dhss.delaware.gov/dhss/dph/epi/2019novelcoronavirus.html" xr:uid="{00000000-0004-0000-0100-000011000000}"/>
    <hyperlink ref="E13" r:id="rId19" xr:uid="{00000000-0004-0000-0100-000012000000}"/>
    <hyperlink ref="J13" r:id="rId20" xr:uid="{00000000-0004-0000-0100-000013000000}"/>
    <hyperlink ref="N13" r:id="rId21" xr:uid="{00000000-0004-0000-0100-000014000000}"/>
    <hyperlink ref="A14" r:id="rId22" display="https://experience.arcgis.com/experience/96dd742462124fa0b38ddedb9b25e429/" xr:uid="{00000000-0004-0000-0100-000015000000}"/>
    <hyperlink ref="A15" r:id="rId23" display="https://dph.georgia.gov/covid-19-daily-status-report" xr:uid="{00000000-0004-0000-0100-000016000000}"/>
    <hyperlink ref="J16" r:id="rId24" xr:uid="{00000000-0004-0000-0100-000017000000}"/>
    <hyperlink ref="N16" r:id="rId25" xr:uid="{00000000-0004-0000-0100-000018000000}"/>
    <hyperlink ref="A17" r:id="rId26" display="https://www.hawaiidata.org/covid19" xr:uid="{00000000-0004-0000-0100-000019000000}"/>
    <hyperlink ref="A18" r:id="rId27" display="https://coronavirus.iowa.gov/" xr:uid="{00000000-0004-0000-0100-00001A000000}"/>
    <hyperlink ref="A19" r:id="rId28" location="!/vizhome/DPHIdahoCOVID-19Dashboard_V2/Story1" display="https://public.tableau.com/profile/idaho.division.of.public.health - !/vizhome/DPHIdahoCOVID-19Dashboard_V2/Story1" xr:uid="{00000000-0004-0000-0100-00001B000000}"/>
    <hyperlink ref="N19" r:id="rId29" xr:uid="{00000000-0004-0000-0100-00001C000000}"/>
    <hyperlink ref="A20" r:id="rId30" display="http://www.dph.illinois.gov/topics-services/diseases-and-conditions/diseases-a-z-list/coronavirus" xr:uid="{00000000-0004-0000-0100-00001D000000}"/>
    <hyperlink ref="N20" r:id="rId31" xr:uid="{00000000-0004-0000-0100-00001E000000}"/>
    <hyperlink ref="A21" r:id="rId32" display="https://www.in.gov/isdh/28470.htm" xr:uid="{00000000-0004-0000-0100-00001F000000}"/>
    <hyperlink ref="A22" r:id="rId33" display="https://www.coronavirus.kdheks.gov/160/COVID-19-in-Kansas" xr:uid="{00000000-0004-0000-0100-000020000000}"/>
    <hyperlink ref="A23" r:id="rId34" display="https://chfs.ky.gov/agencies/dph/Pages/covid19.aspx" xr:uid="{00000000-0004-0000-0100-000021000000}"/>
    <hyperlink ref="E23" r:id="rId35" xr:uid="{00000000-0004-0000-0100-000022000000}"/>
    <hyperlink ref="G23" r:id="rId36" xr:uid="{00000000-0004-0000-0100-000023000000}"/>
    <hyperlink ref="N23" r:id="rId37" xr:uid="{00000000-0004-0000-0100-000024000000}"/>
    <hyperlink ref="A24" r:id="rId38" display="http://ldh.la.gov/Coronavirus/" xr:uid="{00000000-0004-0000-0100-000025000000}"/>
    <hyperlink ref="J24" r:id="rId39" xr:uid="{00000000-0004-0000-0100-000026000000}"/>
    <hyperlink ref="A25" r:id="rId40" display="https://www.mass.gov/info-details/covid-19-cases-quarantine-and-monitoring" xr:uid="{00000000-0004-0000-0100-000027000000}"/>
    <hyperlink ref="E25" r:id="rId41" xr:uid="{00000000-0004-0000-0100-000028000000}"/>
    <hyperlink ref="H25" r:id="rId42" xr:uid="{00000000-0004-0000-0100-000029000000}"/>
    <hyperlink ref="J25" r:id="rId43" xr:uid="{00000000-0004-0000-0100-00002A000000}"/>
    <hyperlink ref="K25" r:id="rId44" xr:uid="{00000000-0004-0000-0100-00002B000000}"/>
    <hyperlink ref="N25" r:id="rId45" xr:uid="{00000000-0004-0000-0100-00002C000000}"/>
    <hyperlink ref="A26" r:id="rId46" display="https://coronavirus.maryland.gov/" xr:uid="{00000000-0004-0000-0100-00002D000000}"/>
    <hyperlink ref="A27" r:id="rId47" display="https://www.maine.gov/dhhs/mecdc/infectious-disease/epi/airborne/coronavirus.shtml" xr:uid="{00000000-0004-0000-0100-00002E000000}"/>
    <hyperlink ref="N27" r:id="rId48" xr:uid="{00000000-0004-0000-0100-00002F000000}"/>
    <hyperlink ref="A28" r:id="rId49" display="https://www.michigan.gov/coronavirus/0,9753,7-406-98163_98173---,00.html" xr:uid="{00000000-0004-0000-0100-000030000000}"/>
    <hyperlink ref="J28" r:id="rId50" xr:uid="{00000000-0004-0000-0100-000031000000}"/>
    <hyperlink ref="N28" r:id="rId51" xr:uid="{00000000-0004-0000-0100-000032000000}"/>
    <hyperlink ref="A29" r:id="rId52" display="https://www.health.state.mn.us/diseases/coronavirus/situation.html" xr:uid="{00000000-0004-0000-0100-000033000000}"/>
    <hyperlink ref="A30" r:id="rId53" display="http://mophep.maps.arcgis.com/apps/MapSeries/index.html?appid=8e01a5d8d8bd4b4f85add006f9e14a9d" xr:uid="{00000000-0004-0000-0100-000034000000}"/>
    <hyperlink ref="A32" r:id="rId54" display="https://msdh.ms.gov/msdhsite/_static/14,0,420.html" xr:uid="{00000000-0004-0000-0100-000035000000}"/>
    <hyperlink ref="N32" r:id="rId55" xr:uid="{00000000-0004-0000-0100-000036000000}"/>
    <hyperlink ref="A33" r:id="rId56" display="https://montana.maps.arcgis.com/apps/MapSeries/index.html?appid=7c34f3412536439491adcc2103421d4b" xr:uid="{00000000-0004-0000-0100-000037000000}"/>
    <hyperlink ref="A34" r:id="rId57" display="https://www.ncdhhs.gov/covid-19-case-count-nc" xr:uid="{00000000-0004-0000-0100-000038000000}"/>
    <hyperlink ref="A35" r:id="rId58" display="https://www.health.nd.gov/diseases-conditions/coronavirus/north-dakota-coronavirus-cases" xr:uid="{00000000-0004-0000-0100-000039000000}"/>
    <hyperlink ref="A36" r:id="rId59" location="/4213f719a45647bc873ffb58783ffef3" display="https://nebraska.maps.arcgis.com/apps/opsdashboard/index.html - /4213f719a45647bc873ffb58783ffef3" xr:uid="{00000000-0004-0000-0100-00003A000000}"/>
    <hyperlink ref="A37" r:id="rId60" display="https://www.dhhs.nh.gov/dphs/cdcs/2019-ncov.htm" xr:uid="{00000000-0004-0000-0100-00003B000000}"/>
    <hyperlink ref="A38" r:id="rId61" location="live-updates" display="https://covid19.nj.gov/ - live-updates" xr:uid="{00000000-0004-0000-0100-00003C000000}"/>
    <hyperlink ref="A39" r:id="rId62" display="https://cv.nmhealth.org/" xr:uid="{00000000-0004-0000-0100-00003D000000}"/>
    <hyperlink ref="A40" r:id="rId63" display="https://app.powerbigov.us/view?r=eyJrIjoiMjA2ZThiOWUtM2FlNS00MGY5LWFmYjUtNmQwNTQ3Nzg5N2I2IiwidCI6ImU0YTM0MGU2LWI4OWUtNGU2OC04ZWFhLTE1NDRkMjcwMzk4MCJ9" xr:uid="{00000000-0004-0000-0100-00003E000000}"/>
    <hyperlink ref="A41" r:id="rId64" display="https://coronavirus.health.ny.gov/county-county-breakdown-positive-cases" xr:uid="{00000000-0004-0000-0100-00003F000000}"/>
    <hyperlink ref="A42" r:id="rId65" display="https://coronavirus.ohio.gov/wps/portal/gov/covid-19/dashboards" xr:uid="{00000000-0004-0000-0100-000040000000}"/>
    <hyperlink ref="A43" r:id="rId66" display="https://coronavirus.health.ok.gov/executive-order-reports" xr:uid="{00000000-0004-0000-0100-000041000000}"/>
    <hyperlink ref="A44" r:id="rId67" display="https://www.oregon.gov/oha/PH/DISEASESCONDITIONS/DISEASESAZ/Pages/emerging-respiratory-infections.aspx" xr:uid="{00000000-0004-0000-0100-000042000000}"/>
    <hyperlink ref="J44" r:id="rId68" xr:uid="{00000000-0004-0000-0100-000043000000}"/>
    <hyperlink ref="K44" r:id="rId69" xr:uid="{00000000-0004-0000-0100-000044000000}"/>
    <hyperlink ref="N44" r:id="rId70" xr:uid="{00000000-0004-0000-0100-000045000000}"/>
    <hyperlink ref="A45" r:id="rId71" display="https://www.health.pa.gov/topics/disease/coronavirus/Pages/Cases.aspx" xr:uid="{00000000-0004-0000-0100-000046000000}"/>
    <hyperlink ref="J45" r:id="rId72" xr:uid="{00000000-0004-0000-0100-000047000000}"/>
    <hyperlink ref="N45" r:id="rId73" xr:uid="{00000000-0004-0000-0100-000048000000}"/>
    <hyperlink ref="J46" r:id="rId74" xr:uid="{00000000-0004-0000-0100-000049000000}"/>
    <hyperlink ref="N46" r:id="rId75" xr:uid="{00000000-0004-0000-0100-00004A000000}"/>
    <hyperlink ref="A47" r:id="rId76" display="https://health.ri.gov/data/covid-19/" xr:uid="{00000000-0004-0000-0100-00004B000000}"/>
    <hyperlink ref="A48" r:id="rId77" display="https://scdhec.gov/health/infectious-diseases/viruses/coronavirus-disease-2019-covid-19/monitoring-testing-covid-19" xr:uid="{00000000-0004-0000-0100-00004C000000}"/>
    <hyperlink ref="J48" r:id="rId78" xr:uid="{00000000-0004-0000-0100-00004D000000}"/>
    <hyperlink ref="A49" r:id="rId79" display="https://doh.sd.gov/news/Coronavirus.aspx" xr:uid="{00000000-0004-0000-0100-00004E000000}"/>
    <hyperlink ref="A50" r:id="rId80" display="https://www.tn.gov/health/cedep/ncov.html" xr:uid="{00000000-0004-0000-0100-00004F000000}"/>
    <hyperlink ref="N50" r:id="rId81" xr:uid="{00000000-0004-0000-0100-000050000000}"/>
    <hyperlink ref="A51" r:id="rId82" location="/ed483ecd702b4298ab01e8b9cafc8b83" display="https://txdshs.maps.arcgis.com/apps/opsdashboard/index.html - /ed483ecd702b4298ab01e8b9cafc8b83" xr:uid="{00000000-0004-0000-0100-000051000000}"/>
    <hyperlink ref="A52" r:id="rId83" display="https://coronavirus-dashboard.utah.gov/" xr:uid="{00000000-0004-0000-0100-000052000000}"/>
    <hyperlink ref="A53" r:id="rId84" display="https://public.tableau.com/views/VirginiaCOVID-19Dashboard/VirginiaCOVID-19Dashboard?:embed=yes&amp;:display_count=yes&amp;:showVizHome=no&amp;:toolbar=no" xr:uid="{00000000-0004-0000-0100-000053000000}"/>
    <hyperlink ref="N53" r:id="rId85" xr:uid="{00000000-0004-0000-0100-000054000000}"/>
    <hyperlink ref="A54" r:id="rId86" display="https://www.covid19usvi.com/?utm_source=doh&amp;utm_medium=web&amp;utm_campaign=coronavirus" xr:uid="{00000000-0004-0000-0100-000055000000}"/>
    <hyperlink ref="A55" r:id="rId87" display="https://experience.arcgis.com/experience/85f43bd849e743cb957993a545d17170" xr:uid="{00000000-0004-0000-0100-000056000000}"/>
    <hyperlink ref="A56" r:id="rId88" display="https://www.doh.wa.gov/Emergencies/Coronavirus" xr:uid="{00000000-0004-0000-0100-000057000000}"/>
    <hyperlink ref="A57" r:id="rId89" display="https://www.dhs.wisconsin.gov/outbreaks/index.htm" xr:uid="{00000000-0004-0000-0100-000058000000}"/>
    <hyperlink ref="J57" r:id="rId90" xr:uid="{00000000-0004-0000-0100-000059000000}"/>
    <hyperlink ref="N57" r:id="rId91" xr:uid="{00000000-0004-0000-0100-00005A000000}"/>
    <hyperlink ref="A58" r:id="rId92" display="https://dhhr.wv.gov/Coronavirus Disease-COVID-19/Pages/default.aspx" xr:uid="{00000000-0004-0000-0100-00005B000000}"/>
    <hyperlink ref="J58" r:id="rId93" xr:uid="{00000000-0004-0000-0100-00005C000000}"/>
    <hyperlink ref="N58" r:id="rId94" xr:uid="{00000000-0004-0000-0100-00005D000000}"/>
    <hyperlink ref="A59" r:id="rId95" display="https://health.wyo.gov/publichealth/infectious-disease-epidemiology-unit/disease/novel-coronavirus/" xr:uid="{00000000-0004-0000-0100-00005E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001"/>
  <sheetViews>
    <sheetView workbookViewId="0">
      <pane ySplit="2" topLeftCell="A3" activePane="bottomLeft" state="frozen"/>
      <selection pane="bottomLeft" activeCell="B4" sqref="B4"/>
    </sheetView>
  </sheetViews>
  <sheetFormatPr baseColWidth="10" defaultColWidth="14.5" defaultRowHeight="15.75" customHeight="1"/>
  <cols>
    <col min="6" max="6" width="5" customWidth="1"/>
    <col min="7" max="7" width="11.5" customWidth="1"/>
    <col min="8" max="8" width="44.83203125" customWidth="1"/>
    <col min="9" max="9" width="5" customWidth="1"/>
    <col min="11" max="11" width="26.83203125" customWidth="1"/>
  </cols>
  <sheetData>
    <row r="1" spans="1:11" ht="15.75" customHeight="1">
      <c r="A1" s="106" t="s">
        <v>163</v>
      </c>
      <c r="B1" s="101"/>
      <c r="C1" s="101"/>
      <c r="D1" s="101"/>
      <c r="E1" s="101"/>
      <c r="F1" s="57"/>
      <c r="G1" s="107" t="s">
        <v>164</v>
      </c>
      <c r="H1" s="101"/>
      <c r="I1" s="57"/>
      <c r="J1" s="108" t="s">
        <v>165</v>
      </c>
      <c r="K1" s="101"/>
    </row>
    <row r="2" spans="1:11" ht="15.75" customHeight="1">
      <c r="A2" s="58" t="s">
        <v>166</v>
      </c>
      <c r="B2" s="59" t="s">
        <v>42</v>
      </c>
      <c r="C2" s="59" t="s">
        <v>167</v>
      </c>
      <c r="D2" s="60" t="s">
        <v>168</v>
      </c>
      <c r="E2" s="58" t="s">
        <v>169</v>
      </c>
      <c r="F2" s="57"/>
      <c r="G2" s="61" t="s">
        <v>170</v>
      </c>
      <c r="H2" s="61" t="s">
        <v>171</v>
      </c>
      <c r="I2" s="57"/>
      <c r="J2" s="62" t="s">
        <v>167</v>
      </c>
      <c r="K2" s="62" t="s">
        <v>168</v>
      </c>
    </row>
    <row r="3" spans="1:11" ht="15.75" customHeight="1">
      <c r="A3" s="63"/>
      <c r="B3" s="64"/>
      <c r="C3" s="65"/>
      <c r="D3" s="66"/>
      <c r="E3" s="67"/>
      <c r="F3" s="68"/>
      <c r="G3" s="69">
        <f t="shared" ref="G3:G192" si="0">E3-C3</f>
        <v>0</v>
      </c>
      <c r="H3" s="69">
        <f t="shared" ref="H3:H47" si="1">G3-D3</f>
        <v>0</v>
      </c>
      <c r="I3" s="68"/>
    </row>
    <row r="4" spans="1:11" ht="15.75" customHeight="1">
      <c r="A4" s="63"/>
      <c r="B4" s="64"/>
      <c r="C4" s="66"/>
      <c r="D4" s="66"/>
      <c r="E4" s="67"/>
      <c r="F4" s="68"/>
      <c r="G4" s="69">
        <f t="shared" si="0"/>
        <v>0</v>
      </c>
      <c r="H4" s="69">
        <f t="shared" si="1"/>
        <v>0</v>
      </c>
      <c r="I4" s="68"/>
    </row>
    <row r="5" spans="1:11" ht="15.75" customHeight="1">
      <c r="A5" s="63"/>
      <c r="B5" s="64"/>
      <c r="C5" s="66"/>
      <c r="D5" s="66"/>
      <c r="E5" s="67"/>
      <c r="F5" s="68"/>
      <c r="G5" s="69">
        <f t="shared" si="0"/>
        <v>0</v>
      </c>
      <c r="H5" s="69">
        <f t="shared" si="1"/>
        <v>0</v>
      </c>
      <c r="I5" s="68"/>
    </row>
    <row r="6" spans="1:11" ht="15.75" customHeight="1">
      <c r="A6" s="63"/>
      <c r="B6" s="64"/>
      <c r="C6" s="66"/>
      <c r="D6" s="66"/>
      <c r="E6" s="67"/>
      <c r="F6" s="68"/>
      <c r="G6" s="69">
        <f t="shared" si="0"/>
        <v>0</v>
      </c>
      <c r="H6" s="69">
        <f t="shared" si="1"/>
        <v>0</v>
      </c>
      <c r="I6" s="68"/>
    </row>
    <row r="7" spans="1:11" ht="15.75" customHeight="1">
      <c r="A7" s="63"/>
      <c r="B7" s="64"/>
      <c r="C7" s="66"/>
      <c r="D7" s="66"/>
      <c r="E7" s="67"/>
      <c r="F7" s="68"/>
      <c r="G7" s="69">
        <f t="shared" si="0"/>
        <v>0</v>
      </c>
      <c r="H7" s="69">
        <f t="shared" si="1"/>
        <v>0</v>
      </c>
      <c r="I7" s="68"/>
    </row>
    <row r="8" spans="1:11" ht="15.75" customHeight="1">
      <c r="A8" s="63"/>
      <c r="B8" s="64"/>
      <c r="C8" s="66"/>
      <c r="D8" s="66"/>
      <c r="E8" s="67"/>
      <c r="F8" s="68"/>
      <c r="G8" s="69">
        <f t="shared" si="0"/>
        <v>0</v>
      </c>
      <c r="H8" s="69">
        <f t="shared" si="1"/>
        <v>0</v>
      </c>
      <c r="I8" s="68"/>
    </row>
    <row r="9" spans="1:11" ht="15.75" customHeight="1">
      <c r="A9" s="63"/>
      <c r="B9" s="64"/>
      <c r="C9" s="66"/>
      <c r="D9" s="66"/>
      <c r="E9" s="67"/>
      <c r="F9" s="68"/>
      <c r="G9" s="69">
        <f t="shared" si="0"/>
        <v>0</v>
      </c>
      <c r="H9" s="69">
        <f t="shared" si="1"/>
        <v>0</v>
      </c>
      <c r="I9" s="68"/>
    </row>
    <row r="10" spans="1:11" ht="15.75" customHeight="1">
      <c r="A10" s="63"/>
      <c r="B10" s="64"/>
      <c r="C10" s="66"/>
      <c r="D10" s="66"/>
      <c r="E10" s="67"/>
      <c r="F10" s="68"/>
      <c r="G10" s="69">
        <f t="shared" si="0"/>
        <v>0</v>
      </c>
      <c r="H10" s="69">
        <f t="shared" si="1"/>
        <v>0</v>
      </c>
      <c r="I10" s="68"/>
    </row>
    <row r="11" spans="1:11" ht="15.75" customHeight="1">
      <c r="A11" s="63"/>
      <c r="B11" s="64"/>
      <c r="C11" s="66"/>
      <c r="D11" s="66"/>
      <c r="E11" s="67"/>
      <c r="F11" s="68"/>
      <c r="G11" s="69">
        <f t="shared" si="0"/>
        <v>0</v>
      </c>
      <c r="H11" s="69">
        <f t="shared" si="1"/>
        <v>0</v>
      </c>
      <c r="I11" s="68"/>
    </row>
    <row r="12" spans="1:11" ht="15.75" customHeight="1">
      <c r="A12" s="63"/>
      <c r="B12" s="64"/>
      <c r="C12" s="66"/>
      <c r="D12" s="66"/>
      <c r="E12" s="67"/>
      <c r="F12" s="68"/>
      <c r="G12" s="69">
        <f t="shared" si="0"/>
        <v>0</v>
      </c>
      <c r="H12" s="69">
        <f t="shared" si="1"/>
        <v>0</v>
      </c>
      <c r="I12" s="68"/>
    </row>
    <row r="13" spans="1:11" ht="15.75" customHeight="1">
      <c r="A13" s="63"/>
      <c r="B13" s="64"/>
      <c r="C13" s="66"/>
      <c r="D13" s="66"/>
      <c r="E13" s="67"/>
      <c r="F13" s="68"/>
      <c r="G13" s="69">
        <f t="shared" si="0"/>
        <v>0</v>
      </c>
      <c r="H13" s="69">
        <f t="shared" si="1"/>
        <v>0</v>
      </c>
      <c r="I13" s="68"/>
    </row>
    <row r="14" spans="1:11" ht="15.75" customHeight="1">
      <c r="A14" s="63"/>
      <c r="B14" s="64"/>
      <c r="C14" s="66"/>
      <c r="D14" s="66"/>
      <c r="E14" s="67"/>
      <c r="F14" s="68"/>
      <c r="G14" s="69">
        <f t="shared" si="0"/>
        <v>0</v>
      </c>
      <c r="H14" s="69">
        <f t="shared" si="1"/>
        <v>0</v>
      </c>
      <c r="I14" s="68"/>
    </row>
    <row r="15" spans="1:11" ht="15.75" customHeight="1">
      <c r="A15" s="63"/>
      <c r="B15" s="64"/>
      <c r="C15" s="66"/>
      <c r="D15" s="66"/>
      <c r="E15" s="67"/>
      <c r="F15" s="68"/>
      <c r="G15" s="69">
        <f t="shared" si="0"/>
        <v>0</v>
      </c>
      <c r="H15" s="69">
        <f t="shared" si="1"/>
        <v>0</v>
      </c>
      <c r="I15" s="68"/>
    </row>
    <row r="16" spans="1:11" ht="15.75" customHeight="1">
      <c r="A16" s="63"/>
      <c r="B16" s="64"/>
      <c r="C16" s="66"/>
      <c r="D16" s="66"/>
      <c r="E16" s="67"/>
      <c r="F16" s="68"/>
      <c r="G16" s="69">
        <f t="shared" si="0"/>
        <v>0</v>
      </c>
      <c r="H16" s="69">
        <f t="shared" si="1"/>
        <v>0</v>
      </c>
      <c r="I16" s="68"/>
    </row>
    <row r="17" spans="1:9" ht="15.75" customHeight="1">
      <c r="A17" s="63"/>
      <c r="B17" s="64"/>
      <c r="C17" s="66"/>
      <c r="D17" s="66"/>
      <c r="E17" s="67"/>
      <c r="F17" s="68"/>
      <c r="G17" s="69">
        <f t="shared" si="0"/>
        <v>0</v>
      </c>
      <c r="H17" s="69">
        <f t="shared" si="1"/>
        <v>0</v>
      </c>
      <c r="I17" s="68"/>
    </row>
    <row r="18" spans="1:9" ht="15.75" customHeight="1">
      <c r="A18" s="63"/>
      <c r="B18" s="64"/>
      <c r="C18" s="66"/>
      <c r="D18" s="66"/>
      <c r="E18" s="67"/>
      <c r="F18" s="68"/>
      <c r="G18" s="69">
        <f t="shared" si="0"/>
        <v>0</v>
      </c>
      <c r="H18" s="69">
        <f t="shared" si="1"/>
        <v>0</v>
      </c>
      <c r="I18" s="68"/>
    </row>
    <row r="19" spans="1:9" ht="15.75" customHeight="1">
      <c r="A19" s="63"/>
      <c r="B19" s="64"/>
      <c r="C19" s="66"/>
      <c r="D19" s="66"/>
      <c r="E19" s="67"/>
      <c r="F19" s="68"/>
      <c r="G19" s="69">
        <f t="shared" si="0"/>
        <v>0</v>
      </c>
      <c r="H19" s="69">
        <f t="shared" si="1"/>
        <v>0</v>
      </c>
      <c r="I19" s="68"/>
    </row>
    <row r="20" spans="1:9" ht="15.75" customHeight="1">
      <c r="A20" s="63"/>
      <c r="B20" s="64"/>
      <c r="C20" s="66"/>
      <c r="D20" s="66"/>
      <c r="E20" s="67"/>
      <c r="F20" s="68"/>
      <c r="G20" s="69">
        <f t="shared" si="0"/>
        <v>0</v>
      </c>
      <c r="H20" s="69">
        <f t="shared" si="1"/>
        <v>0</v>
      </c>
      <c r="I20" s="68"/>
    </row>
    <row r="21" spans="1:9" ht="15.75" customHeight="1">
      <c r="A21" s="63"/>
      <c r="B21" s="64"/>
      <c r="C21" s="66"/>
      <c r="D21" s="66"/>
      <c r="E21" s="67"/>
      <c r="F21" s="68"/>
      <c r="G21" s="69">
        <f t="shared" si="0"/>
        <v>0</v>
      </c>
      <c r="H21" s="69">
        <f t="shared" si="1"/>
        <v>0</v>
      </c>
      <c r="I21" s="68"/>
    </row>
    <row r="22" spans="1:9" ht="15.75" customHeight="1">
      <c r="A22" s="63"/>
      <c r="B22" s="64"/>
      <c r="C22" s="66"/>
      <c r="D22" s="66"/>
      <c r="E22" s="67"/>
      <c r="F22" s="68"/>
      <c r="G22" s="69">
        <f t="shared" si="0"/>
        <v>0</v>
      </c>
      <c r="H22" s="69">
        <f t="shared" si="1"/>
        <v>0</v>
      </c>
      <c r="I22" s="68"/>
    </row>
    <row r="23" spans="1:9" ht="15.75" customHeight="1">
      <c r="A23" s="63"/>
      <c r="B23" s="64"/>
      <c r="C23" s="66"/>
      <c r="D23" s="66"/>
      <c r="E23" s="67"/>
      <c r="F23" s="68"/>
      <c r="G23" s="69">
        <f t="shared" si="0"/>
        <v>0</v>
      </c>
      <c r="H23" s="69">
        <f t="shared" si="1"/>
        <v>0</v>
      </c>
      <c r="I23" s="68"/>
    </row>
    <row r="24" spans="1:9" ht="15.75" customHeight="1">
      <c r="A24" s="63"/>
      <c r="B24" s="64"/>
      <c r="C24" s="66"/>
      <c r="D24" s="66"/>
      <c r="E24" s="67"/>
      <c r="F24" s="68"/>
      <c r="G24" s="69">
        <f t="shared" si="0"/>
        <v>0</v>
      </c>
      <c r="H24" s="69">
        <f t="shared" si="1"/>
        <v>0</v>
      </c>
      <c r="I24" s="68"/>
    </row>
    <row r="25" spans="1:9" ht="15.75" customHeight="1">
      <c r="A25" s="63"/>
      <c r="B25" s="64"/>
      <c r="C25" s="66"/>
      <c r="D25" s="66"/>
      <c r="E25" s="67"/>
      <c r="F25" s="68"/>
      <c r="G25" s="69">
        <f t="shared" si="0"/>
        <v>0</v>
      </c>
      <c r="H25" s="69">
        <f t="shared" si="1"/>
        <v>0</v>
      </c>
      <c r="I25" s="68"/>
    </row>
    <row r="26" spans="1:9" ht="15.75" customHeight="1">
      <c r="A26" s="63"/>
      <c r="B26" s="64"/>
      <c r="C26" s="66"/>
      <c r="D26" s="66"/>
      <c r="E26" s="67"/>
      <c r="F26" s="68"/>
      <c r="G26" s="69">
        <f t="shared" si="0"/>
        <v>0</v>
      </c>
      <c r="H26" s="69">
        <f t="shared" si="1"/>
        <v>0</v>
      </c>
      <c r="I26" s="68"/>
    </row>
    <row r="27" spans="1:9" ht="15.75" customHeight="1">
      <c r="A27" s="63"/>
      <c r="B27" s="64"/>
      <c r="C27" s="66"/>
      <c r="D27" s="66"/>
      <c r="E27" s="67"/>
      <c r="F27" s="68"/>
      <c r="G27" s="69">
        <f t="shared" si="0"/>
        <v>0</v>
      </c>
      <c r="H27" s="69">
        <f t="shared" si="1"/>
        <v>0</v>
      </c>
      <c r="I27" s="68"/>
    </row>
    <row r="28" spans="1:9" ht="15.75" customHeight="1">
      <c r="A28" s="63"/>
      <c r="B28" s="64"/>
      <c r="C28" s="66"/>
      <c r="D28" s="66"/>
      <c r="E28" s="67"/>
      <c r="F28" s="68"/>
      <c r="G28" s="69">
        <f t="shared" si="0"/>
        <v>0</v>
      </c>
      <c r="H28" s="69">
        <f t="shared" si="1"/>
        <v>0</v>
      </c>
      <c r="I28" s="68"/>
    </row>
    <row r="29" spans="1:9" ht="15.75" customHeight="1">
      <c r="A29" s="63"/>
      <c r="B29" s="64"/>
      <c r="C29" s="66"/>
      <c r="D29" s="66"/>
      <c r="E29" s="67"/>
      <c r="F29" s="68"/>
      <c r="G29" s="69">
        <f t="shared" si="0"/>
        <v>0</v>
      </c>
      <c r="H29" s="69">
        <f t="shared" si="1"/>
        <v>0</v>
      </c>
      <c r="I29" s="68"/>
    </row>
    <row r="30" spans="1:9" ht="15.75" customHeight="1">
      <c r="A30" s="63"/>
      <c r="B30" s="64"/>
      <c r="C30" s="66"/>
      <c r="D30" s="66"/>
      <c r="E30" s="67"/>
      <c r="F30" s="68"/>
      <c r="G30" s="69">
        <f t="shared" si="0"/>
        <v>0</v>
      </c>
      <c r="H30" s="69">
        <f t="shared" si="1"/>
        <v>0</v>
      </c>
      <c r="I30" s="68"/>
    </row>
    <row r="31" spans="1:9" ht="15.75" customHeight="1">
      <c r="A31" s="63"/>
      <c r="B31" s="64"/>
      <c r="C31" s="66"/>
      <c r="D31" s="66"/>
      <c r="E31" s="67"/>
      <c r="F31" s="68"/>
      <c r="G31" s="69">
        <f t="shared" si="0"/>
        <v>0</v>
      </c>
      <c r="H31" s="69">
        <f t="shared" si="1"/>
        <v>0</v>
      </c>
      <c r="I31" s="68"/>
    </row>
    <row r="32" spans="1:9" ht="15.75" customHeight="1">
      <c r="A32" s="63"/>
      <c r="B32" s="64"/>
      <c r="C32" s="66"/>
      <c r="D32" s="66"/>
      <c r="E32" s="67"/>
      <c r="F32" s="68"/>
      <c r="G32" s="69">
        <f t="shared" si="0"/>
        <v>0</v>
      </c>
      <c r="H32" s="69">
        <f t="shared" si="1"/>
        <v>0</v>
      </c>
      <c r="I32" s="68"/>
    </row>
    <row r="33" spans="1:9" ht="15.75" customHeight="1">
      <c r="A33" s="63"/>
      <c r="B33" s="64"/>
      <c r="C33" s="66"/>
      <c r="D33" s="66"/>
      <c r="E33" s="67"/>
      <c r="F33" s="68"/>
      <c r="G33" s="69">
        <f t="shared" si="0"/>
        <v>0</v>
      </c>
      <c r="H33" s="69">
        <f t="shared" si="1"/>
        <v>0</v>
      </c>
      <c r="I33" s="68"/>
    </row>
    <row r="34" spans="1:9" ht="15.75" customHeight="1">
      <c r="A34" s="63"/>
      <c r="B34" s="64"/>
      <c r="C34" s="66"/>
      <c r="D34" s="66"/>
      <c r="E34" s="67"/>
      <c r="F34" s="68"/>
      <c r="G34" s="69">
        <f t="shared" si="0"/>
        <v>0</v>
      </c>
      <c r="H34" s="69">
        <f t="shared" si="1"/>
        <v>0</v>
      </c>
      <c r="I34" s="68"/>
    </row>
    <row r="35" spans="1:9" ht="15.75" customHeight="1">
      <c r="A35" s="63"/>
      <c r="B35" s="64"/>
      <c r="C35" s="66"/>
      <c r="D35" s="66"/>
      <c r="E35" s="67"/>
      <c r="F35" s="68"/>
      <c r="G35" s="69">
        <f t="shared" si="0"/>
        <v>0</v>
      </c>
      <c r="H35" s="69">
        <f t="shared" si="1"/>
        <v>0</v>
      </c>
      <c r="I35" s="68"/>
    </row>
    <row r="36" spans="1:9" ht="15.75" customHeight="1">
      <c r="A36" s="63"/>
      <c r="B36" s="64"/>
      <c r="C36" s="66"/>
      <c r="D36" s="66"/>
      <c r="E36" s="67"/>
      <c r="F36" s="68"/>
      <c r="G36" s="69">
        <f t="shared" si="0"/>
        <v>0</v>
      </c>
      <c r="H36" s="69">
        <f t="shared" si="1"/>
        <v>0</v>
      </c>
      <c r="I36" s="68"/>
    </row>
    <row r="37" spans="1:9" ht="15.75" customHeight="1">
      <c r="A37" s="63"/>
      <c r="B37" s="64"/>
      <c r="C37" s="66"/>
      <c r="D37" s="66"/>
      <c r="E37" s="67"/>
      <c r="F37" s="68"/>
      <c r="G37" s="69">
        <f t="shared" si="0"/>
        <v>0</v>
      </c>
      <c r="H37" s="69">
        <f t="shared" si="1"/>
        <v>0</v>
      </c>
      <c r="I37" s="68"/>
    </row>
    <row r="38" spans="1:9" ht="15.75" customHeight="1">
      <c r="A38" s="63"/>
      <c r="B38" s="64"/>
      <c r="C38" s="66"/>
      <c r="D38" s="66"/>
      <c r="E38" s="67"/>
      <c r="F38" s="68"/>
      <c r="G38" s="69">
        <f t="shared" si="0"/>
        <v>0</v>
      </c>
      <c r="H38" s="69">
        <f t="shared" si="1"/>
        <v>0</v>
      </c>
      <c r="I38" s="68"/>
    </row>
    <row r="39" spans="1:9" ht="15.75" customHeight="1">
      <c r="A39" s="63"/>
      <c r="B39" s="64"/>
      <c r="C39" s="66"/>
      <c r="D39" s="66"/>
      <c r="E39" s="67"/>
      <c r="F39" s="68"/>
      <c r="G39" s="69">
        <f t="shared" si="0"/>
        <v>0</v>
      </c>
      <c r="H39" s="69">
        <f t="shared" si="1"/>
        <v>0</v>
      </c>
      <c r="I39" s="68"/>
    </row>
    <row r="40" spans="1:9" ht="15.75" customHeight="1">
      <c r="A40" s="63"/>
      <c r="B40" s="64"/>
      <c r="C40" s="66"/>
      <c r="D40" s="66"/>
      <c r="E40" s="67"/>
      <c r="F40" s="68"/>
      <c r="G40" s="69">
        <f t="shared" si="0"/>
        <v>0</v>
      </c>
      <c r="H40" s="69">
        <f t="shared" si="1"/>
        <v>0</v>
      </c>
      <c r="I40" s="68"/>
    </row>
    <row r="41" spans="1:9" ht="15.75" customHeight="1">
      <c r="A41" s="63"/>
      <c r="B41" s="64"/>
      <c r="C41" s="66"/>
      <c r="D41" s="66"/>
      <c r="E41" s="67"/>
      <c r="F41" s="68"/>
      <c r="G41" s="69">
        <f t="shared" si="0"/>
        <v>0</v>
      </c>
      <c r="H41" s="69">
        <f t="shared" si="1"/>
        <v>0</v>
      </c>
      <c r="I41" s="68"/>
    </row>
    <row r="42" spans="1:9" ht="15.75" customHeight="1">
      <c r="A42" s="63"/>
      <c r="B42" s="64"/>
      <c r="C42" s="66"/>
      <c r="D42" s="66"/>
      <c r="E42" s="67"/>
      <c r="F42" s="68"/>
      <c r="G42" s="69">
        <f t="shared" si="0"/>
        <v>0</v>
      </c>
      <c r="H42" s="69">
        <f t="shared" si="1"/>
        <v>0</v>
      </c>
      <c r="I42" s="68"/>
    </row>
    <row r="43" spans="1:9" ht="15.75" customHeight="1">
      <c r="A43" s="63"/>
      <c r="B43" s="64"/>
      <c r="C43" s="66"/>
      <c r="D43" s="66"/>
      <c r="E43" s="67"/>
      <c r="F43" s="68"/>
      <c r="G43" s="69">
        <f t="shared" si="0"/>
        <v>0</v>
      </c>
      <c r="H43" s="69">
        <f t="shared" si="1"/>
        <v>0</v>
      </c>
      <c r="I43" s="68"/>
    </row>
    <row r="44" spans="1:9" ht="15.75" customHeight="1">
      <c r="A44" s="63"/>
      <c r="B44" s="64"/>
      <c r="C44" s="66"/>
      <c r="D44" s="66"/>
      <c r="E44" s="67"/>
      <c r="F44" s="68"/>
      <c r="G44" s="69">
        <f t="shared" si="0"/>
        <v>0</v>
      </c>
      <c r="H44" s="69">
        <f t="shared" si="1"/>
        <v>0</v>
      </c>
      <c r="I44" s="68"/>
    </row>
    <row r="45" spans="1:9" ht="13">
      <c r="A45" s="63"/>
      <c r="B45" s="64"/>
      <c r="C45" s="66"/>
      <c r="D45" s="66"/>
      <c r="E45" s="67"/>
      <c r="F45" s="68"/>
      <c r="G45" s="69">
        <f t="shared" si="0"/>
        <v>0</v>
      </c>
      <c r="H45" s="69">
        <f t="shared" si="1"/>
        <v>0</v>
      </c>
      <c r="I45" s="68"/>
    </row>
    <row r="46" spans="1:9" ht="13">
      <c r="A46" s="63"/>
      <c r="B46" s="64"/>
      <c r="C46" s="66"/>
      <c r="D46" s="66"/>
      <c r="E46" s="67"/>
      <c r="F46" s="68"/>
      <c r="G46" s="69">
        <f t="shared" si="0"/>
        <v>0</v>
      </c>
      <c r="H46" s="69">
        <f t="shared" si="1"/>
        <v>0</v>
      </c>
      <c r="I46" s="68"/>
    </row>
    <row r="47" spans="1:9" ht="13">
      <c r="A47" s="63"/>
      <c r="B47" s="64"/>
      <c r="C47" s="66"/>
      <c r="D47" s="66"/>
      <c r="E47" s="67"/>
      <c r="F47" s="68"/>
      <c r="G47" s="69">
        <f t="shared" si="0"/>
        <v>0</v>
      </c>
      <c r="H47" s="69">
        <f t="shared" si="1"/>
        <v>0</v>
      </c>
      <c r="I47" s="68"/>
    </row>
    <row r="48" spans="1:9" ht="13">
      <c r="A48" s="63"/>
      <c r="B48" s="64"/>
      <c r="C48" s="66"/>
      <c r="D48" s="66"/>
      <c r="E48" s="67"/>
      <c r="F48" s="68"/>
      <c r="G48" s="69">
        <f t="shared" si="0"/>
        <v>0</v>
      </c>
      <c r="I48" s="68"/>
    </row>
    <row r="49" spans="1:9" ht="13">
      <c r="A49" s="63"/>
      <c r="B49" s="64"/>
      <c r="C49" s="66"/>
      <c r="D49" s="66"/>
      <c r="E49" s="67"/>
      <c r="F49" s="68"/>
      <c r="G49" s="69">
        <f t="shared" si="0"/>
        <v>0</v>
      </c>
      <c r="I49" s="68"/>
    </row>
    <row r="50" spans="1:9" ht="13">
      <c r="A50" s="63"/>
      <c r="B50" s="64"/>
      <c r="C50" s="66"/>
      <c r="D50" s="66"/>
      <c r="E50" s="67"/>
      <c r="F50" s="68"/>
      <c r="G50" s="69">
        <f t="shared" si="0"/>
        <v>0</v>
      </c>
      <c r="I50" s="68"/>
    </row>
    <row r="51" spans="1:9" ht="13">
      <c r="A51" s="63"/>
      <c r="B51" s="64"/>
      <c r="C51" s="66"/>
      <c r="D51" s="70"/>
      <c r="E51" s="67"/>
      <c r="F51" s="68"/>
      <c r="G51" s="69">
        <f t="shared" si="0"/>
        <v>0</v>
      </c>
      <c r="I51" s="68"/>
    </row>
    <row r="52" spans="1:9" ht="13">
      <c r="A52" s="63"/>
      <c r="B52" s="64"/>
      <c r="C52" s="66"/>
      <c r="D52" s="70"/>
      <c r="E52" s="67"/>
      <c r="F52" s="68"/>
      <c r="G52" s="69">
        <f t="shared" si="0"/>
        <v>0</v>
      </c>
      <c r="I52" s="68"/>
    </row>
    <row r="53" spans="1:9" ht="13">
      <c r="A53" s="63"/>
      <c r="B53" s="64"/>
      <c r="C53" s="66"/>
      <c r="D53" s="70"/>
      <c r="E53" s="67"/>
      <c r="F53" s="68"/>
      <c r="G53" s="69">
        <f t="shared" si="0"/>
        <v>0</v>
      </c>
      <c r="I53" s="68"/>
    </row>
    <row r="54" spans="1:9" ht="13">
      <c r="A54" s="63"/>
      <c r="B54" s="64"/>
      <c r="C54" s="66"/>
      <c r="D54" s="70"/>
      <c r="E54" s="67"/>
      <c r="F54" s="68"/>
      <c r="G54" s="69">
        <f t="shared" si="0"/>
        <v>0</v>
      </c>
      <c r="I54" s="68"/>
    </row>
    <row r="55" spans="1:9" ht="13">
      <c r="A55" s="63"/>
      <c r="B55" s="64"/>
      <c r="C55" s="66"/>
      <c r="D55" s="70"/>
      <c r="E55" s="67"/>
      <c r="F55" s="68"/>
      <c r="G55" s="69">
        <f t="shared" si="0"/>
        <v>0</v>
      </c>
      <c r="I55" s="68"/>
    </row>
    <row r="56" spans="1:9" ht="13">
      <c r="A56" s="63"/>
      <c r="B56" s="64"/>
      <c r="C56" s="66"/>
      <c r="D56" s="70"/>
      <c r="E56" s="67"/>
      <c r="F56" s="68"/>
      <c r="G56" s="69">
        <f t="shared" si="0"/>
        <v>0</v>
      </c>
      <c r="I56" s="68"/>
    </row>
    <row r="57" spans="1:9" ht="13">
      <c r="A57" s="63"/>
      <c r="B57" s="64"/>
      <c r="C57" s="66"/>
      <c r="D57" s="70"/>
      <c r="E57" s="67"/>
      <c r="F57" s="68"/>
      <c r="G57" s="69">
        <f t="shared" si="0"/>
        <v>0</v>
      </c>
      <c r="I57" s="68"/>
    </row>
    <row r="58" spans="1:9" ht="13">
      <c r="A58" s="63"/>
      <c r="B58" s="64"/>
      <c r="C58" s="66"/>
      <c r="D58" s="70"/>
      <c r="E58" s="67"/>
      <c r="F58" s="68"/>
      <c r="G58" s="69">
        <f t="shared" si="0"/>
        <v>0</v>
      </c>
      <c r="I58" s="68"/>
    </row>
    <row r="59" spans="1:9" ht="13">
      <c r="A59" s="63"/>
      <c r="B59" s="64"/>
      <c r="C59" s="66"/>
      <c r="D59" s="70"/>
      <c r="E59" s="67"/>
      <c r="F59" s="68"/>
      <c r="G59" s="69">
        <f t="shared" si="0"/>
        <v>0</v>
      </c>
      <c r="I59" s="68"/>
    </row>
    <row r="60" spans="1:9" ht="13">
      <c r="A60" s="63"/>
      <c r="B60" s="64"/>
      <c r="C60" s="66"/>
      <c r="D60" s="70"/>
      <c r="E60" s="67"/>
      <c r="F60" s="68"/>
      <c r="G60" s="69">
        <f t="shared" si="0"/>
        <v>0</v>
      </c>
      <c r="I60" s="68"/>
    </row>
    <row r="61" spans="1:9" ht="13">
      <c r="A61" s="63"/>
      <c r="B61" s="64"/>
      <c r="C61" s="66"/>
      <c r="D61" s="70"/>
      <c r="E61" s="67"/>
      <c r="F61" s="68"/>
      <c r="G61" s="69">
        <f t="shared" si="0"/>
        <v>0</v>
      </c>
      <c r="I61" s="68"/>
    </row>
    <row r="62" spans="1:9" ht="13">
      <c r="A62" s="63"/>
      <c r="B62" s="64"/>
      <c r="C62" s="66"/>
      <c r="D62" s="70"/>
      <c r="E62" s="67"/>
      <c r="F62" s="68"/>
      <c r="G62" s="69">
        <f t="shared" si="0"/>
        <v>0</v>
      </c>
      <c r="I62" s="68"/>
    </row>
    <row r="63" spans="1:9" ht="13">
      <c r="A63" s="63"/>
      <c r="B63" s="64"/>
      <c r="C63" s="66"/>
      <c r="D63" s="70"/>
      <c r="E63" s="67"/>
      <c r="F63" s="68"/>
      <c r="G63" s="69">
        <f t="shared" si="0"/>
        <v>0</v>
      </c>
      <c r="I63" s="68"/>
    </row>
    <row r="64" spans="1:9" ht="13">
      <c r="A64" s="63"/>
      <c r="B64" s="64"/>
      <c r="C64" s="66"/>
      <c r="D64" s="70"/>
      <c r="E64" s="67"/>
      <c r="F64" s="68"/>
      <c r="G64" s="69">
        <f t="shared" si="0"/>
        <v>0</v>
      </c>
      <c r="I64" s="68"/>
    </row>
    <row r="65" spans="1:9" ht="13">
      <c r="A65" s="63"/>
      <c r="B65" s="64"/>
      <c r="C65" s="66"/>
      <c r="D65" s="70"/>
      <c r="E65" s="67"/>
      <c r="F65" s="68"/>
      <c r="G65" s="69">
        <f t="shared" si="0"/>
        <v>0</v>
      </c>
      <c r="I65" s="68"/>
    </row>
    <row r="66" spans="1:9" ht="13">
      <c r="A66" s="63"/>
      <c r="B66" s="64"/>
      <c r="C66" s="66"/>
      <c r="D66" s="70"/>
      <c r="E66" s="67"/>
      <c r="F66" s="68"/>
      <c r="G66" s="69">
        <f t="shared" si="0"/>
        <v>0</v>
      </c>
      <c r="I66" s="68"/>
    </row>
    <row r="67" spans="1:9" ht="13">
      <c r="A67" s="63"/>
      <c r="B67" s="64"/>
      <c r="C67" s="66"/>
      <c r="D67" s="70"/>
      <c r="E67" s="67"/>
      <c r="F67" s="68"/>
      <c r="G67" s="69">
        <f t="shared" si="0"/>
        <v>0</v>
      </c>
      <c r="I67" s="68"/>
    </row>
    <row r="68" spans="1:9" ht="13">
      <c r="A68" s="63"/>
      <c r="B68" s="64"/>
      <c r="C68" s="66"/>
      <c r="D68" s="70"/>
      <c r="E68" s="67"/>
      <c r="F68" s="68"/>
      <c r="G68" s="69">
        <f t="shared" si="0"/>
        <v>0</v>
      </c>
      <c r="I68" s="68"/>
    </row>
    <row r="69" spans="1:9" ht="13">
      <c r="A69" s="63"/>
      <c r="B69" s="64"/>
      <c r="C69" s="66"/>
      <c r="D69" s="70"/>
      <c r="E69" s="67"/>
      <c r="F69" s="68"/>
      <c r="G69" s="69">
        <f t="shared" si="0"/>
        <v>0</v>
      </c>
      <c r="I69" s="68"/>
    </row>
    <row r="70" spans="1:9" ht="13">
      <c r="A70" s="63"/>
      <c r="B70" s="64"/>
      <c r="C70" s="66"/>
      <c r="D70" s="70"/>
      <c r="E70" s="67"/>
      <c r="F70" s="68"/>
      <c r="G70" s="69">
        <f t="shared" si="0"/>
        <v>0</v>
      </c>
      <c r="I70" s="68"/>
    </row>
    <row r="71" spans="1:9" ht="13">
      <c r="A71" s="63"/>
      <c r="B71" s="64"/>
      <c r="C71" s="66"/>
      <c r="D71" s="70"/>
      <c r="E71" s="67"/>
      <c r="F71" s="68"/>
      <c r="G71" s="69">
        <f t="shared" si="0"/>
        <v>0</v>
      </c>
      <c r="I71" s="68"/>
    </row>
    <row r="72" spans="1:9" ht="13">
      <c r="A72" s="63"/>
      <c r="B72" s="64"/>
      <c r="C72" s="66"/>
      <c r="D72" s="70"/>
      <c r="E72" s="67"/>
      <c r="F72" s="68"/>
      <c r="G72" s="69">
        <f t="shared" si="0"/>
        <v>0</v>
      </c>
      <c r="I72" s="68"/>
    </row>
    <row r="73" spans="1:9" ht="13">
      <c r="A73" s="63"/>
      <c r="B73" s="64"/>
      <c r="C73" s="66"/>
      <c r="D73" s="70"/>
      <c r="E73" s="67"/>
      <c r="F73" s="68"/>
      <c r="G73" s="69">
        <f t="shared" si="0"/>
        <v>0</v>
      </c>
      <c r="I73" s="68"/>
    </row>
    <row r="74" spans="1:9" ht="13">
      <c r="A74" s="63"/>
      <c r="B74" s="64"/>
      <c r="C74" s="66"/>
      <c r="D74" s="70"/>
      <c r="E74" s="67"/>
      <c r="F74" s="68"/>
      <c r="G74" s="69">
        <f t="shared" si="0"/>
        <v>0</v>
      </c>
      <c r="I74" s="68"/>
    </row>
    <row r="75" spans="1:9" ht="13">
      <c r="A75" s="63"/>
      <c r="B75" s="64"/>
      <c r="C75" s="66"/>
      <c r="D75" s="70"/>
      <c r="E75" s="67"/>
      <c r="F75" s="68"/>
      <c r="G75" s="69">
        <f t="shared" si="0"/>
        <v>0</v>
      </c>
      <c r="I75" s="68"/>
    </row>
    <row r="76" spans="1:9" ht="13">
      <c r="A76" s="63"/>
      <c r="B76" s="64"/>
      <c r="C76" s="66"/>
      <c r="D76" s="70"/>
      <c r="E76" s="67"/>
      <c r="F76" s="68"/>
      <c r="G76" s="69">
        <f t="shared" si="0"/>
        <v>0</v>
      </c>
      <c r="I76" s="68"/>
    </row>
    <row r="77" spans="1:9" ht="13">
      <c r="A77" s="63"/>
      <c r="B77" s="64"/>
      <c r="C77" s="66"/>
      <c r="D77" s="70"/>
      <c r="E77" s="67"/>
      <c r="F77" s="68"/>
      <c r="G77" s="69">
        <f t="shared" si="0"/>
        <v>0</v>
      </c>
      <c r="I77" s="68"/>
    </row>
    <row r="78" spans="1:9" ht="13">
      <c r="A78" s="63"/>
      <c r="B78" s="64"/>
      <c r="C78" s="66"/>
      <c r="D78" s="70"/>
      <c r="E78" s="67"/>
      <c r="F78" s="68"/>
      <c r="G78" s="69">
        <f t="shared" si="0"/>
        <v>0</v>
      </c>
      <c r="I78" s="68"/>
    </row>
    <row r="79" spans="1:9" ht="13">
      <c r="A79" s="63"/>
      <c r="B79" s="64"/>
      <c r="C79" s="66"/>
      <c r="D79" s="70"/>
      <c r="E79" s="67"/>
      <c r="F79" s="68"/>
      <c r="G79" s="69">
        <f t="shared" si="0"/>
        <v>0</v>
      </c>
      <c r="I79" s="68"/>
    </row>
    <row r="80" spans="1:9" ht="13">
      <c r="A80" s="63"/>
      <c r="B80" s="64"/>
      <c r="C80" s="66"/>
      <c r="D80" s="70"/>
      <c r="E80" s="67"/>
      <c r="F80" s="68"/>
      <c r="G80" s="69">
        <f t="shared" si="0"/>
        <v>0</v>
      </c>
      <c r="I80" s="68"/>
    </row>
    <row r="81" spans="1:9" ht="13">
      <c r="A81" s="63"/>
      <c r="B81" s="64"/>
      <c r="C81" s="66"/>
      <c r="D81" s="70"/>
      <c r="E81" s="67"/>
      <c r="F81" s="68"/>
      <c r="G81" s="69">
        <f t="shared" si="0"/>
        <v>0</v>
      </c>
      <c r="I81" s="68"/>
    </row>
    <row r="82" spans="1:9" ht="13">
      <c r="A82" s="63"/>
      <c r="B82" s="64"/>
      <c r="C82" s="66"/>
      <c r="D82" s="70"/>
      <c r="E82" s="67"/>
      <c r="F82" s="68"/>
      <c r="G82" s="69">
        <f t="shared" si="0"/>
        <v>0</v>
      </c>
      <c r="I82" s="68"/>
    </row>
    <row r="83" spans="1:9" ht="13">
      <c r="A83" s="63"/>
      <c r="B83" s="64"/>
      <c r="C83" s="66"/>
      <c r="D83" s="70"/>
      <c r="E83" s="67"/>
      <c r="F83" s="68"/>
      <c r="G83" s="69">
        <f t="shared" si="0"/>
        <v>0</v>
      </c>
      <c r="I83" s="68"/>
    </row>
    <row r="84" spans="1:9" ht="13">
      <c r="A84" s="63"/>
      <c r="B84" s="64"/>
      <c r="C84" s="66"/>
      <c r="D84" s="70"/>
      <c r="E84" s="67"/>
      <c r="F84" s="68"/>
      <c r="G84" s="69">
        <f t="shared" si="0"/>
        <v>0</v>
      </c>
      <c r="I84" s="68"/>
    </row>
    <row r="85" spans="1:9" ht="13">
      <c r="A85" s="63"/>
      <c r="B85" s="64"/>
      <c r="C85" s="66"/>
      <c r="D85" s="70"/>
      <c r="E85" s="67"/>
      <c r="F85" s="68"/>
      <c r="G85" s="69">
        <f t="shared" si="0"/>
        <v>0</v>
      </c>
      <c r="I85" s="68"/>
    </row>
    <row r="86" spans="1:9" ht="13">
      <c r="A86" s="63"/>
      <c r="B86" s="64"/>
      <c r="C86" s="66"/>
      <c r="D86" s="70"/>
      <c r="E86" s="67"/>
      <c r="F86" s="68"/>
      <c r="G86" s="69">
        <f t="shared" si="0"/>
        <v>0</v>
      </c>
      <c r="I86" s="68"/>
    </row>
    <row r="87" spans="1:9" ht="13">
      <c r="A87" s="63"/>
      <c r="B87" s="64"/>
      <c r="C87" s="66"/>
      <c r="D87" s="70"/>
      <c r="E87" s="67"/>
      <c r="F87" s="68"/>
      <c r="G87" s="69">
        <f t="shared" si="0"/>
        <v>0</v>
      </c>
      <c r="I87" s="68"/>
    </row>
    <row r="88" spans="1:9" ht="13">
      <c r="A88" s="63"/>
      <c r="B88" s="64"/>
      <c r="C88" s="66"/>
      <c r="D88" s="70"/>
      <c r="E88" s="67"/>
      <c r="F88" s="68"/>
      <c r="G88" s="69">
        <f t="shared" si="0"/>
        <v>0</v>
      </c>
      <c r="I88" s="68"/>
    </row>
    <row r="89" spans="1:9" ht="13">
      <c r="A89" s="63"/>
      <c r="B89" s="64"/>
      <c r="C89" s="66"/>
      <c r="D89" s="70"/>
      <c r="E89" s="67"/>
      <c r="F89" s="68"/>
      <c r="G89" s="69">
        <f t="shared" si="0"/>
        <v>0</v>
      </c>
      <c r="I89" s="68"/>
    </row>
    <row r="90" spans="1:9" ht="13">
      <c r="A90" s="63"/>
      <c r="B90" s="64"/>
      <c r="C90" s="66"/>
      <c r="D90" s="70"/>
      <c r="E90" s="67"/>
      <c r="F90" s="68"/>
      <c r="G90" s="69">
        <f t="shared" si="0"/>
        <v>0</v>
      </c>
      <c r="I90" s="68"/>
    </row>
    <row r="91" spans="1:9" ht="13">
      <c r="A91" s="63"/>
      <c r="B91" s="64"/>
      <c r="C91" s="66"/>
      <c r="D91" s="70"/>
      <c r="E91" s="67"/>
      <c r="F91" s="68"/>
      <c r="G91" s="69">
        <f t="shared" si="0"/>
        <v>0</v>
      </c>
      <c r="I91" s="68"/>
    </row>
    <row r="92" spans="1:9" ht="13">
      <c r="A92" s="63"/>
      <c r="B92" s="64"/>
      <c r="C92" s="66"/>
      <c r="D92" s="70"/>
      <c r="E92" s="67"/>
      <c r="F92" s="68"/>
      <c r="G92" s="69">
        <f t="shared" si="0"/>
        <v>0</v>
      </c>
      <c r="I92" s="68"/>
    </row>
    <row r="93" spans="1:9" ht="13">
      <c r="A93" s="63"/>
      <c r="B93" s="64"/>
      <c r="C93" s="66"/>
      <c r="D93" s="70"/>
      <c r="E93" s="67"/>
      <c r="F93" s="68"/>
      <c r="G93" s="69">
        <f t="shared" si="0"/>
        <v>0</v>
      </c>
      <c r="I93" s="68"/>
    </row>
    <row r="94" spans="1:9" ht="13">
      <c r="A94" s="63"/>
      <c r="B94" s="64"/>
      <c r="C94" s="66"/>
      <c r="D94" s="70"/>
      <c r="E94" s="67"/>
      <c r="F94" s="68"/>
      <c r="G94" s="69">
        <f t="shared" si="0"/>
        <v>0</v>
      </c>
      <c r="I94" s="68"/>
    </row>
    <row r="95" spans="1:9" ht="13">
      <c r="A95" s="63"/>
      <c r="B95" s="64"/>
      <c r="C95" s="66"/>
      <c r="D95" s="70"/>
      <c r="E95" s="67"/>
      <c r="F95" s="68"/>
      <c r="G95" s="69">
        <f t="shared" si="0"/>
        <v>0</v>
      </c>
      <c r="I95" s="68"/>
    </row>
    <row r="96" spans="1:9" ht="13">
      <c r="A96" s="63"/>
      <c r="B96" s="64"/>
      <c r="C96" s="66"/>
      <c r="D96" s="70"/>
      <c r="E96" s="67"/>
      <c r="F96" s="68"/>
      <c r="G96" s="69">
        <f t="shared" si="0"/>
        <v>0</v>
      </c>
      <c r="I96" s="68"/>
    </row>
    <row r="97" spans="1:9" ht="13">
      <c r="A97" s="63"/>
      <c r="B97" s="64"/>
      <c r="C97" s="66"/>
      <c r="D97" s="70"/>
      <c r="E97" s="67"/>
      <c r="F97" s="68"/>
      <c r="G97" s="69">
        <f t="shared" si="0"/>
        <v>0</v>
      </c>
      <c r="I97" s="68"/>
    </row>
    <row r="98" spans="1:9" ht="13">
      <c r="A98" s="63"/>
      <c r="B98" s="64"/>
      <c r="C98" s="66"/>
      <c r="D98" s="70"/>
      <c r="E98" s="67"/>
      <c r="F98" s="68"/>
      <c r="G98" s="69">
        <f t="shared" si="0"/>
        <v>0</v>
      </c>
      <c r="I98" s="68"/>
    </row>
    <row r="99" spans="1:9" ht="13">
      <c r="A99" s="63"/>
      <c r="B99" s="64"/>
      <c r="C99" s="66"/>
      <c r="D99" s="70"/>
      <c r="E99" s="67"/>
      <c r="F99" s="68"/>
      <c r="G99" s="69">
        <f t="shared" si="0"/>
        <v>0</v>
      </c>
      <c r="I99" s="68"/>
    </row>
    <row r="100" spans="1:9" ht="13">
      <c r="A100" s="63"/>
      <c r="B100" s="64"/>
      <c r="C100" s="66"/>
      <c r="D100" s="70"/>
      <c r="E100" s="67"/>
      <c r="F100" s="68"/>
      <c r="G100" s="69">
        <f t="shared" si="0"/>
        <v>0</v>
      </c>
      <c r="I100" s="68"/>
    </row>
    <row r="101" spans="1:9" ht="13">
      <c r="A101" s="63"/>
      <c r="B101" s="64"/>
      <c r="C101" s="66"/>
      <c r="D101" s="70"/>
      <c r="E101" s="67"/>
      <c r="F101" s="68"/>
      <c r="G101" s="69">
        <f t="shared" si="0"/>
        <v>0</v>
      </c>
      <c r="I101" s="68"/>
    </row>
    <row r="102" spans="1:9" ht="13">
      <c r="A102" s="63"/>
      <c r="B102" s="64"/>
      <c r="C102" s="66"/>
      <c r="D102" s="70"/>
      <c r="E102" s="67"/>
      <c r="F102" s="68"/>
      <c r="G102" s="69">
        <f t="shared" si="0"/>
        <v>0</v>
      </c>
      <c r="I102" s="68"/>
    </row>
    <row r="103" spans="1:9" ht="13">
      <c r="A103" s="63"/>
      <c r="B103" s="64"/>
      <c r="C103" s="66"/>
      <c r="D103" s="70"/>
      <c r="E103" s="67"/>
      <c r="F103" s="68"/>
      <c r="G103" s="69">
        <f t="shared" si="0"/>
        <v>0</v>
      </c>
      <c r="I103" s="68"/>
    </row>
    <row r="104" spans="1:9" ht="13">
      <c r="A104" s="63"/>
      <c r="B104" s="64"/>
      <c r="C104" s="66"/>
      <c r="D104" s="70"/>
      <c r="E104" s="67"/>
      <c r="F104" s="68"/>
      <c r="G104" s="69">
        <f t="shared" si="0"/>
        <v>0</v>
      </c>
      <c r="I104" s="68"/>
    </row>
    <row r="105" spans="1:9" ht="13">
      <c r="A105" s="63"/>
      <c r="B105" s="64"/>
      <c r="C105" s="66"/>
      <c r="D105" s="70"/>
      <c r="E105" s="67"/>
      <c r="F105" s="68"/>
      <c r="G105" s="69">
        <f t="shared" si="0"/>
        <v>0</v>
      </c>
      <c r="I105" s="68"/>
    </row>
    <row r="106" spans="1:9" ht="13">
      <c r="A106" s="63"/>
      <c r="B106" s="64"/>
      <c r="C106" s="66"/>
      <c r="D106" s="70"/>
      <c r="E106" s="67"/>
      <c r="F106" s="68"/>
      <c r="G106" s="69">
        <f t="shared" si="0"/>
        <v>0</v>
      </c>
      <c r="I106" s="68"/>
    </row>
    <row r="107" spans="1:9" ht="13">
      <c r="A107" s="63"/>
      <c r="B107" s="64"/>
      <c r="C107" s="66"/>
      <c r="D107" s="70"/>
      <c r="E107" s="67"/>
      <c r="F107" s="68"/>
      <c r="G107" s="69">
        <f t="shared" si="0"/>
        <v>0</v>
      </c>
      <c r="I107" s="68"/>
    </row>
    <row r="108" spans="1:9" ht="13">
      <c r="A108" s="63"/>
      <c r="B108" s="64"/>
      <c r="C108" s="66"/>
      <c r="D108" s="70"/>
      <c r="E108" s="67"/>
      <c r="F108" s="68"/>
      <c r="G108" s="69">
        <f t="shared" si="0"/>
        <v>0</v>
      </c>
      <c r="I108" s="68"/>
    </row>
    <row r="109" spans="1:9" ht="13">
      <c r="A109" s="63"/>
      <c r="B109" s="64"/>
      <c r="C109" s="66"/>
      <c r="D109" s="70"/>
      <c r="E109" s="67"/>
      <c r="F109" s="68"/>
      <c r="G109" s="69">
        <f t="shared" si="0"/>
        <v>0</v>
      </c>
      <c r="I109" s="68"/>
    </row>
    <row r="110" spans="1:9" ht="13">
      <c r="A110" s="63"/>
      <c r="B110" s="64"/>
      <c r="C110" s="66"/>
      <c r="D110" s="70"/>
      <c r="E110" s="67"/>
      <c r="F110" s="68"/>
      <c r="G110" s="69">
        <f t="shared" si="0"/>
        <v>0</v>
      </c>
      <c r="I110" s="68"/>
    </row>
    <row r="111" spans="1:9" ht="13">
      <c r="A111" s="63"/>
      <c r="B111" s="64"/>
      <c r="C111" s="65"/>
      <c r="D111" s="70"/>
      <c r="E111" s="67"/>
      <c r="F111" s="68"/>
      <c r="G111" s="69">
        <f t="shared" si="0"/>
        <v>0</v>
      </c>
      <c r="I111" s="68"/>
    </row>
    <row r="112" spans="1:9" ht="13">
      <c r="A112" s="63"/>
      <c r="B112" s="64"/>
      <c r="C112" s="66"/>
      <c r="D112" s="70"/>
      <c r="E112" s="67"/>
      <c r="F112" s="68"/>
      <c r="G112" s="69">
        <f t="shared" si="0"/>
        <v>0</v>
      </c>
      <c r="I112" s="68"/>
    </row>
    <row r="113" spans="1:9" ht="13">
      <c r="A113" s="63"/>
      <c r="B113" s="64"/>
      <c r="C113" s="66"/>
      <c r="D113" s="70"/>
      <c r="E113" s="67"/>
      <c r="F113" s="68"/>
      <c r="G113" s="69">
        <f t="shared" si="0"/>
        <v>0</v>
      </c>
      <c r="I113" s="68"/>
    </row>
    <row r="114" spans="1:9" ht="13">
      <c r="A114" s="63"/>
      <c r="B114" s="64"/>
      <c r="C114" s="66"/>
      <c r="D114" s="70"/>
      <c r="E114" s="67"/>
      <c r="F114" s="68"/>
      <c r="G114" s="69">
        <f t="shared" si="0"/>
        <v>0</v>
      </c>
      <c r="I114" s="68"/>
    </row>
    <row r="115" spans="1:9" ht="13">
      <c r="A115" s="63"/>
      <c r="B115" s="64"/>
      <c r="C115" s="66"/>
      <c r="D115" s="70"/>
      <c r="E115" s="67"/>
      <c r="F115" s="68"/>
      <c r="G115" s="69">
        <f t="shared" si="0"/>
        <v>0</v>
      </c>
      <c r="I115" s="68"/>
    </row>
    <row r="116" spans="1:9" ht="13">
      <c r="A116" s="63"/>
      <c r="B116" s="64"/>
      <c r="C116" s="66"/>
      <c r="D116" s="70"/>
      <c r="E116" s="67"/>
      <c r="F116" s="68"/>
      <c r="G116" s="69">
        <f t="shared" si="0"/>
        <v>0</v>
      </c>
      <c r="I116" s="68"/>
    </row>
    <row r="117" spans="1:9" ht="13">
      <c r="A117" s="63"/>
      <c r="B117" s="64"/>
      <c r="C117" s="66"/>
      <c r="D117" s="70"/>
      <c r="E117" s="67"/>
      <c r="F117" s="68"/>
      <c r="G117" s="69">
        <f t="shared" si="0"/>
        <v>0</v>
      </c>
      <c r="I117" s="68"/>
    </row>
    <row r="118" spans="1:9" ht="13">
      <c r="A118" s="63"/>
      <c r="B118" s="64"/>
      <c r="C118" s="66"/>
      <c r="D118" s="70"/>
      <c r="E118" s="67"/>
      <c r="F118" s="68"/>
      <c r="G118" s="69">
        <f t="shared" si="0"/>
        <v>0</v>
      </c>
      <c r="I118" s="68"/>
    </row>
    <row r="119" spans="1:9" ht="13">
      <c r="A119" s="63"/>
      <c r="B119" s="64"/>
      <c r="C119" s="66"/>
      <c r="D119" s="70"/>
      <c r="E119" s="67"/>
      <c r="F119" s="68"/>
      <c r="G119" s="69">
        <f t="shared" si="0"/>
        <v>0</v>
      </c>
      <c r="I119" s="68"/>
    </row>
    <row r="120" spans="1:9" ht="13">
      <c r="A120" s="63"/>
      <c r="B120" s="64"/>
      <c r="C120" s="66"/>
      <c r="D120" s="70"/>
      <c r="E120" s="67"/>
      <c r="F120" s="68"/>
      <c r="G120" s="69">
        <f t="shared" si="0"/>
        <v>0</v>
      </c>
      <c r="I120" s="68"/>
    </row>
    <row r="121" spans="1:9" ht="13">
      <c r="A121" s="63"/>
      <c r="B121" s="64"/>
      <c r="C121" s="66"/>
      <c r="D121" s="70"/>
      <c r="E121" s="67"/>
      <c r="F121" s="68"/>
      <c r="G121" s="69">
        <f t="shared" si="0"/>
        <v>0</v>
      </c>
      <c r="I121" s="68"/>
    </row>
    <row r="122" spans="1:9" ht="13">
      <c r="A122" s="63"/>
      <c r="B122" s="64"/>
      <c r="C122" s="70"/>
      <c r="D122" s="70"/>
      <c r="E122" s="67"/>
      <c r="F122" s="68"/>
      <c r="G122" s="69">
        <f t="shared" si="0"/>
        <v>0</v>
      </c>
      <c r="I122" s="68"/>
    </row>
    <row r="123" spans="1:9" ht="13">
      <c r="A123" s="63"/>
      <c r="B123" s="64"/>
      <c r="C123" s="70"/>
      <c r="D123" s="70"/>
      <c r="E123" s="67"/>
      <c r="F123" s="68"/>
      <c r="G123" s="69">
        <f t="shared" si="0"/>
        <v>0</v>
      </c>
      <c r="I123" s="68"/>
    </row>
    <row r="124" spans="1:9" ht="13">
      <c r="A124" s="63"/>
      <c r="B124" s="64"/>
      <c r="C124" s="70"/>
      <c r="D124" s="70"/>
      <c r="E124" s="67"/>
      <c r="F124" s="68"/>
      <c r="G124" s="69">
        <f t="shared" si="0"/>
        <v>0</v>
      </c>
      <c r="I124" s="68"/>
    </row>
    <row r="125" spans="1:9" ht="13">
      <c r="A125" s="63"/>
      <c r="B125" s="64"/>
      <c r="C125" s="70"/>
      <c r="D125" s="70"/>
      <c r="E125" s="67"/>
      <c r="F125" s="68"/>
      <c r="G125" s="69">
        <f t="shared" si="0"/>
        <v>0</v>
      </c>
      <c r="I125" s="68"/>
    </row>
    <row r="126" spans="1:9" ht="13">
      <c r="A126" s="63"/>
      <c r="B126" s="64"/>
      <c r="C126" s="70"/>
      <c r="D126" s="70"/>
      <c r="E126" s="67"/>
      <c r="F126" s="68"/>
      <c r="G126" s="69">
        <f t="shared" si="0"/>
        <v>0</v>
      </c>
      <c r="I126" s="68"/>
    </row>
    <row r="127" spans="1:9" ht="13">
      <c r="A127" s="63"/>
      <c r="B127" s="64"/>
      <c r="C127" s="70"/>
      <c r="D127" s="70"/>
      <c r="E127" s="67"/>
      <c r="F127" s="68"/>
      <c r="G127" s="69">
        <f t="shared" si="0"/>
        <v>0</v>
      </c>
      <c r="I127" s="68"/>
    </row>
    <row r="128" spans="1:9" ht="13">
      <c r="A128" s="63"/>
      <c r="B128" s="64"/>
      <c r="C128" s="70"/>
      <c r="D128" s="70"/>
      <c r="E128" s="67"/>
      <c r="F128" s="68"/>
      <c r="G128" s="69">
        <f t="shared" si="0"/>
        <v>0</v>
      </c>
      <c r="I128" s="68"/>
    </row>
    <row r="129" spans="1:9" ht="13">
      <c r="A129" s="63"/>
      <c r="B129" s="64"/>
      <c r="C129" s="70"/>
      <c r="D129" s="70"/>
      <c r="E129" s="67"/>
      <c r="F129" s="68"/>
      <c r="G129" s="69">
        <f t="shared" si="0"/>
        <v>0</v>
      </c>
      <c r="I129" s="68"/>
    </row>
    <row r="130" spans="1:9" ht="13">
      <c r="A130" s="63"/>
      <c r="B130" s="64"/>
      <c r="C130" s="70"/>
      <c r="D130" s="70"/>
      <c r="E130" s="67"/>
      <c r="F130" s="68"/>
      <c r="G130" s="69">
        <f t="shared" si="0"/>
        <v>0</v>
      </c>
      <c r="I130" s="68"/>
    </row>
    <row r="131" spans="1:9" ht="13">
      <c r="A131" s="63"/>
      <c r="B131" s="64"/>
      <c r="C131" s="70"/>
      <c r="D131" s="70"/>
      <c r="E131" s="67"/>
      <c r="F131" s="68"/>
      <c r="G131" s="69">
        <f t="shared" si="0"/>
        <v>0</v>
      </c>
      <c r="I131" s="68"/>
    </row>
    <row r="132" spans="1:9" ht="13">
      <c r="A132" s="63"/>
      <c r="B132" s="64"/>
      <c r="C132" s="70"/>
      <c r="D132" s="70"/>
      <c r="E132" s="67"/>
      <c r="F132" s="68"/>
      <c r="G132" s="69">
        <f t="shared" si="0"/>
        <v>0</v>
      </c>
      <c r="I132" s="68"/>
    </row>
    <row r="133" spans="1:9" ht="13">
      <c r="A133" s="63"/>
      <c r="B133" s="64"/>
      <c r="C133" s="70"/>
      <c r="D133" s="70"/>
      <c r="E133" s="67"/>
      <c r="F133" s="68"/>
      <c r="G133" s="69">
        <f t="shared" si="0"/>
        <v>0</v>
      </c>
      <c r="I133" s="68"/>
    </row>
    <row r="134" spans="1:9" ht="13">
      <c r="A134" s="63"/>
      <c r="B134" s="64"/>
      <c r="C134" s="70"/>
      <c r="D134" s="70"/>
      <c r="E134" s="67"/>
      <c r="F134" s="68"/>
      <c r="G134" s="69">
        <f t="shared" si="0"/>
        <v>0</v>
      </c>
      <c r="I134" s="68"/>
    </row>
    <row r="135" spans="1:9" ht="13">
      <c r="A135" s="63"/>
      <c r="B135" s="64"/>
      <c r="C135" s="70"/>
      <c r="D135" s="70"/>
      <c r="E135" s="67"/>
      <c r="F135" s="68"/>
      <c r="G135" s="69">
        <f t="shared" si="0"/>
        <v>0</v>
      </c>
      <c r="I135" s="68"/>
    </row>
    <row r="136" spans="1:9" ht="13">
      <c r="A136" s="63"/>
      <c r="B136" s="64"/>
      <c r="C136" s="70"/>
      <c r="D136" s="70"/>
      <c r="E136" s="67"/>
      <c r="F136" s="68"/>
      <c r="G136" s="69">
        <f t="shared" si="0"/>
        <v>0</v>
      </c>
      <c r="I136" s="68"/>
    </row>
    <row r="137" spans="1:9" ht="13">
      <c r="A137" s="63"/>
      <c r="B137" s="64"/>
      <c r="C137" s="70"/>
      <c r="D137" s="70"/>
      <c r="E137" s="67"/>
      <c r="F137" s="68"/>
      <c r="G137" s="69">
        <f t="shared" si="0"/>
        <v>0</v>
      </c>
      <c r="I137" s="68"/>
    </row>
    <row r="138" spans="1:9" ht="13">
      <c r="A138" s="63"/>
      <c r="B138" s="64"/>
      <c r="C138" s="70"/>
      <c r="D138" s="70"/>
      <c r="E138" s="67"/>
      <c r="F138" s="68"/>
      <c r="G138" s="69">
        <f t="shared" si="0"/>
        <v>0</v>
      </c>
      <c r="I138" s="68"/>
    </row>
    <row r="139" spans="1:9" ht="13">
      <c r="A139" s="63"/>
      <c r="B139" s="64"/>
      <c r="C139" s="70"/>
      <c r="D139" s="70"/>
      <c r="E139" s="67"/>
      <c r="F139" s="68"/>
      <c r="G139" s="69">
        <f t="shared" si="0"/>
        <v>0</v>
      </c>
      <c r="I139" s="68"/>
    </row>
    <row r="140" spans="1:9" ht="13">
      <c r="A140" s="63"/>
      <c r="B140" s="64"/>
      <c r="C140" s="70"/>
      <c r="D140" s="70"/>
      <c r="E140" s="67"/>
      <c r="F140" s="68"/>
      <c r="G140" s="69">
        <f t="shared" si="0"/>
        <v>0</v>
      </c>
      <c r="I140" s="68"/>
    </row>
    <row r="141" spans="1:9" ht="13">
      <c r="A141" s="63"/>
      <c r="B141" s="64"/>
      <c r="C141" s="70"/>
      <c r="D141" s="70"/>
      <c r="E141" s="67"/>
      <c r="F141" s="68"/>
      <c r="G141" s="69">
        <f t="shared" si="0"/>
        <v>0</v>
      </c>
      <c r="I141" s="68"/>
    </row>
    <row r="142" spans="1:9" ht="13">
      <c r="A142" s="63"/>
      <c r="B142" s="64"/>
      <c r="C142" s="70"/>
      <c r="D142" s="70"/>
      <c r="E142" s="67"/>
      <c r="F142" s="68"/>
      <c r="G142" s="69">
        <f t="shared" si="0"/>
        <v>0</v>
      </c>
      <c r="I142" s="68"/>
    </row>
    <row r="143" spans="1:9" ht="13">
      <c r="A143" s="63"/>
      <c r="B143" s="64"/>
      <c r="C143" s="70"/>
      <c r="D143" s="70"/>
      <c r="E143" s="71"/>
      <c r="F143" s="68"/>
      <c r="G143" s="69">
        <f t="shared" si="0"/>
        <v>0</v>
      </c>
      <c r="I143" s="68"/>
    </row>
    <row r="144" spans="1:9" ht="13">
      <c r="A144" s="63"/>
      <c r="B144" s="64"/>
      <c r="C144" s="70"/>
      <c r="D144" s="70"/>
      <c r="E144" s="67"/>
      <c r="F144" s="68"/>
      <c r="G144" s="69">
        <f t="shared" si="0"/>
        <v>0</v>
      </c>
      <c r="I144" s="68"/>
    </row>
    <row r="145" spans="1:9" ht="13">
      <c r="A145" s="63"/>
      <c r="B145" s="64"/>
      <c r="C145" s="70"/>
      <c r="D145" s="70"/>
      <c r="E145" s="67"/>
      <c r="F145" s="68"/>
      <c r="G145" s="69">
        <f t="shared" si="0"/>
        <v>0</v>
      </c>
      <c r="I145" s="68"/>
    </row>
    <row r="146" spans="1:9" ht="13">
      <c r="A146" s="63"/>
      <c r="B146" s="64"/>
      <c r="C146" s="70"/>
      <c r="D146" s="70"/>
      <c r="E146" s="67"/>
      <c r="F146" s="68"/>
      <c r="G146" s="69">
        <f t="shared" si="0"/>
        <v>0</v>
      </c>
      <c r="I146" s="68"/>
    </row>
    <row r="147" spans="1:9" ht="13">
      <c r="A147" s="63"/>
      <c r="B147" s="64"/>
      <c r="C147" s="70"/>
      <c r="D147" s="70"/>
      <c r="E147" s="67"/>
      <c r="F147" s="68"/>
      <c r="G147" s="69">
        <f t="shared" si="0"/>
        <v>0</v>
      </c>
      <c r="I147" s="68"/>
    </row>
    <row r="148" spans="1:9" ht="13">
      <c r="A148" s="63"/>
      <c r="B148" s="64"/>
      <c r="C148" s="70"/>
      <c r="D148" s="70"/>
      <c r="E148" s="67"/>
      <c r="F148" s="68"/>
      <c r="G148" s="69">
        <f t="shared" si="0"/>
        <v>0</v>
      </c>
      <c r="I148" s="68"/>
    </row>
    <row r="149" spans="1:9" ht="13">
      <c r="A149" s="63"/>
      <c r="B149" s="64"/>
      <c r="C149" s="70"/>
      <c r="D149" s="70"/>
      <c r="E149" s="67"/>
      <c r="F149" s="68"/>
      <c r="G149" s="69">
        <f t="shared" si="0"/>
        <v>0</v>
      </c>
      <c r="I149" s="68"/>
    </row>
    <row r="150" spans="1:9" ht="13">
      <c r="A150" s="63"/>
      <c r="B150" s="64"/>
      <c r="C150" s="70"/>
      <c r="D150" s="70"/>
      <c r="E150" s="67"/>
      <c r="F150" s="68"/>
      <c r="G150" s="69">
        <f t="shared" si="0"/>
        <v>0</v>
      </c>
      <c r="I150" s="68"/>
    </row>
    <row r="151" spans="1:9" ht="13">
      <c r="A151" s="63"/>
      <c r="B151" s="64"/>
      <c r="C151" s="70"/>
      <c r="D151" s="70"/>
      <c r="E151" s="67"/>
      <c r="F151" s="68"/>
      <c r="G151" s="69">
        <f t="shared" si="0"/>
        <v>0</v>
      </c>
      <c r="I151" s="68"/>
    </row>
    <row r="152" spans="1:9" ht="13">
      <c r="A152" s="63"/>
      <c r="B152" s="64"/>
      <c r="C152" s="70"/>
      <c r="D152" s="70"/>
      <c r="E152" s="67"/>
      <c r="F152" s="68"/>
      <c r="G152" s="69">
        <f t="shared" si="0"/>
        <v>0</v>
      </c>
      <c r="I152" s="68"/>
    </row>
    <row r="153" spans="1:9" ht="13">
      <c r="A153" s="63"/>
      <c r="B153" s="64"/>
      <c r="C153" s="70"/>
      <c r="D153" s="70"/>
      <c r="E153" s="67"/>
      <c r="F153" s="68"/>
      <c r="G153" s="69">
        <f t="shared" si="0"/>
        <v>0</v>
      </c>
      <c r="I153" s="68"/>
    </row>
    <row r="154" spans="1:9" ht="13">
      <c r="A154" s="63"/>
      <c r="B154" s="64"/>
      <c r="C154" s="70"/>
      <c r="D154" s="70"/>
      <c r="E154" s="67"/>
      <c r="F154" s="68"/>
      <c r="G154" s="69">
        <f t="shared" si="0"/>
        <v>0</v>
      </c>
      <c r="I154" s="68"/>
    </row>
    <row r="155" spans="1:9" ht="13">
      <c r="A155" s="63"/>
      <c r="B155" s="64"/>
      <c r="C155" s="70"/>
      <c r="D155" s="70"/>
      <c r="E155" s="67"/>
      <c r="F155" s="68"/>
      <c r="G155" s="69">
        <f t="shared" si="0"/>
        <v>0</v>
      </c>
      <c r="I155" s="68"/>
    </row>
    <row r="156" spans="1:9" ht="13">
      <c r="A156" s="63"/>
      <c r="B156" s="64"/>
      <c r="C156" s="70"/>
      <c r="D156" s="70"/>
      <c r="E156" s="67"/>
      <c r="F156" s="68"/>
      <c r="G156" s="69">
        <f t="shared" si="0"/>
        <v>0</v>
      </c>
      <c r="I156" s="68"/>
    </row>
    <row r="157" spans="1:9" ht="13">
      <c r="A157" s="63"/>
      <c r="B157" s="64"/>
      <c r="C157" s="70"/>
      <c r="D157" s="70"/>
      <c r="E157" s="67"/>
      <c r="F157" s="68"/>
      <c r="G157" s="69">
        <f t="shared" si="0"/>
        <v>0</v>
      </c>
      <c r="I157" s="68"/>
    </row>
    <row r="158" spans="1:9" ht="13">
      <c r="A158" s="63"/>
      <c r="B158" s="64"/>
      <c r="C158" s="70"/>
      <c r="D158" s="70"/>
      <c r="E158" s="67"/>
      <c r="F158" s="68"/>
      <c r="G158" s="69">
        <f t="shared" si="0"/>
        <v>0</v>
      </c>
      <c r="I158" s="68"/>
    </row>
    <row r="159" spans="1:9" ht="13">
      <c r="A159" s="63"/>
      <c r="B159" s="64"/>
      <c r="C159" s="70"/>
      <c r="D159" s="70"/>
      <c r="E159" s="67"/>
      <c r="F159" s="68"/>
      <c r="G159" s="69">
        <f t="shared" si="0"/>
        <v>0</v>
      </c>
      <c r="I159" s="68"/>
    </row>
    <row r="160" spans="1:9" ht="13">
      <c r="A160" s="63"/>
      <c r="B160" s="64"/>
      <c r="C160" s="70"/>
      <c r="D160" s="70"/>
      <c r="E160" s="67"/>
      <c r="F160" s="68"/>
      <c r="G160" s="69">
        <f t="shared" si="0"/>
        <v>0</v>
      </c>
      <c r="I160" s="68"/>
    </row>
    <row r="161" spans="1:9" ht="13">
      <c r="A161" s="63"/>
      <c r="B161" s="64"/>
      <c r="C161" s="70"/>
      <c r="D161" s="70"/>
      <c r="E161" s="67"/>
      <c r="F161" s="68"/>
      <c r="G161" s="69">
        <f t="shared" si="0"/>
        <v>0</v>
      </c>
      <c r="I161" s="68"/>
    </row>
    <row r="162" spans="1:9" ht="13">
      <c r="A162" s="63"/>
      <c r="B162" s="64"/>
      <c r="C162" s="70"/>
      <c r="D162" s="70"/>
      <c r="E162" s="67"/>
      <c r="F162" s="68"/>
      <c r="G162" s="69">
        <f t="shared" si="0"/>
        <v>0</v>
      </c>
      <c r="I162" s="68"/>
    </row>
    <row r="163" spans="1:9" ht="13">
      <c r="A163" s="63"/>
      <c r="B163" s="64"/>
      <c r="C163" s="70"/>
      <c r="D163" s="70"/>
      <c r="E163" s="67"/>
      <c r="F163" s="68"/>
      <c r="G163" s="69">
        <f t="shared" si="0"/>
        <v>0</v>
      </c>
      <c r="I163" s="68"/>
    </row>
    <row r="164" spans="1:9" ht="13">
      <c r="A164" s="63"/>
      <c r="B164" s="64"/>
      <c r="C164" s="70"/>
      <c r="D164" s="70"/>
      <c r="E164" s="67"/>
      <c r="F164" s="68"/>
      <c r="G164" s="69">
        <f t="shared" si="0"/>
        <v>0</v>
      </c>
      <c r="I164" s="68"/>
    </row>
    <row r="165" spans="1:9" ht="13">
      <c r="A165" s="63"/>
      <c r="B165" s="64"/>
      <c r="C165" s="70"/>
      <c r="D165" s="70"/>
      <c r="E165" s="67"/>
      <c r="F165" s="68"/>
      <c r="G165" s="69">
        <f t="shared" si="0"/>
        <v>0</v>
      </c>
      <c r="I165" s="68"/>
    </row>
    <row r="166" spans="1:9" ht="13">
      <c r="A166" s="63"/>
      <c r="B166" s="64"/>
      <c r="C166" s="70"/>
      <c r="D166" s="70"/>
      <c r="E166" s="67"/>
      <c r="F166" s="68"/>
      <c r="G166" s="69">
        <f t="shared" si="0"/>
        <v>0</v>
      </c>
      <c r="I166" s="68"/>
    </row>
    <row r="167" spans="1:9" ht="13">
      <c r="A167" s="63"/>
      <c r="B167" s="64"/>
      <c r="C167" s="70"/>
      <c r="D167" s="70"/>
      <c r="E167" s="67"/>
      <c r="F167" s="68"/>
      <c r="G167" s="69">
        <f t="shared" si="0"/>
        <v>0</v>
      </c>
      <c r="I167" s="68"/>
    </row>
    <row r="168" spans="1:9" ht="13">
      <c r="A168" s="63"/>
      <c r="B168" s="64"/>
      <c r="C168" s="70"/>
      <c r="D168" s="70"/>
      <c r="E168" s="67"/>
      <c r="F168" s="68"/>
      <c r="G168" s="69">
        <f t="shared" si="0"/>
        <v>0</v>
      </c>
      <c r="I168" s="68"/>
    </row>
    <row r="169" spans="1:9" ht="13">
      <c r="A169" s="63"/>
      <c r="B169" s="64"/>
      <c r="C169" s="70"/>
      <c r="D169" s="70"/>
      <c r="E169" s="67"/>
      <c r="F169" s="68"/>
      <c r="G169" s="69">
        <f t="shared" si="0"/>
        <v>0</v>
      </c>
      <c r="I169" s="68"/>
    </row>
    <row r="170" spans="1:9" ht="13">
      <c r="A170" s="63"/>
      <c r="B170" s="64"/>
      <c r="C170" s="70"/>
      <c r="D170" s="70"/>
      <c r="E170" s="67"/>
      <c r="F170" s="68"/>
      <c r="G170" s="69">
        <f t="shared" si="0"/>
        <v>0</v>
      </c>
      <c r="I170" s="68"/>
    </row>
    <row r="171" spans="1:9" ht="13">
      <c r="A171" s="63"/>
      <c r="B171" s="64"/>
      <c r="C171" s="70"/>
      <c r="D171" s="70"/>
      <c r="E171" s="67"/>
      <c r="F171" s="68"/>
      <c r="G171" s="69">
        <f t="shared" si="0"/>
        <v>0</v>
      </c>
      <c r="I171" s="68"/>
    </row>
    <row r="172" spans="1:9" ht="13">
      <c r="A172" s="63"/>
      <c r="B172" s="64"/>
      <c r="C172" s="70"/>
      <c r="D172" s="70"/>
      <c r="E172" s="67"/>
      <c r="F172" s="68"/>
      <c r="G172" s="69">
        <f t="shared" si="0"/>
        <v>0</v>
      </c>
      <c r="I172" s="68"/>
    </row>
    <row r="173" spans="1:9" ht="13">
      <c r="A173" s="63"/>
      <c r="B173" s="64"/>
      <c r="C173" s="70"/>
      <c r="D173" s="70"/>
      <c r="E173" s="67"/>
      <c r="F173" s="68"/>
      <c r="G173" s="69">
        <f t="shared" si="0"/>
        <v>0</v>
      </c>
      <c r="I173" s="68"/>
    </row>
    <row r="174" spans="1:9" ht="13">
      <c r="A174" s="63"/>
      <c r="B174" s="64"/>
      <c r="C174" s="70"/>
      <c r="D174" s="70"/>
      <c r="E174" s="67"/>
      <c r="F174" s="68"/>
      <c r="G174" s="69">
        <f t="shared" si="0"/>
        <v>0</v>
      </c>
      <c r="I174" s="68"/>
    </row>
    <row r="175" spans="1:9" ht="13">
      <c r="A175" s="63"/>
      <c r="B175" s="64"/>
      <c r="C175" s="70"/>
      <c r="D175" s="70"/>
      <c r="E175" s="67"/>
      <c r="F175" s="68"/>
      <c r="G175" s="69">
        <f t="shared" si="0"/>
        <v>0</v>
      </c>
      <c r="I175" s="68"/>
    </row>
    <row r="176" spans="1:9" ht="13">
      <c r="A176" s="63"/>
      <c r="B176" s="64"/>
      <c r="C176" s="70"/>
      <c r="D176" s="70"/>
      <c r="E176" s="67"/>
      <c r="F176" s="68"/>
      <c r="G176" s="69">
        <f t="shared" si="0"/>
        <v>0</v>
      </c>
      <c r="I176" s="68"/>
    </row>
    <row r="177" spans="1:9" ht="13">
      <c r="A177" s="63"/>
      <c r="B177" s="64"/>
      <c r="C177" s="70"/>
      <c r="D177" s="70"/>
      <c r="E177" s="67"/>
      <c r="F177" s="68"/>
      <c r="G177" s="69">
        <f t="shared" si="0"/>
        <v>0</v>
      </c>
      <c r="I177" s="68"/>
    </row>
    <row r="178" spans="1:9" ht="13">
      <c r="A178" s="63"/>
      <c r="B178" s="64"/>
      <c r="C178" s="70"/>
      <c r="D178" s="70"/>
      <c r="E178" s="67"/>
      <c r="F178" s="68"/>
      <c r="G178" s="69">
        <f t="shared" si="0"/>
        <v>0</v>
      </c>
      <c r="I178" s="68"/>
    </row>
    <row r="179" spans="1:9" ht="13">
      <c r="A179" s="63"/>
      <c r="B179" s="64"/>
      <c r="C179" s="70"/>
      <c r="D179" s="70"/>
      <c r="E179" s="67"/>
      <c r="F179" s="68"/>
      <c r="G179" s="69">
        <f t="shared" si="0"/>
        <v>0</v>
      </c>
      <c r="I179" s="68"/>
    </row>
    <row r="180" spans="1:9" ht="13">
      <c r="A180" s="63"/>
      <c r="B180" s="64"/>
      <c r="C180" s="70"/>
      <c r="D180" s="70"/>
      <c r="E180" s="67"/>
      <c r="F180" s="68"/>
      <c r="G180" s="69">
        <f t="shared" si="0"/>
        <v>0</v>
      </c>
      <c r="I180" s="68"/>
    </row>
    <row r="181" spans="1:9" ht="13">
      <c r="A181" s="63"/>
      <c r="B181" s="64"/>
      <c r="C181" s="70"/>
      <c r="D181" s="70"/>
      <c r="E181" s="67"/>
      <c r="F181" s="68"/>
      <c r="G181" s="69">
        <f t="shared" si="0"/>
        <v>0</v>
      </c>
      <c r="I181" s="68"/>
    </row>
    <row r="182" spans="1:9" ht="13">
      <c r="A182" s="63"/>
      <c r="B182" s="64"/>
      <c r="C182" s="70"/>
      <c r="D182" s="70"/>
      <c r="E182" s="67"/>
      <c r="F182" s="68"/>
      <c r="G182" s="69">
        <f t="shared" si="0"/>
        <v>0</v>
      </c>
      <c r="I182" s="68"/>
    </row>
    <row r="183" spans="1:9" ht="13">
      <c r="A183" s="63"/>
      <c r="B183" s="64"/>
      <c r="C183" s="70"/>
      <c r="D183" s="70"/>
      <c r="E183" s="67"/>
      <c r="F183" s="68"/>
      <c r="G183" s="69">
        <f t="shared" si="0"/>
        <v>0</v>
      </c>
      <c r="I183" s="68"/>
    </row>
    <row r="184" spans="1:9" ht="13">
      <c r="A184" s="63"/>
      <c r="B184" s="64"/>
      <c r="C184" s="70"/>
      <c r="D184" s="70"/>
      <c r="E184" s="67"/>
      <c r="F184" s="68"/>
      <c r="G184" s="69">
        <f t="shared" si="0"/>
        <v>0</v>
      </c>
      <c r="I184" s="68"/>
    </row>
    <row r="185" spans="1:9" ht="13">
      <c r="A185" s="63"/>
      <c r="B185" s="64"/>
      <c r="C185" s="70"/>
      <c r="D185" s="70"/>
      <c r="E185" s="67"/>
      <c r="F185" s="68"/>
      <c r="G185" s="69">
        <f t="shared" si="0"/>
        <v>0</v>
      </c>
      <c r="I185" s="68"/>
    </row>
    <row r="186" spans="1:9" ht="13">
      <c r="A186" s="63"/>
      <c r="B186" s="64"/>
      <c r="C186" s="72"/>
      <c r="D186" s="70"/>
      <c r="E186" s="67"/>
      <c r="F186" s="68"/>
      <c r="G186" s="69">
        <f t="shared" si="0"/>
        <v>0</v>
      </c>
      <c r="I186" s="68"/>
    </row>
    <row r="187" spans="1:9" ht="13">
      <c r="A187" s="63"/>
      <c r="B187" s="64"/>
      <c r="C187" s="70"/>
      <c r="D187" s="70"/>
      <c r="E187" s="67"/>
      <c r="F187" s="68"/>
      <c r="G187" s="69">
        <f t="shared" si="0"/>
        <v>0</v>
      </c>
      <c r="I187" s="68"/>
    </row>
    <row r="188" spans="1:9" ht="13">
      <c r="A188" s="63"/>
      <c r="B188" s="64"/>
      <c r="C188" s="70"/>
      <c r="D188" s="70"/>
      <c r="E188" s="67"/>
      <c r="F188" s="68"/>
      <c r="G188" s="69">
        <f t="shared" si="0"/>
        <v>0</v>
      </c>
      <c r="I188" s="68"/>
    </row>
    <row r="189" spans="1:9" ht="13">
      <c r="A189" s="63"/>
      <c r="B189" s="64"/>
      <c r="C189" s="70"/>
      <c r="D189" s="70"/>
      <c r="E189" s="67"/>
      <c r="F189" s="68"/>
      <c r="G189" s="69">
        <f t="shared" si="0"/>
        <v>0</v>
      </c>
      <c r="I189" s="68"/>
    </row>
    <row r="190" spans="1:9" ht="13">
      <c r="A190" s="63"/>
      <c r="B190" s="64"/>
      <c r="C190" s="70"/>
      <c r="D190" s="70"/>
      <c r="E190" s="67"/>
      <c r="F190" s="68"/>
      <c r="G190" s="69">
        <f t="shared" si="0"/>
        <v>0</v>
      </c>
      <c r="I190" s="68"/>
    </row>
    <row r="191" spans="1:9" ht="13">
      <c r="A191" s="63"/>
      <c r="B191" s="64"/>
      <c r="C191" s="70"/>
      <c r="D191" s="70"/>
      <c r="E191" s="67"/>
      <c r="F191" s="68"/>
      <c r="G191" s="69">
        <f t="shared" si="0"/>
        <v>0</v>
      </c>
      <c r="I191" s="68"/>
    </row>
    <row r="192" spans="1:9" ht="13">
      <c r="A192" s="63"/>
      <c r="B192" s="64"/>
      <c r="C192" s="70"/>
      <c r="D192" s="70"/>
      <c r="E192" s="67"/>
      <c r="F192" s="68"/>
      <c r="G192" s="69">
        <f t="shared" si="0"/>
        <v>0</v>
      </c>
      <c r="I192" s="68"/>
    </row>
    <row r="193" spans="1:9" ht="13">
      <c r="A193" s="63"/>
      <c r="E193" s="67"/>
      <c r="F193" s="68"/>
      <c r="I193" s="68"/>
    </row>
    <row r="194" spans="1:9" ht="13">
      <c r="A194" s="63"/>
      <c r="E194" s="67"/>
      <c r="F194" s="68"/>
      <c r="I194" s="68"/>
    </row>
    <row r="195" spans="1:9" ht="13">
      <c r="A195" s="63"/>
      <c r="E195" s="67"/>
      <c r="F195" s="68"/>
      <c r="I195" s="68"/>
    </row>
    <row r="196" spans="1:9" ht="13">
      <c r="A196" s="63"/>
      <c r="E196" s="67"/>
      <c r="F196" s="68"/>
      <c r="I196" s="68"/>
    </row>
    <row r="197" spans="1:9" ht="13">
      <c r="F197" s="68"/>
      <c r="I197" s="68"/>
    </row>
    <row r="198" spans="1:9" ht="13">
      <c r="F198" s="68"/>
      <c r="I198" s="68"/>
    </row>
    <row r="199" spans="1:9" ht="13">
      <c r="F199" s="68"/>
      <c r="I199" s="68"/>
    </row>
    <row r="200" spans="1:9" ht="13">
      <c r="F200" s="68"/>
      <c r="I200" s="68"/>
    </row>
    <row r="201" spans="1:9" ht="13">
      <c r="F201" s="68"/>
      <c r="I201" s="68"/>
    </row>
    <row r="202" spans="1:9" ht="13">
      <c r="F202" s="68"/>
      <c r="I202" s="68"/>
    </row>
    <row r="203" spans="1:9" ht="13">
      <c r="F203" s="68"/>
      <c r="I203" s="68"/>
    </row>
    <row r="204" spans="1:9" ht="13">
      <c r="F204" s="68"/>
      <c r="I204" s="68"/>
    </row>
    <row r="205" spans="1:9" ht="13">
      <c r="F205" s="68"/>
      <c r="I205" s="68"/>
    </row>
    <row r="206" spans="1:9" ht="13">
      <c r="F206" s="68"/>
      <c r="I206" s="68"/>
    </row>
    <row r="207" spans="1:9" ht="13">
      <c r="F207" s="68"/>
      <c r="I207" s="68"/>
    </row>
    <row r="208" spans="1:9" ht="13">
      <c r="F208" s="68"/>
      <c r="I208" s="68"/>
    </row>
    <row r="209" spans="6:9" ht="13">
      <c r="F209" s="68"/>
      <c r="I209" s="68"/>
    </row>
    <row r="210" spans="6:9" ht="13">
      <c r="F210" s="68"/>
      <c r="I210" s="68"/>
    </row>
    <row r="211" spans="6:9" ht="13">
      <c r="F211" s="68"/>
      <c r="I211" s="68"/>
    </row>
    <row r="212" spans="6:9" ht="13">
      <c r="F212" s="68"/>
      <c r="I212" s="68"/>
    </row>
    <row r="213" spans="6:9" ht="13">
      <c r="F213" s="68"/>
      <c r="I213" s="68"/>
    </row>
    <row r="214" spans="6:9" ht="13">
      <c r="F214" s="68"/>
      <c r="I214" s="68"/>
    </row>
    <row r="215" spans="6:9" ht="13">
      <c r="F215" s="68"/>
      <c r="I215" s="68"/>
    </row>
    <row r="216" spans="6:9" ht="13">
      <c r="F216" s="68"/>
      <c r="I216" s="68"/>
    </row>
    <row r="217" spans="6:9" ht="13">
      <c r="F217" s="68"/>
      <c r="I217" s="68"/>
    </row>
    <row r="218" spans="6:9" ht="13">
      <c r="F218" s="68"/>
      <c r="I218" s="68"/>
    </row>
    <row r="219" spans="6:9" ht="13">
      <c r="F219" s="68"/>
      <c r="I219" s="68"/>
    </row>
    <row r="220" spans="6:9" ht="13">
      <c r="F220" s="68"/>
      <c r="I220" s="68"/>
    </row>
    <row r="221" spans="6:9" ht="13">
      <c r="F221" s="68"/>
      <c r="I221" s="68"/>
    </row>
    <row r="222" spans="6:9" ht="13">
      <c r="F222" s="68"/>
      <c r="I222" s="68"/>
    </row>
    <row r="223" spans="6:9" ht="13">
      <c r="F223" s="68"/>
      <c r="I223" s="68"/>
    </row>
    <row r="224" spans="6:9" ht="13">
      <c r="F224" s="68"/>
      <c r="I224" s="68"/>
    </row>
    <row r="225" spans="6:9" ht="13">
      <c r="F225" s="68"/>
      <c r="I225" s="68"/>
    </row>
    <row r="226" spans="6:9" ht="13">
      <c r="F226" s="68"/>
      <c r="I226" s="68"/>
    </row>
    <row r="227" spans="6:9" ht="13">
      <c r="F227" s="68"/>
      <c r="I227" s="68"/>
    </row>
    <row r="228" spans="6:9" ht="13">
      <c r="F228" s="68"/>
      <c r="I228" s="68"/>
    </row>
    <row r="229" spans="6:9" ht="13">
      <c r="F229" s="68"/>
      <c r="I229" s="68"/>
    </row>
    <row r="230" spans="6:9" ht="13">
      <c r="F230" s="68"/>
      <c r="I230" s="68"/>
    </row>
    <row r="231" spans="6:9" ht="13">
      <c r="F231" s="68"/>
      <c r="I231" s="68"/>
    </row>
    <row r="232" spans="6:9" ht="13">
      <c r="F232" s="68"/>
      <c r="I232" s="68"/>
    </row>
    <row r="233" spans="6:9" ht="13">
      <c r="F233" s="68"/>
      <c r="I233" s="68"/>
    </row>
    <row r="234" spans="6:9" ht="13">
      <c r="F234" s="68"/>
      <c r="I234" s="68"/>
    </row>
    <row r="235" spans="6:9" ht="13">
      <c r="F235" s="68"/>
      <c r="I235" s="68"/>
    </row>
    <row r="236" spans="6:9" ht="13">
      <c r="F236" s="68"/>
      <c r="I236" s="68"/>
    </row>
    <row r="237" spans="6:9" ht="13">
      <c r="F237" s="68"/>
      <c r="I237" s="68"/>
    </row>
    <row r="238" spans="6:9" ht="13">
      <c r="F238" s="68"/>
      <c r="I238" s="68"/>
    </row>
    <row r="239" spans="6:9" ht="13">
      <c r="F239" s="68"/>
      <c r="I239" s="68"/>
    </row>
    <row r="240" spans="6:9" ht="13">
      <c r="F240" s="68"/>
      <c r="I240" s="68"/>
    </row>
    <row r="241" spans="6:9" ht="13">
      <c r="F241" s="68"/>
      <c r="I241" s="68"/>
    </row>
    <row r="242" spans="6:9" ht="13">
      <c r="F242" s="68"/>
      <c r="I242" s="68"/>
    </row>
    <row r="243" spans="6:9" ht="13">
      <c r="F243" s="68"/>
      <c r="I243" s="68"/>
    </row>
    <row r="244" spans="6:9" ht="13">
      <c r="F244" s="68"/>
      <c r="I244" s="68"/>
    </row>
    <row r="245" spans="6:9" ht="13">
      <c r="F245" s="68"/>
      <c r="I245" s="68"/>
    </row>
    <row r="246" spans="6:9" ht="13">
      <c r="F246" s="68"/>
      <c r="I246" s="68"/>
    </row>
    <row r="247" spans="6:9" ht="13">
      <c r="F247" s="68"/>
      <c r="I247" s="68"/>
    </row>
    <row r="248" spans="6:9" ht="13">
      <c r="F248" s="68"/>
      <c r="I248" s="68"/>
    </row>
    <row r="249" spans="6:9" ht="13">
      <c r="F249" s="68"/>
      <c r="I249" s="68"/>
    </row>
    <row r="250" spans="6:9" ht="13">
      <c r="F250" s="68"/>
      <c r="I250" s="68"/>
    </row>
    <row r="251" spans="6:9" ht="13">
      <c r="F251" s="68"/>
      <c r="I251" s="68"/>
    </row>
    <row r="252" spans="6:9" ht="13">
      <c r="F252" s="68"/>
      <c r="I252" s="68"/>
    </row>
    <row r="253" spans="6:9" ht="13">
      <c r="F253" s="68"/>
      <c r="I253" s="68"/>
    </row>
    <row r="254" spans="6:9" ht="13">
      <c r="F254" s="68"/>
      <c r="I254" s="68"/>
    </row>
    <row r="255" spans="6:9" ht="13">
      <c r="F255" s="68"/>
      <c r="I255" s="68"/>
    </row>
    <row r="256" spans="6:9" ht="13">
      <c r="F256" s="68"/>
      <c r="I256" s="68"/>
    </row>
    <row r="257" spans="6:9" ht="13">
      <c r="F257" s="68"/>
      <c r="I257" s="68"/>
    </row>
    <row r="258" spans="6:9" ht="13">
      <c r="F258" s="68"/>
      <c r="I258" s="68"/>
    </row>
    <row r="259" spans="6:9" ht="13">
      <c r="F259" s="68"/>
      <c r="I259" s="68"/>
    </row>
    <row r="260" spans="6:9" ht="13">
      <c r="F260" s="68"/>
      <c r="I260" s="68"/>
    </row>
    <row r="261" spans="6:9" ht="13">
      <c r="F261" s="68"/>
      <c r="I261" s="68"/>
    </row>
    <row r="262" spans="6:9" ht="13">
      <c r="F262" s="68"/>
      <c r="I262" s="68"/>
    </row>
    <row r="263" spans="6:9" ht="13">
      <c r="F263" s="68"/>
      <c r="I263" s="68"/>
    </row>
    <row r="264" spans="6:9" ht="13">
      <c r="F264" s="68"/>
      <c r="I264" s="68"/>
    </row>
    <row r="265" spans="6:9" ht="13">
      <c r="F265" s="68"/>
      <c r="I265" s="68"/>
    </row>
    <row r="266" spans="6:9" ht="13">
      <c r="F266" s="68"/>
      <c r="I266" s="68"/>
    </row>
    <row r="267" spans="6:9" ht="13">
      <c r="F267" s="68"/>
      <c r="I267" s="68"/>
    </row>
    <row r="268" spans="6:9" ht="13">
      <c r="F268" s="68"/>
      <c r="I268" s="68"/>
    </row>
    <row r="269" spans="6:9" ht="13">
      <c r="F269" s="68"/>
      <c r="I269" s="68"/>
    </row>
    <row r="270" spans="6:9" ht="13">
      <c r="F270" s="68"/>
      <c r="I270" s="68"/>
    </row>
    <row r="271" spans="6:9" ht="13">
      <c r="F271" s="68"/>
      <c r="I271" s="68"/>
    </row>
    <row r="272" spans="6:9" ht="13">
      <c r="F272" s="68"/>
      <c r="I272" s="68"/>
    </row>
    <row r="273" spans="6:9" ht="13">
      <c r="F273" s="68"/>
      <c r="I273" s="68"/>
    </row>
    <row r="274" spans="6:9" ht="13">
      <c r="F274" s="68"/>
      <c r="I274" s="68"/>
    </row>
    <row r="275" spans="6:9" ht="13">
      <c r="F275" s="68"/>
      <c r="I275" s="68"/>
    </row>
    <row r="276" spans="6:9" ht="13">
      <c r="F276" s="68"/>
      <c r="I276" s="68"/>
    </row>
    <row r="277" spans="6:9" ht="13">
      <c r="F277" s="68"/>
      <c r="I277" s="68"/>
    </row>
    <row r="278" spans="6:9" ht="13">
      <c r="F278" s="68"/>
      <c r="I278" s="68"/>
    </row>
    <row r="279" spans="6:9" ht="13">
      <c r="F279" s="68"/>
      <c r="I279" s="68"/>
    </row>
    <row r="280" spans="6:9" ht="13">
      <c r="F280" s="68"/>
      <c r="I280" s="68"/>
    </row>
    <row r="281" spans="6:9" ht="13">
      <c r="F281" s="68"/>
      <c r="I281" s="68"/>
    </row>
    <row r="282" spans="6:9" ht="13">
      <c r="F282" s="68"/>
      <c r="I282" s="68"/>
    </row>
    <row r="283" spans="6:9" ht="13">
      <c r="F283" s="68"/>
      <c r="I283" s="68"/>
    </row>
    <row r="284" spans="6:9" ht="13">
      <c r="F284" s="68"/>
      <c r="I284" s="68"/>
    </row>
    <row r="285" spans="6:9" ht="13">
      <c r="F285" s="68"/>
      <c r="I285" s="68"/>
    </row>
    <row r="286" spans="6:9" ht="13">
      <c r="F286" s="68"/>
      <c r="I286" s="68"/>
    </row>
    <row r="287" spans="6:9" ht="13">
      <c r="F287" s="68"/>
      <c r="I287" s="68"/>
    </row>
    <row r="288" spans="6:9" ht="13">
      <c r="F288" s="68"/>
      <c r="I288" s="68"/>
    </row>
    <row r="289" spans="6:9" ht="13">
      <c r="F289" s="68"/>
      <c r="I289" s="68"/>
    </row>
    <row r="290" spans="6:9" ht="13">
      <c r="F290" s="68"/>
      <c r="I290" s="68"/>
    </row>
    <row r="291" spans="6:9" ht="13">
      <c r="F291" s="68"/>
      <c r="I291" s="68"/>
    </row>
    <row r="292" spans="6:9" ht="13">
      <c r="F292" s="68"/>
      <c r="I292" s="68"/>
    </row>
    <row r="293" spans="6:9" ht="13">
      <c r="F293" s="68"/>
      <c r="I293" s="68"/>
    </row>
    <row r="294" spans="6:9" ht="13">
      <c r="F294" s="68"/>
      <c r="I294" s="68"/>
    </row>
    <row r="295" spans="6:9" ht="13">
      <c r="F295" s="68"/>
      <c r="I295" s="68"/>
    </row>
    <row r="296" spans="6:9" ht="13">
      <c r="F296" s="68"/>
      <c r="I296" s="68"/>
    </row>
    <row r="297" spans="6:9" ht="13">
      <c r="F297" s="68"/>
      <c r="I297" s="68"/>
    </row>
    <row r="298" spans="6:9" ht="13">
      <c r="F298" s="68"/>
      <c r="I298" s="68"/>
    </row>
    <row r="299" spans="6:9" ht="13">
      <c r="F299" s="68"/>
      <c r="I299" s="68"/>
    </row>
    <row r="300" spans="6:9" ht="13">
      <c r="F300" s="68"/>
      <c r="I300" s="68"/>
    </row>
    <row r="301" spans="6:9" ht="13">
      <c r="F301" s="68"/>
      <c r="I301" s="68"/>
    </row>
    <row r="302" spans="6:9" ht="13">
      <c r="F302" s="68"/>
      <c r="I302" s="68"/>
    </row>
    <row r="303" spans="6:9" ht="13">
      <c r="F303" s="68"/>
      <c r="I303" s="68"/>
    </row>
    <row r="304" spans="6:9" ht="13">
      <c r="F304" s="68"/>
      <c r="I304" s="68"/>
    </row>
    <row r="305" spans="6:9" ht="13">
      <c r="F305" s="68"/>
      <c r="I305" s="68"/>
    </row>
    <row r="306" spans="6:9" ht="13">
      <c r="F306" s="68"/>
      <c r="I306" s="68"/>
    </row>
    <row r="307" spans="6:9" ht="13">
      <c r="F307" s="68"/>
      <c r="I307" s="68"/>
    </row>
    <row r="308" spans="6:9" ht="13">
      <c r="F308" s="68"/>
      <c r="I308" s="68"/>
    </row>
    <row r="309" spans="6:9" ht="13">
      <c r="F309" s="68"/>
      <c r="I309" s="68"/>
    </row>
    <row r="310" spans="6:9" ht="13">
      <c r="F310" s="68"/>
      <c r="I310" s="68"/>
    </row>
    <row r="311" spans="6:9" ht="13">
      <c r="F311" s="68"/>
      <c r="I311" s="68"/>
    </row>
    <row r="312" spans="6:9" ht="13">
      <c r="F312" s="68"/>
      <c r="I312" s="68"/>
    </row>
    <row r="313" spans="6:9" ht="13">
      <c r="F313" s="68"/>
      <c r="I313" s="68"/>
    </row>
    <row r="314" spans="6:9" ht="13">
      <c r="F314" s="68"/>
      <c r="I314" s="68"/>
    </row>
    <row r="315" spans="6:9" ht="13">
      <c r="F315" s="68"/>
      <c r="I315" s="68"/>
    </row>
    <row r="316" spans="6:9" ht="13">
      <c r="F316" s="68"/>
      <c r="I316" s="68"/>
    </row>
    <row r="317" spans="6:9" ht="13">
      <c r="F317" s="68"/>
      <c r="I317" s="68"/>
    </row>
    <row r="318" spans="6:9" ht="13">
      <c r="F318" s="68"/>
      <c r="I318" s="68"/>
    </row>
    <row r="319" spans="6:9" ht="13">
      <c r="F319" s="68"/>
      <c r="I319" s="68"/>
    </row>
    <row r="320" spans="6:9" ht="13">
      <c r="F320" s="68"/>
      <c r="I320" s="68"/>
    </row>
    <row r="321" spans="6:9" ht="13">
      <c r="F321" s="68"/>
      <c r="I321" s="68"/>
    </row>
    <row r="322" spans="6:9" ht="13">
      <c r="F322" s="68"/>
      <c r="I322" s="68"/>
    </row>
    <row r="323" spans="6:9" ht="13">
      <c r="F323" s="68"/>
      <c r="I323" s="68"/>
    </row>
    <row r="324" spans="6:9" ht="13">
      <c r="F324" s="68"/>
      <c r="I324" s="68"/>
    </row>
    <row r="325" spans="6:9" ht="13">
      <c r="F325" s="68"/>
      <c r="I325" s="68"/>
    </row>
    <row r="326" spans="6:9" ht="13">
      <c r="F326" s="68"/>
      <c r="I326" s="68"/>
    </row>
    <row r="327" spans="6:9" ht="13">
      <c r="F327" s="68"/>
      <c r="I327" s="68"/>
    </row>
    <row r="328" spans="6:9" ht="13">
      <c r="F328" s="68"/>
      <c r="I328" s="68"/>
    </row>
    <row r="329" spans="6:9" ht="13">
      <c r="F329" s="68"/>
      <c r="I329" s="68"/>
    </row>
    <row r="330" spans="6:9" ht="13">
      <c r="F330" s="68"/>
      <c r="I330" s="68"/>
    </row>
    <row r="331" spans="6:9" ht="13">
      <c r="F331" s="68"/>
      <c r="I331" s="68"/>
    </row>
    <row r="332" spans="6:9" ht="13">
      <c r="F332" s="68"/>
      <c r="I332" s="68"/>
    </row>
    <row r="333" spans="6:9" ht="13">
      <c r="F333" s="68"/>
      <c r="I333" s="68"/>
    </row>
    <row r="334" spans="6:9" ht="13">
      <c r="F334" s="68"/>
      <c r="I334" s="68"/>
    </row>
    <row r="335" spans="6:9" ht="13">
      <c r="F335" s="68"/>
      <c r="I335" s="68"/>
    </row>
    <row r="336" spans="6:9" ht="13">
      <c r="F336" s="68"/>
      <c r="I336" s="68"/>
    </row>
    <row r="337" spans="6:9" ht="13">
      <c r="F337" s="68"/>
      <c r="I337" s="68"/>
    </row>
    <row r="338" spans="6:9" ht="13">
      <c r="F338" s="68"/>
      <c r="I338" s="68"/>
    </row>
    <row r="339" spans="6:9" ht="13">
      <c r="F339" s="68"/>
      <c r="I339" s="68"/>
    </row>
    <row r="340" spans="6:9" ht="13">
      <c r="F340" s="68"/>
      <c r="I340" s="68"/>
    </row>
    <row r="341" spans="6:9" ht="13">
      <c r="F341" s="68"/>
      <c r="I341" s="68"/>
    </row>
    <row r="342" spans="6:9" ht="13">
      <c r="F342" s="68"/>
      <c r="I342" s="68"/>
    </row>
    <row r="343" spans="6:9" ht="13">
      <c r="F343" s="68"/>
      <c r="I343" s="68"/>
    </row>
    <row r="344" spans="6:9" ht="13">
      <c r="F344" s="68"/>
      <c r="I344" s="68"/>
    </row>
    <row r="345" spans="6:9" ht="13">
      <c r="F345" s="68"/>
      <c r="I345" s="68"/>
    </row>
    <row r="346" spans="6:9" ht="13">
      <c r="F346" s="68"/>
      <c r="I346" s="68"/>
    </row>
    <row r="347" spans="6:9" ht="13">
      <c r="F347" s="68"/>
      <c r="I347" s="68"/>
    </row>
    <row r="348" spans="6:9" ht="13">
      <c r="F348" s="68"/>
      <c r="I348" s="68"/>
    </row>
    <row r="349" spans="6:9" ht="13">
      <c r="F349" s="68"/>
      <c r="I349" s="68"/>
    </row>
    <row r="350" spans="6:9" ht="13">
      <c r="F350" s="68"/>
      <c r="I350" s="68"/>
    </row>
    <row r="351" spans="6:9" ht="13">
      <c r="F351" s="68"/>
      <c r="I351" s="68"/>
    </row>
    <row r="352" spans="6:9" ht="13">
      <c r="F352" s="68"/>
      <c r="I352" s="68"/>
    </row>
    <row r="353" spans="6:9" ht="13">
      <c r="F353" s="68"/>
      <c r="I353" s="68"/>
    </row>
    <row r="354" spans="6:9" ht="13">
      <c r="F354" s="68"/>
      <c r="I354" s="68"/>
    </row>
    <row r="355" spans="6:9" ht="13">
      <c r="F355" s="68"/>
      <c r="I355" s="68"/>
    </row>
    <row r="356" spans="6:9" ht="13">
      <c r="F356" s="68"/>
      <c r="I356" s="68"/>
    </row>
    <row r="357" spans="6:9" ht="13">
      <c r="F357" s="68"/>
      <c r="I357" s="68"/>
    </row>
    <row r="358" spans="6:9" ht="13">
      <c r="F358" s="68"/>
      <c r="I358" s="68"/>
    </row>
    <row r="359" spans="6:9" ht="13">
      <c r="F359" s="68"/>
      <c r="I359" s="68"/>
    </row>
    <row r="360" spans="6:9" ht="13">
      <c r="F360" s="68"/>
      <c r="I360" s="68"/>
    </row>
    <row r="361" spans="6:9" ht="13">
      <c r="F361" s="68"/>
      <c r="I361" s="68"/>
    </row>
    <row r="362" spans="6:9" ht="13">
      <c r="F362" s="68"/>
      <c r="I362" s="68"/>
    </row>
    <row r="363" spans="6:9" ht="13">
      <c r="F363" s="68"/>
      <c r="I363" s="68"/>
    </row>
    <row r="364" spans="6:9" ht="13">
      <c r="F364" s="68"/>
      <c r="I364" s="68"/>
    </row>
    <row r="365" spans="6:9" ht="13">
      <c r="F365" s="68"/>
      <c r="I365" s="68"/>
    </row>
    <row r="366" spans="6:9" ht="13">
      <c r="F366" s="68"/>
      <c r="I366" s="68"/>
    </row>
    <row r="367" spans="6:9" ht="13">
      <c r="F367" s="68"/>
      <c r="I367" s="68"/>
    </row>
    <row r="368" spans="6:9" ht="13">
      <c r="F368" s="68"/>
      <c r="I368" s="68"/>
    </row>
    <row r="369" spans="6:9" ht="13">
      <c r="F369" s="68"/>
      <c r="I369" s="68"/>
    </row>
    <row r="370" spans="6:9" ht="13">
      <c r="F370" s="68"/>
      <c r="I370" s="68"/>
    </row>
    <row r="371" spans="6:9" ht="13">
      <c r="F371" s="68"/>
      <c r="I371" s="68"/>
    </row>
    <row r="372" spans="6:9" ht="13">
      <c r="F372" s="68"/>
      <c r="I372" s="68"/>
    </row>
    <row r="373" spans="6:9" ht="13">
      <c r="F373" s="68"/>
      <c r="I373" s="68"/>
    </row>
    <row r="374" spans="6:9" ht="13">
      <c r="F374" s="68"/>
      <c r="I374" s="68"/>
    </row>
    <row r="375" spans="6:9" ht="13">
      <c r="F375" s="68"/>
      <c r="I375" s="68"/>
    </row>
    <row r="376" spans="6:9" ht="13">
      <c r="F376" s="68"/>
      <c r="I376" s="68"/>
    </row>
    <row r="377" spans="6:9" ht="13">
      <c r="F377" s="68"/>
      <c r="I377" s="68"/>
    </row>
    <row r="378" spans="6:9" ht="13">
      <c r="F378" s="68"/>
      <c r="I378" s="68"/>
    </row>
    <row r="379" spans="6:9" ht="13">
      <c r="F379" s="68"/>
      <c r="I379" s="68"/>
    </row>
    <row r="380" spans="6:9" ht="13">
      <c r="F380" s="68"/>
      <c r="I380" s="68"/>
    </row>
    <row r="381" spans="6:9" ht="13">
      <c r="F381" s="68"/>
      <c r="I381" s="68"/>
    </row>
    <row r="382" spans="6:9" ht="13">
      <c r="F382" s="68"/>
      <c r="I382" s="68"/>
    </row>
    <row r="383" spans="6:9" ht="13">
      <c r="F383" s="68"/>
      <c r="I383" s="68"/>
    </row>
    <row r="384" spans="6:9" ht="13">
      <c r="F384" s="68"/>
      <c r="I384" s="68"/>
    </row>
    <row r="385" spans="6:9" ht="13">
      <c r="F385" s="68"/>
      <c r="I385" s="68"/>
    </row>
    <row r="386" spans="6:9" ht="13">
      <c r="F386" s="68"/>
      <c r="I386" s="68"/>
    </row>
    <row r="387" spans="6:9" ht="13">
      <c r="F387" s="68"/>
      <c r="I387" s="68"/>
    </row>
    <row r="388" spans="6:9" ht="13">
      <c r="F388" s="68"/>
      <c r="I388" s="68"/>
    </row>
    <row r="389" spans="6:9" ht="13">
      <c r="F389" s="68"/>
      <c r="I389" s="68"/>
    </row>
    <row r="390" spans="6:9" ht="13">
      <c r="F390" s="68"/>
      <c r="I390" s="68"/>
    </row>
    <row r="391" spans="6:9" ht="13">
      <c r="F391" s="68"/>
      <c r="I391" s="68"/>
    </row>
    <row r="392" spans="6:9" ht="13">
      <c r="F392" s="68"/>
      <c r="I392" s="68"/>
    </row>
    <row r="393" spans="6:9" ht="13">
      <c r="F393" s="68"/>
      <c r="I393" s="68"/>
    </row>
    <row r="394" spans="6:9" ht="13">
      <c r="F394" s="68"/>
      <c r="I394" s="68"/>
    </row>
    <row r="395" spans="6:9" ht="13">
      <c r="F395" s="68"/>
      <c r="I395" s="68"/>
    </row>
    <row r="396" spans="6:9" ht="13">
      <c r="F396" s="68"/>
      <c r="I396" s="68"/>
    </row>
    <row r="397" spans="6:9" ht="13">
      <c r="F397" s="68"/>
      <c r="I397" s="68"/>
    </row>
    <row r="398" spans="6:9" ht="13">
      <c r="F398" s="68"/>
      <c r="I398" s="68"/>
    </row>
    <row r="399" spans="6:9" ht="13">
      <c r="F399" s="68"/>
      <c r="I399" s="68"/>
    </row>
    <row r="400" spans="6:9" ht="13">
      <c r="F400" s="68"/>
      <c r="I400" s="68"/>
    </row>
    <row r="401" spans="6:9" ht="13">
      <c r="F401" s="68"/>
      <c r="I401" s="68"/>
    </row>
    <row r="402" spans="6:9" ht="13">
      <c r="F402" s="68"/>
      <c r="I402" s="68"/>
    </row>
    <row r="403" spans="6:9" ht="13">
      <c r="F403" s="68"/>
      <c r="I403" s="68"/>
    </row>
    <row r="404" spans="6:9" ht="13">
      <c r="F404" s="68"/>
      <c r="I404" s="68"/>
    </row>
    <row r="405" spans="6:9" ht="13">
      <c r="F405" s="68"/>
      <c r="I405" s="68"/>
    </row>
    <row r="406" spans="6:9" ht="13">
      <c r="F406" s="68"/>
      <c r="I406" s="68"/>
    </row>
    <row r="407" spans="6:9" ht="13">
      <c r="F407" s="68"/>
      <c r="I407" s="68"/>
    </row>
    <row r="408" spans="6:9" ht="13">
      <c r="F408" s="68"/>
      <c r="I408" s="68"/>
    </row>
    <row r="409" spans="6:9" ht="13">
      <c r="F409" s="68"/>
      <c r="I409" s="68"/>
    </row>
    <row r="410" spans="6:9" ht="13">
      <c r="F410" s="68"/>
      <c r="I410" s="68"/>
    </row>
    <row r="411" spans="6:9" ht="13">
      <c r="F411" s="68"/>
      <c r="I411" s="68"/>
    </row>
    <row r="412" spans="6:9" ht="13">
      <c r="F412" s="68"/>
      <c r="I412" s="68"/>
    </row>
    <row r="413" spans="6:9" ht="13">
      <c r="F413" s="68"/>
      <c r="I413" s="68"/>
    </row>
    <row r="414" spans="6:9" ht="13">
      <c r="F414" s="68"/>
      <c r="I414" s="68"/>
    </row>
    <row r="415" spans="6:9" ht="13">
      <c r="F415" s="68"/>
      <c r="I415" s="68"/>
    </row>
    <row r="416" spans="6:9" ht="13">
      <c r="F416" s="68"/>
      <c r="I416" s="68"/>
    </row>
    <row r="417" spans="6:9" ht="13">
      <c r="F417" s="68"/>
      <c r="I417" s="68"/>
    </row>
    <row r="418" spans="6:9" ht="13">
      <c r="F418" s="68"/>
      <c r="I418" s="68"/>
    </row>
    <row r="419" spans="6:9" ht="13">
      <c r="F419" s="68"/>
      <c r="I419" s="68"/>
    </row>
    <row r="420" spans="6:9" ht="13">
      <c r="F420" s="68"/>
      <c r="I420" s="68"/>
    </row>
    <row r="421" spans="6:9" ht="13">
      <c r="F421" s="68"/>
      <c r="I421" s="68"/>
    </row>
    <row r="422" spans="6:9" ht="13">
      <c r="F422" s="68"/>
      <c r="I422" s="68"/>
    </row>
    <row r="423" spans="6:9" ht="13">
      <c r="F423" s="68"/>
      <c r="I423" s="68"/>
    </row>
    <row r="424" spans="6:9" ht="13">
      <c r="F424" s="68"/>
      <c r="I424" s="68"/>
    </row>
    <row r="425" spans="6:9" ht="13">
      <c r="F425" s="68"/>
      <c r="I425" s="68"/>
    </row>
    <row r="426" spans="6:9" ht="13">
      <c r="F426" s="68"/>
      <c r="I426" s="68"/>
    </row>
    <row r="427" spans="6:9" ht="13">
      <c r="F427" s="68"/>
      <c r="I427" s="68"/>
    </row>
    <row r="428" spans="6:9" ht="13">
      <c r="F428" s="68"/>
      <c r="I428" s="68"/>
    </row>
    <row r="429" spans="6:9" ht="13">
      <c r="F429" s="68"/>
      <c r="I429" s="68"/>
    </row>
    <row r="430" spans="6:9" ht="13">
      <c r="F430" s="68"/>
      <c r="I430" s="68"/>
    </row>
    <row r="431" spans="6:9" ht="13">
      <c r="F431" s="68"/>
      <c r="I431" s="68"/>
    </row>
    <row r="432" spans="6:9" ht="13">
      <c r="F432" s="68"/>
      <c r="I432" s="68"/>
    </row>
    <row r="433" spans="6:9" ht="13">
      <c r="F433" s="68"/>
      <c r="I433" s="68"/>
    </row>
    <row r="434" spans="6:9" ht="13">
      <c r="F434" s="68"/>
      <c r="I434" s="68"/>
    </row>
    <row r="435" spans="6:9" ht="13">
      <c r="F435" s="68"/>
      <c r="I435" s="68"/>
    </row>
    <row r="436" spans="6:9" ht="13">
      <c r="F436" s="68"/>
      <c r="I436" s="68"/>
    </row>
    <row r="437" spans="6:9" ht="13">
      <c r="F437" s="68"/>
      <c r="I437" s="68"/>
    </row>
    <row r="438" spans="6:9" ht="13">
      <c r="F438" s="68"/>
      <c r="I438" s="68"/>
    </row>
    <row r="439" spans="6:9" ht="13">
      <c r="F439" s="68"/>
      <c r="I439" s="68"/>
    </row>
    <row r="440" spans="6:9" ht="13">
      <c r="F440" s="68"/>
      <c r="I440" s="68"/>
    </row>
    <row r="441" spans="6:9" ht="13">
      <c r="F441" s="68"/>
      <c r="I441" s="68"/>
    </row>
    <row r="442" spans="6:9" ht="13">
      <c r="F442" s="68"/>
      <c r="I442" s="68"/>
    </row>
    <row r="443" spans="6:9" ht="13">
      <c r="F443" s="68"/>
      <c r="I443" s="68"/>
    </row>
    <row r="444" spans="6:9" ht="13">
      <c r="F444" s="68"/>
      <c r="I444" s="68"/>
    </row>
    <row r="445" spans="6:9" ht="13">
      <c r="F445" s="68"/>
      <c r="I445" s="68"/>
    </row>
    <row r="446" spans="6:9" ht="13">
      <c r="F446" s="68"/>
      <c r="I446" s="68"/>
    </row>
    <row r="447" spans="6:9" ht="13">
      <c r="F447" s="68"/>
      <c r="I447" s="68"/>
    </row>
    <row r="448" spans="6:9" ht="13">
      <c r="F448" s="68"/>
      <c r="I448" s="68"/>
    </row>
    <row r="449" spans="6:9" ht="13">
      <c r="F449" s="68"/>
      <c r="I449" s="68"/>
    </row>
    <row r="450" spans="6:9" ht="13">
      <c r="F450" s="68"/>
      <c r="I450" s="68"/>
    </row>
    <row r="451" spans="6:9" ht="13">
      <c r="F451" s="68"/>
      <c r="I451" s="68"/>
    </row>
    <row r="452" spans="6:9" ht="13">
      <c r="F452" s="68"/>
      <c r="I452" s="68"/>
    </row>
    <row r="453" spans="6:9" ht="13">
      <c r="F453" s="68"/>
      <c r="I453" s="68"/>
    </row>
    <row r="454" spans="6:9" ht="13">
      <c r="F454" s="68"/>
      <c r="I454" s="68"/>
    </row>
    <row r="455" spans="6:9" ht="13">
      <c r="F455" s="68"/>
      <c r="I455" s="68"/>
    </row>
    <row r="456" spans="6:9" ht="13">
      <c r="F456" s="68"/>
      <c r="I456" s="68"/>
    </row>
    <row r="457" spans="6:9" ht="13">
      <c r="F457" s="68"/>
      <c r="I457" s="68"/>
    </row>
    <row r="458" spans="6:9" ht="13">
      <c r="F458" s="68"/>
      <c r="I458" s="68"/>
    </row>
    <row r="459" spans="6:9" ht="13">
      <c r="F459" s="68"/>
      <c r="I459" s="68"/>
    </row>
    <row r="460" spans="6:9" ht="13">
      <c r="F460" s="68"/>
      <c r="I460" s="68"/>
    </row>
    <row r="461" spans="6:9" ht="13">
      <c r="F461" s="68"/>
      <c r="I461" s="68"/>
    </row>
    <row r="462" spans="6:9" ht="13">
      <c r="F462" s="68"/>
      <c r="I462" s="68"/>
    </row>
    <row r="463" spans="6:9" ht="13">
      <c r="F463" s="68"/>
      <c r="I463" s="68"/>
    </row>
    <row r="464" spans="6:9" ht="13">
      <c r="F464" s="68"/>
      <c r="I464" s="68"/>
    </row>
    <row r="465" spans="6:9" ht="13">
      <c r="F465" s="68"/>
      <c r="I465" s="68"/>
    </row>
    <row r="466" spans="6:9" ht="13">
      <c r="F466" s="68"/>
      <c r="I466" s="68"/>
    </row>
    <row r="467" spans="6:9" ht="13">
      <c r="F467" s="68"/>
      <c r="I467" s="68"/>
    </row>
    <row r="468" spans="6:9" ht="13">
      <c r="F468" s="68"/>
      <c r="I468" s="68"/>
    </row>
    <row r="469" spans="6:9" ht="13">
      <c r="F469" s="68"/>
      <c r="I469" s="68"/>
    </row>
    <row r="470" spans="6:9" ht="13">
      <c r="F470" s="68"/>
      <c r="I470" s="68"/>
    </row>
    <row r="471" spans="6:9" ht="13">
      <c r="F471" s="68"/>
      <c r="I471" s="68"/>
    </row>
    <row r="472" spans="6:9" ht="13">
      <c r="F472" s="68"/>
      <c r="I472" s="68"/>
    </row>
    <row r="473" spans="6:9" ht="13">
      <c r="F473" s="68"/>
      <c r="I473" s="68"/>
    </row>
    <row r="474" spans="6:9" ht="13">
      <c r="F474" s="68"/>
      <c r="I474" s="68"/>
    </row>
    <row r="475" spans="6:9" ht="13">
      <c r="F475" s="68"/>
      <c r="I475" s="68"/>
    </row>
    <row r="476" spans="6:9" ht="13">
      <c r="F476" s="68"/>
      <c r="I476" s="68"/>
    </row>
    <row r="477" spans="6:9" ht="13">
      <c r="F477" s="68"/>
      <c r="I477" s="68"/>
    </row>
    <row r="478" spans="6:9" ht="13">
      <c r="F478" s="68"/>
      <c r="I478" s="68"/>
    </row>
    <row r="479" spans="6:9" ht="13">
      <c r="F479" s="68"/>
      <c r="I479" s="68"/>
    </row>
    <row r="480" spans="6:9" ht="13">
      <c r="F480" s="68"/>
      <c r="I480" s="68"/>
    </row>
    <row r="481" spans="6:9" ht="13">
      <c r="F481" s="68"/>
      <c r="I481" s="68"/>
    </row>
    <row r="482" spans="6:9" ht="13">
      <c r="F482" s="68"/>
      <c r="I482" s="68"/>
    </row>
    <row r="483" spans="6:9" ht="13">
      <c r="F483" s="68"/>
      <c r="I483" s="68"/>
    </row>
    <row r="484" spans="6:9" ht="13">
      <c r="F484" s="68"/>
      <c r="I484" s="68"/>
    </row>
    <row r="485" spans="6:9" ht="13">
      <c r="F485" s="68"/>
      <c r="I485" s="68"/>
    </row>
    <row r="486" spans="6:9" ht="13">
      <c r="F486" s="68"/>
      <c r="I486" s="68"/>
    </row>
    <row r="487" spans="6:9" ht="13">
      <c r="F487" s="68"/>
      <c r="I487" s="68"/>
    </row>
    <row r="488" spans="6:9" ht="13">
      <c r="F488" s="68"/>
      <c r="I488" s="68"/>
    </row>
    <row r="489" spans="6:9" ht="13">
      <c r="F489" s="68"/>
      <c r="I489" s="68"/>
    </row>
    <row r="490" spans="6:9" ht="13">
      <c r="F490" s="68"/>
      <c r="I490" s="68"/>
    </row>
    <row r="491" spans="6:9" ht="13">
      <c r="F491" s="68"/>
      <c r="I491" s="68"/>
    </row>
    <row r="492" spans="6:9" ht="13">
      <c r="F492" s="68"/>
      <c r="I492" s="68"/>
    </row>
    <row r="493" spans="6:9" ht="13">
      <c r="F493" s="68"/>
      <c r="I493" s="68"/>
    </row>
    <row r="494" spans="6:9" ht="13">
      <c r="F494" s="68"/>
      <c r="I494" s="68"/>
    </row>
    <row r="495" spans="6:9" ht="13">
      <c r="F495" s="68"/>
      <c r="I495" s="68"/>
    </row>
    <row r="496" spans="6:9" ht="13">
      <c r="F496" s="68"/>
      <c r="I496" s="68"/>
    </row>
    <row r="497" spans="6:9" ht="13">
      <c r="F497" s="68"/>
      <c r="I497" s="68"/>
    </row>
    <row r="498" spans="6:9" ht="13">
      <c r="F498" s="68"/>
      <c r="I498" s="68"/>
    </row>
    <row r="499" spans="6:9" ht="13">
      <c r="F499" s="68"/>
      <c r="I499" s="68"/>
    </row>
    <row r="500" spans="6:9" ht="13">
      <c r="F500" s="68"/>
      <c r="I500" s="68"/>
    </row>
    <row r="501" spans="6:9" ht="13">
      <c r="F501" s="68"/>
      <c r="I501" s="68"/>
    </row>
    <row r="502" spans="6:9" ht="13">
      <c r="F502" s="68"/>
      <c r="I502" s="68"/>
    </row>
    <row r="503" spans="6:9" ht="13">
      <c r="F503" s="68"/>
      <c r="I503" s="68"/>
    </row>
    <row r="504" spans="6:9" ht="13">
      <c r="F504" s="68"/>
      <c r="I504" s="68"/>
    </row>
    <row r="505" spans="6:9" ht="13">
      <c r="F505" s="68"/>
      <c r="I505" s="68"/>
    </row>
    <row r="506" spans="6:9" ht="13">
      <c r="F506" s="68"/>
      <c r="I506" s="68"/>
    </row>
    <row r="507" spans="6:9" ht="13">
      <c r="F507" s="68"/>
      <c r="I507" s="68"/>
    </row>
    <row r="508" spans="6:9" ht="13">
      <c r="F508" s="68"/>
      <c r="I508" s="68"/>
    </row>
    <row r="509" spans="6:9" ht="13">
      <c r="F509" s="68"/>
      <c r="I509" s="68"/>
    </row>
    <row r="510" spans="6:9" ht="13">
      <c r="F510" s="68"/>
      <c r="I510" s="68"/>
    </row>
    <row r="511" spans="6:9" ht="13">
      <c r="F511" s="68"/>
      <c r="I511" s="68"/>
    </row>
    <row r="512" spans="6:9" ht="13">
      <c r="F512" s="68"/>
      <c r="I512" s="68"/>
    </row>
    <row r="513" spans="6:9" ht="13">
      <c r="F513" s="68"/>
      <c r="I513" s="68"/>
    </row>
    <row r="514" spans="6:9" ht="13">
      <c r="F514" s="68"/>
      <c r="I514" s="68"/>
    </row>
    <row r="515" spans="6:9" ht="13">
      <c r="F515" s="68"/>
      <c r="I515" s="68"/>
    </row>
    <row r="516" spans="6:9" ht="13">
      <c r="F516" s="68"/>
      <c r="I516" s="68"/>
    </row>
    <row r="517" spans="6:9" ht="13">
      <c r="F517" s="68"/>
      <c r="I517" s="68"/>
    </row>
    <row r="518" spans="6:9" ht="13">
      <c r="F518" s="68"/>
      <c r="I518" s="68"/>
    </row>
    <row r="519" spans="6:9" ht="13">
      <c r="F519" s="68"/>
      <c r="I519" s="68"/>
    </row>
    <row r="520" spans="6:9" ht="13">
      <c r="F520" s="68"/>
      <c r="I520" s="68"/>
    </row>
    <row r="521" spans="6:9" ht="13">
      <c r="F521" s="68"/>
      <c r="I521" s="68"/>
    </row>
    <row r="522" spans="6:9" ht="13">
      <c r="F522" s="68"/>
      <c r="I522" s="68"/>
    </row>
    <row r="523" spans="6:9" ht="13">
      <c r="F523" s="68"/>
      <c r="I523" s="68"/>
    </row>
    <row r="524" spans="6:9" ht="13">
      <c r="F524" s="68"/>
      <c r="I524" s="68"/>
    </row>
    <row r="525" spans="6:9" ht="13">
      <c r="F525" s="68"/>
      <c r="I525" s="68"/>
    </row>
    <row r="526" spans="6:9" ht="13">
      <c r="F526" s="68"/>
      <c r="I526" s="68"/>
    </row>
    <row r="527" spans="6:9" ht="13">
      <c r="F527" s="68"/>
      <c r="I527" s="68"/>
    </row>
    <row r="528" spans="6:9" ht="13">
      <c r="F528" s="68"/>
      <c r="I528" s="68"/>
    </row>
    <row r="529" spans="6:9" ht="13">
      <c r="F529" s="68"/>
      <c r="I529" s="68"/>
    </row>
    <row r="530" spans="6:9" ht="13">
      <c r="F530" s="68"/>
      <c r="I530" s="68"/>
    </row>
    <row r="531" spans="6:9" ht="13">
      <c r="F531" s="68"/>
      <c r="I531" s="68"/>
    </row>
    <row r="532" spans="6:9" ht="13">
      <c r="F532" s="68"/>
      <c r="I532" s="68"/>
    </row>
    <row r="533" spans="6:9" ht="13">
      <c r="F533" s="68"/>
      <c r="I533" s="68"/>
    </row>
    <row r="534" spans="6:9" ht="13">
      <c r="F534" s="68"/>
      <c r="I534" s="68"/>
    </row>
    <row r="535" spans="6:9" ht="13">
      <c r="F535" s="68"/>
      <c r="I535" s="68"/>
    </row>
    <row r="536" spans="6:9" ht="13">
      <c r="F536" s="68"/>
      <c r="I536" s="68"/>
    </row>
    <row r="537" spans="6:9" ht="13">
      <c r="F537" s="68"/>
      <c r="I537" s="68"/>
    </row>
    <row r="538" spans="6:9" ht="13">
      <c r="F538" s="68"/>
      <c r="I538" s="68"/>
    </row>
    <row r="539" spans="6:9" ht="13">
      <c r="F539" s="68"/>
      <c r="I539" s="68"/>
    </row>
    <row r="540" spans="6:9" ht="13">
      <c r="F540" s="68"/>
      <c r="I540" s="68"/>
    </row>
    <row r="541" spans="6:9" ht="13">
      <c r="F541" s="68"/>
      <c r="I541" s="68"/>
    </row>
    <row r="542" spans="6:9" ht="13">
      <c r="F542" s="68"/>
      <c r="I542" s="68"/>
    </row>
    <row r="543" spans="6:9" ht="13">
      <c r="F543" s="68"/>
      <c r="I543" s="68"/>
    </row>
    <row r="544" spans="6:9" ht="13">
      <c r="F544" s="68"/>
      <c r="I544" s="68"/>
    </row>
    <row r="545" spans="6:9" ht="13">
      <c r="F545" s="68"/>
      <c r="I545" s="68"/>
    </row>
    <row r="546" spans="6:9" ht="13">
      <c r="F546" s="68"/>
      <c r="I546" s="68"/>
    </row>
    <row r="547" spans="6:9" ht="13">
      <c r="F547" s="68"/>
      <c r="I547" s="68"/>
    </row>
    <row r="548" spans="6:9" ht="13">
      <c r="F548" s="68"/>
      <c r="I548" s="68"/>
    </row>
    <row r="549" spans="6:9" ht="13">
      <c r="F549" s="68"/>
      <c r="I549" s="68"/>
    </row>
    <row r="550" spans="6:9" ht="13">
      <c r="F550" s="68"/>
      <c r="I550" s="68"/>
    </row>
    <row r="551" spans="6:9" ht="13">
      <c r="F551" s="68"/>
      <c r="I551" s="68"/>
    </row>
    <row r="552" spans="6:9" ht="13">
      <c r="F552" s="68"/>
      <c r="I552" s="68"/>
    </row>
    <row r="553" spans="6:9" ht="13">
      <c r="F553" s="68"/>
      <c r="I553" s="68"/>
    </row>
    <row r="554" spans="6:9" ht="13">
      <c r="F554" s="68"/>
      <c r="I554" s="68"/>
    </row>
    <row r="555" spans="6:9" ht="13">
      <c r="F555" s="68"/>
      <c r="I555" s="68"/>
    </row>
    <row r="556" spans="6:9" ht="13">
      <c r="F556" s="68"/>
      <c r="I556" s="68"/>
    </row>
    <row r="557" spans="6:9" ht="13">
      <c r="F557" s="68"/>
      <c r="I557" s="68"/>
    </row>
    <row r="558" spans="6:9" ht="13">
      <c r="F558" s="68"/>
      <c r="I558" s="68"/>
    </row>
    <row r="559" spans="6:9" ht="13">
      <c r="F559" s="68"/>
      <c r="I559" s="68"/>
    </row>
    <row r="560" spans="6:9" ht="13">
      <c r="F560" s="68"/>
      <c r="I560" s="68"/>
    </row>
    <row r="561" spans="6:9" ht="13">
      <c r="F561" s="68"/>
      <c r="I561" s="68"/>
    </row>
    <row r="562" spans="6:9" ht="13">
      <c r="F562" s="68"/>
      <c r="I562" s="68"/>
    </row>
    <row r="563" spans="6:9" ht="13">
      <c r="F563" s="68"/>
      <c r="I563" s="68"/>
    </row>
    <row r="564" spans="6:9" ht="13">
      <c r="F564" s="68"/>
      <c r="I564" s="68"/>
    </row>
    <row r="565" spans="6:9" ht="13">
      <c r="F565" s="68"/>
      <c r="I565" s="68"/>
    </row>
    <row r="566" spans="6:9" ht="13">
      <c r="F566" s="68"/>
      <c r="I566" s="68"/>
    </row>
    <row r="567" spans="6:9" ht="13">
      <c r="F567" s="68"/>
      <c r="I567" s="68"/>
    </row>
    <row r="568" spans="6:9" ht="13">
      <c r="F568" s="68"/>
      <c r="I568" s="68"/>
    </row>
    <row r="569" spans="6:9" ht="13">
      <c r="F569" s="68"/>
      <c r="I569" s="68"/>
    </row>
    <row r="570" spans="6:9" ht="13">
      <c r="F570" s="68"/>
      <c r="I570" s="68"/>
    </row>
    <row r="571" spans="6:9" ht="13">
      <c r="F571" s="68"/>
      <c r="I571" s="68"/>
    </row>
    <row r="572" spans="6:9" ht="13">
      <c r="F572" s="68"/>
      <c r="I572" s="68"/>
    </row>
    <row r="573" spans="6:9" ht="13">
      <c r="F573" s="68"/>
      <c r="I573" s="68"/>
    </row>
    <row r="574" spans="6:9" ht="13">
      <c r="F574" s="68"/>
      <c r="I574" s="68"/>
    </row>
    <row r="575" spans="6:9" ht="13">
      <c r="F575" s="68"/>
      <c r="I575" s="68"/>
    </row>
    <row r="576" spans="6:9" ht="13">
      <c r="F576" s="68"/>
      <c r="I576" s="68"/>
    </row>
    <row r="577" spans="6:9" ht="13">
      <c r="F577" s="68"/>
      <c r="I577" s="68"/>
    </row>
    <row r="578" spans="6:9" ht="13">
      <c r="F578" s="68"/>
      <c r="I578" s="68"/>
    </row>
    <row r="579" spans="6:9" ht="13">
      <c r="F579" s="68"/>
      <c r="I579" s="68"/>
    </row>
    <row r="580" spans="6:9" ht="13">
      <c r="F580" s="68"/>
      <c r="I580" s="68"/>
    </row>
    <row r="581" spans="6:9" ht="13">
      <c r="F581" s="68"/>
      <c r="I581" s="68"/>
    </row>
    <row r="582" spans="6:9" ht="13">
      <c r="F582" s="68"/>
      <c r="I582" s="68"/>
    </row>
    <row r="583" spans="6:9" ht="13">
      <c r="F583" s="68"/>
      <c r="I583" s="68"/>
    </row>
    <row r="584" spans="6:9" ht="13">
      <c r="F584" s="68"/>
      <c r="I584" s="68"/>
    </row>
    <row r="585" spans="6:9" ht="13">
      <c r="F585" s="68"/>
      <c r="I585" s="68"/>
    </row>
    <row r="586" spans="6:9" ht="13">
      <c r="F586" s="68"/>
      <c r="I586" s="68"/>
    </row>
    <row r="587" spans="6:9" ht="13">
      <c r="F587" s="68"/>
      <c r="I587" s="68"/>
    </row>
    <row r="588" spans="6:9" ht="13">
      <c r="F588" s="68"/>
      <c r="I588" s="68"/>
    </row>
    <row r="589" spans="6:9" ht="13">
      <c r="F589" s="68"/>
      <c r="I589" s="68"/>
    </row>
    <row r="590" spans="6:9" ht="13">
      <c r="F590" s="68"/>
      <c r="I590" s="68"/>
    </row>
    <row r="591" spans="6:9" ht="13">
      <c r="F591" s="68"/>
      <c r="I591" s="68"/>
    </row>
    <row r="592" spans="6:9" ht="13">
      <c r="F592" s="68"/>
      <c r="I592" s="68"/>
    </row>
    <row r="593" spans="6:9" ht="13">
      <c r="F593" s="68"/>
      <c r="I593" s="68"/>
    </row>
    <row r="594" spans="6:9" ht="13">
      <c r="F594" s="68"/>
      <c r="I594" s="68"/>
    </row>
    <row r="595" spans="6:9" ht="13">
      <c r="F595" s="68"/>
      <c r="I595" s="68"/>
    </row>
    <row r="596" spans="6:9" ht="13">
      <c r="F596" s="68"/>
      <c r="I596" s="68"/>
    </row>
    <row r="597" spans="6:9" ht="13">
      <c r="F597" s="68"/>
      <c r="I597" s="68"/>
    </row>
    <row r="598" spans="6:9" ht="13">
      <c r="F598" s="68"/>
      <c r="I598" s="68"/>
    </row>
    <row r="599" spans="6:9" ht="13">
      <c r="F599" s="68"/>
      <c r="I599" s="68"/>
    </row>
    <row r="600" spans="6:9" ht="13">
      <c r="F600" s="68"/>
      <c r="I600" s="68"/>
    </row>
    <row r="601" spans="6:9" ht="13">
      <c r="F601" s="68"/>
      <c r="I601" s="68"/>
    </row>
    <row r="602" spans="6:9" ht="13">
      <c r="F602" s="68"/>
      <c r="I602" s="68"/>
    </row>
    <row r="603" spans="6:9" ht="13">
      <c r="F603" s="68"/>
      <c r="I603" s="68"/>
    </row>
    <row r="604" spans="6:9" ht="13">
      <c r="F604" s="68"/>
      <c r="I604" s="68"/>
    </row>
    <row r="605" spans="6:9" ht="13">
      <c r="F605" s="68"/>
      <c r="I605" s="68"/>
    </row>
    <row r="606" spans="6:9" ht="13">
      <c r="F606" s="68"/>
      <c r="I606" s="68"/>
    </row>
    <row r="607" spans="6:9" ht="13">
      <c r="F607" s="68"/>
      <c r="I607" s="68"/>
    </row>
    <row r="608" spans="6:9" ht="13">
      <c r="F608" s="68"/>
      <c r="I608" s="68"/>
    </row>
    <row r="609" spans="6:9" ht="13">
      <c r="F609" s="68"/>
      <c r="I609" s="68"/>
    </row>
    <row r="610" spans="6:9" ht="13">
      <c r="F610" s="68"/>
      <c r="I610" s="68"/>
    </row>
    <row r="611" spans="6:9" ht="13">
      <c r="F611" s="68"/>
      <c r="I611" s="68"/>
    </row>
    <row r="612" spans="6:9" ht="13">
      <c r="F612" s="68"/>
      <c r="I612" s="68"/>
    </row>
    <row r="613" spans="6:9" ht="13">
      <c r="F613" s="68"/>
      <c r="I613" s="68"/>
    </row>
    <row r="614" spans="6:9" ht="13">
      <c r="F614" s="68"/>
      <c r="I614" s="68"/>
    </row>
    <row r="615" spans="6:9" ht="13">
      <c r="F615" s="68"/>
      <c r="I615" s="68"/>
    </row>
    <row r="616" spans="6:9" ht="13">
      <c r="F616" s="68"/>
      <c r="I616" s="68"/>
    </row>
    <row r="617" spans="6:9" ht="13">
      <c r="F617" s="68"/>
      <c r="I617" s="68"/>
    </row>
    <row r="618" spans="6:9" ht="13">
      <c r="F618" s="68"/>
      <c r="I618" s="68"/>
    </row>
    <row r="619" spans="6:9" ht="13">
      <c r="F619" s="68"/>
      <c r="I619" s="68"/>
    </row>
    <row r="620" spans="6:9" ht="13">
      <c r="F620" s="68"/>
      <c r="I620" s="68"/>
    </row>
    <row r="621" spans="6:9" ht="13">
      <c r="F621" s="68"/>
      <c r="I621" s="68"/>
    </row>
    <row r="622" spans="6:9" ht="13">
      <c r="F622" s="68"/>
      <c r="I622" s="68"/>
    </row>
    <row r="623" spans="6:9" ht="13">
      <c r="F623" s="68"/>
      <c r="I623" s="68"/>
    </row>
    <row r="624" spans="6:9" ht="13">
      <c r="F624" s="68"/>
      <c r="I624" s="68"/>
    </row>
    <row r="625" spans="6:9" ht="13">
      <c r="F625" s="68"/>
      <c r="I625" s="68"/>
    </row>
    <row r="626" spans="6:9" ht="13">
      <c r="F626" s="68"/>
      <c r="I626" s="68"/>
    </row>
    <row r="627" spans="6:9" ht="13">
      <c r="F627" s="68"/>
      <c r="I627" s="68"/>
    </row>
    <row r="628" spans="6:9" ht="13">
      <c r="F628" s="68"/>
      <c r="I628" s="68"/>
    </row>
    <row r="629" spans="6:9" ht="13">
      <c r="F629" s="68"/>
      <c r="I629" s="68"/>
    </row>
    <row r="630" spans="6:9" ht="13">
      <c r="F630" s="68"/>
      <c r="I630" s="68"/>
    </row>
    <row r="631" spans="6:9" ht="13">
      <c r="F631" s="68"/>
      <c r="I631" s="68"/>
    </row>
    <row r="632" spans="6:9" ht="13">
      <c r="F632" s="68"/>
      <c r="I632" s="68"/>
    </row>
    <row r="633" spans="6:9" ht="13">
      <c r="F633" s="68"/>
      <c r="I633" s="68"/>
    </row>
    <row r="634" spans="6:9" ht="13">
      <c r="F634" s="68"/>
      <c r="I634" s="68"/>
    </row>
    <row r="635" spans="6:9" ht="13">
      <c r="F635" s="68"/>
      <c r="I635" s="68"/>
    </row>
    <row r="636" spans="6:9" ht="13">
      <c r="F636" s="68"/>
      <c r="I636" s="68"/>
    </row>
    <row r="637" spans="6:9" ht="13">
      <c r="F637" s="68"/>
      <c r="I637" s="68"/>
    </row>
    <row r="638" spans="6:9" ht="13">
      <c r="F638" s="68"/>
      <c r="I638" s="68"/>
    </row>
    <row r="639" spans="6:9" ht="13">
      <c r="F639" s="68"/>
      <c r="I639" s="68"/>
    </row>
    <row r="640" spans="6:9" ht="13">
      <c r="F640" s="68"/>
      <c r="I640" s="68"/>
    </row>
    <row r="641" spans="6:9" ht="13">
      <c r="F641" s="68"/>
      <c r="I641" s="68"/>
    </row>
    <row r="642" spans="6:9" ht="13">
      <c r="F642" s="68"/>
      <c r="I642" s="68"/>
    </row>
    <row r="643" spans="6:9" ht="13">
      <c r="F643" s="68"/>
      <c r="I643" s="68"/>
    </row>
    <row r="644" spans="6:9" ht="13">
      <c r="F644" s="68"/>
      <c r="I644" s="68"/>
    </row>
    <row r="645" spans="6:9" ht="13">
      <c r="F645" s="68"/>
      <c r="I645" s="68"/>
    </row>
    <row r="646" spans="6:9" ht="13">
      <c r="F646" s="68"/>
      <c r="I646" s="68"/>
    </row>
    <row r="647" spans="6:9" ht="13">
      <c r="F647" s="68"/>
      <c r="I647" s="68"/>
    </row>
    <row r="648" spans="6:9" ht="13">
      <c r="F648" s="68"/>
      <c r="I648" s="68"/>
    </row>
    <row r="649" spans="6:9" ht="13">
      <c r="F649" s="68"/>
      <c r="I649" s="68"/>
    </row>
    <row r="650" spans="6:9" ht="13">
      <c r="F650" s="68"/>
      <c r="I650" s="68"/>
    </row>
    <row r="651" spans="6:9" ht="13">
      <c r="F651" s="68"/>
      <c r="I651" s="68"/>
    </row>
    <row r="652" spans="6:9" ht="13">
      <c r="F652" s="68"/>
      <c r="I652" s="68"/>
    </row>
    <row r="653" spans="6:9" ht="13">
      <c r="F653" s="68"/>
      <c r="I653" s="68"/>
    </row>
    <row r="654" spans="6:9" ht="13">
      <c r="F654" s="68"/>
      <c r="I654" s="68"/>
    </row>
    <row r="655" spans="6:9" ht="13">
      <c r="F655" s="68"/>
      <c r="I655" s="68"/>
    </row>
    <row r="656" spans="6:9" ht="13">
      <c r="F656" s="68"/>
      <c r="I656" s="68"/>
    </row>
    <row r="657" spans="6:9" ht="13">
      <c r="F657" s="68"/>
      <c r="I657" s="68"/>
    </row>
    <row r="658" spans="6:9" ht="13">
      <c r="F658" s="68"/>
      <c r="I658" s="68"/>
    </row>
    <row r="659" spans="6:9" ht="13">
      <c r="F659" s="68"/>
      <c r="I659" s="68"/>
    </row>
    <row r="660" spans="6:9" ht="13">
      <c r="F660" s="68"/>
      <c r="I660" s="68"/>
    </row>
    <row r="661" spans="6:9" ht="13">
      <c r="F661" s="68"/>
      <c r="I661" s="68"/>
    </row>
    <row r="662" spans="6:9" ht="13">
      <c r="F662" s="68"/>
      <c r="I662" s="68"/>
    </row>
    <row r="663" spans="6:9" ht="13">
      <c r="F663" s="68"/>
      <c r="I663" s="68"/>
    </row>
    <row r="664" spans="6:9" ht="13">
      <c r="F664" s="68"/>
      <c r="I664" s="68"/>
    </row>
    <row r="665" spans="6:9" ht="13">
      <c r="F665" s="68"/>
      <c r="I665" s="68"/>
    </row>
    <row r="666" spans="6:9" ht="13">
      <c r="F666" s="68"/>
      <c r="I666" s="68"/>
    </row>
    <row r="667" spans="6:9" ht="13">
      <c r="F667" s="68"/>
      <c r="I667" s="68"/>
    </row>
    <row r="668" spans="6:9" ht="13">
      <c r="F668" s="68"/>
      <c r="I668" s="68"/>
    </row>
    <row r="669" spans="6:9" ht="13">
      <c r="F669" s="68"/>
      <c r="I669" s="68"/>
    </row>
    <row r="670" spans="6:9" ht="13">
      <c r="F670" s="68"/>
      <c r="I670" s="68"/>
    </row>
    <row r="671" spans="6:9" ht="13">
      <c r="F671" s="68"/>
      <c r="I671" s="68"/>
    </row>
    <row r="672" spans="6:9" ht="13">
      <c r="F672" s="68"/>
      <c r="I672" s="68"/>
    </row>
    <row r="673" spans="6:9" ht="13">
      <c r="F673" s="68"/>
      <c r="I673" s="68"/>
    </row>
    <row r="674" spans="6:9" ht="13">
      <c r="F674" s="68"/>
      <c r="I674" s="68"/>
    </row>
    <row r="675" spans="6:9" ht="13">
      <c r="F675" s="68"/>
      <c r="I675" s="68"/>
    </row>
    <row r="676" spans="6:9" ht="13">
      <c r="F676" s="68"/>
      <c r="I676" s="68"/>
    </row>
    <row r="677" spans="6:9" ht="13">
      <c r="F677" s="68"/>
      <c r="I677" s="68"/>
    </row>
    <row r="678" spans="6:9" ht="13">
      <c r="F678" s="68"/>
      <c r="I678" s="68"/>
    </row>
    <row r="679" spans="6:9" ht="13">
      <c r="F679" s="68"/>
      <c r="I679" s="68"/>
    </row>
    <row r="680" spans="6:9" ht="13">
      <c r="F680" s="68"/>
      <c r="I680" s="68"/>
    </row>
    <row r="681" spans="6:9" ht="13">
      <c r="F681" s="68"/>
      <c r="I681" s="68"/>
    </row>
    <row r="682" spans="6:9" ht="13">
      <c r="F682" s="68"/>
      <c r="I682" s="68"/>
    </row>
    <row r="683" spans="6:9" ht="13">
      <c r="F683" s="68"/>
      <c r="I683" s="68"/>
    </row>
    <row r="684" spans="6:9" ht="13">
      <c r="F684" s="68"/>
      <c r="I684" s="68"/>
    </row>
    <row r="685" spans="6:9" ht="13">
      <c r="F685" s="68"/>
      <c r="I685" s="68"/>
    </row>
    <row r="686" spans="6:9" ht="13">
      <c r="F686" s="68"/>
      <c r="I686" s="68"/>
    </row>
    <row r="687" spans="6:9" ht="13">
      <c r="F687" s="68"/>
      <c r="I687" s="68"/>
    </row>
    <row r="688" spans="6:9" ht="13">
      <c r="F688" s="68"/>
      <c r="I688" s="68"/>
    </row>
    <row r="689" spans="6:9" ht="13">
      <c r="F689" s="68"/>
      <c r="I689" s="68"/>
    </row>
    <row r="690" spans="6:9" ht="13">
      <c r="F690" s="68"/>
      <c r="I690" s="68"/>
    </row>
    <row r="691" spans="6:9" ht="13">
      <c r="F691" s="68"/>
      <c r="I691" s="68"/>
    </row>
    <row r="692" spans="6:9" ht="13">
      <c r="F692" s="68"/>
      <c r="I692" s="68"/>
    </row>
    <row r="693" spans="6:9" ht="13">
      <c r="F693" s="68"/>
      <c r="I693" s="68"/>
    </row>
    <row r="694" spans="6:9" ht="13">
      <c r="F694" s="68"/>
      <c r="I694" s="68"/>
    </row>
    <row r="695" spans="6:9" ht="13">
      <c r="F695" s="68"/>
      <c r="I695" s="68"/>
    </row>
    <row r="696" spans="6:9" ht="13">
      <c r="F696" s="68"/>
      <c r="I696" s="68"/>
    </row>
    <row r="697" spans="6:9" ht="13">
      <c r="F697" s="68"/>
      <c r="I697" s="68"/>
    </row>
    <row r="698" spans="6:9" ht="13">
      <c r="F698" s="68"/>
      <c r="I698" s="68"/>
    </row>
    <row r="699" spans="6:9" ht="13">
      <c r="F699" s="68"/>
      <c r="I699" s="68"/>
    </row>
    <row r="700" spans="6:9" ht="13">
      <c r="F700" s="68"/>
      <c r="I700" s="68"/>
    </row>
    <row r="701" spans="6:9" ht="13">
      <c r="F701" s="68"/>
      <c r="I701" s="68"/>
    </row>
    <row r="702" spans="6:9" ht="13">
      <c r="F702" s="68"/>
      <c r="I702" s="68"/>
    </row>
    <row r="703" spans="6:9" ht="13">
      <c r="F703" s="68"/>
      <c r="I703" s="68"/>
    </row>
    <row r="704" spans="6:9" ht="13">
      <c r="F704" s="68"/>
      <c r="I704" s="68"/>
    </row>
    <row r="705" spans="6:9" ht="13">
      <c r="F705" s="68"/>
      <c r="I705" s="68"/>
    </row>
    <row r="706" spans="6:9" ht="13">
      <c r="F706" s="68"/>
      <c r="I706" s="68"/>
    </row>
    <row r="707" spans="6:9" ht="13">
      <c r="F707" s="68"/>
      <c r="I707" s="68"/>
    </row>
    <row r="708" spans="6:9" ht="13">
      <c r="F708" s="68"/>
      <c r="I708" s="68"/>
    </row>
    <row r="709" spans="6:9" ht="13">
      <c r="F709" s="68"/>
      <c r="I709" s="68"/>
    </row>
    <row r="710" spans="6:9" ht="13">
      <c r="F710" s="68"/>
      <c r="I710" s="68"/>
    </row>
    <row r="711" spans="6:9" ht="13">
      <c r="F711" s="68"/>
      <c r="I711" s="68"/>
    </row>
    <row r="712" spans="6:9" ht="13">
      <c r="F712" s="68"/>
      <c r="I712" s="68"/>
    </row>
    <row r="713" spans="6:9" ht="13">
      <c r="F713" s="68"/>
      <c r="I713" s="68"/>
    </row>
    <row r="714" spans="6:9" ht="13">
      <c r="F714" s="68"/>
      <c r="I714" s="68"/>
    </row>
    <row r="715" spans="6:9" ht="13">
      <c r="F715" s="68"/>
      <c r="I715" s="68"/>
    </row>
    <row r="716" spans="6:9" ht="13">
      <c r="F716" s="68"/>
      <c r="I716" s="68"/>
    </row>
    <row r="717" spans="6:9" ht="13">
      <c r="F717" s="68"/>
      <c r="I717" s="68"/>
    </row>
    <row r="718" spans="6:9" ht="13">
      <c r="F718" s="68"/>
      <c r="I718" s="68"/>
    </row>
    <row r="719" spans="6:9" ht="13">
      <c r="F719" s="68"/>
      <c r="I719" s="68"/>
    </row>
    <row r="720" spans="6:9" ht="13">
      <c r="F720" s="68"/>
      <c r="I720" s="68"/>
    </row>
    <row r="721" spans="6:9" ht="13">
      <c r="F721" s="68"/>
      <c r="I721" s="68"/>
    </row>
    <row r="722" spans="6:9" ht="13">
      <c r="F722" s="68"/>
      <c r="I722" s="68"/>
    </row>
    <row r="723" spans="6:9" ht="13">
      <c r="F723" s="68"/>
      <c r="I723" s="68"/>
    </row>
    <row r="724" spans="6:9" ht="13">
      <c r="F724" s="68"/>
      <c r="I724" s="68"/>
    </row>
    <row r="725" spans="6:9" ht="13">
      <c r="F725" s="68"/>
      <c r="I725" s="68"/>
    </row>
    <row r="726" spans="6:9" ht="13">
      <c r="F726" s="68"/>
      <c r="I726" s="68"/>
    </row>
    <row r="727" spans="6:9" ht="13">
      <c r="F727" s="68"/>
      <c r="I727" s="68"/>
    </row>
    <row r="728" spans="6:9" ht="13">
      <c r="F728" s="68"/>
      <c r="I728" s="68"/>
    </row>
    <row r="729" spans="6:9" ht="13">
      <c r="F729" s="68"/>
      <c r="I729" s="68"/>
    </row>
    <row r="730" spans="6:9" ht="13">
      <c r="F730" s="68"/>
      <c r="I730" s="68"/>
    </row>
    <row r="731" spans="6:9" ht="13">
      <c r="F731" s="68"/>
      <c r="I731" s="68"/>
    </row>
    <row r="732" spans="6:9" ht="13">
      <c r="F732" s="68"/>
      <c r="I732" s="68"/>
    </row>
    <row r="733" spans="6:9" ht="13">
      <c r="F733" s="68"/>
      <c r="I733" s="68"/>
    </row>
    <row r="734" spans="6:9" ht="13">
      <c r="F734" s="68"/>
      <c r="I734" s="68"/>
    </row>
    <row r="735" spans="6:9" ht="13">
      <c r="F735" s="68"/>
      <c r="I735" s="68"/>
    </row>
    <row r="736" spans="6:9" ht="13">
      <c r="F736" s="68"/>
      <c r="I736" s="68"/>
    </row>
    <row r="737" spans="6:9" ht="13">
      <c r="F737" s="68"/>
      <c r="I737" s="68"/>
    </row>
    <row r="738" spans="6:9" ht="13">
      <c r="F738" s="68"/>
      <c r="I738" s="68"/>
    </row>
    <row r="739" spans="6:9" ht="13">
      <c r="F739" s="68"/>
      <c r="I739" s="68"/>
    </row>
    <row r="740" spans="6:9" ht="13">
      <c r="F740" s="68"/>
      <c r="I740" s="68"/>
    </row>
    <row r="741" spans="6:9" ht="13">
      <c r="F741" s="68"/>
      <c r="I741" s="68"/>
    </row>
    <row r="742" spans="6:9" ht="13">
      <c r="F742" s="68"/>
      <c r="I742" s="68"/>
    </row>
    <row r="743" spans="6:9" ht="13">
      <c r="F743" s="68"/>
      <c r="I743" s="68"/>
    </row>
    <row r="744" spans="6:9" ht="13">
      <c r="F744" s="68"/>
      <c r="I744" s="68"/>
    </row>
    <row r="745" spans="6:9" ht="13">
      <c r="F745" s="68"/>
      <c r="I745" s="68"/>
    </row>
    <row r="746" spans="6:9" ht="13">
      <c r="F746" s="68"/>
      <c r="I746" s="68"/>
    </row>
    <row r="747" spans="6:9" ht="13">
      <c r="F747" s="68"/>
      <c r="I747" s="68"/>
    </row>
    <row r="748" spans="6:9" ht="13">
      <c r="F748" s="68"/>
      <c r="I748" s="68"/>
    </row>
    <row r="749" spans="6:9" ht="13">
      <c r="F749" s="68"/>
      <c r="I749" s="68"/>
    </row>
    <row r="750" spans="6:9" ht="13">
      <c r="F750" s="68"/>
      <c r="I750" s="68"/>
    </row>
    <row r="751" spans="6:9" ht="13">
      <c r="F751" s="68"/>
      <c r="I751" s="68"/>
    </row>
    <row r="752" spans="6:9" ht="13">
      <c r="F752" s="68"/>
      <c r="I752" s="68"/>
    </row>
    <row r="753" spans="6:9" ht="13">
      <c r="F753" s="68"/>
      <c r="I753" s="68"/>
    </row>
    <row r="754" spans="6:9" ht="13">
      <c r="F754" s="68"/>
      <c r="I754" s="68"/>
    </row>
    <row r="755" spans="6:9" ht="13">
      <c r="F755" s="68"/>
      <c r="I755" s="68"/>
    </row>
    <row r="756" spans="6:9" ht="13">
      <c r="F756" s="68"/>
      <c r="I756" s="68"/>
    </row>
    <row r="757" spans="6:9" ht="13">
      <c r="F757" s="68"/>
      <c r="I757" s="68"/>
    </row>
    <row r="758" spans="6:9" ht="13">
      <c r="F758" s="68"/>
      <c r="I758" s="68"/>
    </row>
    <row r="759" spans="6:9" ht="13">
      <c r="F759" s="68"/>
      <c r="I759" s="68"/>
    </row>
    <row r="760" spans="6:9" ht="13">
      <c r="F760" s="68"/>
      <c r="I760" s="68"/>
    </row>
    <row r="761" spans="6:9" ht="13">
      <c r="F761" s="68"/>
      <c r="I761" s="68"/>
    </row>
    <row r="762" spans="6:9" ht="13">
      <c r="F762" s="68"/>
      <c r="I762" s="68"/>
    </row>
    <row r="763" spans="6:9" ht="13">
      <c r="F763" s="68"/>
      <c r="I763" s="68"/>
    </row>
    <row r="764" spans="6:9" ht="13">
      <c r="F764" s="68"/>
      <c r="I764" s="68"/>
    </row>
    <row r="765" spans="6:9" ht="13">
      <c r="F765" s="68"/>
      <c r="I765" s="68"/>
    </row>
    <row r="766" spans="6:9" ht="13">
      <c r="F766" s="68"/>
      <c r="I766" s="68"/>
    </row>
    <row r="767" spans="6:9" ht="13">
      <c r="F767" s="68"/>
      <c r="I767" s="68"/>
    </row>
    <row r="768" spans="6:9" ht="13">
      <c r="F768" s="68"/>
      <c r="I768" s="68"/>
    </row>
    <row r="769" spans="6:9" ht="13">
      <c r="F769" s="68"/>
      <c r="I769" s="68"/>
    </row>
    <row r="770" spans="6:9" ht="13">
      <c r="F770" s="68"/>
      <c r="I770" s="68"/>
    </row>
    <row r="771" spans="6:9" ht="13">
      <c r="F771" s="68"/>
      <c r="I771" s="68"/>
    </row>
    <row r="772" spans="6:9" ht="13">
      <c r="F772" s="68"/>
      <c r="I772" s="68"/>
    </row>
    <row r="773" spans="6:9" ht="13">
      <c r="F773" s="68"/>
      <c r="I773" s="68"/>
    </row>
    <row r="774" spans="6:9" ht="13">
      <c r="F774" s="68"/>
      <c r="I774" s="68"/>
    </row>
    <row r="775" spans="6:9" ht="13">
      <c r="F775" s="68"/>
      <c r="I775" s="68"/>
    </row>
    <row r="776" spans="6:9" ht="13">
      <c r="F776" s="68"/>
      <c r="I776" s="68"/>
    </row>
    <row r="777" spans="6:9" ht="13">
      <c r="F777" s="68"/>
      <c r="I777" s="68"/>
    </row>
    <row r="778" spans="6:9" ht="13">
      <c r="F778" s="68"/>
      <c r="I778" s="68"/>
    </row>
    <row r="779" spans="6:9" ht="13">
      <c r="F779" s="68"/>
      <c r="I779" s="68"/>
    </row>
    <row r="780" spans="6:9" ht="13">
      <c r="F780" s="68"/>
      <c r="I780" s="68"/>
    </row>
    <row r="781" spans="6:9" ht="13">
      <c r="F781" s="68"/>
      <c r="I781" s="68"/>
    </row>
    <row r="782" spans="6:9" ht="13">
      <c r="F782" s="68"/>
      <c r="I782" s="68"/>
    </row>
    <row r="783" spans="6:9" ht="13">
      <c r="F783" s="68"/>
      <c r="I783" s="68"/>
    </row>
    <row r="784" spans="6:9" ht="13">
      <c r="F784" s="68"/>
      <c r="I784" s="68"/>
    </row>
    <row r="785" spans="6:9" ht="13">
      <c r="F785" s="68"/>
      <c r="I785" s="68"/>
    </row>
    <row r="786" spans="6:9" ht="13">
      <c r="F786" s="68"/>
      <c r="I786" s="68"/>
    </row>
    <row r="787" spans="6:9" ht="13">
      <c r="F787" s="68"/>
      <c r="I787" s="68"/>
    </row>
    <row r="788" spans="6:9" ht="13">
      <c r="F788" s="68"/>
      <c r="I788" s="68"/>
    </row>
    <row r="789" spans="6:9" ht="13">
      <c r="F789" s="68"/>
      <c r="I789" s="68"/>
    </row>
    <row r="790" spans="6:9" ht="13">
      <c r="F790" s="68"/>
      <c r="I790" s="68"/>
    </row>
    <row r="791" spans="6:9" ht="13">
      <c r="F791" s="68"/>
      <c r="I791" s="68"/>
    </row>
    <row r="792" spans="6:9" ht="13">
      <c r="F792" s="68"/>
      <c r="I792" s="68"/>
    </row>
    <row r="793" spans="6:9" ht="13">
      <c r="F793" s="68"/>
      <c r="I793" s="68"/>
    </row>
    <row r="794" spans="6:9" ht="13">
      <c r="F794" s="68"/>
      <c r="I794" s="68"/>
    </row>
    <row r="795" spans="6:9" ht="13">
      <c r="F795" s="68"/>
      <c r="I795" s="68"/>
    </row>
    <row r="796" spans="6:9" ht="13">
      <c r="F796" s="68"/>
      <c r="I796" s="68"/>
    </row>
    <row r="797" spans="6:9" ht="13">
      <c r="F797" s="68"/>
      <c r="I797" s="68"/>
    </row>
    <row r="798" spans="6:9" ht="13">
      <c r="F798" s="68"/>
      <c r="I798" s="68"/>
    </row>
    <row r="799" spans="6:9" ht="13">
      <c r="F799" s="68"/>
      <c r="I799" s="68"/>
    </row>
    <row r="800" spans="6:9" ht="13">
      <c r="F800" s="68"/>
      <c r="I800" s="68"/>
    </row>
    <row r="801" spans="6:9" ht="13">
      <c r="F801" s="68"/>
      <c r="I801" s="68"/>
    </row>
    <row r="802" spans="6:9" ht="13">
      <c r="F802" s="68"/>
      <c r="I802" s="68"/>
    </row>
    <row r="803" spans="6:9" ht="13">
      <c r="F803" s="68"/>
      <c r="I803" s="68"/>
    </row>
    <row r="804" spans="6:9" ht="13">
      <c r="F804" s="68"/>
      <c r="I804" s="68"/>
    </row>
    <row r="805" spans="6:9" ht="13">
      <c r="F805" s="68"/>
      <c r="I805" s="68"/>
    </row>
    <row r="806" spans="6:9" ht="13">
      <c r="F806" s="68"/>
      <c r="I806" s="68"/>
    </row>
    <row r="807" spans="6:9" ht="13">
      <c r="F807" s="68"/>
      <c r="I807" s="68"/>
    </row>
    <row r="808" spans="6:9" ht="13">
      <c r="F808" s="68"/>
      <c r="I808" s="68"/>
    </row>
    <row r="809" spans="6:9" ht="13">
      <c r="F809" s="68"/>
      <c r="I809" s="68"/>
    </row>
    <row r="810" spans="6:9" ht="13">
      <c r="F810" s="68"/>
      <c r="I810" s="68"/>
    </row>
    <row r="811" spans="6:9" ht="13">
      <c r="F811" s="68"/>
      <c r="I811" s="68"/>
    </row>
    <row r="812" spans="6:9" ht="13">
      <c r="F812" s="68"/>
      <c r="I812" s="68"/>
    </row>
    <row r="813" spans="6:9" ht="13">
      <c r="F813" s="68"/>
      <c r="I813" s="68"/>
    </row>
    <row r="814" spans="6:9" ht="13">
      <c r="F814" s="68"/>
      <c r="I814" s="68"/>
    </row>
    <row r="815" spans="6:9" ht="13">
      <c r="F815" s="68"/>
      <c r="I815" s="68"/>
    </row>
    <row r="816" spans="6:9" ht="13">
      <c r="F816" s="68"/>
      <c r="I816" s="68"/>
    </row>
    <row r="817" spans="6:9" ht="13">
      <c r="F817" s="68"/>
      <c r="I817" s="68"/>
    </row>
    <row r="818" spans="6:9" ht="13">
      <c r="F818" s="68"/>
      <c r="I818" s="68"/>
    </row>
    <row r="819" spans="6:9" ht="13">
      <c r="F819" s="68"/>
      <c r="I819" s="68"/>
    </row>
    <row r="820" spans="6:9" ht="13">
      <c r="F820" s="68"/>
      <c r="I820" s="68"/>
    </row>
    <row r="821" spans="6:9" ht="13">
      <c r="F821" s="68"/>
      <c r="I821" s="68"/>
    </row>
    <row r="822" spans="6:9" ht="13">
      <c r="F822" s="68"/>
      <c r="I822" s="68"/>
    </row>
    <row r="823" spans="6:9" ht="13">
      <c r="F823" s="68"/>
      <c r="I823" s="68"/>
    </row>
    <row r="824" spans="6:9" ht="13">
      <c r="F824" s="68"/>
      <c r="I824" s="68"/>
    </row>
    <row r="825" spans="6:9" ht="13">
      <c r="F825" s="68"/>
      <c r="I825" s="68"/>
    </row>
    <row r="826" spans="6:9" ht="13">
      <c r="F826" s="68"/>
      <c r="I826" s="68"/>
    </row>
    <row r="827" spans="6:9" ht="13">
      <c r="F827" s="68"/>
      <c r="I827" s="68"/>
    </row>
    <row r="828" spans="6:9" ht="13">
      <c r="F828" s="68"/>
      <c r="I828" s="68"/>
    </row>
    <row r="829" spans="6:9" ht="13">
      <c r="F829" s="68"/>
      <c r="I829" s="68"/>
    </row>
    <row r="830" spans="6:9" ht="13">
      <c r="F830" s="68"/>
      <c r="I830" s="68"/>
    </row>
    <row r="831" spans="6:9" ht="13">
      <c r="F831" s="68"/>
      <c r="I831" s="68"/>
    </row>
    <row r="832" spans="6:9" ht="13">
      <c r="F832" s="68"/>
      <c r="I832" s="68"/>
    </row>
    <row r="833" spans="6:9" ht="13">
      <c r="F833" s="68"/>
      <c r="I833" s="68"/>
    </row>
    <row r="834" spans="6:9" ht="13">
      <c r="F834" s="68"/>
      <c r="I834" s="68"/>
    </row>
    <row r="835" spans="6:9" ht="13">
      <c r="F835" s="68"/>
      <c r="I835" s="68"/>
    </row>
    <row r="836" spans="6:9" ht="13">
      <c r="F836" s="68"/>
      <c r="I836" s="68"/>
    </row>
    <row r="837" spans="6:9" ht="13">
      <c r="F837" s="68"/>
      <c r="I837" s="68"/>
    </row>
    <row r="838" spans="6:9" ht="13">
      <c r="F838" s="68"/>
      <c r="I838" s="68"/>
    </row>
    <row r="839" spans="6:9" ht="13">
      <c r="F839" s="68"/>
      <c r="I839" s="68"/>
    </row>
    <row r="840" spans="6:9" ht="13">
      <c r="F840" s="68"/>
      <c r="I840" s="68"/>
    </row>
    <row r="841" spans="6:9" ht="13">
      <c r="F841" s="68"/>
      <c r="I841" s="68"/>
    </row>
    <row r="842" spans="6:9" ht="13">
      <c r="F842" s="68"/>
      <c r="I842" s="68"/>
    </row>
    <row r="843" spans="6:9" ht="13">
      <c r="F843" s="68"/>
      <c r="I843" s="68"/>
    </row>
    <row r="844" spans="6:9" ht="13">
      <c r="F844" s="68"/>
      <c r="I844" s="68"/>
    </row>
    <row r="845" spans="6:9" ht="13">
      <c r="F845" s="68"/>
      <c r="I845" s="68"/>
    </row>
    <row r="846" spans="6:9" ht="13">
      <c r="F846" s="68"/>
      <c r="I846" s="68"/>
    </row>
    <row r="847" spans="6:9" ht="13">
      <c r="F847" s="68"/>
      <c r="I847" s="68"/>
    </row>
    <row r="848" spans="6:9" ht="13">
      <c r="F848" s="68"/>
      <c r="I848" s="68"/>
    </row>
    <row r="849" spans="6:9" ht="13">
      <c r="F849" s="68"/>
      <c r="I849" s="68"/>
    </row>
    <row r="850" spans="6:9" ht="13">
      <c r="F850" s="68"/>
      <c r="I850" s="68"/>
    </row>
    <row r="851" spans="6:9" ht="13">
      <c r="F851" s="68"/>
      <c r="I851" s="68"/>
    </row>
    <row r="852" spans="6:9" ht="13">
      <c r="F852" s="68"/>
      <c r="I852" s="68"/>
    </row>
    <row r="853" spans="6:9" ht="13">
      <c r="F853" s="68"/>
      <c r="I853" s="68"/>
    </row>
    <row r="854" spans="6:9" ht="13">
      <c r="F854" s="68"/>
      <c r="I854" s="68"/>
    </row>
    <row r="855" spans="6:9" ht="13">
      <c r="F855" s="68"/>
      <c r="I855" s="68"/>
    </row>
    <row r="856" spans="6:9" ht="13">
      <c r="F856" s="68"/>
      <c r="I856" s="68"/>
    </row>
    <row r="857" spans="6:9" ht="13">
      <c r="F857" s="68"/>
      <c r="I857" s="68"/>
    </row>
    <row r="858" spans="6:9" ht="13">
      <c r="F858" s="68"/>
      <c r="I858" s="68"/>
    </row>
    <row r="859" spans="6:9" ht="13">
      <c r="F859" s="68"/>
      <c r="I859" s="68"/>
    </row>
    <row r="860" spans="6:9" ht="13">
      <c r="F860" s="68"/>
      <c r="I860" s="68"/>
    </row>
    <row r="861" spans="6:9" ht="13">
      <c r="F861" s="68"/>
      <c r="I861" s="68"/>
    </row>
    <row r="862" spans="6:9" ht="13">
      <c r="F862" s="68"/>
      <c r="I862" s="68"/>
    </row>
    <row r="863" spans="6:9" ht="13">
      <c r="F863" s="68"/>
      <c r="I863" s="68"/>
    </row>
    <row r="864" spans="6:9" ht="13">
      <c r="F864" s="68"/>
      <c r="I864" s="68"/>
    </row>
    <row r="865" spans="6:9" ht="13">
      <c r="F865" s="68"/>
      <c r="I865" s="68"/>
    </row>
    <row r="866" spans="6:9" ht="13">
      <c r="F866" s="68"/>
      <c r="I866" s="68"/>
    </row>
    <row r="867" spans="6:9" ht="13">
      <c r="F867" s="68"/>
      <c r="I867" s="68"/>
    </row>
    <row r="868" spans="6:9" ht="13">
      <c r="F868" s="68"/>
      <c r="I868" s="68"/>
    </row>
    <row r="869" spans="6:9" ht="13">
      <c r="F869" s="68"/>
      <c r="I869" s="68"/>
    </row>
    <row r="870" spans="6:9" ht="13">
      <c r="F870" s="68"/>
      <c r="I870" s="68"/>
    </row>
    <row r="871" spans="6:9" ht="13">
      <c r="F871" s="68"/>
      <c r="I871" s="68"/>
    </row>
    <row r="872" spans="6:9" ht="13">
      <c r="F872" s="68"/>
      <c r="I872" s="68"/>
    </row>
    <row r="873" spans="6:9" ht="13">
      <c r="F873" s="68"/>
      <c r="I873" s="68"/>
    </row>
    <row r="874" spans="6:9" ht="13">
      <c r="F874" s="68"/>
      <c r="I874" s="68"/>
    </row>
    <row r="875" spans="6:9" ht="13">
      <c r="F875" s="68"/>
      <c r="I875" s="68"/>
    </row>
    <row r="876" spans="6:9" ht="13">
      <c r="F876" s="68"/>
      <c r="I876" s="68"/>
    </row>
    <row r="877" spans="6:9" ht="13">
      <c r="F877" s="68"/>
      <c r="I877" s="68"/>
    </row>
    <row r="878" spans="6:9" ht="13">
      <c r="F878" s="68"/>
      <c r="I878" s="68"/>
    </row>
    <row r="879" spans="6:9" ht="13">
      <c r="F879" s="68"/>
      <c r="I879" s="68"/>
    </row>
    <row r="880" spans="6:9" ht="13">
      <c r="F880" s="68"/>
      <c r="I880" s="68"/>
    </row>
    <row r="881" spans="6:9" ht="13">
      <c r="F881" s="68"/>
      <c r="I881" s="68"/>
    </row>
    <row r="882" spans="6:9" ht="13">
      <c r="F882" s="68"/>
      <c r="I882" s="68"/>
    </row>
    <row r="883" spans="6:9" ht="13">
      <c r="F883" s="68"/>
      <c r="I883" s="68"/>
    </row>
    <row r="884" spans="6:9" ht="13">
      <c r="F884" s="68"/>
      <c r="I884" s="68"/>
    </row>
    <row r="885" spans="6:9" ht="13">
      <c r="F885" s="68"/>
      <c r="I885" s="68"/>
    </row>
    <row r="886" spans="6:9" ht="13">
      <c r="F886" s="68"/>
      <c r="I886" s="68"/>
    </row>
    <row r="887" spans="6:9" ht="13">
      <c r="F887" s="68"/>
      <c r="I887" s="68"/>
    </row>
    <row r="888" spans="6:9" ht="13">
      <c r="F888" s="68"/>
      <c r="I888" s="68"/>
    </row>
    <row r="889" spans="6:9" ht="13">
      <c r="F889" s="68"/>
      <c r="I889" s="68"/>
    </row>
    <row r="890" spans="6:9" ht="13">
      <c r="F890" s="68"/>
      <c r="I890" s="68"/>
    </row>
    <row r="891" spans="6:9" ht="13">
      <c r="F891" s="68"/>
      <c r="I891" s="68"/>
    </row>
    <row r="892" spans="6:9" ht="13">
      <c r="F892" s="68"/>
      <c r="I892" s="68"/>
    </row>
    <row r="893" spans="6:9" ht="13">
      <c r="F893" s="68"/>
      <c r="I893" s="68"/>
    </row>
    <row r="894" spans="6:9" ht="13">
      <c r="F894" s="68"/>
      <c r="I894" s="68"/>
    </row>
    <row r="895" spans="6:9" ht="13">
      <c r="F895" s="68"/>
      <c r="I895" s="68"/>
    </row>
    <row r="896" spans="6:9" ht="13">
      <c r="F896" s="68"/>
      <c r="I896" s="68"/>
    </row>
    <row r="897" spans="6:9" ht="13">
      <c r="F897" s="68"/>
      <c r="I897" s="68"/>
    </row>
    <row r="898" spans="6:9" ht="13">
      <c r="F898" s="68"/>
      <c r="I898" s="68"/>
    </row>
    <row r="899" spans="6:9" ht="13">
      <c r="F899" s="68"/>
      <c r="I899" s="68"/>
    </row>
    <row r="900" spans="6:9" ht="13">
      <c r="F900" s="68"/>
      <c r="I900" s="68"/>
    </row>
    <row r="901" spans="6:9" ht="13">
      <c r="F901" s="68"/>
      <c r="I901" s="68"/>
    </row>
    <row r="902" spans="6:9" ht="13">
      <c r="F902" s="68"/>
      <c r="I902" s="68"/>
    </row>
    <row r="903" spans="6:9" ht="13">
      <c r="F903" s="68"/>
      <c r="I903" s="68"/>
    </row>
    <row r="904" spans="6:9" ht="13">
      <c r="F904" s="68"/>
      <c r="I904" s="68"/>
    </row>
    <row r="905" spans="6:9" ht="13">
      <c r="F905" s="68"/>
      <c r="I905" s="68"/>
    </row>
    <row r="906" spans="6:9" ht="13">
      <c r="F906" s="68"/>
      <c r="I906" s="68"/>
    </row>
    <row r="907" spans="6:9" ht="13">
      <c r="F907" s="68"/>
      <c r="I907" s="68"/>
    </row>
    <row r="908" spans="6:9" ht="13">
      <c r="F908" s="68"/>
      <c r="I908" s="68"/>
    </row>
    <row r="909" spans="6:9" ht="13">
      <c r="F909" s="68"/>
      <c r="I909" s="68"/>
    </row>
    <row r="910" spans="6:9" ht="13">
      <c r="F910" s="68"/>
      <c r="I910" s="68"/>
    </row>
    <row r="911" spans="6:9" ht="13">
      <c r="F911" s="68"/>
      <c r="I911" s="68"/>
    </row>
    <row r="912" spans="6:9" ht="13">
      <c r="F912" s="68"/>
      <c r="I912" s="68"/>
    </row>
    <row r="913" spans="6:9" ht="13">
      <c r="F913" s="68"/>
      <c r="I913" s="68"/>
    </row>
    <row r="914" spans="6:9" ht="13">
      <c r="F914" s="68"/>
      <c r="I914" s="68"/>
    </row>
    <row r="915" spans="6:9" ht="13">
      <c r="F915" s="68"/>
      <c r="I915" s="68"/>
    </row>
    <row r="916" spans="6:9" ht="13">
      <c r="F916" s="68"/>
      <c r="I916" s="68"/>
    </row>
    <row r="917" spans="6:9" ht="13">
      <c r="F917" s="68"/>
      <c r="I917" s="68"/>
    </row>
    <row r="918" spans="6:9" ht="13">
      <c r="F918" s="68"/>
      <c r="I918" s="68"/>
    </row>
    <row r="919" spans="6:9" ht="13">
      <c r="F919" s="68"/>
      <c r="I919" s="68"/>
    </row>
    <row r="920" spans="6:9" ht="13">
      <c r="F920" s="68"/>
      <c r="I920" s="68"/>
    </row>
    <row r="921" spans="6:9" ht="13">
      <c r="F921" s="68"/>
      <c r="I921" s="68"/>
    </row>
    <row r="922" spans="6:9" ht="13">
      <c r="F922" s="68"/>
      <c r="I922" s="68"/>
    </row>
    <row r="923" spans="6:9" ht="13">
      <c r="F923" s="68"/>
      <c r="I923" s="68"/>
    </row>
    <row r="924" spans="6:9" ht="13">
      <c r="F924" s="68"/>
      <c r="I924" s="68"/>
    </row>
    <row r="925" spans="6:9" ht="13">
      <c r="F925" s="68"/>
      <c r="I925" s="68"/>
    </row>
    <row r="926" spans="6:9" ht="13">
      <c r="F926" s="68"/>
      <c r="I926" s="68"/>
    </row>
    <row r="927" spans="6:9" ht="13">
      <c r="F927" s="68"/>
      <c r="I927" s="68"/>
    </row>
    <row r="928" spans="6:9" ht="13">
      <c r="F928" s="68"/>
      <c r="I928" s="68"/>
    </row>
    <row r="929" spans="6:9" ht="13">
      <c r="F929" s="68"/>
      <c r="I929" s="68"/>
    </row>
    <row r="930" spans="6:9" ht="13">
      <c r="F930" s="68"/>
      <c r="I930" s="68"/>
    </row>
    <row r="931" spans="6:9" ht="13">
      <c r="F931" s="68"/>
      <c r="I931" s="68"/>
    </row>
    <row r="932" spans="6:9" ht="13">
      <c r="F932" s="68"/>
      <c r="I932" s="68"/>
    </row>
    <row r="933" spans="6:9" ht="13">
      <c r="F933" s="68"/>
      <c r="I933" s="68"/>
    </row>
    <row r="934" spans="6:9" ht="13">
      <c r="F934" s="68"/>
      <c r="I934" s="68"/>
    </row>
    <row r="935" spans="6:9" ht="13">
      <c r="F935" s="68"/>
      <c r="I935" s="68"/>
    </row>
    <row r="936" spans="6:9" ht="13">
      <c r="F936" s="68"/>
      <c r="I936" s="68"/>
    </row>
    <row r="937" spans="6:9" ht="13">
      <c r="F937" s="68"/>
      <c r="I937" s="68"/>
    </row>
    <row r="938" spans="6:9" ht="13">
      <c r="F938" s="68"/>
      <c r="I938" s="68"/>
    </row>
    <row r="939" spans="6:9" ht="13">
      <c r="F939" s="68"/>
      <c r="I939" s="68"/>
    </row>
    <row r="940" spans="6:9" ht="13">
      <c r="F940" s="68"/>
      <c r="I940" s="68"/>
    </row>
    <row r="941" spans="6:9" ht="13">
      <c r="F941" s="68"/>
      <c r="I941" s="68"/>
    </row>
    <row r="942" spans="6:9" ht="13">
      <c r="F942" s="68"/>
      <c r="I942" s="68"/>
    </row>
    <row r="943" spans="6:9" ht="13">
      <c r="F943" s="68"/>
      <c r="I943" s="68"/>
    </row>
    <row r="944" spans="6:9" ht="13">
      <c r="F944" s="68"/>
      <c r="I944" s="68"/>
    </row>
    <row r="945" spans="6:9" ht="13">
      <c r="F945" s="68"/>
      <c r="I945" s="68"/>
    </row>
    <row r="946" spans="6:9" ht="13">
      <c r="F946" s="68"/>
      <c r="I946" s="68"/>
    </row>
    <row r="947" spans="6:9" ht="13">
      <c r="F947" s="68"/>
      <c r="I947" s="68"/>
    </row>
    <row r="948" spans="6:9" ht="13">
      <c r="F948" s="68"/>
      <c r="I948" s="68"/>
    </row>
    <row r="949" spans="6:9" ht="13">
      <c r="F949" s="68"/>
      <c r="I949" s="68"/>
    </row>
    <row r="950" spans="6:9" ht="13">
      <c r="F950" s="68"/>
      <c r="I950" s="68"/>
    </row>
    <row r="951" spans="6:9" ht="13">
      <c r="F951" s="68"/>
      <c r="I951" s="68"/>
    </row>
    <row r="952" spans="6:9" ht="13">
      <c r="F952" s="68"/>
      <c r="I952" s="68"/>
    </row>
    <row r="953" spans="6:9" ht="13">
      <c r="F953" s="68"/>
      <c r="I953" s="68"/>
    </row>
    <row r="954" spans="6:9" ht="13">
      <c r="F954" s="68"/>
      <c r="I954" s="68"/>
    </row>
    <row r="955" spans="6:9" ht="13">
      <c r="F955" s="68"/>
      <c r="I955" s="68"/>
    </row>
    <row r="956" spans="6:9" ht="13">
      <c r="F956" s="68"/>
      <c r="I956" s="68"/>
    </row>
    <row r="957" spans="6:9" ht="13">
      <c r="F957" s="68"/>
      <c r="I957" s="68"/>
    </row>
    <row r="958" spans="6:9" ht="13">
      <c r="F958" s="68"/>
      <c r="I958" s="68"/>
    </row>
    <row r="959" spans="6:9" ht="13">
      <c r="F959" s="68"/>
      <c r="I959" s="68"/>
    </row>
    <row r="960" spans="6:9" ht="13">
      <c r="F960" s="68"/>
      <c r="I960" s="68"/>
    </row>
    <row r="961" spans="6:9" ht="13">
      <c r="F961" s="68"/>
      <c r="I961" s="68"/>
    </row>
    <row r="962" spans="6:9" ht="13">
      <c r="F962" s="68"/>
      <c r="I962" s="68"/>
    </row>
    <row r="963" spans="6:9" ht="13">
      <c r="F963" s="68"/>
      <c r="I963" s="68"/>
    </row>
    <row r="964" spans="6:9" ht="13">
      <c r="F964" s="68"/>
      <c r="I964" s="68"/>
    </row>
    <row r="965" spans="6:9" ht="13">
      <c r="F965" s="68"/>
      <c r="I965" s="68"/>
    </row>
    <row r="966" spans="6:9" ht="13">
      <c r="F966" s="68"/>
      <c r="I966" s="68"/>
    </row>
    <row r="967" spans="6:9" ht="13">
      <c r="F967" s="68"/>
      <c r="I967" s="68"/>
    </row>
    <row r="968" spans="6:9" ht="13">
      <c r="F968" s="68"/>
      <c r="I968" s="68"/>
    </row>
    <row r="969" spans="6:9" ht="13">
      <c r="F969" s="68"/>
      <c r="I969" s="68"/>
    </row>
    <row r="970" spans="6:9" ht="13">
      <c r="F970" s="68"/>
      <c r="I970" s="68"/>
    </row>
    <row r="971" spans="6:9" ht="13">
      <c r="F971" s="68"/>
      <c r="I971" s="68"/>
    </row>
    <row r="972" spans="6:9" ht="13">
      <c r="F972" s="68"/>
      <c r="I972" s="68"/>
    </row>
    <row r="973" spans="6:9" ht="13">
      <c r="F973" s="68"/>
      <c r="I973" s="68"/>
    </row>
    <row r="974" spans="6:9" ht="13">
      <c r="F974" s="68"/>
      <c r="I974" s="68"/>
    </row>
    <row r="975" spans="6:9" ht="13">
      <c r="F975" s="68"/>
      <c r="I975" s="68"/>
    </row>
    <row r="976" spans="6:9" ht="13">
      <c r="F976" s="68"/>
      <c r="I976" s="68"/>
    </row>
    <row r="977" spans="6:9" ht="13">
      <c r="F977" s="68"/>
      <c r="I977" s="68"/>
    </row>
    <row r="978" spans="6:9" ht="13">
      <c r="F978" s="68"/>
      <c r="I978" s="68"/>
    </row>
    <row r="979" spans="6:9" ht="13">
      <c r="F979" s="68"/>
      <c r="I979" s="68"/>
    </row>
    <row r="980" spans="6:9" ht="13">
      <c r="F980" s="68"/>
      <c r="I980" s="68"/>
    </row>
    <row r="981" spans="6:9" ht="13">
      <c r="F981" s="68"/>
      <c r="I981" s="68"/>
    </row>
    <row r="982" spans="6:9" ht="13">
      <c r="F982" s="68"/>
      <c r="I982" s="68"/>
    </row>
    <row r="983" spans="6:9" ht="13">
      <c r="F983" s="68"/>
      <c r="I983" s="68"/>
    </row>
    <row r="984" spans="6:9" ht="13">
      <c r="F984" s="68"/>
      <c r="I984" s="68"/>
    </row>
    <row r="985" spans="6:9" ht="13">
      <c r="F985" s="68"/>
      <c r="I985" s="68"/>
    </row>
    <row r="986" spans="6:9" ht="13">
      <c r="F986" s="68"/>
      <c r="I986" s="68"/>
    </row>
    <row r="987" spans="6:9" ht="13">
      <c r="F987" s="68"/>
      <c r="I987" s="68"/>
    </row>
    <row r="988" spans="6:9" ht="13">
      <c r="F988" s="68"/>
      <c r="I988" s="68"/>
    </row>
    <row r="989" spans="6:9" ht="13">
      <c r="F989" s="68"/>
      <c r="I989" s="68"/>
    </row>
    <row r="990" spans="6:9" ht="13">
      <c r="F990" s="68"/>
      <c r="I990" s="68"/>
    </row>
    <row r="991" spans="6:9" ht="13">
      <c r="F991" s="68"/>
      <c r="I991" s="68"/>
    </row>
    <row r="992" spans="6:9" ht="13">
      <c r="F992" s="68"/>
      <c r="I992" s="68"/>
    </row>
    <row r="993" spans="6:9" ht="13">
      <c r="F993" s="68"/>
      <c r="I993" s="68"/>
    </row>
    <row r="994" spans="6:9" ht="13">
      <c r="F994" s="68"/>
      <c r="I994" s="68"/>
    </row>
    <row r="995" spans="6:9" ht="13">
      <c r="F995" s="68"/>
      <c r="I995" s="68"/>
    </row>
    <row r="996" spans="6:9" ht="13">
      <c r="F996" s="68"/>
      <c r="I996" s="68"/>
    </row>
    <row r="997" spans="6:9" ht="13">
      <c r="F997" s="68"/>
      <c r="I997" s="68"/>
    </row>
    <row r="998" spans="6:9" ht="13">
      <c r="F998" s="68"/>
      <c r="I998" s="68"/>
    </row>
    <row r="999" spans="6:9" ht="13">
      <c r="F999" s="68"/>
      <c r="I999" s="68"/>
    </row>
    <row r="1000" spans="6:9" ht="13">
      <c r="F1000" s="68"/>
      <c r="I1000" s="68"/>
    </row>
    <row r="1001" spans="6:9" ht="13">
      <c r="F1001" s="68"/>
      <c r="I1001" s="68"/>
    </row>
  </sheetData>
  <mergeCells count="3">
    <mergeCell ref="A1:E1"/>
    <mergeCell ref="G1:H1"/>
    <mergeCell ref="J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1001"/>
  <sheetViews>
    <sheetView workbookViewId="0"/>
  </sheetViews>
  <sheetFormatPr baseColWidth="10" defaultColWidth="14.5" defaultRowHeight="15.75" customHeight="1"/>
  <cols>
    <col min="6" max="6" width="5" customWidth="1"/>
    <col min="7" max="7" width="11.5" customWidth="1"/>
    <col min="8" max="8" width="44.83203125" customWidth="1"/>
    <col min="9" max="9" width="5" customWidth="1"/>
    <col min="11" max="11" width="26.83203125" customWidth="1"/>
  </cols>
  <sheetData>
    <row r="1" spans="1:13" ht="15.75" customHeight="1">
      <c r="A1" s="106" t="s">
        <v>163</v>
      </c>
      <c r="B1" s="101"/>
      <c r="C1" s="101"/>
      <c r="D1" s="101"/>
      <c r="E1" s="101"/>
      <c r="F1" s="57"/>
      <c r="G1" s="107" t="s">
        <v>164</v>
      </c>
      <c r="H1" s="101"/>
      <c r="I1" s="57"/>
      <c r="J1" s="108" t="s">
        <v>165</v>
      </c>
      <c r="K1" s="101"/>
    </row>
    <row r="2" spans="1:13" ht="15.75" customHeight="1">
      <c r="A2" s="58" t="s">
        <v>166</v>
      </c>
      <c r="B2" s="59" t="s">
        <v>42</v>
      </c>
      <c r="C2" s="59" t="s">
        <v>167</v>
      </c>
      <c r="D2" s="60" t="s">
        <v>168</v>
      </c>
      <c r="E2" s="58" t="s">
        <v>169</v>
      </c>
      <c r="F2" s="57"/>
      <c r="G2" s="61" t="s">
        <v>170</v>
      </c>
      <c r="H2" s="61" t="s">
        <v>171</v>
      </c>
      <c r="I2" s="57"/>
      <c r="J2" s="62" t="s">
        <v>167</v>
      </c>
      <c r="K2" s="62" t="s">
        <v>168</v>
      </c>
    </row>
    <row r="3" spans="1:13" ht="15.75" customHeight="1">
      <c r="A3" s="63">
        <v>20200916</v>
      </c>
      <c r="B3" s="73" t="s">
        <v>172</v>
      </c>
      <c r="C3" s="70">
        <v>128097</v>
      </c>
      <c r="D3" s="70">
        <v>13660</v>
      </c>
      <c r="E3" s="63">
        <v>141757</v>
      </c>
      <c r="F3" s="68"/>
      <c r="G3" s="21">
        <f t="shared" ref="G3:G197" si="0">E3-C3</f>
        <v>13660</v>
      </c>
      <c r="H3" s="21">
        <f t="shared" ref="H3:H197" si="1">G3-D3</f>
        <v>0</v>
      </c>
      <c r="I3" s="68"/>
      <c r="K3" s="63">
        <v>13660</v>
      </c>
    </row>
    <row r="4" spans="1:13" ht="15.75" customHeight="1">
      <c r="A4" s="63">
        <v>20200915</v>
      </c>
      <c r="B4" s="73" t="s">
        <v>172</v>
      </c>
      <c r="C4" s="70">
        <v>127523</v>
      </c>
      <c r="D4" s="70">
        <v>13564</v>
      </c>
      <c r="E4" s="63">
        <v>141087</v>
      </c>
      <c r="F4" s="68"/>
      <c r="G4" s="21">
        <f t="shared" si="0"/>
        <v>13564</v>
      </c>
      <c r="H4" s="21">
        <f t="shared" si="1"/>
        <v>0</v>
      </c>
      <c r="I4" s="68"/>
      <c r="K4" s="63">
        <v>13564</v>
      </c>
    </row>
    <row r="5" spans="1:13" ht="15.75" customHeight="1">
      <c r="A5" s="63">
        <v>20200914</v>
      </c>
      <c r="B5" s="73" t="s">
        <v>172</v>
      </c>
      <c r="C5" s="70">
        <v>126813</v>
      </c>
      <c r="D5" s="70">
        <v>13347</v>
      </c>
      <c r="E5" s="63">
        <v>140160</v>
      </c>
      <c r="F5" s="68"/>
      <c r="G5" s="21">
        <f t="shared" si="0"/>
        <v>13347</v>
      </c>
      <c r="H5" s="21">
        <f t="shared" si="1"/>
        <v>0</v>
      </c>
      <c r="I5" s="68"/>
      <c r="K5" s="63">
        <v>13347</v>
      </c>
    </row>
    <row r="6" spans="1:13" ht="15.75" customHeight="1">
      <c r="A6" s="63">
        <v>20200913</v>
      </c>
      <c r="B6" s="73" t="s">
        <v>172</v>
      </c>
      <c r="C6" s="70">
        <v>126299</v>
      </c>
      <c r="D6" s="70">
        <v>13160</v>
      </c>
      <c r="E6" s="63">
        <v>139459</v>
      </c>
      <c r="F6" s="68"/>
      <c r="G6" s="21">
        <f t="shared" si="0"/>
        <v>13160</v>
      </c>
      <c r="H6" s="21">
        <f t="shared" si="1"/>
        <v>0</v>
      </c>
      <c r="I6" s="68"/>
      <c r="K6" s="63">
        <v>13160</v>
      </c>
    </row>
    <row r="7" spans="1:13" ht="15.75" customHeight="1">
      <c r="A7" s="63">
        <v>20200912</v>
      </c>
      <c r="B7" s="73" t="s">
        <v>172</v>
      </c>
      <c r="C7" s="70">
        <v>125795</v>
      </c>
      <c r="D7" s="70">
        <v>12960</v>
      </c>
      <c r="E7" s="63">
        <v>138755</v>
      </c>
      <c r="F7" s="68"/>
      <c r="G7" s="21">
        <f t="shared" si="0"/>
        <v>12960</v>
      </c>
      <c r="H7" s="21">
        <f t="shared" si="1"/>
        <v>0</v>
      </c>
      <c r="I7" s="68"/>
      <c r="K7" s="63">
        <v>12960</v>
      </c>
    </row>
    <row r="8" spans="1:13" ht="15.75" customHeight="1">
      <c r="A8" s="63">
        <v>20200911</v>
      </c>
      <c r="B8" s="73" t="s">
        <v>172</v>
      </c>
      <c r="C8" s="70">
        <v>124823</v>
      </c>
      <c r="D8" s="70">
        <v>12823</v>
      </c>
      <c r="E8" s="63">
        <v>137646</v>
      </c>
      <c r="F8" s="68"/>
      <c r="G8" s="21">
        <f t="shared" si="0"/>
        <v>12823</v>
      </c>
      <c r="H8" s="21">
        <f t="shared" si="1"/>
        <v>0</v>
      </c>
      <c r="I8" s="68"/>
      <c r="K8" s="63">
        <v>12823</v>
      </c>
    </row>
    <row r="9" spans="1:13" ht="15.75" customHeight="1">
      <c r="A9" s="63">
        <v>20200910</v>
      </c>
      <c r="B9" s="73" t="s">
        <v>172</v>
      </c>
      <c r="C9" s="70">
        <v>124097</v>
      </c>
      <c r="D9" s="70">
        <v>12606</v>
      </c>
      <c r="E9" s="63">
        <v>136703</v>
      </c>
      <c r="F9" s="68"/>
      <c r="G9" s="21">
        <f t="shared" si="0"/>
        <v>12606</v>
      </c>
      <c r="H9" s="21">
        <f t="shared" si="1"/>
        <v>0</v>
      </c>
      <c r="I9" s="68"/>
      <c r="J9" s="70"/>
      <c r="K9" s="63">
        <v>12606</v>
      </c>
      <c r="L9" s="70"/>
      <c r="M9" s="63"/>
    </row>
    <row r="10" spans="1:13" ht="15.75" customHeight="1">
      <c r="A10" s="63">
        <v>20200909</v>
      </c>
      <c r="B10" s="73" t="s">
        <v>172</v>
      </c>
      <c r="C10" s="70">
        <v>123267</v>
      </c>
      <c r="D10" s="70">
        <v>12298</v>
      </c>
      <c r="E10" s="63">
        <v>135565</v>
      </c>
      <c r="F10" s="68"/>
      <c r="G10" s="21">
        <f t="shared" si="0"/>
        <v>12298</v>
      </c>
      <c r="H10" s="21">
        <f t="shared" si="1"/>
        <v>0</v>
      </c>
      <c r="I10" s="68"/>
      <c r="J10" s="70"/>
      <c r="K10" s="63">
        <v>12298</v>
      </c>
      <c r="L10" s="70"/>
      <c r="M10" s="63"/>
    </row>
    <row r="11" spans="1:13" ht="15.75" customHeight="1">
      <c r="A11" s="63">
        <v>20200908</v>
      </c>
      <c r="B11" s="73" t="s">
        <v>172</v>
      </c>
      <c r="C11" s="70">
        <v>122580</v>
      </c>
      <c r="D11" s="70">
        <v>11837</v>
      </c>
      <c r="E11" s="63">
        <v>134417</v>
      </c>
      <c r="F11" s="68"/>
      <c r="G11" s="21">
        <f t="shared" si="0"/>
        <v>11837</v>
      </c>
      <c r="H11" s="21">
        <f t="shared" si="1"/>
        <v>0</v>
      </c>
      <c r="I11" s="68"/>
      <c r="J11" s="70"/>
      <c r="K11" s="63">
        <v>11837</v>
      </c>
      <c r="L11" s="70"/>
      <c r="M11" s="63"/>
    </row>
    <row r="12" spans="1:13" ht="15.75" customHeight="1">
      <c r="A12" s="63">
        <v>20200907</v>
      </c>
      <c r="B12" s="73" t="s">
        <v>172</v>
      </c>
      <c r="C12" s="70">
        <v>121879</v>
      </c>
      <c r="D12" s="70">
        <v>11727</v>
      </c>
      <c r="E12" s="63">
        <v>133606</v>
      </c>
      <c r="F12" s="68"/>
      <c r="G12" s="21">
        <f t="shared" si="0"/>
        <v>11727</v>
      </c>
      <c r="H12" s="21">
        <f t="shared" si="1"/>
        <v>0</v>
      </c>
      <c r="I12" s="68"/>
      <c r="J12" s="70"/>
      <c r="K12" s="63">
        <v>11727</v>
      </c>
      <c r="L12" s="70"/>
      <c r="M12" s="63"/>
    </row>
    <row r="13" spans="1:13" ht="15.75" customHeight="1">
      <c r="A13" s="63">
        <v>20200906</v>
      </c>
      <c r="B13" s="73" t="s">
        <v>172</v>
      </c>
      <c r="C13" s="70">
        <v>121474</v>
      </c>
      <c r="D13" s="70">
        <v>11499</v>
      </c>
      <c r="E13" s="63">
        <v>132973</v>
      </c>
      <c r="F13" s="68"/>
      <c r="G13" s="21">
        <f t="shared" si="0"/>
        <v>11499</v>
      </c>
      <c r="H13" s="21">
        <f t="shared" si="1"/>
        <v>0</v>
      </c>
      <c r="I13" s="68"/>
      <c r="J13" s="70"/>
      <c r="K13" s="63">
        <v>11499</v>
      </c>
      <c r="L13" s="70"/>
      <c r="M13" s="63"/>
    </row>
    <row r="14" spans="1:13" ht="15.75" customHeight="1">
      <c r="A14" s="63">
        <v>20200905</v>
      </c>
      <c r="B14" s="73" t="s">
        <v>172</v>
      </c>
      <c r="C14" s="70">
        <v>120815</v>
      </c>
      <c r="D14" s="70">
        <v>11499</v>
      </c>
      <c r="E14" s="63">
        <v>132314</v>
      </c>
      <c r="F14" s="68"/>
      <c r="G14" s="21">
        <f t="shared" si="0"/>
        <v>11499</v>
      </c>
      <c r="H14" s="21">
        <f t="shared" si="1"/>
        <v>0</v>
      </c>
      <c r="I14" s="68"/>
      <c r="J14" s="70"/>
      <c r="K14" s="63">
        <v>11499</v>
      </c>
      <c r="L14" s="70"/>
      <c r="M14" s="63"/>
    </row>
    <row r="15" spans="1:13" ht="15.75" customHeight="1">
      <c r="A15" s="63">
        <v>20200904</v>
      </c>
      <c r="B15" s="73" t="s">
        <v>172</v>
      </c>
      <c r="C15" s="70">
        <v>120327</v>
      </c>
      <c r="D15" s="70">
        <v>11476</v>
      </c>
      <c r="E15" s="63">
        <v>131803</v>
      </c>
      <c r="F15" s="68"/>
      <c r="G15" s="21">
        <f t="shared" si="0"/>
        <v>11476</v>
      </c>
      <c r="H15" s="21">
        <f t="shared" si="1"/>
        <v>0</v>
      </c>
      <c r="I15" s="68"/>
      <c r="J15" s="70"/>
      <c r="K15" s="63">
        <v>11476</v>
      </c>
      <c r="L15" s="70"/>
      <c r="M15" s="63"/>
    </row>
    <row r="16" spans="1:13" ht="15.75" customHeight="1">
      <c r="A16" s="63">
        <v>20200903</v>
      </c>
      <c r="B16" s="73" t="s">
        <v>172</v>
      </c>
      <c r="C16" s="70">
        <v>119289</v>
      </c>
      <c r="D16" s="70">
        <v>11104</v>
      </c>
      <c r="E16" s="63">
        <v>130393</v>
      </c>
      <c r="F16" s="68"/>
      <c r="G16" s="21">
        <f t="shared" si="0"/>
        <v>11104</v>
      </c>
      <c r="H16" s="21">
        <f t="shared" si="1"/>
        <v>0</v>
      </c>
      <c r="I16" s="68"/>
      <c r="J16" s="70"/>
      <c r="K16" s="63">
        <v>11104</v>
      </c>
      <c r="L16" s="70"/>
      <c r="M16" s="63"/>
    </row>
    <row r="17" spans="1:13" ht="15.75" customHeight="1">
      <c r="A17" s="63">
        <v>20200902</v>
      </c>
      <c r="B17" s="73" t="s">
        <v>172</v>
      </c>
      <c r="C17" s="70">
        <v>118601</v>
      </c>
      <c r="D17" s="70">
        <v>10684</v>
      </c>
      <c r="E17" s="63">
        <v>129285</v>
      </c>
      <c r="F17" s="68"/>
      <c r="G17" s="21">
        <f t="shared" si="0"/>
        <v>10684</v>
      </c>
      <c r="H17" s="21">
        <f t="shared" si="1"/>
        <v>0</v>
      </c>
      <c r="I17" s="68"/>
      <c r="J17" s="70"/>
      <c r="K17" s="63">
        <v>10684</v>
      </c>
      <c r="L17" s="70"/>
      <c r="M17" s="63"/>
    </row>
    <row r="18" spans="1:13" ht="15.75" customHeight="1">
      <c r="A18" s="63">
        <v>20200901</v>
      </c>
      <c r="B18" s="73" t="s">
        <v>172</v>
      </c>
      <c r="C18" s="70">
        <v>118220</v>
      </c>
      <c r="D18" s="70">
        <v>10019</v>
      </c>
      <c r="E18" s="63">
        <v>128239</v>
      </c>
      <c r="F18" s="68"/>
      <c r="G18" s="21">
        <f t="shared" si="0"/>
        <v>10019</v>
      </c>
      <c r="H18" s="21">
        <f t="shared" si="1"/>
        <v>0</v>
      </c>
      <c r="I18" s="68"/>
      <c r="J18" s="70"/>
      <c r="K18" s="63">
        <v>10019</v>
      </c>
      <c r="L18" s="70"/>
      <c r="M18" s="63"/>
    </row>
    <row r="19" spans="1:13" ht="15.75" customHeight="1">
      <c r="A19" s="63">
        <v>20200831</v>
      </c>
      <c r="B19" s="73" t="s">
        <v>172</v>
      </c>
      <c r="C19" s="70">
        <v>118134</v>
      </c>
      <c r="D19" s="70">
        <v>9482</v>
      </c>
      <c r="E19" s="63">
        <v>127616</v>
      </c>
      <c r="F19" s="68"/>
      <c r="G19" s="21">
        <f t="shared" si="0"/>
        <v>9482</v>
      </c>
      <c r="H19" s="21">
        <f t="shared" si="1"/>
        <v>0</v>
      </c>
      <c r="I19" s="68"/>
      <c r="J19" s="70"/>
      <c r="K19" s="63">
        <v>9482</v>
      </c>
      <c r="L19" s="70"/>
      <c r="M19" s="63"/>
    </row>
    <row r="20" spans="1:13" ht="15.75" customHeight="1">
      <c r="A20" s="63">
        <v>20200830</v>
      </c>
      <c r="B20" s="73" t="s">
        <v>172</v>
      </c>
      <c r="C20" s="70">
        <v>117152</v>
      </c>
      <c r="D20" s="70">
        <v>8906</v>
      </c>
      <c r="E20" s="63">
        <v>126058</v>
      </c>
      <c r="F20" s="68"/>
      <c r="G20" s="21">
        <f t="shared" si="0"/>
        <v>8906</v>
      </c>
      <c r="H20" s="21">
        <f t="shared" si="1"/>
        <v>0</v>
      </c>
      <c r="I20" s="68"/>
      <c r="J20" s="70"/>
      <c r="K20" s="63">
        <v>8906</v>
      </c>
      <c r="L20" s="70"/>
      <c r="M20" s="63"/>
    </row>
    <row r="21" spans="1:13" ht="15.75" customHeight="1">
      <c r="A21" s="63">
        <v>20200829</v>
      </c>
      <c r="B21" s="73" t="s">
        <v>172</v>
      </c>
      <c r="C21" s="70">
        <v>116456</v>
      </c>
      <c r="D21" s="70">
        <v>8779</v>
      </c>
      <c r="E21" s="63">
        <v>125235</v>
      </c>
      <c r="F21" s="68"/>
      <c r="G21" s="21">
        <f t="shared" si="0"/>
        <v>8779</v>
      </c>
      <c r="H21" s="21">
        <f t="shared" si="1"/>
        <v>0</v>
      </c>
      <c r="I21" s="68"/>
      <c r="J21" s="70"/>
      <c r="K21" s="63">
        <v>8779</v>
      </c>
      <c r="L21" s="70"/>
      <c r="M21" s="63"/>
    </row>
    <row r="22" spans="1:13" ht="15.75" customHeight="1">
      <c r="A22" s="63">
        <v>20200828</v>
      </c>
      <c r="B22" s="73" t="s">
        <v>172</v>
      </c>
      <c r="C22" s="70">
        <v>115284</v>
      </c>
      <c r="D22" s="70">
        <v>8605</v>
      </c>
      <c r="E22" s="63">
        <v>123889</v>
      </c>
      <c r="F22" s="68"/>
      <c r="G22" s="21">
        <f t="shared" si="0"/>
        <v>8605</v>
      </c>
      <c r="H22" s="21">
        <f t="shared" si="1"/>
        <v>0</v>
      </c>
      <c r="I22" s="68"/>
      <c r="J22" s="70"/>
      <c r="K22" s="63">
        <v>8605</v>
      </c>
      <c r="L22" s="70"/>
      <c r="M22" s="63"/>
    </row>
    <row r="23" spans="1:13" ht="15.75" customHeight="1">
      <c r="A23" s="63">
        <v>20200827</v>
      </c>
      <c r="B23" s="73" t="s">
        <v>172</v>
      </c>
      <c r="C23" s="70">
        <v>113723</v>
      </c>
      <c r="D23" s="70">
        <v>8462</v>
      </c>
      <c r="E23" s="63">
        <v>122185</v>
      </c>
      <c r="F23" s="68"/>
      <c r="G23" s="21">
        <f t="shared" si="0"/>
        <v>8462</v>
      </c>
      <c r="H23" s="21">
        <f t="shared" si="1"/>
        <v>0</v>
      </c>
      <c r="I23" s="68"/>
      <c r="J23" s="70"/>
      <c r="K23" s="63">
        <v>8462</v>
      </c>
      <c r="L23" s="70"/>
      <c r="M23" s="63"/>
    </row>
    <row r="24" spans="1:13" ht="15.75" customHeight="1">
      <c r="A24" s="63">
        <v>20200826</v>
      </c>
      <c r="B24" s="73" t="s">
        <v>172</v>
      </c>
      <c r="C24" s="70">
        <v>112794</v>
      </c>
      <c r="D24" s="70">
        <v>8229</v>
      </c>
      <c r="E24" s="63">
        <v>121023</v>
      </c>
      <c r="F24" s="68"/>
      <c r="G24" s="21">
        <f t="shared" si="0"/>
        <v>8229</v>
      </c>
      <c r="H24" s="21">
        <f t="shared" si="1"/>
        <v>0</v>
      </c>
      <c r="I24" s="68"/>
      <c r="J24" s="70"/>
      <c r="K24" s="63">
        <v>8229</v>
      </c>
      <c r="L24" s="70"/>
      <c r="M24" s="63"/>
    </row>
    <row r="25" spans="1:13" ht="15.75" customHeight="1">
      <c r="A25" s="63">
        <v>20200825</v>
      </c>
      <c r="B25" s="73" t="s">
        <v>172</v>
      </c>
      <c r="C25" s="70">
        <v>112126</v>
      </c>
      <c r="D25" s="70">
        <v>7128</v>
      </c>
      <c r="E25" s="63">
        <v>119254</v>
      </c>
      <c r="F25" s="68"/>
      <c r="G25" s="21">
        <f t="shared" si="0"/>
        <v>7128</v>
      </c>
      <c r="H25" s="21">
        <f t="shared" si="1"/>
        <v>0</v>
      </c>
      <c r="I25" s="68"/>
      <c r="J25" s="70"/>
      <c r="K25" s="63">
        <v>7128</v>
      </c>
      <c r="L25" s="70"/>
      <c r="M25" s="63"/>
    </row>
    <row r="26" spans="1:13" ht="15.75" customHeight="1">
      <c r="A26" s="63">
        <v>20200824</v>
      </c>
      <c r="B26" s="73" t="s">
        <v>172</v>
      </c>
      <c r="C26" s="70">
        <v>110954</v>
      </c>
      <c r="D26" s="70">
        <v>6288</v>
      </c>
      <c r="E26" s="63">
        <v>117242</v>
      </c>
      <c r="F26" s="68"/>
      <c r="G26" s="21">
        <f t="shared" si="0"/>
        <v>6288</v>
      </c>
      <c r="H26" s="21">
        <f t="shared" si="1"/>
        <v>0</v>
      </c>
      <c r="I26" s="68"/>
      <c r="J26" s="70"/>
      <c r="K26" s="63">
        <v>6288</v>
      </c>
      <c r="L26" s="70"/>
      <c r="M26" s="63"/>
    </row>
    <row r="27" spans="1:13" ht="15.75" customHeight="1">
      <c r="A27" s="63">
        <v>20200823</v>
      </c>
      <c r="B27" s="73" t="s">
        <v>172</v>
      </c>
      <c r="C27" s="70">
        <v>110769</v>
      </c>
      <c r="D27" s="70">
        <v>5941</v>
      </c>
      <c r="E27" s="63">
        <v>116710</v>
      </c>
      <c r="F27" s="68"/>
      <c r="G27" s="21">
        <f t="shared" si="0"/>
        <v>5941</v>
      </c>
      <c r="H27" s="21">
        <f t="shared" si="1"/>
        <v>0</v>
      </c>
      <c r="I27" s="68"/>
      <c r="J27" s="70"/>
      <c r="K27" s="63">
        <v>5941</v>
      </c>
      <c r="L27" s="70"/>
      <c r="M27" s="63"/>
    </row>
    <row r="28" spans="1:13" ht="15.75" customHeight="1">
      <c r="A28" s="63">
        <v>20200822</v>
      </c>
      <c r="B28" s="73" t="s">
        <v>172</v>
      </c>
      <c r="C28" s="70">
        <v>110094</v>
      </c>
      <c r="D28" s="70">
        <v>4966</v>
      </c>
      <c r="E28" s="63">
        <v>115060</v>
      </c>
      <c r="F28" s="68"/>
      <c r="G28" s="21">
        <f t="shared" si="0"/>
        <v>4966</v>
      </c>
      <c r="H28" s="21">
        <f t="shared" si="1"/>
        <v>0</v>
      </c>
      <c r="I28" s="68"/>
      <c r="J28" s="70"/>
      <c r="K28" s="63">
        <v>4966</v>
      </c>
      <c r="L28" s="70"/>
      <c r="M28" s="63"/>
    </row>
    <row r="29" spans="1:13" ht="15.75" customHeight="1">
      <c r="A29" s="63">
        <v>20200821</v>
      </c>
      <c r="B29" s="73" t="s">
        <v>172</v>
      </c>
      <c r="C29" s="70">
        <v>109566</v>
      </c>
      <c r="D29" s="70">
        <v>4966</v>
      </c>
      <c r="E29" s="63">
        <v>114532</v>
      </c>
      <c r="F29" s="68"/>
      <c r="G29" s="21">
        <f t="shared" si="0"/>
        <v>4966</v>
      </c>
      <c r="H29" s="21">
        <f t="shared" si="1"/>
        <v>0</v>
      </c>
      <c r="I29" s="68"/>
      <c r="J29" s="70"/>
      <c r="K29" s="63">
        <v>4966</v>
      </c>
      <c r="L29" s="70"/>
      <c r="M29" s="63"/>
    </row>
    <row r="30" spans="1:13" ht="15.75" customHeight="1">
      <c r="A30" s="63">
        <v>20200820</v>
      </c>
      <c r="B30" s="73" t="s">
        <v>172</v>
      </c>
      <c r="C30" s="70">
        <v>107804</v>
      </c>
      <c r="D30" s="70">
        <v>4966</v>
      </c>
      <c r="E30" s="63">
        <v>112770</v>
      </c>
      <c r="F30" s="68"/>
      <c r="G30" s="21">
        <f t="shared" si="0"/>
        <v>4966</v>
      </c>
      <c r="H30" s="21">
        <f t="shared" si="1"/>
        <v>0</v>
      </c>
      <c r="I30" s="68"/>
      <c r="J30" s="70"/>
      <c r="K30" s="63">
        <v>4966</v>
      </c>
      <c r="L30" s="70"/>
      <c r="M30" s="63"/>
    </row>
    <row r="31" spans="1:13" ht="15.75" customHeight="1">
      <c r="A31" s="63">
        <v>20200819</v>
      </c>
      <c r="B31" s="73" t="s">
        <v>172</v>
      </c>
      <c r="C31" s="70">
        <v>107483</v>
      </c>
      <c r="D31" s="70">
        <v>4966</v>
      </c>
      <c r="E31" s="63">
        <v>112449</v>
      </c>
      <c r="F31" s="68"/>
      <c r="G31" s="21">
        <f t="shared" si="0"/>
        <v>4966</v>
      </c>
      <c r="H31" s="21">
        <f t="shared" si="1"/>
        <v>0</v>
      </c>
      <c r="I31" s="68"/>
      <c r="J31" s="70"/>
      <c r="K31" s="63">
        <v>4966</v>
      </c>
      <c r="L31" s="70"/>
      <c r="M31" s="63"/>
    </row>
    <row r="32" spans="1:13" ht="15.75" customHeight="1">
      <c r="A32" s="63">
        <v>20200818</v>
      </c>
      <c r="B32" s="73" t="s">
        <v>172</v>
      </c>
      <c r="C32" s="70">
        <v>106784</v>
      </c>
      <c r="D32" s="70">
        <v>4694</v>
      </c>
      <c r="E32" s="63">
        <v>111478</v>
      </c>
      <c r="F32" s="68"/>
      <c r="G32" s="21">
        <f t="shared" si="0"/>
        <v>4694</v>
      </c>
      <c r="H32" s="21">
        <f t="shared" si="1"/>
        <v>0</v>
      </c>
      <c r="I32" s="68"/>
      <c r="J32" s="70"/>
      <c r="K32" s="63">
        <v>4694</v>
      </c>
      <c r="L32" s="70"/>
      <c r="M32" s="63"/>
    </row>
    <row r="33" spans="1:13" ht="15.75" customHeight="1">
      <c r="A33" s="63">
        <v>20200817</v>
      </c>
      <c r="B33" s="73" t="s">
        <v>172</v>
      </c>
      <c r="C33" s="70">
        <v>105815</v>
      </c>
      <c r="D33" s="70">
        <v>4546</v>
      </c>
      <c r="E33" s="63">
        <v>110361</v>
      </c>
      <c r="F33" s="68"/>
      <c r="G33" s="21">
        <f t="shared" si="0"/>
        <v>4546</v>
      </c>
      <c r="H33" s="21">
        <f t="shared" si="1"/>
        <v>0</v>
      </c>
      <c r="I33" s="68"/>
      <c r="J33" s="70"/>
      <c r="K33" s="63">
        <v>4546</v>
      </c>
      <c r="L33" s="70"/>
      <c r="M33" s="63"/>
    </row>
    <row r="34" spans="1:13" ht="15.75" customHeight="1">
      <c r="A34" s="63">
        <v>20200816</v>
      </c>
      <c r="B34" s="73" t="s">
        <v>172</v>
      </c>
      <c r="C34" s="70">
        <v>104595</v>
      </c>
      <c r="D34" s="70">
        <v>4409</v>
      </c>
      <c r="E34" s="63">
        <v>109004</v>
      </c>
      <c r="F34" s="68"/>
      <c r="G34" s="21">
        <f t="shared" si="0"/>
        <v>4409</v>
      </c>
      <c r="H34" s="21">
        <f t="shared" si="1"/>
        <v>0</v>
      </c>
      <c r="I34" s="68"/>
      <c r="J34" s="70"/>
      <c r="K34" s="63">
        <v>4409</v>
      </c>
      <c r="L34" s="70"/>
      <c r="M34" s="63"/>
    </row>
    <row r="35" spans="1:13" ht="15.75" customHeight="1">
      <c r="A35" s="63">
        <v>20200815</v>
      </c>
      <c r="B35" s="73" t="s">
        <v>172</v>
      </c>
      <c r="C35" s="70">
        <v>104079</v>
      </c>
      <c r="D35" s="70">
        <v>4354</v>
      </c>
      <c r="E35" s="63">
        <v>108433</v>
      </c>
      <c r="F35" s="68"/>
      <c r="G35" s="21">
        <f t="shared" si="0"/>
        <v>4354</v>
      </c>
      <c r="H35" s="21">
        <f t="shared" si="1"/>
        <v>0</v>
      </c>
      <c r="I35" s="68"/>
      <c r="J35" s="70"/>
      <c r="K35" s="63">
        <v>4354</v>
      </c>
      <c r="L35" s="70"/>
      <c r="M35" s="63"/>
    </row>
    <row r="36" spans="1:13" ht="15.75" customHeight="1">
      <c r="A36" s="63">
        <v>20200814</v>
      </c>
      <c r="B36" s="73" t="s">
        <v>172</v>
      </c>
      <c r="C36" s="70">
        <v>103357</v>
      </c>
      <c r="D36" s="70">
        <v>4223</v>
      </c>
      <c r="E36" s="63">
        <v>107580</v>
      </c>
      <c r="F36" s="68"/>
      <c r="G36" s="21">
        <f t="shared" si="0"/>
        <v>4223</v>
      </c>
      <c r="H36" s="21">
        <f t="shared" si="1"/>
        <v>0</v>
      </c>
      <c r="I36" s="68"/>
      <c r="J36" s="70"/>
      <c r="K36" s="63">
        <v>4223</v>
      </c>
      <c r="L36" s="70"/>
      <c r="M36" s="63"/>
    </row>
    <row r="37" spans="1:13" ht="15.75" customHeight="1">
      <c r="A37" s="63">
        <v>20200813</v>
      </c>
      <c r="B37" s="73" t="s">
        <v>172</v>
      </c>
      <c r="C37" s="70">
        <v>102196</v>
      </c>
      <c r="D37" s="70">
        <v>4113</v>
      </c>
      <c r="E37" s="63">
        <v>106309</v>
      </c>
      <c r="F37" s="68"/>
      <c r="G37" s="21">
        <f t="shared" si="0"/>
        <v>4113</v>
      </c>
      <c r="H37" s="21">
        <f t="shared" si="1"/>
        <v>0</v>
      </c>
      <c r="I37" s="68"/>
      <c r="J37" s="70"/>
      <c r="K37" s="63">
        <v>4113</v>
      </c>
      <c r="L37" s="70"/>
      <c r="M37" s="63"/>
    </row>
    <row r="38" spans="1:13" ht="15.75" customHeight="1">
      <c r="A38" s="63">
        <v>20200812</v>
      </c>
      <c r="B38" s="73" t="s">
        <v>172</v>
      </c>
      <c r="C38" s="70">
        <v>101496</v>
      </c>
      <c r="D38" s="70">
        <v>4061</v>
      </c>
      <c r="E38" s="63">
        <v>105557</v>
      </c>
      <c r="F38" s="68"/>
      <c r="G38" s="21">
        <f t="shared" si="0"/>
        <v>4061</v>
      </c>
      <c r="H38" s="21">
        <f t="shared" si="1"/>
        <v>0</v>
      </c>
      <c r="I38" s="68"/>
      <c r="J38" s="70"/>
      <c r="K38" s="63">
        <v>4061</v>
      </c>
      <c r="L38" s="70"/>
      <c r="M38" s="63"/>
    </row>
    <row r="39" spans="1:13" ht="15.75" customHeight="1">
      <c r="A39" s="63">
        <v>20200811</v>
      </c>
      <c r="B39" s="73" t="s">
        <v>172</v>
      </c>
      <c r="C39" s="70">
        <v>100801</v>
      </c>
      <c r="D39" s="70">
        <v>3985</v>
      </c>
      <c r="E39" s="63">
        <v>104786</v>
      </c>
      <c r="F39" s="68"/>
      <c r="G39" s="21">
        <f t="shared" si="0"/>
        <v>3985</v>
      </c>
      <c r="H39" s="21">
        <f t="shared" si="1"/>
        <v>0</v>
      </c>
      <c r="I39" s="68"/>
      <c r="J39" s="70"/>
      <c r="K39" s="63">
        <v>3985</v>
      </c>
      <c r="L39" s="70"/>
      <c r="M39" s="63"/>
    </row>
    <row r="40" spans="1:13" ht="15.75" customHeight="1">
      <c r="A40" s="63">
        <v>20200810</v>
      </c>
      <c r="B40" s="73" t="s">
        <v>172</v>
      </c>
      <c r="C40" s="70">
        <v>99926</v>
      </c>
      <c r="D40" s="70">
        <v>3925</v>
      </c>
      <c r="E40" s="63">
        <v>103851</v>
      </c>
      <c r="F40" s="68"/>
      <c r="G40" s="21">
        <f t="shared" si="0"/>
        <v>3925</v>
      </c>
      <c r="H40" s="21">
        <f t="shared" si="1"/>
        <v>0</v>
      </c>
      <c r="I40" s="68"/>
      <c r="J40" s="70"/>
      <c r="K40" s="63">
        <v>3925</v>
      </c>
      <c r="L40" s="70"/>
      <c r="M40" s="63"/>
    </row>
    <row r="41" spans="1:13" ht="13">
      <c r="A41" s="63">
        <v>20200809</v>
      </c>
      <c r="B41" s="73" t="s">
        <v>172</v>
      </c>
      <c r="C41" s="70">
        <v>99390</v>
      </c>
      <c r="D41" s="70">
        <v>3630</v>
      </c>
      <c r="E41" s="63">
        <v>103020</v>
      </c>
      <c r="F41" s="68"/>
      <c r="G41" s="21">
        <f t="shared" si="0"/>
        <v>3630</v>
      </c>
      <c r="H41" s="21">
        <f t="shared" si="1"/>
        <v>0</v>
      </c>
      <c r="I41" s="68"/>
      <c r="J41" s="70"/>
      <c r="K41" s="63">
        <v>3630</v>
      </c>
      <c r="L41" s="70"/>
      <c r="M41" s="63"/>
    </row>
    <row r="42" spans="1:13" ht="13">
      <c r="A42" s="63">
        <v>20200808</v>
      </c>
      <c r="B42" s="73" t="s">
        <v>172</v>
      </c>
      <c r="C42" s="70">
        <v>97735</v>
      </c>
      <c r="D42" s="70">
        <v>3599</v>
      </c>
      <c r="E42" s="63">
        <v>101334</v>
      </c>
      <c r="F42" s="68"/>
      <c r="G42" s="21">
        <f t="shared" si="0"/>
        <v>3599</v>
      </c>
      <c r="H42" s="21">
        <f t="shared" si="1"/>
        <v>0</v>
      </c>
      <c r="I42" s="68"/>
      <c r="J42" s="70"/>
      <c r="K42" s="63">
        <v>3599</v>
      </c>
      <c r="L42" s="70"/>
      <c r="M42" s="63"/>
    </row>
    <row r="43" spans="1:13" ht="13">
      <c r="A43" s="63">
        <v>20200807</v>
      </c>
      <c r="B43" s="73" t="s">
        <v>172</v>
      </c>
      <c r="C43" s="70">
        <v>94827</v>
      </c>
      <c r="D43" s="70">
        <v>3560</v>
      </c>
      <c r="E43" s="63">
        <v>98387</v>
      </c>
      <c r="F43" s="68"/>
      <c r="G43" s="21">
        <f t="shared" si="0"/>
        <v>3560</v>
      </c>
      <c r="H43" s="21">
        <f t="shared" si="1"/>
        <v>0</v>
      </c>
      <c r="I43" s="68"/>
      <c r="J43" s="70"/>
      <c r="K43" s="63">
        <v>3560</v>
      </c>
      <c r="L43" s="70"/>
      <c r="M43" s="63"/>
    </row>
    <row r="44" spans="1:13" ht="13">
      <c r="A44" s="63">
        <v>20200806</v>
      </c>
      <c r="B44" s="73" t="s">
        <v>172</v>
      </c>
      <c r="C44" s="70">
        <v>94827</v>
      </c>
      <c r="D44" s="70">
        <v>3474</v>
      </c>
      <c r="E44" s="63">
        <v>98301</v>
      </c>
      <c r="F44" s="68"/>
      <c r="G44" s="21">
        <f t="shared" si="0"/>
        <v>3474</v>
      </c>
      <c r="H44" s="21">
        <f t="shared" si="1"/>
        <v>0</v>
      </c>
      <c r="I44" s="68"/>
      <c r="J44" s="70"/>
      <c r="K44" s="63">
        <v>3474</v>
      </c>
      <c r="L44" s="70"/>
      <c r="M44" s="63"/>
    </row>
    <row r="45" spans="1:13" ht="13">
      <c r="A45" s="63">
        <v>20200805</v>
      </c>
      <c r="B45" s="73" t="s">
        <v>172</v>
      </c>
      <c r="C45" s="70">
        <v>93402</v>
      </c>
      <c r="D45" s="70">
        <v>3190</v>
      </c>
      <c r="E45" s="63">
        <v>96592</v>
      </c>
      <c r="F45" s="68"/>
      <c r="G45" s="21">
        <f t="shared" si="0"/>
        <v>3190</v>
      </c>
      <c r="H45" s="21">
        <f t="shared" si="1"/>
        <v>0</v>
      </c>
      <c r="I45" s="68"/>
      <c r="J45" s="70"/>
      <c r="K45" s="63">
        <v>3190</v>
      </c>
      <c r="L45" s="70"/>
      <c r="M45" s="63"/>
    </row>
    <row r="46" spans="1:13" ht="13">
      <c r="A46" s="63">
        <v>20200804</v>
      </c>
      <c r="B46" s="73" t="s">
        <v>172</v>
      </c>
      <c r="C46" s="70">
        <v>91776</v>
      </c>
      <c r="D46" s="70">
        <v>2878</v>
      </c>
      <c r="E46" s="63">
        <v>94654</v>
      </c>
      <c r="F46" s="68"/>
      <c r="G46" s="21">
        <f t="shared" si="0"/>
        <v>2878</v>
      </c>
      <c r="H46" s="21">
        <f t="shared" si="1"/>
        <v>0</v>
      </c>
      <c r="I46" s="68"/>
      <c r="J46" s="70"/>
      <c r="K46" s="63">
        <v>2878</v>
      </c>
      <c r="L46" s="70"/>
      <c r="M46" s="63"/>
    </row>
    <row r="47" spans="1:13" ht="13">
      <c r="A47" s="63">
        <v>20200803</v>
      </c>
      <c r="B47" s="73" t="s">
        <v>172</v>
      </c>
      <c r="C47" s="70">
        <v>90890</v>
      </c>
      <c r="D47" s="70">
        <v>2812</v>
      </c>
      <c r="E47" s="63">
        <v>93702</v>
      </c>
      <c r="F47" s="68"/>
      <c r="G47" s="21">
        <f t="shared" si="0"/>
        <v>2812</v>
      </c>
      <c r="H47" s="21">
        <f t="shared" si="1"/>
        <v>0</v>
      </c>
      <c r="I47" s="68"/>
      <c r="J47" s="70"/>
      <c r="K47" s="63">
        <v>2812</v>
      </c>
      <c r="L47" s="70"/>
      <c r="M47" s="63"/>
    </row>
    <row r="48" spans="1:13" ht="13">
      <c r="A48" s="63">
        <v>20200802</v>
      </c>
      <c r="B48" s="73" t="s">
        <v>172</v>
      </c>
      <c r="C48" s="70">
        <v>89927</v>
      </c>
      <c r="D48" s="70">
        <v>2734</v>
      </c>
      <c r="E48" s="63">
        <v>92661</v>
      </c>
      <c r="F48" s="68"/>
      <c r="G48" s="21">
        <f t="shared" si="0"/>
        <v>2734</v>
      </c>
      <c r="H48" s="21">
        <f t="shared" si="1"/>
        <v>0</v>
      </c>
      <c r="I48" s="68"/>
      <c r="J48" s="70"/>
      <c r="K48" s="63">
        <v>2734</v>
      </c>
      <c r="L48" s="70"/>
      <c r="M48" s="63"/>
    </row>
    <row r="49" spans="1:13" ht="13">
      <c r="A49" s="63">
        <v>20200801</v>
      </c>
      <c r="B49" s="73" t="s">
        <v>172</v>
      </c>
      <c r="C49" s="70">
        <v>88811</v>
      </c>
      <c r="D49" s="70">
        <v>2633</v>
      </c>
      <c r="E49" s="63">
        <v>91444</v>
      </c>
      <c r="F49" s="68"/>
      <c r="G49" s="21">
        <f t="shared" si="0"/>
        <v>2633</v>
      </c>
      <c r="H49" s="21">
        <f t="shared" si="1"/>
        <v>0</v>
      </c>
      <c r="I49" s="68"/>
      <c r="J49" s="70"/>
      <c r="K49" s="63">
        <v>2633</v>
      </c>
      <c r="L49" s="70"/>
      <c r="M49" s="63"/>
    </row>
    <row r="50" spans="1:13" ht="13">
      <c r="A50" s="63">
        <v>20200731</v>
      </c>
      <c r="B50" s="73" t="s">
        <v>172</v>
      </c>
      <c r="C50" s="70">
        <v>86780</v>
      </c>
      <c r="D50" s="70">
        <v>2569</v>
      </c>
      <c r="E50" s="63">
        <v>89349</v>
      </c>
      <c r="F50" s="68"/>
      <c r="G50" s="21">
        <f t="shared" si="0"/>
        <v>2569</v>
      </c>
      <c r="H50" s="21">
        <f t="shared" si="1"/>
        <v>0</v>
      </c>
      <c r="I50" s="68"/>
      <c r="J50" s="70"/>
      <c r="K50" s="63">
        <v>2569</v>
      </c>
      <c r="L50" s="70"/>
      <c r="M50" s="63"/>
    </row>
    <row r="51" spans="1:13" ht="13">
      <c r="A51" s="63">
        <v>20200730</v>
      </c>
      <c r="B51" s="73" t="s">
        <v>172</v>
      </c>
      <c r="C51" s="70">
        <v>85278</v>
      </c>
      <c r="D51" s="70">
        <v>2445</v>
      </c>
      <c r="E51" s="63">
        <v>87723</v>
      </c>
      <c r="F51" s="68"/>
      <c r="G51" s="21">
        <f t="shared" si="0"/>
        <v>2445</v>
      </c>
      <c r="H51" s="21">
        <f t="shared" si="1"/>
        <v>0</v>
      </c>
      <c r="I51" s="68"/>
      <c r="J51" s="70"/>
      <c r="K51" s="63">
        <v>2445</v>
      </c>
      <c r="L51" s="70"/>
      <c r="M51" s="63"/>
    </row>
    <row r="52" spans="1:13" ht="13">
      <c r="A52" s="63">
        <v>20200729</v>
      </c>
      <c r="B52" s="73" t="s">
        <v>172</v>
      </c>
      <c r="C52" s="70">
        <v>83495</v>
      </c>
      <c r="D52" s="70">
        <v>2267</v>
      </c>
      <c r="E52" s="63">
        <v>85762</v>
      </c>
      <c r="F52" s="68"/>
      <c r="G52" s="21">
        <f t="shared" si="0"/>
        <v>2267</v>
      </c>
      <c r="H52" s="21">
        <f t="shared" si="1"/>
        <v>0</v>
      </c>
      <c r="I52" s="68"/>
      <c r="J52" s="70"/>
      <c r="K52" s="63">
        <v>2267</v>
      </c>
      <c r="L52" s="70"/>
      <c r="M52" s="63"/>
    </row>
    <row r="53" spans="1:13" ht="13">
      <c r="A53" s="63">
        <v>20200728</v>
      </c>
      <c r="B53" s="73" t="s">
        <v>172</v>
      </c>
      <c r="C53" s="70">
        <v>81572</v>
      </c>
      <c r="D53" s="70">
        <v>2210</v>
      </c>
      <c r="E53" s="63">
        <v>83782</v>
      </c>
      <c r="F53" s="68"/>
      <c r="G53" s="21">
        <f t="shared" si="0"/>
        <v>2210</v>
      </c>
      <c r="H53" s="21">
        <f t="shared" si="1"/>
        <v>0</v>
      </c>
      <c r="I53" s="68"/>
      <c r="J53" s="70"/>
      <c r="K53" s="63">
        <v>2210</v>
      </c>
      <c r="L53" s="70"/>
      <c r="M53" s="63"/>
    </row>
    <row r="54" spans="1:13" ht="13">
      <c r="A54" s="63">
        <v>20200727</v>
      </c>
      <c r="B54" s="73" t="s">
        <v>172</v>
      </c>
      <c r="C54" s="70">
        <v>80309</v>
      </c>
      <c r="D54" s="74">
        <v>2057</v>
      </c>
      <c r="E54" s="63">
        <v>82366</v>
      </c>
      <c r="F54" s="68"/>
      <c r="G54" s="75">
        <f t="shared" si="0"/>
        <v>2057</v>
      </c>
      <c r="H54" s="21">
        <f t="shared" si="1"/>
        <v>0</v>
      </c>
      <c r="I54" s="68"/>
      <c r="J54" s="70"/>
      <c r="K54" s="76">
        <v>2057</v>
      </c>
      <c r="L54" s="70"/>
      <c r="M54" s="63"/>
    </row>
    <row r="55" spans="1:13" ht="13">
      <c r="A55" s="63">
        <v>20200726</v>
      </c>
      <c r="B55" s="73" t="s">
        <v>172</v>
      </c>
      <c r="C55" s="70">
        <v>79129</v>
      </c>
      <c r="D55" s="74">
        <v>1986</v>
      </c>
      <c r="E55" s="63">
        <v>81115</v>
      </c>
      <c r="F55" s="68"/>
      <c r="G55" s="75">
        <f t="shared" si="0"/>
        <v>1986</v>
      </c>
      <c r="H55" s="21">
        <f t="shared" si="1"/>
        <v>0</v>
      </c>
      <c r="I55" s="68"/>
      <c r="J55" s="70"/>
      <c r="K55" s="76">
        <v>1986</v>
      </c>
      <c r="L55" s="70"/>
      <c r="M55" s="63"/>
    </row>
    <row r="56" spans="1:13" ht="13">
      <c r="A56" s="63">
        <v>20200725</v>
      </c>
      <c r="B56" s="73" t="s">
        <v>172</v>
      </c>
      <c r="C56" s="70">
        <v>77351</v>
      </c>
      <c r="D56" s="74">
        <v>1943</v>
      </c>
      <c r="E56" s="63">
        <v>79294</v>
      </c>
      <c r="F56" s="68"/>
      <c r="G56" s="75">
        <f t="shared" si="0"/>
        <v>1943</v>
      </c>
      <c r="H56" s="21">
        <f t="shared" si="1"/>
        <v>0</v>
      </c>
      <c r="I56" s="68"/>
      <c r="J56" s="70"/>
      <c r="K56" s="76">
        <v>1943</v>
      </c>
      <c r="L56" s="70"/>
      <c r="M56" s="63"/>
    </row>
    <row r="57" spans="1:13" ht="13">
      <c r="A57" s="63">
        <v>20200724</v>
      </c>
      <c r="B57" s="73" t="s">
        <v>172</v>
      </c>
      <c r="C57" s="70">
        <v>76314</v>
      </c>
      <c r="D57" s="74">
        <v>1816</v>
      </c>
      <c r="E57" s="63">
        <v>78130</v>
      </c>
      <c r="F57" s="68"/>
      <c r="G57" s="75">
        <f t="shared" si="0"/>
        <v>1816</v>
      </c>
      <c r="H57" s="21">
        <f t="shared" si="1"/>
        <v>0</v>
      </c>
      <c r="I57" s="68"/>
      <c r="J57" s="70"/>
      <c r="K57" s="76">
        <v>1816</v>
      </c>
      <c r="L57" s="70"/>
      <c r="M57" s="63"/>
    </row>
    <row r="58" spans="1:13" ht="13">
      <c r="A58" s="63">
        <v>20200723</v>
      </c>
      <c r="B58" s="73" t="s">
        <v>172</v>
      </c>
      <c r="C58" s="70">
        <v>74365</v>
      </c>
      <c r="D58" s="74">
        <v>1640</v>
      </c>
      <c r="E58" s="63">
        <v>76005</v>
      </c>
      <c r="F58" s="68"/>
      <c r="G58" s="75">
        <f t="shared" si="0"/>
        <v>1640</v>
      </c>
      <c r="H58" s="21">
        <f t="shared" si="1"/>
        <v>0</v>
      </c>
      <c r="I58" s="68"/>
      <c r="J58" s="70"/>
      <c r="K58" s="76">
        <v>1640</v>
      </c>
      <c r="L58" s="70"/>
      <c r="M58" s="63"/>
    </row>
    <row r="59" spans="1:13" ht="13">
      <c r="A59" s="63">
        <v>20200722</v>
      </c>
      <c r="B59" s="73" t="s">
        <v>172</v>
      </c>
      <c r="C59" s="70">
        <v>72696</v>
      </c>
      <c r="D59" s="74">
        <v>1516</v>
      </c>
      <c r="E59" s="63">
        <v>74212</v>
      </c>
      <c r="F59" s="68"/>
      <c r="G59" s="75">
        <f t="shared" si="0"/>
        <v>1516</v>
      </c>
      <c r="H59" s="21">
        <f t="shared" si="1"/>
        <v>0</v>
      </c>
      <c r="I59" s="68"/>
      <c r="J59" s="70"/>
      <c r="K59" s="76">
        <v>1516</v>
      </c>
      <c r="L59" s="70"/>
      <c r="M59" s="63"/>
    </row>
    <row r="60" spans="1:13" ht="13">
      <c r="A60" s="63">
        <v>20200721</v>
      </c>
      <c r="B60" s="73" t="s">
        <v>172</v>
      </c>
      <c r="C60" s="70">
        <v>70413</v>
      </c>
      <c r="D60" s="74">
        <v>1400</v>
      </c>
      <c r="E60" s="63">
        <v>71813</v>
      </c>
      <c r="F60" s="68"/>
      <c r="G60" s="75">
        <f t="shared" si="0"/>
        <v>1400</v>
      </c>
      <c r="H60" s="21">
        <f t="shared" si="1"/>
        <v>0</v>
      </c>
      <c r="I60" s="68"/>
      <c r="J60" s="70"/>
      <c r="K60" s="76">
        <v>1400</v>
      </c>
      <c r="L60" s="70"/>
      <c r="M60" s="63"/>
    </row>
    <row r="61" spans="1:13" ht="13">
      <c r="A61" s="63">
        <v>20200720</v>
      </c>
      <c r="B61" s="73" t="s">
        <v>172</v>
      </c>
      <c r="C61" s="70">
        <v>69075</v>
      </c>
      <c r="D61" s="74">
        <v>1283</v>
      </c>
      <c r="E61" s="63">
        <v>70358</v>
      </c>
      <c r="F61" s="68"/>
      <c r="G61" s="75">
        <f t="shared" si="0"/>
        <v>1283</v>
      </c>
      <c r="H61" s="21">
        <f t="shared" si="1"/>
        <v>0</v>
      </c>
      <c r="I61" s="68"/>
      <c r="J61" s="70"/>
      <c r="K61" s="76">
        <v>1283</v>
      </c>
      <c r="L61" s="70"/>
      <c r="M61" s="63"/>
    </row>
    <row r="62" spans="1:13" ht="13">
      <c r="A62" s="63">
        <v>20200719</v>
      </c>
      <c r="B62" s="73" t="s">
        <v>172</v>
      </c>
      <c r="C62" s="70">
        <v>67711</v>
      </c>
      <c r="D62" s="74">
        <v>1180</v>
      </c>
      <c r="E62" s="63">
        <v>68891</v>
      </c>
      <c r="F62" s="68"/>
      <c r="G62" s="75">
        <f t="shared" si="0"/>
        <v>1180</v>
      </c>
      <c r="H62" s="21">
        <f t="shared" si="1"/>
        <v>0</v>
      </c>
      <c r="I62" s="68"/>
      <c r="J62" s="70"/>
      <c r="K62" s="76">
        <v>1180</v>
      </c>
      <c r="L62" s="70"/>
      <c r="M62" s="63"/>
    </row>
    <row r="63" spans="1:13" ht="13">
      <c r="A63" s="63">
        <v>20200718</v>
      </c>
      <c r="B63" s="73" t="s">
        <v>172</v>
      </c>
      <c r="C63" s="70">
        <v>65865</v>
      </c>
      <c r="D63" s="74">
        <v>1146</v>
      </c>
      <c r="E63" s="63">
        <v>67011</v>
      </c>
      <c r="F63" s="68"/>
      <c r="G63" s="75">
        <f t="shared" si="0"/>
        <v>1146</v>
      </c>
      <c r="H63" s="21">
        <f t="shared" si="1"/>
        <v>0</v>
      </c>
      <c r="I63" s="68"/>
      <c r="J63" s="70"/>
      <c r="K63" s="76">
        <v>1146</v>
      </c>
      <c r="L63" s="70"/>
      <c r="M63" s="63"/>
    </row>
    <row r="64" spans="1:13" ht="13">
      <c r="A64" s="63">
        <v>20200717</v>
      </c>
      <c r="B64" s="73" t="s">
        <v>172</v>
      </c>
      <c r="C64" s="70">
        <v>64180</v>
      </c>
      <c r="D64" s="74">
        <v>1054</v>
      </c>
      <c r="E64" s="63">
        <v>65234</v>
      </c>
      <c r="F64" s="68"/>
      <c r="G64" s="75">
        <f t="shared" si="0"/>
        <v>1054</v>
      </c>
      <c r="H64" s="21">
        <f t="shared" si="1"/>
        <v>0</v>
      </c>
      <c r="I64" s="68"/>
      <c r="J64" s="70"/>
      <c r="K64" s="76">
        <v>1054</v>
      </c>
      <c r="L64" s="70"/>
      <c r="M64" s="63"/>
    </row>
    <row r="65" spans="1:13" ht="13">
      <c r="A65" s="63">
        <v>20200716</v>
      </c>
      <c r="B65" s="73" t="s">
        <v>172</v>
      </c>
      <c r="C65" s="70">
        <v>62111</v>
      </c>
      <c r="D65" s="74">
        <v>980</v>
      </c>
      <c r="E65" s="63">
        <v>63091</v>
      </c>
      <c r="F65" s="68"/>
      <c r="G65" s="75">
        <f t="shared" si="0"/>
        <v>980</v>
      </c>
      <c r="H65" s="21">
        <f t="shared" si="1"/>
        <v>0</v>
      </c>
      <c r="I65" s="68"/>
      <c r="J65" s="70"/>
      <c r="K65" s="76">
        <v>980</v>
      </c>
      <c r="L65" s="70"/>
      <c r="M65" s="63"/>
    </row>
    <row r="66" spans="1:13" ht="13">
      <c r="A66" s="63">
        <v>20200715</v>
      </c>
      <c r="B66" s="73" t="s">
        <v>172</v>
      </c>
      <c r="C66" s="70">
        <v>60158</v>
      </c>
      <c r="D66" s="74">
        <v>930</v>
      </c>
      <c r="E66" s="63">
        <v>61088</v>
      </c>
      <c r="F66" s="68"/>
      <c r="G66" s="75">
        <f t="shared" si="0"/>
        <v>930</v>
      </c>
      <c r="H66" s="21">
        <f t="shared" si="1"/>
        <v>0</v>
      </c>
      <c r="I66" s="68"/>
      <c r="J66" s="70"/>
      <c r="K66" s="76">
        <v>930</v>
      </c>
      <c r="L66" s="70"/>
      <c r="M66" s="63"/>
    </row>
    <row r="67" spans="1:13" ht="13">
      <c r="A67" s="63">
        <v>20200714</v>
      </c>
      <c r="B67" s="73" t="s">
        <v>172</v>
      </c>
      <c r="C67" s="70">
        <v>58225</v>
      </c>
      <c r="D67" s="74">
        <v>842</v>
      </c>
      <c r="E67" s="63">
        <v>59067</v>
      </c>
      <c r="F67" s="68"/>
      <c r="G67" s="75">
        <f t="shared" si="0"/>
        <v>842</v>
      </c>
      <c r="H67" s="21">
        <f t="shared" si="1"/>
        <v>0</v>
      </c>
      <c r="I67" s="68"/>
      <c r="J67" s="70"/>
      <c r="K67" s="76">
        <v>842</v>
      </c>
      <c r="L67" s="70"/>
      <c r="M67" s="63"/>
    </row>
    <row r="68" spans="1:13" ht="13">
      <c r="A68" s="63">
        <v>20200713</v>
      </c>
      <c r="B68" s="73" t="s">
        <v>172</v>
      </c>
      <c r="C68" s="70">
        <v>56441</v>
      </c>
      <c r="D68" s="74">
        <v>814</v>
      </c>
      <c r="E68" s="63">
        <v>57255</v>
      </c>
      <c r="F68" s="68"/>
      <c r="G68" s="75">
        <f t="shared" si="0"/>
        <v>814</v>
      </c>
      <c r="H68" s="21">
        <f t="shared" si="1"/>
        <v>0</v>
      </c>
      <c r="I68" s="68"/>
      <c r="J68" s="70"/>
      <c r="K68" s="76">
        <v>814</v>
      </c>
      <c r="L68" s="70"/>
      <c r="M68" s="63"/>
    </row>
    <row r="69" spans="1:13" ht="13">
      <c r="A69" s="63">
        <v>20200712</v>
      </c>
      <c r="B69" s="73" t="s">
        <v>172</v>
      </c>
      <c r="C69" s="70">
        <v>54768</v>
      </c>
      <c r="D69" s="74">
        <v>777</v>
      </c>
      <c r="E69" s="63">
        <v>55545</v>
      </c>
      <c r="F69" s="68"/>
      <c r="G69" s="75">
        <f t="shared" si="0"/>
        <v>777</v>
      </c>
      <c r="H69" s="21">
        <f t="shared" si="1"/>
        <v>0</v>
      </c>
      <c r="I69" s="68"/>
      <c r="J69" s="70"/>
      <c r="K69" s="76">
        <v>777</v>
      </c>
      <c r="L69" s="70"/>
      <c r="M69" s="63"/>
    </row>
    <row r="70" spans="1:13" ht="13">
      <c r="A70" s="63">
        <v>20200711</v>
      </c>
      <c r="B70" s="73" t="s">
        <v>172</v>
      </c>
      <c r="C70" s="70">
        <v>52908</v>
      </c>
      <c r="D70" s="74">
        <v>679</v>
      </c>
      <c r="E70" s="63">
        <v>53587</v>
      </c>
      <c r="F70" s="68"/>
      <c r="G70" s="75">
        <f t="shared" si="0"/>
        <v>679</v>
      </c>
      <c r="H70" s="21">
        <f t="shared" si="1"/>
        <v>0</v>
      </c>
      <c r="I70" s="68"/>
      <c r="J70" s="70"/>
      <c r="K70" s="76">
        <v>679</v>
      </c>
      <c r="L70" s="70"/>
      <c r="M70" s="63"/>
    </row>
    <row r="71" spans="1:13" ht="13">
      <c r="A71" s="63">
        <v>20200710</v>
      </c>
      <c r="B71" s="73" t="s">
        <v>172</v>
      </c>
      <c r="C71" s="70">
        <v>51294</v>
      </c>
      <c r="D71" s="74">
        <v>653</v>
      </c>
      <c r="E71" s="63">
        <v>51947</v>
      </c>
      <c r="F71" s="68"/>
      <c r="G71" s="75">
        <f t="shared" si="0"/>
        <v>653</v>
      </c>
      <c r="H71" s="21">
        <f t="shared" si="1"/>
        <v>0</v>
      </c>
      <c r="I71" s="68"/>
      <c r="J71" s="70"/>
      <c r="K71" s="76">
        <v>653</v>
      </c>
      <c r="L71" s="70"/>
      <c r="M71" s="63"/>
    </row>
    <row r="72" spans="1:13" ht="13">
      <c r="A72" s="63">
        <v>20200709</v>
      </c>
      <c r="B72" s="73" t="s">
        <v>172</v>
      </c>
      <c r="C72" s="70">
        <v>49892</v>
      </c>
      <c r="D72" s="74">
        <v>616</v>
      </c>
      <c r="E72" s="63">
        <v>50508</v>
      </c>
      <c r="F72" s="68"/>
      <c r="G72" s="75">
        <f t="shared" si="0"/>
        <v>616</v>
      </c>
      <c r="H72" s="21">
        <f t="shared" si="1"/>
        <v>0</v>
      </c>
      <c r="I72" s="68"/>
      <c r="J72" s="70"/>
      <c r="K72" s="76">
        <v>616</v>
      </c>
      <c r="L72" s="70"/>
      <c r="M72" s="63"/>
    </row>
    <row r="73" spans="1:13" ht="13">
      <c r="A73" s="63">
        <v>20200708</v>
      </c>
      <c r="B73" s="73" t="s">
        <v>172</v>
      </c>
      <c r="C73" s="70">
        <v>48588</v>
      </c>
      <c r="D73" s="74">
        <v>586</v>
      </c>
      <c r="E73" s="63">
        <v>49174</v>
      </c>
      <c r="F73" s="68"/>
      <c r="G73" s="75">
        <f t="shared" si="0"/>
        <v>586</v>
      </c>
      <c r="H73" s="21">
        <f t="shared" si="1"/>
        <v>0</v>
      </c>
      <c r="I73" s="68"/>
      <c r="J73" s="70"/>
      <c r="K73" s="76">
        <v>586</v>
      </c>
      <c r="L73" s="70"/>
      <c r="M73" s="63"/>
    </row>
    <row r="74" spans="1:13" ht="13">
      <c r="A74" s="63">
        <v>20200707</v>
      </c>
      <c r="B74" s="73" t="s">
        <v>172</v>
      </c>
      <c r="C74" s="70">
        <v>46424</v>
      </c>
      <c r="D74" s="74">
        <v>538</v>
      </c>
      <c r="E74" s="63">
        <v>46962</v>
      </c>
      <c r="F74" s="68"/>
      <c r="G74" s="75">
        <f t="shared" si="0"/>
        <v>538</v>
      </c>
      <c r="H74" s="21">
        <f t="shared" si="1"/>
        <v>0</v>
      </c>
      <c r="I74" s="68"/>
      <c r="J74" s="70"/>
      <c r="K74" s="76">
        <v>538</v>
      </c>
      <c r="L74" s="70"/>
      <c r="M74" s="63"/>
    </row>
    <row r="75" spans="1:13" ht="13">
      <c r="A75" s="63">
        <v>20200706</v>
      </c>
      <c r="B75" s="73" t="s">
        <v>172</v>
      </c>
      <c r="C75" s="70">
        <v>45263</v>
      </c>
      <c r="D75" s="74">
        <v>522</v>
      </c>
      <c r="E75" s="63">
        <v>45785</v>
      </c>
      <c r="F75" s="68"/>
      <c r="G75" s="75">
        <f t="shared" si="0"/>
        <v>522</v>
      </c>
      <c r="H75" s="21">
        <f t="shared" si="1"/>
        <v>0</v>
      </c>
      <c r="I75" s="68"/>
      <c r="J75" s="70"/>
      <c r="K75" s="76">
        <v>522</v>
      </c>
      <c r="L75" s="70"/>
      <c r="M75" s="63"/>
    </row>
    <row r="76" spans="1:13" ht="13">
      <c r="A76" s="63">
        <v>20200705</v>
      </c>
      <c r="B76" s="73" t="s">
        <v>172</v>
      </c>
      <c r="C76" s="70">
        <v>44375</v>
      </c>
      <c r="D76" s="74">
        <v>503</v>
      </c>
      <c r="E76" s="63">
        <v>44878</v>
      </c>
      <c r="F76" s="68"/>
      <c r="G76" s="75">
        <f t="shared" si="0"/>
        <v>503</v>
      </c>
      <c r="H76" s="21">
        <f t="shared" si="1"/>
        <v>0</v>
      </c>
      <c r="I76" s="68"/>
      <c r="J76" s="70"/>
      <c r="K76" s="76">
        <v>503</v>
      </c>
      <c r="L76" s="70"/>
      <c r="M76" s="63"/>
    </row>
    <row r="77" spans="1:13" ht="13">
      <c r="A77" s="63">
        <v>20200704</v>
      </c>
      <c r="B77" s="73" t="s">
        <v>172</v>
      </c>
      <c r="C77" s="70">
        <v>43450</v>
      </c>
      <c r="D77" s="74">
        <v>503</v>
      </c>
      <c r="E77" s="63">
        <v>43953</v>
      </c>
      <c r="F77" s="68"/>
      <c r="G77" s="75">
        <f t="shared" si="0"/>
        <v>503</v>
      </c>
      <c r="H77" s="21">
        <f t="shared" si="1"/>
        <v>0</v>
      </c>
      <c r="I77" s="68"/>
      <c r="J77" s="70"/>
      <c r="K77" s="76">
        <v>503</v>
      </c>
      <c r="L77" s="70"/>
      <c r="M77" s="63"/>
    </row>
    <row r="78" spans="1:13" ht="13">
      <c r="A78" s="63">
        <v>20200703</v>
      </c>
      <c r="B78" s="73" t="s">
        <v>172</v>
      </c>
      <c r="C78" s="70">
        <v>42359</v>
      </c>
      <c r="D78" s="74">
        <v>503</v>
      </c>
      <c r="E78" s="63">
        <v>42862</v>
      </c>
      <c r="F78" s="68"/>
      <c r="G78" s="75">
        <f t="shared" si="0"/>
        <v>503</v>
      </c>
      <c r="H78" s="21">
        <f t="shared" si="1"/>
        <v>0</v>
      </c>
      <c r="I78" s="68"/>
      <c r="J78" s="70"/>
      <c r="K78" s="76">
        <v>503</v>
      </c>
      <c r="L78" s="70"/>
      <c r="M78" s="63"/>
    </row>
    <row r="79" spans="1:13" ht="13">
      <c r="A79" s="63">
        <v>20200702</v>
      </c>
      <c r="B79" s="73" t="s">
        <v>172</v>
      </c>
      <c r="C79" s="70">
        <v>41362</v>
      </c>
      <c r="D79" s="74">
        <v>503</v>
      </c>
      <c r="E79" s="63">
        <v>41865</v>
      </c>
      <c r="F79" s="68"/>
      <c r="G79" s="75">
        <f t="shared" si="0"/>
        <v>503</v>
      </c>
      <c r="H79" s="21">
        <f t="shared" si="1"/>
        <v>0</v>
      </c>
      <c r="I79" s="68"/>
      <c r="J79" s="70"/>
      <c r="K79" s="76">
        <v>503</v>
      </c>
      <c r="L79" s="70"/>
      <c r="M79" s="63"/>
    </row>
    <row r="80" spans="1:13" ht="13">
      <c r="A80" s="63">
        <v>20200701</v>
      </c>
      <c r="B80" s="73" t="s">
        <v>172</v>
      </c>
      <c r="C80" s="70">
        <v>39604</v>
      </c>
      <c r="D80" s="74">
        <v>507</v>
      </c>
      <c r="E80" s="63">
        <v>40111</v>
      </c>
      <c r="F80" s="68"/>
      <c r="G80" s="75">
        <f t="shared" si="0"/>
        <v>507</v>
      </c>
      <c r="H80" s="21">
        <f t="shared" si="1"/>
        <v>0</v>
      </c>
      <c r="I80" s="68"/>
      <c r="J80" s="70"/>
      <c r="K80" s="76">
        <v>507</v>
      </c>
      <c r="L80" s="70"/>
      <c r="M80" s="63"/>
    </row>
    <row r="81" spans="1:13" ht="13">
      <c r="A81" s="63">
        <v>20200630</v>
      </c>
      <c r="B81" s="73" t="s">
        <v>172</v>
      </c>
      <c r="C81" s="70">
        <v>38442</v>
      </c>
      <c r="D81" s="74">
        <v>520</v>
      </c>
      <c r="E81" s="63">
        <v>38962</v>
      </c>
      <c r="F81" s="68"/>
      <c r="G81" s="75">
        <f t="shared" si="0"/>
        <v>520</v>
      </c>
      <c r="H81" s="21">
        <f t="shared" si="1"/>
        <v>0</v>
      </c>
      <c r="I81" s="68"/>
      <c r="J81" s="70"/>
      <c r="K81" s="76">
        <v>520</v>
      </c>
      <c r="L81" s="70"/>
      <c r="M81" s="63"/>
    </row>
    <row r="82" spans="1:13" ht="13">
      <c r="A82" s="63">
        <v>20200629</v>
      </c>
      <c r="B82" s="73" t="s">
        <v>172</v>
      </c>
      <c r="C82" s="70">
        <v>37536</v>
      </c>
      <c r="D82" s="74">
        <v>509</v>
      </c>
      <c r="E82" s="63">
        <v>38045</v>
      </c>
      <c r="F82" s="68"/>
      <c r="G82" s="75">
        <f t="shared" si="0"/>
        <v>509</v>
      </c>
      <c r="H82" s="21">
        <f t="shared" si="1"/>
        <v>0</v>
      </c>
      <c r="I82" s="68"/>
      <c r="J82" s="70"/>
      <c r="K82" s="76">
        <v>509</v>
      </c>
      <c r="L82" s="70"/>
      <c r="M82" s="63"/>
    </row>
    <row r="83" spans="1:13" ht="13">
      <c r="A83" s="63">
        <v>20200628</v>
      </c>
      <c r="B83" s="73" t="s">
        <v>172</v>
      </c>
      <c r="C83" s="70">
        <v>36682</v>
      </c>
      <c r="D83" s="74">
        <v>493</v>
      </c>
      <c r="E83" s="63">
        <v>37175</v>
      </c>
      <c r="F83" s="68"/>
      <c r="G83" s="75">
        <f t="shared" si="0"/>
        <v>493</v>
      </c>
      <c r="H83" s="21">
        <f t="shared" si="1"/>
        <v>0</v>
      </c>
      <c r="I83" s="68"/>
      <c r="J83" s="70"/>
      <c r="K83" s="76">
        <v>493</v>
      </c>
      <c r="L83" s="70"/>
      <c r="M83" s="63"/>
    </row>
    <row r="84" spans="1:13" ht="13">
      <c r="A84" s="63">
        <v>20200627</v>
      </c>
      <c r="B84" s="73" t="s">
        <v>172</v>
      </c>
      <c r="C84" s="70">
        <v>34964</v>
      </c>
      <c r="D84" s="74">
        <v>477</v>
      </c>
      <c r="E84" s="63">
        <v>35441</v>
      </c>
      <c r="F84" s="68"/>
      <c r="G84" s="75">
        <f t="shared" si="0"/>
        <v>477</v>
      </c>
      <c r="H84" s="21">
        <f t="shared" si="1"/>
        <v>0</v>
      </c>
      <c r="I84" s="68"/>
      <c r="J84" s="70"/>
      <c r="K84" s="76">
        <v>477</v>
      </c>
      <c r="L84" s="70"/>
      <c r="M84" s="63"/>
    </row>
    <row r="85" spans="1:13" ht="13">
      <c r="A85" s="63">
        <v>20200626</v>
      </c>
      <c r="B85" s="73" t="s">
        <v>172</v>
      </c>
      <c r="C85" s="70">
        <v>34605</v>
      </c>
      <c r="D85" s="74">
        <v>478</v>
      </c>
      <c r="E85" s="63">
        <v>35083</v>
      </c>
      <c r="F85" s="68"/>
      <c r="G85" s="75">
        <f t="shared" si="0"/>
        <v>478</v>
      </c>
      <c r="H85" s="21">
        <f t="shared" si="1"/>
        <v>0</v>
      </c>
      <c r="I85" s="68"/>
      <c r="J85" s="70"/>
      <c r="K85" s="76">
        <v>478</v>
      </c>
      <c r="L85" s="70"/>
      <c r="M85" s="63"/>
    </row>
    <row r="86" spans="1:13" ht="13">
      <c r="A86" s="63">
        <v>20200625</v>
      </c>
      <c r="B86" s="73" t="s">
        <v>172</v>
      </c>
      <c r="C86" s="70">
        <v>33717</v>
      </c>
      <c r="D86" s="74">
        <v>466</v>
      </c>
      <c r="E86" s="63">
        <v>34183</v>
      </c>
      <c r="F86" s="68"/>
      <c r="G86" s="75">
        <f t="shared" si="0"/>
        <v>466</v>
      </c>
      <c r="H86" s="21">
        <f t="shared" si="1"/>
        <v>0</v>
      </c>
      <c r="I86" s="68"/>
      <c r="J86" s="70"/>
      <c r="K86" s="76">
        <v>466</v>
      </c>
      <c r="L86" s="70"/>
      <c r="M86" s="63"/>
    </row>
    <row r="87" spans="1:13" ht="13">
      <c r="A87" s="63">
        <v>20200624</v>
      </c>
      <c r="B87" s="73" t="s">
        <v>172</v>
      </c>
      <c r="C87" s="70">
        <v>32753</v>
      </c>
      <c r="D87" s="74">
        <v>453</v>
      </c>
      <c r="E87" s="63">
        <v>33206</v>
      </c>
      <c r="F87" s="68"/>
      <c r="G87" s="75">
        <f t="shared" si="0"/>
        <v>453</v>
      </c>
      <c r="H87" s="21">
        <f t="shared" si="1"/>
        <v>0</v>
      </c>
      <c r="I87" s="68"/>
      <c r="J87" s="70"/>
      <c r="K87" s="76">
        <v>453</v>
      </c>
      <c r="L87" s="70"/>
      <c r="M87" s="63"/>
    </row>
    <row r="88" spans="1:13" ht="13">
      <c r="A88" s="63">
        <v>20200623</v>
      </c>
      <c r="B88" s="73" t="s">
        <v>172</v>
      </c>
      <c r="C88" s="70">
        <v>31624</v>
      </c>
      <c r="D88" s="74">
        <v>440</v>
      </c>
      <c r="E88" s="63">
        <v>32064</v>
      </c>
      <c r="F88" s="68"/>
      <c r="G88" s="75">
        <f t="shared" si="0"/>
        <v>440</v>
      </c>
      <c r="H88" s="21">
        <f t="shared" si="1"/>
        <v>0</v>
      </c>
      <c r="I88" s="68"/>
      <c r="J88" s="70"/>
      <c r="K88" s="76">
        <v>440</v>
      </c>
      <c r="L88" s="70"/>
      <c r="M88" s="63"/>
    </row>
    <row r="89" spans="1:13" ht="13">
      <c r="A89" s="63">
        <v>20200622</v>
      </c>
      <c r="B89" s="73" t="s">
        <v>172</v>
      </c>
      <c r="C89" s="70">
        <v>30670</v>
      </c>
      <c r="D89" s="74">
        <v>427</v>
      </c>
      <c r="E89" s="63">
        <v>31097</v>
      </c>
      <c r="F89" s="68"/>
      <c r="G89" s="75">
        <f t="shared" si="0"/>
        <v>427</v>
      </c>
      <c r="H89" s="21">
        <f t="shared" si="1"/>
        <v>0</v>
      </c>
      <c r="I89" s="68"/>
      <c r="J89" s="70"/>
      <c r="K89" s="76">
        <v>427</v>
      </c>
      <c r="L89" s="70"/>
      <c r="M89" s="63"/>
    </row>
    <row r="90" spans="1:13" ht="13">
      <c r="A90" s="63">
        <v>20200621</v>
      </c>
      <c r="B90" s="73" t="s">
        <v>172</v>
      </c>
      <c r="C90" s="70">
        <v>30031</v>
      </c>
      <c r="D90" s="74">
        <v>423</v>
      </c>
      <c r="E90" s="63">
        <v>30454</v>
      </c>
      <c r="F90" s="68"/>
      <c r="G90" s="75">
        <f t="shared" si="0"/>
        <v>423</v>
      </c>
      <c r="H90" s="21">
        <f t="shared" si="1"/>
        <v>0</v>
      </c>
      <c r="I90" s="68"/>
      <c r="J90" s="70"/>
      <c r="K90" s="76">
        <v>423</v>
      </c>
      <c r="L90" s="70"/>
      <c r="M90" s="63"/>
    </row>
    <row r="91" spans="1:13" ht="13">
      <c r="A91" s="63">
        <v>20200620</v>
      </c>
      <c r="B91" s="73" t="s">
        <v>172</v>
      </c>
      <c r="C91" s="70">
        <v>29598</v>
      </c>
      <c r="D91" s="74">
        <v>423</v>
      </c>
      <c r="E91" s="63">
        <v>30021</v>
      </c>
      <c r="F91" s="68"/>
      <c r="G91" s="75">
        <f t="shared" si="0"/>
        <v>423</v>
      </c>
      <c r="H91" s="21">
        <f t="shared" si="1"/>
        <v>0</v>
      </c>
      <c r="I91" s="68"/>
      <c r="J91" s="70"/>
      <c r="K91" s="76">
        <v>423</v>
      </c>
      <c r="L91" s="70"/>
      <c r="M91" s="63"/>
    </row>
    <row r="92" spans="1:13" ht="13">
      <c r="A92" s="63">
        <v>20200619</v>
      </c>
      <c r="B92" s="73" t="s">
        <v>172</v>
      </c>
      <c r="C92" s="70">
        <v>29126</v>
      </c>
      <c r="D92" s="74">
        <v>423</v>
      </c>
      <c r="E92" s="63">
        <v>29549</v>
      </c>
      <c r="F92" s="68"/>
      <c r="G92" s="75">
        <f t="shared" si="0"/>
        <v>423</v>
      </c>
      <c r="H92" s="21">
        <f t="shared" si="1"/>
        <v>0</v>
      </c>
      <c r="I92" s="68"/>
      <c r="J92" s="70"/>
      <c r="K92" s="76">
        <v>423</v>
      </c>
      <c r="L92" s="70"/>
      <c r="M92" s="63"/>
    </row>
    <row r="93" spans="1:13" ht="13">
      <c r="A93" s="63">
        <v>20200618</v>
      </c>
      <c r="B93" s="73" t="s">
        <v>172</v>
      </c>
      <c r="C93" s="70">
        <v>28583</v>
      </c>
      <c r="D93" s="74">
        <v>419</v>
      </c>
      <c r="E93" s="63">
        <v>29002</v>
      </c>
      <c r="F93" s="68"/>
      <c r="G93" s="75">
        <f t="shared" si="0"/>
        <v>419</v>
      </c>
      <c r="H93" s="21">
        <f t="shared" si="1"/>
        <v>0</v>
      </c>
      <c r="I93" s="68"/>
      <c r="J93" s="70"/>
      <c r="K93" s="76">
        <v>419</v>
      </c>
      <c r="L93" s="70"/>
      <c r="M93" s="63"/>
    </row>
    <row r="94" spans="1:13" ht="13">
      <c r="A94" s="63">
        <v>20200617</v>
      </c>
      <c r="B94" s="73" t="s">
        <v>172</v>
      </c>
      <c r="C94" s="70">
        <v>27796</v>
      </c>
      <c r="D94" s="74">
        <v>410</v>
      </c>
      <c r="E94" s="63">
        <v>28206</v>
      </c>
      <c r="F94" s="68"/>
      <c r="G94" s="75">
        <f t="shared" si="0"/>
        <v>410</v>
      </c>
      <c r="H94" s="21">
        <f t="shared" si="1"/>
        <v>0</v>
      </c>
      <c r="I94" s="68"/>
      <c r="J94" s="70"/>
      <c r="K94" s="76">
        <v>410</v>
      </c>
      <c r="L94" s="70"/>
      <c r="M94" s="63"/>
    </row>
    <row r="95" spans="1:13" ht="13">
      <c r="A95" s="63">
        <v>20200616</v>
      </c>
      <c r="B95" s="73" t="s">
        <v>172</v>
      </c>
      <c r="C95" s="70">
        <v>26914</v>
      </c>
      <c r="D95" s="74">
        <v>398</v>
      </c>
      <c r="E95" s="63">
        <v>27312</v>
      </c>
      <c r="F95" s="68"/>
      <c r="G95" s="75">
        <f t="shared" si="0"/>
        <v>398</v>
      </c>
      <c r="H95" s="21">
        <f t="shared" si="1"/>
        <v>0</v>
      </c>
      <c r="I95" s="68"/>
      <c r="J95" s="70"/>
      <c r="K95" s="76">
        <v>398</v>
      </c>
      <c r="L95" s="70"/>
      <c r="M95" s="63"/>
    </row>
    <row r="96" spans="1:13" ht="13">
      <c r="A96" s="63">
        <v>20200615</v>
      </c>
      <c r="B96" s="73" t="s">
        <v>172</v>
      </c>
      <c r="C96" s="70">
        <v>26524</v>
      </c>
      <c r="D96" s="74">
        <v>388</v>
      </c>
      <c r="E96" s="63">
        <v>26912</v>
      </c>
      <c r="F96" s="68"/>
      <c r="G96" s="75">
        <f t="shared" si="0"/>
        <v>388</v>
      </c>
      <c r="H96" s="21">
        <f t="shared" si="1"/>
        <v>0</v>
      </c>
      <c r="I96" s="68"/>
      <c r="J96" s="70"/>
      <c r="K96" s="76">
        <v>388</v>
      </c>
      <c r="L96" s="70"/>
      <c r="M96" s="63"/>
    </row>
    <row r="97" spans="1:13" ht="13">
      <c r="A97" s="63">
        <v>20200614</v>
      </c>
      <c r="B97" s="73" t="s">
        <v>172</v>
      </c>
      <c r="C97" s="70">
        <v>25892</v>
      </c>
      <c r="D97" s="74">
        <v>380</v>
      </c>
      <c r="E97" s="63">
        <v>26272</v>
      </c>
      <c r="F97" s="68"/>
      <c r="G97" s="75">
        <f t="shared" si="0"/>
        <v>380</v>
      </c>
      <c r="H97" s="21">
        <f t="shared" si="1"/>
        <v>0</v>
      </c>
      <c r="I97" s="68"/>
      <c r="J97" s="70"/>
      <c r="K97" s="76">
        <v>380</v>
      </c>
      <c r="L97" s="70"/>
      <c r="M97" s="63"/>
    </row>
    <row r="98" spans="1:13" ht="13">
      <c r="A98" s="63">
        <v>20200613</v>
      </c>
      <c r="B98" s="73" t="s">
        <v>172</v>
      </c>
      <c r="C98" s="70">
        <v>25235</v>
      </c>
      <c r="D98" s="74">
        <v>380</v>
      </c>
      <c r="E98" s="63">
        <v>25615</v>
      </c>
      <c r="F98" s="68"/>
      <c r="G98" s="75">
        <f t="shared" si="0"/>
        <v>380</v>
      </c>
      <c r="H98" s="21">
        <f t="shared" si="1"/>
        <v>0</v>
      </c>
      <c r="I98" s="68"/>
      <c r="J98" s="70"/>
      <c r="K98" s="76">
        <v>380</v>
      </c>
      <c r="L98" s="70"/>
      <c r="M98" s="63"/>
    </row>
    <row r="99" spans="1:13" ht="13">
      <c r="A99" s="63">
        <v>20200612</v>
      </c>
      <c r="B99" s="73" t="s">
        <v>172</v>
      </c>
      <c r="C99" s="70">
        <v>24221</v>
      </c>
      <c r="D99" s="74">
        <v>380</v>
      </c>
      <c r="E99" s="63">
        <v>24601</v>
      </c>
      <c r="F99" s="68"/>
      <c r="G99" s="75">
        <f t="shared" si="0"/>
        <v>380</v>
      </c>
      <c r="H99" s="21">
        <f t="shared" si="1"/>
        <v>0</v>
      </c>
      <c r="I99" s="68"/>
      <c r="J99" s="70"/>
      <c r="K99" s="76">
        <v>380</v>
      </c>
      <c r="L99" s="70"/>
      <c r="M99" s="63"/>
    </row>
    <row r="100" spans="1:13" ht="13">
      <c r="A100" s="63">
        <v>20200611</v>
      </c>
      <c r="B100" s="73" t="s">
        <v>172</v>
      </c>
      <c r="C100" s="70">
        <v>23333</v>
      </c>
      <c r="D100" s="74">
        <v>377</v>
      </c>
      <c r="E100" s="63">
        <v>23710</v>
      </c>
      <c r="F100" s="68"/>
      <c r="G100" s="75">
        <f t="shared" si="0"/>
        <v>377</v>
      </c>
      <c r="H100" s="21">
        <f t="shared" si="1"/>
        <v>0</v>
      </c>
      <c r="I100" s="68"/>
      <c r="J100" s="70"/>
      <c r="K100" s="76">
        <v>377</v>
      </c>
      <c r="L100" s="70"/>
      <c r="M100" s="63"/>
    </row>
    <row r="101" spans="1:13" ht="13">
      <c r="A101" s="63">
        <v>20200610</v>
      </c>
      <c r="B101" s="73" t="s">
        <v>172</v>
      </c>
      <c r="C101" s="70">
        <v>22474</v>
      </c>
      <c r="D101" s="74">
        <v>371</v>
      </c>
      <c r="E101" s="63">
        <v>22845</v>
      </c>
      <c r="F101" s="68"/>
      <c r="G101" s="75">
        <f t="shared" si="0"/>
        <v>371</v>
      </c>
      <c r="H101" s="21">
        <f t="shared" si="1"/>
        <v>0</v>
      </c>
      <c r="I101" s="68"/>
      <c r="J101" s="70"/>
      <c r="K101" s="76">
        <v>371</v>
      </c>
      <c r="L101" s="70"/>
      <c r="M101" s="63"/>
    </row>
    <row r="102" spans="1:13" ht="13">
      <c r="A102" s="63">
        <v>20200609</v>
      </c>
      <c r="B102" s="73" t="s">
        <v>172</v>
      </c>
      <c r="C102" s="70">
        <v>21626</v>
      </c>
      <c r="D102" s="74">
        <v>363</v>
      </c>
      <c r="E102" s="63">
        <v>21989</v>
      </c>
      <c r="F102" s="68"/>
      <c r="G102" s="75">
        <f t="shared" si="0"/>
        <v>363</v>
      </c>
      <c r="H102" s="21">
        <f t="shared" si="1"/>
        <v>0</v>
      </c>
      <c r="I102" s="68"/>
      <c r="J102" s="70"/>
      <c r="K102" s="76">
        <v>363</v>
      </c>
      <c r="L102" s="70"/>
      <c r="M102" s="63"/>
    </row>
    <row r="103" spans="1:13" ht="13">
      <c r="A103" s="63">
        <v>20200608</v>
      </c>
      <c r="B103" s="73" t="s">
        <v>172</v>
      </c>
      <c r="C103" s="70">
        <v>21071</v>
      </c>
      <c r="D103" s="74">
        <v>351</v>
      </c>
      <c r="E103" s="63">
        <v>21422</v>
      </c>
      <c r="F103" s="68"/>
      <c r="G103" s="75">
        <f t="shared" si="0"/>
        <v>351</v>
      </c>
      <c r="H103" s="21">
        <f t="shared" si="1"/>
        <v>0</v>
      </c>
      <c r="I103" s="68"/>
      <c r="J103" s="70"/>
      <c r="K103" s="76">
        <v>351</v>
      </c>
      <c r="L103" s="70"/>
      <c r="M103" s="63"/>
    </row>
    <row r="104" spans="1:13" ht="13">
      <c r="A104" s="63">
        <v>20200607</v>
      </c>
      <c r="B104" s="73" t="s">
        <v>172</v>
      </c>
      <c r="C104" s="70">
        <v>20590</v>
      </c>
      <c r="D104" s="74">
        <v>335</v>
      </c>
      <c r="E104" s="63">
        <v>20925</v>
      </c>
      <c r="F104" s="68"/>
      <c r="G104" s="75">
        <f t="shared" si="0"/>
        <v>335</v>
      </c>
      <c r="H104" s="21">
        <f t="shared" si="1"/>
        <v>0</v>
      </c>
      <c r="I104" s="68"/>
      <c r="J104" s="70"/>
      <c r="K104" s="76">
        <v>335</v>
      </c>
      <c r="L104" s="70"/>
      <c r="M104" s="63"/>
    </row>
    <row r="105" spans="1:13" ht="13">
      <c r="A105" s="63">
        <v>20200606</v>
      </c>
      <c r="B105" s="73" t="s">
        <v>172</v>
      </c>
      <c r="C105" s="70">
        <v>20166</v>
      </c>
      <c r="D105" s="74">
        <v>334</v>
      </c>
      <c r="E105" s="63">
        <v>20500</v>
      </c>
      <c r="F105" s="68"/>
      <c r="G105" s="75">
        <f t="shared" si="0"/>
        <v>334</v>
      </c>
      <c r="H105" s="21">
        <f t="shared" si="1"/>
        <v>0</v>
      </c>
      <c r="I105" s="68"/>
      <c r="J105" s="70"/>
      <c r="K105" s="76">
        <v>334</v>
      </c>
      <c r="L105" s="70"/>
      <c r="M105" s="63"/>
    </row>
    <row r="106" spans="1:13" ht="13">
      <c r="A106" s="63">
        <v>20200605</v>
      </c>
      <c r="B106" s="73" t="s">
        <v>172</v>
      </c>
      <c r="C106" s="70">
        <v>19709</v>
      </c>
      <c r="D106" s="74">
        <v>334</v>
      </c>
      <c r="E106" s="63">
        <v>20043</v>
      </c>
      <c r="F106" s="68"/>
      <c r="G106" s="75">
        <f t="shared" si="0"/>
        <v>334</v>
      </c>
      <c r="H106" s="21">
        <f t="shared" si="1"/>
        <v>0</v>
      </c>
      <c r="I106" s="68"/>
      <c r="J106" s="70"/>
      <c r="K106" s="76">
        <v>334</v>
      </c>
      <c r="L106" s="70"/>
      <c r="M106" s="63"/>
    </row>
    <row r="107" spans="1:13" ht="13">
      <c r="A107" s="63">
        <v>20200604</v>
      </c>
      <c r="B107" s="73" t="s">
        <v>172</v>
      </c>
      <c r="C107" s="70">
        <v>19073</v>
      </c>
      <c r="D107" s="74">
        <v>314</v>
      </c>
      <c r="E107" s="63">
        <v>19387</v>
      </c>
      <c r="F107" s="68"/>
      <c r="G107" s="75">
        <f t="shared" si="0"/>
        <v>314</v>
      </c>
      <c r="H107" s="21">
        <f t="shared" si="1"/>
        <v>0</v>
      </c>
      <c r="I107" s="68"/>
      <c r="J107" s="70"/>
      <c r="K107" s="76">
        <v>314</v>
      </c>
      <c r="L107" s="70"/>
      <c r="M107" s="63"/>
    </row>
    <row r="108" spans="1:13" ht="13">
      <c r="A108" s="63">
        <v>20200603</v>
      </c>
      <c r="B108" s="73" t="s">
        <v>172</v>
      </c>
      <c r="C108" s="70">
        <v>18766</v>
      </c>
      <c r="D108" s="74">
        <v>306</v>
      </c>
      <c r="E108" s="63">
        <v>19072</v>
      </c>
      <c r="F108" s="68"/>
      <c r="G108" s="75">
        <f t="shared" si="0"/>
        <v>306</v>
      </c>
      <c r="H108" s="21">
        <f t="shared" si="1"/>
        <v>0</v>
      </c>
      <c r="I108" s="68"/>
      <c r="J108" s="70"/>
      <c r="K108" s="76">
        <v>306</v>
      </c>
      <c r="L108" s="70"/>
      <c r="M108" s="63"/>
    </row>
    <row r="109" spans="1:13" ht="13">
      <c r="A109" s="63">
        <v>20200602</v>
      </c>
      <c r="B109" s="73" t="s">
        <v>172</v>
      </c>
      <c r="C109" s="70">
        <v>18554</v>
      </c>
      <c r="D109" s="74">
        <v>297</v>
      </c>
      <c r="E109" s="63">
        <v>18851</v>
      </c>
      <c r="F109" s="68"/>
      <c r="G109" s="75">
        <f t="shared" si="0"/>
        <v>297</v>
      </c>
      <c r="H109" s="21">
        <f t="shared" si="1"/>
        <v>0</v>
      </c>
      <c r="I109" s="68"/>
      <c r="J109" s="70"/>
      <c r="K109" s="76">
        <v>297</v>
      </c>
      <c r="L109" s="70"/>
      <c r="M109" s="63"/>
    </row>
    <row r="110" spans="1:13" ht="13">
      <c r="A110" s="63">
        <v>20200601</v>
      </c>
      <c r="B110" s="73" t="s">
        <v>172</v>
      </c>
      <c r="C110" s="70">
        <v>18354</v>
      </c>
      <c r="D110" s="74">
        <v>288</v>
      </c>
      <c r="E110" s="63">
        <v>18642</v>
      </c>
      <c r="F110" s="68"/>
      <c r="G110" s="75">
        <f t="shared" si="0"/>
        <v>288</v>
      </c>
      <c r="H110" s="21">
        <f t="shared" si="1"/>
        <v>0</v>
      </c>
      <c r="I110" s="68"/>
      <c r="J110" s="70"/>
      <c r="K110" s="76">
        <v>288</v>
      </c>
      <c r="L110" s="70"/>
      <c r="M110" s="63"/>
    </row>
    <row r="111" spans="1:13" ht="13">
      <c r="A111" s="63">
        <v>20200531</v>
      </c>
      <c r="B111" s="73" t="s">
        <v>172</v>
      </c>
      <c r="C111" s="70">
        <v>18075</v>
      </c>
      <c r="D111" s="74">
        <v>288</v>
      </c>
      <c r="E111" s="63">
        <v>18363</v>
      </c>
      <c r="F111" s="68"/>
      <c r="G111" s="75">
        <f t="shared" si="0"/>
        <v>288</v>
      </c>
      <c r="H111" s="21">
        <f t="shared" si="1"/>
        <v>0</v>
      </c>
      <c r="I111" s="68"/>
      <c r="J111" s="70"/>
      <c r="K111" s="76">
        <v>288</v>
      </c>
      <c r="L111" s="70"/>
      <c r="M111" s="63"/>
    </row>
    <row r="112" spans="1:13" ht="13">
      <c r="A112" s="63">
        <v>20200530</v>
      </c>
      <c r="B112" s="73" t="s">
        <v>172</v>
      </c>
      <c r="C112" s="70">
        <v>17614</v>
      </c>
      <c r="D112" s="74">
        <v>289</v>
      </c>
      <c r="E112" s="63">
        <v>17903</v>
      </c>
      <c r="F112" s="68"/>
      <c r="G112" s="75">
        <f t="shared" si="0"/>
        <v>289</v>
      </c>
      <c r="H112" s="21">
        <f t="shared" si="1"/>
        <v>0</v>
      </c>
      <c r="I112" s="68"/>
      <c r="J112" s="70"/>
      <c r="K112" s="76">
        <v>289</v>
      </c>
      <c r="L112" s="70"/>
      <c r="M112" s="63"/>
    </row>
    <row r="113" spans="1:13" ht="13">
      <c r="A113" s="63">
        <v>20200529</v>
      </c>
      <c r="B113" s="73" t="s">
        <v>172</v>
      </c>
      <c r="C113" s="70">
        <v>17359</v>
      </c>
      <c r="D113" s="70"/>
      <c r="E113" s="63">
        <v>17359</v>
      </c>
      <c r="F113" s="68"/>
      <c r="G113" s="21">
        <f t="shared" si="0"/>
        <v>0</v>
      </c>
      <c r="H113" s="21">
        <f t="shared" si="1"/>
        <v>0</v>
      </c>
      <c r="I113" s="68"/>
      <c r="J113" s="70"/>
      <c r="K113" s="70"/>
      <c r="L113" s="70"/>
      <c r="M113" s="63"/>
    </row>
    <row r="114" spans="1:13" ht="13">
      <c r="A114" s="63">
        <v>20200528</v>
      </c>
      <c r="B114" s="73" t="s">
        <v>172</v>
      </c>
      <c r="C114" s="70">
        <v>16823</v>
      </c>
      <c r="D114" s="70"/>
      <c r="E114" s="63">
        <v>16823</v>
      </c>
      <c r="F114" s="68"/>
      <c r="G114" s="21">
        <f t="shared" si="0"/>
        <v>0</v>
      </c>
      <c r="H114" s="21">
        <f t="shared" si="1"/>
        <v>0</v>
      </c>
      <c r="I114" s="68"/>
      <c r="J114" s="70"/>
      <c r="K114" s="70"/>
      <c r="L114" s="70"/>
      <c r="M114" s="63"/>
    </row>
    <row r="115" spans="1:13" ht="13">
      <c r="A115" s="63">
        <v>20200527</v>
      </c>
      <c r="B115" s="73" t="s">
        <v>172</v>
      </c>
      <c r="C115" s="70">
        <v>16310</v>
      </c>
      <c r="D115" s="70"/>
      <c r="E115" s="63">
        <v>16310</v>
      </c>
      <c r="F115" s="68"/>
      <c r="G115" s="21">
        <f t="shared" si="0"/>
        <v>0</v>
      </c>
      <c r="H115" s="21">
        <f t="shared" si="1"/>
        <v>0</v>
      </c>
      <c r="I115" s="68"/>
      <c r="J115" s="70"/>
      <c r="K115" s="70"/>
      <c r="L115" s="70"/>
      <c r="M115" s="63"/>
    </row>
    <row r="116" spans="1:13" ht="13">
      <c r="A116" s="63">
        <v>20200526</v>
      </c>
      <c r="B116" s="73" t="s">
        <v>172</v>
      </c>
      <c r="C116" s="70">
        <v>15843</v>
      </c>
      <c r="D116" s="70"/>
      <c r="E116" s="63">
        <v>15843</v>
      </c>
      <c r="F116" s="68"/>
      <c r="G116" s="21">
        <f t="shared" si="0"/>
        <v>0</v>
      </c>
      <c r="H116" s="21">
        <f t="shared" si="1"/>
        <v>0</v>
      </c>
      <c r="I116" s="68"/>
      <c r="J116" s="70"/>
      <c r="K116" s="70"/>
      <c r="L116" s="70"/>
      <c r="M116" s="63"/>
    </row>
    <row r="117" spans="1:13" ht="13">
      <c r="A117" s="63">
        <v>20200525</v>
      </c>
      <c r="B117" s="73" t="s">
        <v>172</v>
      </c>
      <c r="C117" s="70">
        <v>15396</v>
      </c>
      <c r="D117" s="70"/>
      <c r="E117" s="63">
        <v>15396</v>
      </c>
      <c r="F117" s="68"/>
      <c r="G117" s="21">
        <f t="shared" si="0"/>
        <v>0</v>
      </c>
      <c r="H117" s="21">
        <f t="shared" si="1"/>
        <v>0</v>
      </c>
      <c r="I117" s="68"/>
      <c r="J117" s="70"/>
      <c r="K117" s="70"/>
      <c r="L117" s="70"/>
      <c r="M117" s="63"/>
    </row>
    <row r="118" spans="1:13" ht="13">
      <c r="A118" s="63">
        <v>20200524</v>
      </c>
      <c r="B118" s="73" t="s">
        <v>172</v>
      </c>
      <c r="C118" s="70">
        <v>14730</v>
      </c>
      <c r="D118" s="70"/>
      <c r="E118" s="63">
        <v>14730</v>
      </c>
      <c r="F118" s="68"/>
      <c r="G118" s="21">
        <f t="shared" si="0"/>
        <v>0</v>
      </c>
      <c r="H118" s="21">
        <f t="shared" si="1"/>
        <v>0</v>
      </c>
      <c r="I118" s="68"/>
      <c r="J118" s="70"/>
      <c r="K118" s="70"/>
      <c r="L118" s="70"/>
      <c r="M118" s="63"/>
    </row>
    <row r="119" spans="1:13" ht="13">
      <c r="A119" s="63">
        <v>20200523</v>
      </c>
      <c r="B119" s="73" t="s">
        <v>172</v>
      </c>
      <c r="C119" s="70">
        <v>14327</v>
      </c>
      <c r="D119" s="70"/>
      <c r="E119" s="63">
        <v>14327</v>
      </c>
      <c r="F119" s="68"/>
      <c r="G119" s="21">
        <f t="shared" si="0"/>
        <v>0</v>
      </c>
      <c r="H119" s="21">
        <f t="shared" si="1"/>
        <v>0</v>
      </c>
      <c r="I119" s="68"/>
      <c r="J119" s="70"/>
      <c r="K119" s="70"/>
      <c r="L119" s="70"/>
      <c r="M119" s="63"/>
    </row>
    <row r="120" spans="1:13" ht="13">
      <c r="A120" s="63">
        <v>20200522</v>
      </c>
      <c r="B120" s="73" t="s">
        <v>172</v>
      </c>
      <c r="C120" s="70">
        <v>13938</v>
      </c>
      <c r="D120" s="70"/>
      <c r="E120" s="63">
        <v>13938</v>
      </c>
      <c r="F120" s="68"/>
      <c r="G120" s="21">
        <f t="shared" si="0"/>
        <v>0</v>
      </c>
      <c r="H120" s="21">
        <f t="shared" si="1"/>
        <v>0</v>
      </c>
      <c r="I120" s="68"/>
      <c r="J120" s="70"/>
      <c r="K120" s="70"/>
      <c r="L120" s="70"/>
      <c r="M120" s="63"/>
    </row>
    <row r="121" spans="1:13" ht="13">
      <c r="A121" s="63">
        <v>20200521</v>
      </c>
      <c r="B121" s="73" t="s">
        <v>172</v>
      </c>
      <c r="C121" s="70">
        <v>13563</v>
      </c>
      <c r="D121" s="70"/>
      <c r="E121" s="63">
        <v>13563</v>
      </c>
      <c r="F121" s="68"/>
      <c r="G121" s="21">
        <f t="shared" si="0"/>
        <v>0</v>
      </c>
      <c r="H121" s="21">
        <f t="shared" si="1"/>
        <v>0</v>
      </c>
      <c r="I121" s="68"/>
      <c r="J121" s="70"/>
      <c r="K121" s="70"/>
      <c r="L121" s="70"/>
      <c r="M121" s="63"/>
    </row>
    <row r="122" spans="1:13" ht="13">
      <c r="A122" s="63">
        <v>20200520</v>
      </c>
      <c r="B122" s="73" t="s">
        <v>172</v>
      </c>
      <c r="C122" s="70">
        <v>13119</v>
      </c>
      <c r="D122" s="70"/>
      <c r="E122" s="63">
        <v>13119</v>
      </c>
      <c r="F122" s="68"/>
      <c r="G122" s="21">
        <f t="shared" si="0"/>
        <v>0</v>
      </c>
      <c r="H122" s="21">
        <f t="shared" si="1"/>
        <v>0</v>
      </c>
      <c r="I122" s="68"/>
      <c r="J122" s="70"/>
      <c r="K122" s="70"/>
      <c r="L122" s="70"/>
      <c r="M122" s="63"/>
    </row>
    <row r="123" spans="1:13" ht="13">
      <c r="A123" s="63">
        <v>20200519</v>
      </c>
      <c r="B123" s="73" t="s">
        <v>172</v>
      </c>
      <c r="C123" s="70">
        <v>12744</v>
      </c>
      <c r="D123" s="70"/>
      <c r="E123" s="63">
        <v>12744</v>
      </c>
      <c r="F123" s="68"/>
      <c r="G123" s="21">
        <f t="shared" si="0"/>
        <v>0</v>
      </c>
      <c r="H123" s="21">
        <f t="shared" si="1"/>
        <v>0</v>
      </c>
      <c r="I123" s="68"/>
      <c r="J123" s="70"/>
      <c r="K123" s="70"/>
      <c r="L123" s="70"/>
      <c r="M123" s="63"/>
    </row>
    <row r="124" spans="1:13" ht="13">
      <c r="A124" s="63">
        <v>20200518</v>
      </c>
      <c r="B124" s="73" t="s">
        <v>172</v>
      </c>
      <c r="C124" s="70">
        <v>12376</v>
      </c>
      <c r="D124" s="70"/>
      <c r="E124" s="63">
        <v>12376</v>
      </c>
      <c r="F124" s="68"/>
      <c r="G124" s="21">
        <f t="shared" si="0"/>
        <v>0</v>
      </c>
      <c r="H124" s="21">
        <f t="shared" si="1"/>
        <v>0</v>
      </c>
      <c r="I124" s="68"/>
      <c r="J124" s="70"/>
      <c r="K124" s="70"/>
      <c r="L124" s="70"/>
      <c r="M124" s="63"/>
    </row>
    <row r="125" spans="1:13" ht="13">
      <c r="A125" s="63">
        <v>20200517</v>
      </c>
      <c r="B125" s="73" t="s">
        <v>172</v>
      </c>
      <c r="C125" s="70">
        <v>12086</v>
      </c>
      <c r="D125" s="70"/>
      <c r="E125" s="63">
        <v>12086</v>
      </c>
      <c r="F125" s="68"/>
      <c r="G125" s="21">
        <f t="shared" si="0"/>
        <v>0</v>
      </c>
      <c r="H125" s="21">
        <f t="shared" si="1"/>
        <v>0</v>
      </c>
      <c r="I125" s="68"/>
      <c r="J125" s="70"/>
      <c r="K125" s="70"/>
      <c r="L125" s="70"/>
      <c r="M125" s="63"/>
    </row>
    <row r="126" spans="1:13" ht="13">
      <c r="A126" s="63">
        <v>20200516</v>
      </c>
      <c r="B126" s="73" t="s">
        <v>172</v>
      </c>
      <c r="C126" s="70">
        <v>11771</v>
      </c>
      <c r="D126" s="70"/>
      <c r="E126" s="63">
        <v>11771</v>
      </c>
      <c r="F126" s="68"/>
      <c r="G126" s="21">
        <f t="shared" si="0"/>
        <v>0</v>
      </c>
      <c r="H126" s="21">
        <f t="shared" si="1"/>
        <v>0</v>
      </c>
      <c r="I126" s="68"/>
      <c r="J126" s="70"/>
      <c r="K126" s="70"/>
      <c r="L126" s="70"/>
      <c r="M126" s="63"/>
    </row>
    <row r="127" spans="1:13" ht="13">
      <c r="A127" s="63">
        <v>20200515</v>
      </c>
      <c r="B127" s="73" t="s">
        <v>172</v>
      </c>
      <c r="C127" s="70">
        <v>11523</v>
      </c>
      <c r="D127" s="70"/>
      <c r="E127" s="63">
        <v>11523</v>
      </c>
      <c r="F127" s="68"/>
      <c r="G127" s="21">
        <f t="shared" si="0"/>
        <v>0</v>
      </c>
      <c r="H127" s="21">
        <f t="shared" si="1"/>
        <v>0</v>
      </c>
      <c r="I127" s="68"/>
      <c r="J127" s="70"/>
      <c r="K127" s="70"/>
      <c r="L127" s="70"/>
      <c r="M127" s="63"/>
    </row>
    <row r="128" spans="1:13" ht="13">
      <c r="A128" s="63">
        <v>20200514</v>
      </c>
      <c r="B128" s="73" t="s">
        <v>172</v>
      </c>
      <c r="C128" s="70">
        <v>11216</v>
      </c>
      <c r="D128" s="70"/>
      <c r="E128" s="63">
        <v>11216</v>
      </c>
      <c r="F128" s="68"/>
      <c r="G128" s="21">
        <f t="shared" si="0"/>
        <v>0</v>
      </c>
      <c r="H128" s="21">
        <f t="shared" si="1"/>
        <v>0</v>
      </c>
      <c r="I128" s="68"/>
      <c r="J128" s="70"/>
      <c r="K128" s="70"/>
      <c r="L128" s="70"/>
      <c r="M128" s="63"/>
    </row>
    <row r="129" spans="1:13" ht="13">
      <c r="A129" s="63">
        <v>20200513</v>
      </c>
      <c r="B129" s="73" t="s">
        <v>172</v>
      </c>
      <c r="C129" s="70">
        <v>10968</v>
      </c>
      <c r="D129" s="70"/>
      <c r="E129" s="63">
        <v>10968</v>
      </c>
      <c r="F129" s="68"/>
      <c r="G129" s="21">
        <f t="shared" si="0"/>
        <v>0</v>
      </c>
      <c r="H129" s="21">
        <f t="shared" si="1"/>
        <v>0</v>
      </c>
      <c r="I129" s="68"/>
      <c r="J129" s="70"/>
      <c r="K129" s="70"/>
      <c r="L129" s="70"/>
      <c r="M129" s="63"/>
    </row>
    <row r="130" spans="1:13" ht="13">
      <c r="A130" s="63">
        <v>20200512</v>
      </c>
      <c r="B130" s="73" t="s">
        <v>172</v>
      </c>
      <c r="C130" s="70">
        <v>10617</v>
      </c>
      <c r="D130" s="70"/>
      <c r="E130" s="63">
        <v>10617</v>
      </c>
      <c r="F130" s="68"/>
      <c r="G130" s="21">
        <f t="shared" si="0"/>
        <v>0</v>
      </c>
      <c r="H130" s="21">
        <f t="shared" si="1"/>
        <v>0</v>
      </c>
      <c r="I130" s="68"/>
      <c r="J130" s="70"/>
      <c r="K130" s="70"/>
      <c r="L130" s="70"/>
      <c r="M130" s="63"/>
    </row>
    <row r="131" spans="1:13" ht="13">
      <c r="A131" s="63">
        <v>20200511</v>
      </c>
      <c r="B131" s="73" t="s">
        <v>172</v>
      </c>
      <c r="C131" s="70">
        <v>10310</v>
      </c>
      <c r="D131" s="70"/>
      <c r="E131" s="63">
        <v>10310</v>
      </c>
      <c r="F131" s="68"/>
      <c r="G131" s="21">
        <f t="shared" si="0"/>
        <v>0</v>
      </c>
      <c r="H131" s="21">
        <f t="shared" si="1"/>
        <v>0</v>
      </c>
      <c r="I131" s="68"/>
      <c r="J131" s="70"/>
      <c r="K131" s="70"/>
      <c r="L131" s="70"/>
      <c r="M131" s="63"/>
    </row>
    <row r="132" spans="1:13" ht="13">
      <c r="A132" s="63">
        <v>20200510</v>
      </c>
      <c r="B132" s="73" t="s">
        <v>172</v>
      </c>
      <c r="C132" s="70">
        <v>10009</v>
      </c>
      <c r="D132" s="70"/>
      <c r="E132" s="63">
        <v>10009</v>
      </c>
      <c r="F132" s="68"/>
      <c r="G132" s="21">
        <f t="shared" si="0"/>
        <v>0</v>
      </c>
      <c r="H132" s="21">
        <f t="shared" si="1"/>
        <v>0</v>
      </c>
      <c r="I132" s="68"/>
      <c r="J132" s="70"/>
      <c r="K132" s="70"/>
      <c r="L132" s="70"/>
      <c r="M132" s="63"/>
    </row>
    <row r="133" spans="1:13" ht="13">
      <c r="A133" s="63">
        <v>20200509</v>
      </c>
      <c r="B133" s="73" t="s">
        <v>172</v>
      </c>
      <c r="C133" s="70">
        <v>9777</v>
      </c>
      <c r="D133" s="70"/>
      <c r="E133" s="63">
        <v>9777</v>
      </c>
      <c r="F133" s="68"/>
      <c r="G133" s="21">
        <f t="shared" si="0"/>
        <v>0</v>
      </c>
      <c r="H133" s="21">
        <f t="shared" si="1"/>
        <v>0</v>
      </c>
      <c r="I133" s="68"/>
      <c r="J133" s="70"/>
      <c r="K133" s="70"/>
      <c r="L133" s="70"/>
      <c r="M133" s="63"/>
    </row>
    <row r="134" spans="1:13" ht="13">
      <c r="A134" s="63">
        <v>20200508</v>
      </c>
      <c r="B134" s="73" t="s">
        <v>172</v>
      </c>
      <c r="C134" s="70">
        <v>9567</v>
      </c>
      <c r="D134" s="70"/>
      <c r="E134" s="63">
        <v>9567</v>
      </c>
      <c r="F134" s="68"/>
      <c r="G134" s="21">
        <f t="shared" si="0"/>
        <v>0</v>
      </c>
      <c r="H134" s="21">
        <f t="shared" si="1"/>
        <v>0</v>
      </c>
      <c r="I134" s="68"/>
      <c r="J134" s="70"/>
      <c r="K134" s="70"/>
      <c r="L134" s="70"/>
      <c r="M134" s="63"/>
    </row>
    <row r="135" spans="1:13" ht="13">
      <c r="A135" s="63">
        <v>20200507</v>
      </c>
      <c r="B135" s="73" t="s">
        <v>172</v>
      </c>
      <c r="C135" s="70">
        <v>9221</v>
      </c>
      <c r="D135" s="70"/>
      <c r="E135" s="63">
        <v>9221</v>
      </c>
      <c r="F135" s="68"/>
      <c r="G135" s="21">
        <f t="shared" si="0"/>
        <v>0</v>
      </c>
      <c r="H135" s="21">
        <f t="shared" si="1"/>
        <v>0</v>
      </c>
      <c r="I135" s="68"/>
      <c r="J135" s="70"/>
      <c r="K135" s="70"/>
      <c r="L135" s="70"/>
      <c r="M135" s="63"/>
    </row>
    <row r="136" spans="1:13" ht="13">
      <c r="A136" s="63">
        <v>20200506</v>
      </c>
      <c r="B136" s="73" t="s">
        <v>172</v>
      </c>
      <c r="C136" s="70">
        <v>8898</v>
      </c>
      <c r="D136" s="70"/>
      <c r="E136" s="63">
        <v>8898</v>
      </c>
      <c r="F136" s="68"/>
      <c r="G136" s="21">
        <f t="shared" si="0"/>
        <v>0</v>
      </c>
      <c r="H136" s="21">
        <f t="shared" si="1"/>
        <v>0</v>
      </c>
      <c r="I136" s="68"/>
      <c r="J136" s="70"/>
      <c r="K136" s="70"/>
      <c r="L136" s="70"/>
      <c r="M136" s="63"/>
    </row>
    <row r="137" spans="1:13" ht="13">
      <c r="A137" s="63">
        <v>20200505</v>
      </c>
      <c r="B137" s="73" t="s">
        <v>172</v>
      </c>
      <c r="C137" s="70">
        <v>8581</v>
      </c>
      <c r="D137" s="70"/>
      <c r="E137" s="63">
        <v>8581</v>
      </c>
      <c r="F137" s="68"/>
      <c r="G137" s="21">
        <f t="shared" si="0"/>
        <v>0</v>
      </c>
      <c r="H137" s="21">
        <f t="shared" si="1"/>
        <v>0</v>
      </c>
      <c r="I137" s="68"/>
      <c r="J137" s="70"/>
      <c r="K137" s="70"/>
      <c r="L137" s="70"/>
      <c r="M137" s="63"/>
    </row>
    <row r="138" spans="1:13" ht="13">
      <c r="A138" s="63">
        <v>20200504</v>
      </c>
      <c r="B138" s="73" t="s">
        <v>172</v>
      </c>
      <c r="C138" s="70">
        <v>8285</v>
      </c>
      <c r="D138" s="70"/>
      <c r="E138" s="63">
        <v>8285</v>
      </c>
      <c r="F138" s="68"/>
      <c r="G138" s="21">
        <f t="shared" si="0"/>
        <v>0</v>
      </c>
      <c r="H138" s="21">
        <f t="shared" si="1"/>
        <v>0</v>
      </c>
      <c r="I138" s="68"/>
      <c r="J138" s="70"/>
      <c r="K138" s="70"/>
      <c r="L138" s="70"/>
      <c r="M138" s="63"/>
    </row>
    <row r="139" spans="1:13" ht="13">
      <c r="A139" s="63">
        <v>20200503</v>
      </c>
      <c r="B139" s="73" t="s">
        <v>172</v>
      </c>
      <c r="C139" s="70">
        <v>8025</v>
      </c>
      <c r="D139" s="70"/>
      <c r="E139" s="63">
        <v>8025</v>
      </c>
      <c r="F139" s="68"/>
      <c r="G139" s="21">
        <f t="shared" si="0"/>
        <v>0</v>
      </c>
      <c r="H139" s="21">
        <f t="shared" si="1"/>
        <v>0</v>
      </c>
      <c r="I139" s="68"/>
      <c r="J139" s="70"/>
      <c r="K139" s="70"/>
      <c r="L139" s="70"/>
      <c r="M139" s="63"/>
    </row>
    <row r="140" spans="1:13" ht="13">
      <c r="A140" s="63">
        <v>20200502</v>
      </c>
      <c r="B140" s="73" t="s">
        <v>172</v>
      </c>
      <c r="C140" s="70">
        <v>7725</v>
      </c>
      <c r="D140" s="70"/>
      <c r="E140" s="63">
        <v>7725</v>
      </c>
      <c r="F140" s="68"/>
      <c r="G140" s="21">
        <f t="shared" si="0"/>
        <v>0</v>
      </c>
      <c r="H140" s="21">
        <f t="shared" si="1"/>
        <v>0</v>
      </c>
      <c r="I140" s="68"/>
      <c r="J140" s="70"/>
      <c r="K140" s="70"/>
      <c r="L140" s="70"/>
      <c r="M140" s="63"/>
    </row>
    <row r="141" spans="1:13" ht="13">
      <c r="A141" s="63">
        <v>20200501</v>
      </c>
      <c r="B141" s="73" t="s">
        <v>172</v>
      </c>
      <c r="C141" s="70">
        <v>7434</v>
      </c>
      <c r="D141" s="70"/>
      <c r="E141" s="63">
        <v>7434</v>
      </c>
      <c r="F141" s="68"/>
      <c r="G141" s="21">
        <f t="shared" si="0"/>
        <v>0</v>
      </c>
      <c r="H141" s="21">
        <f t="shared" si="1"/>
        <v>0</v>
      </c>
      <c r="I141" s="68"/>
      <c r="J141" s="70"/>
      <c r="K141" s="70"/>
      <c r="L141" s="70"/>
      <c r="M141" s="63"/>
    </row>
    <row r="142" spans="1:13" ht="13">
      <c r="A142" s="63">
        <v>20200430</v>
      </c>
      <c r="B142" s="73" t="s">
        <v>172</v>
      </c>
      <c r="C142" s="70">
        <v>7158</v>
      </c>
      <c r="D142" s="70"/>
      <c r="E142" s="63">
        <v>7158</v>
      </c>
      <c r="F142" s="68"/>
      <c r="G142" s="21">
        <f t="shared" si="0"/>
        <v>0</v>
      </c>
      <c r="H142" s="21">
        <f t="shared" si="1"/>
        <v>0</v>
      </c>
      <c r="I142" s="68"/>
      <c r="J142" s="70"/>
      <c r="K142" s="70"/>
      <c r="L142" s="70"/>
      <c r="M142" s="63"/>
    </row>
    <row r="143" spans="1:13" ht="13">
      <c r="A143" s="63">
        <v>20200429</v>
      </c>
      <c r="B143" s="73" t="s">
        <v>172</v>
      </c>
      <c r="C143" s="70">
        <v>7019</v>
      </c>
      <c r="D143" s="70"/>
      <c r="E143" s="63">
        <v>7019</v>
      </c>
      <c r="F143" s="68"/>
      <c r="G143" s="21">
        <f t="shared" si="0"/>
        <v>0</v>
      </c>
      <c r="H143" s="21">
        <f t="shared" si="1"/>
        <v>0</v>
      </c>
      <c r="I143" s="68"/>
      <c r="J143" s="70"/>
      <c r="K143" s="70"/>
      <c r="L143" s="70"/>
      <c r="M143" s="63"/>
    </row>
    <row r="144" spans="1:13" ht="13">
      <c r="A144" s="63">
        <v>20200428</v>
      </c>
      <c r="B144" s="73" t="s">
        <v>172</v>
      </c>
      <c r="C144" s="70">
        <v>6842</v>
      </c>
      <c r="D144" s="70"/>
      <c r="E144" s="63">
        <v>6842</v>
      </c>
      <c r="F144" s="68"/>
      <c r="G144" s="21">
        <f t="shared" si="0"/>
        <v>0</v>
      </c>
      <c r="H144" s="21">
        <f t="shared" si="1"/>
        <v>0</v>
      </c>
      <c r="I144" s="68"/>
      <c r="J144" s="70"/>
      <c r="K144" s="70"/>
      <c r="L144" s="70"/>
      <c r="M144" s="63"/>
    </row>
    <row r="145" spans="1:13" ht="13">
      <c r="A145" s="63">
        <v>20200427</v>
      </c>
      <c r="B145" s="73" t="s">
        <v>172</v>
      </c>
      <c r="C145" s="70">
        <v>6687</v>
      </c>
      <c r="D145" s="70"/>
      <c r="E145" s="63">
        <v>6687</v>
      </c>
      <c r="F145" s="68"/>
      <c r="G145" s="21">
        <f t="shared" si="0"/>
        <v>0</v>
      </c>
      <c r="H145" s="21">
        <f t="shared" si="1"/>
        <v>0</v>
      </c>
      <c r="I145" s="68"/>
      <c r="J145" s="70"/>
      <c r="K145" s="70"/>
      <c r="L145" s="70"/>
      <c r="M145" s="63"/>
    </row>
    <row r="146" spans="1:13" ht="13">
      <c r="A146" s="63">
        <v>20200426</v>
      </c>
      <c r="B146" s="73" t="s">
        <v>172</v>
      </c>
      <c r="C146" s="70">
        <v>6499</v>
      </c>
      <c r="D146" s="70"/>
      <c r="E146" s="63">
        <v>6499</v>
      </c>
      <c r="F146" s="68"/>
      <c r="G146" s="21">
        <f t="shared" si="0"/>
        <v>0</v>
      </c>
      <c r="H146" s="21">
        <f t="shared" si="1"/>
        <v>0</v>
      </c>
      <c r="I146" s="68"/>
      <c r="J146" s="70"/>
      <c r="K146" s="70"/>
      <c r="L146" s="70"/>
      <c r="M146" s="63"/>
    </row>
    <row r="147" spans="1:13" ht="13">
      <c r="A147" s="63">
        <v>20200425</v>
      </c>
      <c r="B147" s="73" t="s">
        <v>172</v>
      </c>
      <c r="C147" s="70">
        <v>6270</v>
      </c>
      <c r="D147" s="70"/>
      <c r="E147" s="63">
        <v>6270</v>
      </c>
      <c r="F147" s="68"/>
      <c r="G147" s="21">
        <f t="shared" si="0"/>
        <v>0</v>
      </c>
      <c r="H147" s="21">
        <f t="shared" si="1"/>
        <v>0</v>
      </c>
      <c r="I147" s="68"/>
      <c r="J147" s="70"/>
      <c r="K147" s="70"/>
      <c r="L147" s="70"/>
      <c r="M147" s="63"/>
    </row>
    <row r="148" spans="1:13" ht="13">
      <c r="A148" s="63">
        <v>20200424</v>
      </c>
      <c r="B148" s="73" t="s">
        <v>172</v>
      </c>
      <c r="C148" s="70">
        <v>6137</v>
      </c>
      <c r="D148" s="70"/>
      <c r="E148" s="63">
        <v>6137</v>
      </c>
      <c r="F148" s="68"/>
      <c r="G148" s="21">
        <f t="shared" si="0"/>
        <v>0</v>
      </c>
      <c r="H148" s="21">
        <f t="shared" si="1"/>
        <v>0</v>
      </c>
      <c r="I148" s="68"/>
      <c r="J148" s="70"/>
      <c r="K148" s="70"/>
      <c r="L148" s="70"/>
      <c r="M148" s="63"/>
    </row>
    <row r="149" spans="1:13" ht="13">
      <c r="A149" s="63">
        <v>20200423</v>
      </c>
      <c r="B149" s="73" t="s">
        <v>172</v>
      </c>
      <c r="C149" s="70">
        <v>5832</v>
      </c>
      <c r="D149" s="70"/>
      <c r="E149" s="63">
        <v>5832</v>
      </c>
      <c r="F149" s="68"/>
      <c r="G149" s="21">
        <f t="shared" si="0"/>
        <v>0</v>
      </c>
      <c r="H149" s="21">
        <f t="shared" si="1"/>
        <v>0</v>
      </c>
      <c r="I149" s="68"/>
      <c r="J149" s="70"/>
      <c r="K149" s="70"/>
      <c r="L149" s="70"/>
      <c r="M149" s="63"/>
    </row>
    <row r="150" spans="1:13" ht="13">
      <c r="A150" s="63">
        <v>20200422</v>
      </c>
      <c r="B150" s="73" t="s">
        <v>172</v>
      </c>
      <c r="C150" s="70">
        <v>5778</v>
      </c>
      <c r="D150" s="70"/>
      <c r="E150" s="63">
        <v>5778</v>
      </c>
      <c r="F150" s="68"/>
      <c r="G150" s="21">
        <f t="shared" si="0"/>
        <v>0</v>
      </c>
      <c r="H150" s="21">
        <f t="shared" si="1"/>
        <v>0</v>
      </c>
      <c r="I150" s="68"/>
      <c r="J150" s="70"/>
      <c r="K150" s="70"/>
      <c r="L150" s="70"/>
      <c r="M150" s="63"/>
    </row>
    <row r="151" spans="1:13" ht="13">
      <c r="A151" s="63">
        <v>20200421</v>
      </c>
      <c r="B151" s="73" t="s">
        <v>172</v>
      </c>
      <c r="C151" s="70">
        <v>5465</v>
      </c>
      <c r="D151" s="70"/>
      <c r="E151" s="63">
        <v>5465</v>
      </c>
      <c r="F151" s="68"/>
      <c r="G151" s="21">
        <f t="shared" si="0"/>
        <v>0</v>
      </c>
      <c r="H151" s="21">
        <f t="shared" si="1"/>
        <v>0</v>
      </c>
      <c r="I151" s="68"/>
      <c r="J151" s="70"/>
      <c r="K151" s="70"/>
      <c r="L151" s="70"/>
      <c r="M151" s="63"/>
    </row>
    <row r="152" spans="1:13" ht="13">
      <c r="A152" s="63">
        <v>20200420</v>
      </c>
      <c r="B152" s="73" t="s">
        <v>172</v>
      </c>
      <c r="C152" s="70">
        <v>5231</v>
      </c>
      <c r="D152" s="70"/>
      <c r="E152" s="63">
        <v>5231</v>
      </c>
      <c r="F152" s="68"/>
      <c r="G152" s="21">
        <f t="shared" si="0"/>
        <v>0</v>
      </c>
      <c r="H152" s="21">
        <f t="shared" si="1"/>
        <v>0</v>
      </c>
      <c r="I152" s="68"/>
      <c r="J152" s="70"/>
      <c r="K152" s="70"/>
      <c r="L152" s="70"/>
      <c r="M152" s="63"/>
    </row>
    <row r="153" spans="1:13" ht="13">
      <c r="A153" s="63">
        <v>20200419</v>
      </c>
      <c r="B153" s="73" t="s">
        <v>172</v>
      </c>
      <c r="C153" s="70">
        <v>5025</v>
      </c>
      <c r="D153" s="70"/>
      <c r="E153" s="63">
        <v>5025</v>
      </c>
      <c r="F153" s="68"/>
      <c r="G153" s="21">
        <f t="shared" si="0"/>
        <v>0</v>
      </c>
      <c r="H153" s="21">
        <f t="shared" si="1"/>
        <v>0</v>
      </c>
      <c r="I153" s="68"/>
      <c r="J153" s="70"/>
      <c r="K153" s="70"/>
      <c r="L153" s="70"/>
      <c r="M153" s="63"/>
    </row>
    <row r="154" spans="1:13" ht="13">
      <c r="A154" s="63">
        <v>20200418</v>
      </c>
      <c r="B154" s="73" t="s">
        <v>172</v>
      </c>
      <c r="C154" s="70">
        <v>4837</v>
      </c>
      <c r="D154" s="70"/>
      <c r="E154" s="63">
        <v>4837</v>
      </c>
      <c r="F154" s="68"/>
      <c r="G154" s="21">
        <f t="shared" si="0"/>
        <v>0</v>
      </c>
      <c r="H154" s="21">
        <f t="shared" si="1"/>
        <v>0</v>
      </c>
      <c r="I154" s="68"/>
      <c r="J154" s="70"/>
      <c r="K154" s="70"/>
      <c r="L154" s="70"/>
      <c r="M154" s="63"/>
    </row>
    <row r="155" spans="1:13" ht="13">
      <c r="A155" s="63">
        <v>20200417</v>
      </c>
      <c r="B155" s="73" t="s">
        <v>172</v>
      </c>
      <c r="C155" s="70">
        <v>4655</v>
      </c>
      <c r="D155" s="70"/>
      <c r="E155" s="63">
        <v>4655</v>
      </c>
      <c r="F155" s="68"/>
      <c r="G155" s="21">
        <f t="shared" si="0"/>
        <v>0</v>
      </c>
      <c r="H155" s="21">
        <f t="shared" si="1"/>
        <v>0</v>
      </c>
      <c r="I155" s="68"/>
      <c r="J155" s="70"/>
      <c r="K155" s="70"/>
      <c r="L155" s="70"/>
      <c r="M155" s="63"/>
    </row>
    <row r="156" spans="1:13" ht="13">
      <c r="A156" s="63">
        <v>20200416</v>
      </c>
      <c r="B156" s="73" t="s">
        <v>172</v>
      </c>
      <c r="C156" s="70">
        <v>4530</v>
      </c>
      <c r="D156" s="70"/>
      <c r="E156" s="63">
        <v>4530</v>
      </c>
      <c r="F156" s="68"/>
      <c r="G156" s="21">
        <f t="shared" si="0"/>
        <v>0</v>
      </c>
      <c r="H156" s="21">
        <f t="shared" si="1"/>
        <v>0</v>
      </c>
      <c r="I156" s="68"/>
      <c r="J156" s="70"/>
      <c r="K156" s="70"/>
      <c r="L156" s="70"/>
      <c r="M156" s="63"/>
    </row>
    <row r="157" spans="1:13" ht="13">
      <c r="A157" s="63">
        <v>20200415</v>
      </c>
      <c r="B157" s="73" t="s">
        <v>172</v>
      </c>
      <c r="C157" s="70">
        <v>4345</v>
      </c>
      <c r="D157" s="70"/>
      <c r="E157" s="63">
        <v>4345</v>
      </c>
      <c r="F157" s="68"/>
      <c r="G157" s="21">
        <f t="shared" si="0"/>
        <v>0</v>
      </c>
      <c r="H157" s="21">
        <f t="shared" si="1"/>
        <v>0</v>
      </c>
      <c r="I157" s="68"/>
      <c r="J157" s="70"/>
      <c r="K157" s="70"/>
      <c r="L157" s="70"/>
      <c r="M157" s="63"/>
    </row>
    <row r="158" spans="1:13" ht="13">
      <c r="A158" s="63">
        <v>20200414</v>
      </c>
      <c r="B158" s="73" t="s">
        <v>172</v>
      </c>
      <c r="C158" s="70">
        <v>4113</v>
      </c>
      <c r="D158" s="70"/>
      <c r="E158" s="63">
        <v>4113</v>
      </c>
      <c r="F158" s="68"/>
      <c r="G158" s="21">
        <f t="shared" si="0"/>
        <v>0</v>
      </c>
      <c r="H158" s="21">
        <f t="shared" si="1"/>
        <v>0</v>
      </c>
      <c r="I158" s="68"/>
      <c r="J158" s="70"/>
      <c r="K158" s="70"/>
      <c r="L158" s="70"/>
      <c r="M158" s="63"/>
    </row>
    <row r="159" spans="1:13" ht="13">
      <c r="A159" s="63">
        <v>20200413</v>
      </c>
      <c r="B159" s="73" t="s">
        <v>172</v>
      </c>
      <c r="C159" s="70">
        <v>3876</v>
      </c>
      <c r="D159" s="70"/>
      <c r="E159" s="63">
        <v>3876</v>
      </c>
      <c r="F159" s="68"/>
      <c r="G159" s="21">
        <f t="shared" si="0"/>
        <v>0</v>
      </c>
      <c r="H159" s="21">
        <f t="shared" si="1"/>
        <v>0</v>
      </c>
      <c r="I159" s="68"/>
      <c r="J159" s="70"/>
      <c r="K159" s="70"/>
      <c r="L159" s="70"/>
      <c r="M159" s="63"/>
    </row>
    <row r="160" spans="1:13" ht="13">
      <c r="A160" s="63">
        <v>20200412</v>
      </c>
      <c r="B160" s="73" t="s">
        <v>172</v>
      </c>
      <c r="C160" s="70">
        <v>3734</v>
      </c>
      <c r="D160" s="70"/>
      <c r="E160" s="63">
        <v>3734</v>
      </c>
      <c r="F160" s="68"/>
      <c r="G160" s="21">
        <f t="shared" si="0"/>
        <v>0</v>
      </c>
      <c r="H160" s="21">
        <f t="shared" si="1"/>
        <v>0</v>
      </c>
      <c r="I160" s="68"/>
      <c r="J160" s="70"/>
      <c r="K160" s="70"/>
      <c r="L160" s="70"/>
      <c r="M160" s="63"/>
    </row>
    <row r="161" spans="1:13" ht="13">
      <c r="A161" s="63">
        <v>20200411</v>
      </c>
      <c r="B161" s="73" t="s">
        <v>172</v>
      </c>
      <c r="C161" s="70">
        <v>3525</v>
      </c>
      <c r="D161" s="70"/>
      <c r="E161" s="63">
        <v>3525</v>
      </c>
      <c r="F161" s="68"/>
      <c r="G161" s="21">
        <f t="shared" si="0"/>
        <v>0</v>
      </c>
      <c r="H161" s="21">
        <f t="shared" si="1"/>
        <v>0</v>
      </c>
      <c r="I161" s="68"/>
      <c r="J161" s="70"/>
      <c r="K161" s="70"/>
      <c r="L161" s="70"/>
      <c r="M161" s="63"/>
    </row>
    <row r="162" spans="1:13" ht="13">
      <c r="A162" s="63">
        <v>20200410</v>
      </c>
      <c r="B162" s="73" t="s">
        <v>172</v>
      </c>
      <c r="C162" s="70">
        <v>3191</v>
      </c>
      <c r="D162" s="70"/>
      <c r="E162" s="63">
        <v>3191</v>
      </c>
      <c r="F162" s="68"/>
      <c r="G162" s="21">
        <f t="shared" si="0"/>
        <v>0</v>
      </c>
      <c r="H162" s="21">
        <f t="shared" si="1"/>
        <v>0</v>
      </c>
      <c r="I162" s="68"/>
      <c r="J162" s="70"/>
      <c r="K162" s="70"/>
      <c r="L162" s="70"/>
      <c r="M162" s="63"/>
    </row>
    <row r="163" spans="1:13" ht="13">
      <c r="A163" s="63">
        <v>20200409</v>
      </c>
      <c r="B163" s="73" t="s">
        <v>172</v>
      </c>
      <c r="C163" s="70">
        <v>2968</v>
      </c>
      <c r="D163" s="70"/>
      <c r="E163" s="63">
        <v>2968</v>
      </c>
      <c r="F163" s="68"/>
      <c r="G163" s="21">
        <f t="shared" si="0"/>
        <v>0</v>
      </c>
      <c r="H163" s="21">
        <f t="shared" si="1"/>
        <v>0</v>
      </c>
      <c r="I163" s="68"/>
      <c r="J163" s="70"/>
      <c r="K163" s="70"/>
      <c r="L163" s="70"/>
      <c r="M163" s="63"/>
    </row>
    <row r="164" spans="1:13" ht="13">
      <c r="A164" s="63">
        <v>20200408</v>
      </c>
      <c r="B164" s="73" t="s">
        <v>172</v>
      </c>
      <c r="C164" s="70">
        <v>2769</v>
      </c>
      <c r="D164" s="70"/>
      <c r="E164" s="63">
        <v>2769</v>
      </c>
      <c r="F164" s="68"/>
      <c r="G164" s="21">
        <f t="shared" si="0"/>
        <v>0</v>
      </c>
      <c r="H164" s="21">
        <f t="shared" si="1"/>
        <v>0</v>
      </c>
      <c r="I164" s="68"/>
      <c r="J164" s="70"/>
      <c r="K164" s="70"/>
      <c r="L164" s="70"/>
      <c r="M164" s="63"/>
    </row>
    <row r="165" spans="1:13" ht="13">
      <c r="A165" s="63">
        <v>20200407</v>
      </c>
      <c r="B165" s="73" t="s">
        <v>172</v>
      </c>
      <c r="C165" s="70">
        <v>2369</v>
      </c>
      <c r="D165" s="70"/>
      <c r="E165" s="63">
        <v>2369</v>
      </c>
      <c r="F165" s="68"/>
      <c r="G165" s="21">
        <f t="shared" si="0"/>
        <v>0</v>
      </c>
      <c r="H165" s="21">
        <f t="shared" si="1"/>
        <v>0</v>
      </c>
      <c r="I165" s="68"/>
      <c r="J165" s="70"/>
      <c r="K165" s="70"/>
      <c r="L165" s="70"/>
      <c r="M165" s="63"/>
    </row>
    <row r="166" spans="1:13" ht="13">
      <c r="A166" s="63">
        <v>20200406</v>
      </c>
      <c r="B166" s="73" t="s">
        <v>172</v>
      </c>
      <c r="C166" s="70">
        <v>2119</v>
      </c>
      <c r="D166" s="70"/>
      <c r="E166" s="63">
        <v>2119</v>
      </c>
      <c r="F166" s="68"/>
      <c r="G166" s="21">
        <f t="shared" si="0"/>
        <v>0</v>
      </c>
      <c r="H166" s="21">
        <f t="shared" si="1"/>
        <v>0</v>
      </c>
      <c r="I166" s="68"/>
      <c r="J166" s="70"/>
      <c r="K166" s="70"/>
      <c r="L166" s="70"/>
      <c r="M166" s="63"/>
    </row>
    <row r="167" spans="1:13" ht="13">
      <c r="A167" s="63">
        <v>20200405</v>
      </c>
      <c r="B167" s="73" t="s">
        <v>172</v>
      </c>
      <c r="C167" s="70">
        <v>1968</v>
      </c>
      <c r="D167" s="70"/>
      <c r="E167" s="63">
        <v>1968</v>
      </c>
      <c r="F167" s="68"/>
      <c r="G167" s="21">
        <f t="shared" si="0"/>
        <v>0</v>
      </c>
      <c r="H167" s="21">
        <f t="shared" si="1"/>
        <v>0</v>
      </c>
      <c r="I167" s="68"/>
      <c r="J167" s="70"/>
      <c r="K167" s="70"/>
      <c r="L167" s="70"/>
      <c r="M167" s="63"/>
    </row>
    <row r="168" spans="1:13" ht="13">
      <c r="A168" s="63">
        <v>20200404</v>
      </c>
      <c r="B168" s="73" t="s">
        <v>172</v>
      </c>
      <c r="C168" s="70">
        <v>1796</v>
      </c>
      <c r="D168" s="70"/>
      <c r="E168" s="63">
        <v>1796</v>
      </c>
      <c r="F168" s="68"/>
      <c r="G168" s="21">
        <f t="shared" si="0"/>
        <v>0</v>
      </c>
      <c r="H168" s="21">
        <f t="shared" si="1"/>
        <v>0</v>
      </c>
      <c r="I168" s="68"/>
      <c r="J168" s="70"/>
      <c r="K168" s="70"/>
      <c r="L168" s="70"/>
      <c r="M168" s="63"/>
    </row>
    <row r="169" spans="1:13" ht="13">
      <c r="A169" s="63">
        <v>20200403</v>
      </c>
      <c r="B169" s="73" t="s">
        <v>172</v>
      </c>
      <c r="C169" s="70">
        <v>1580</v>
      </c>
      <c r="D169" s="70"/>
      <c r="E169" s="63">
        <v>1580</v>
      </c>
      <c r="F169" s="68"/>
      <c r="G169" s="21">
        <f t="shared" si="0"/>
        <v>0</v>
      </c>
      <c r="H169" s="21">
        <f t="shared" si="1"/>
        <v>0</v>
      </c>
      <c r="I169" s="68"/>
      <c r="J169" s="70"/>
      <c r="K169" s="70"/>
      <c r="L169" s="70"/>
      <c r="M169" s="63"/>
    </row>
    <row r="170" spans="1:13" ht="13">
      <c r="A170" s="63">
        <v>20200402</v>
      </c>
      <c r="B170" s="73" t="s">
        <v>172</v>
      </c>
      <c r="C170" s="70">
        <v>1432</v>
      </c>
      <c r="D170" s="70"/>
      <c r="E170" s="63">
        <v>1432</v>
      </c>
      <c r="F170" s="68"/>
      <c r="G170" s="21">
        <f t="shared" si="0"/>
        <v>0</v>
      </c>
      <c r="H170" s="21">
        <f t="shared" si="1"/>
        <v>0</v>
      </c>
      <c r="I170" s="68"/>
      <c r="J170" s="70"/>
      <c r="K170" s="70"/>
      <c r="L170" s="70"/>
      <c r="M170" s="63"/>
    </row>
    <row r="171" spans="1:13" ht="13">
      <c r="A171" s="63">
        <v>20200401</v>
      </c>
      <c r="B171" s="73" t="s">
        <v>172</v>
      </c>
      <c r="C171" s="70">
        <v>1233</v>
      </c>
      <c r="D171" s="70"/>
      <c r="E171" s="63">
        <v>1233</v>
      </c>
      <c r="F171" s="68"/>
      <c r="G171" s="21">
        <f t="shared" si="0"/>
        <v>0</v>
      </c>
      <c r="H171" s="21">
        <f t="shared" si="1"/>
        <v>0</v>
      </c>
      <c r="I171" s="68"/>
      <c r="J171" s="70"/>
      <c r="K171" s="70"/>
      <c r="L171" s="70"/>
      <c r="M171" s="63"/>
    </row>
    <row r="172" spans="1:13" ht="13">
      <c r="A172" s="63">
        <v>20200331</v>
      </c>
      <c r="B172" s="73" t="s">
        <v>172</v>
      </c>
      <c r="C172" s="70">
        <v>1077</v>
      </c>
      <c r="D172" s="70"/>
      <c r="E172" s="63">
        <v>1077</v>
      </c>
      <c r="F172" s="68"/>
      <c r="G172" s="21">
        <f t="shared" si="0"/>
        <v>0</v>
      </c>
      <c r="H172" s="21">
        <f t="shared" si="1"/>
        <v>0</v>
      </c>
      <c r="I172" s="68"/>
      <c r="J172" s="70"/>
      <c r="K172" s="70"/>
      <c r="L172" s="70"/>
      <c r="M172" s="63"/>
    </row>
    <row r="173" spans="1:13" ht="13">
      <c r="A173" s="63">
        <v>20200330</v>
      </c>
      <c r="B173" s="73" t="s">
        <v>172</v>
      </c>
      <c r="C173" s="70">
        <v>981</v>
      </c>
      <c r="D173" s="70"/>
      <c r="E173" s="63">
        <v>981</v>
      </c>
      <c r="F173" s="68"/>
      <c r="G173" s="21">
        <f t="shared" si="0"/>
        <v>0</v>
      </c>
      <c r="H173" s="21">
        <f t="shared" si="1"/>
        <v>0</v>
      </c>
      <c r="I173" s="68"/>
      <c r="J173" s="70"/>
      <c r="K173" s="70"/>
      <c r="L173" s="70"/>
      <c r="M173" s="63"/>
    </row>
    <row r="174" spans="1:13" ht="13">
      <c r="A174" s="63">
        <v>20200329</v>
      </c>
      <c r="B174" s="73" t="s">
        <v>172</v>
      </c>
      <c r="C174" s="70">
        <v>859</v>
      </c>
      <c r="D174" s="70"/>
      <c r="E174" s="63">
        <v>859</v>
      </c>
      <c r="F174" s="68"/>
      <c r="G174" s="21">
        <f t="shared" si="0"/>
        <v>0</v>
      </c>
      <c r="H174" s="21">
        <f t="shared" si="1"/>
        <v>0</v>
      </c>
      <c r="I174" s="68"/>
      <c r="J174" s="70"/>
      <c r="K174" s="70"/>
      <c r="L174" s="70"/>
      <c r="M174" s="63"/>
    </row>
    <row r="175" spans="1:13" ht="13">
      <c r="A175" s="63">
        <v>20200328</v>
      </c>
      <c r="B175" s="73" t="s">
        <v>172</v>
      </c>
      <c r="C175" s="70">
        <v>806</v>
      </c>
      <c r="D175" s="70"/>
      <c r="E175" s="63">
        <v>806</v>
      </c>
      <c r="F175" s="68"/>
      <c r="G175" s="21">
        <f t="shared" si="0"/>
        <v>0</v>
      </c>
      <c r="H175" s="21">
        <f t="shared" si="1"/>
        <v>0</v>
      </c>
      <c r="I175" s="68"/>
      <c r="J175" s="70"/>
      <c r="K175" s="70"/>
      <c r="L175" s="70"/>
      <c r="M175" s="63"/>
    </row>
    <row r="176" spans="1:13" ht="13">
      <c r="A176" s="63">
        <v>20200327</v>
      </c>
      <c r="B176" s="73" t="s">
        <v>172</v>
      </c>
      <c r="C176" s="70">
        <v>696</v>
      </c>
      <c r="D176" s="70"/>
      <c r="E176" s="63">
        <v>696</v>
      </c>
      <c r="F176" s="68"/>
      <c r="G176" s="21">
        <f t="shared" si="0"/>
        <v>0</v>
      </c>
      <c r="H176" s="21">
        <f t="shared" si="1"/>
        <v>0</v>
      </c>
      <c r="I176" s="68"/>
      <c r="J176" s="70"/>
      <c r="K176" s="70"/>
      <c r="L176" s="70"/>
      <c r="M176" s="63"/>
    </row>
    <row r="177" spans="1:13" ht="13">
      <c r="A177" s="63">
        <v>20200326</v>
      </c>
      <c r="B177" s="73" t="s">
        <v>172</v>
      </c>
      <c r="C177" s="70">
        <v>587</v>
      </c>
      <c r="D177" s="70"/>
      <c r="E177" s="63">
        <v>587</v>
      </c>
      <c r="F177" s="68"/>
      <c r="G177" s="21">
        <f t="shared" si="0"/>
        <v>0</v>
      </c>
      <c r="H177" s="21">
        <f t="shared" si="1"/>
        <v>0</v>
      </c>
      <c r="I177" s="68"/>
      <c r="J177" s="70"/>
      <c r="K177" s="70"/>
      <c r="L177" s="70"/>
      <c r="M177" s="63"/>
    </row>
    <row r="178" spans="1:13" ht="13">
      <c r="A178" s="63">
        <v>20200325</v>
      </c>
      <c r="B178" s="73" t="s">
        <v>172</v>
      </c>
      <c r="C178" s="70">
        <v>506</v>
      </c>
      <c r="D178" s="70"/>
      <c r="E178" s="63">
        <v>506</v>
      </c>
      <c r="F178" s="68"/>
      <c r="G178" s="21">
        <f t="shared" si="0"/>
        <v>0</v>
      </c>
      <c r="H178" s="21">
        <f t="shared" si="1"/>
        <v>0</v>
      </c>
      <c r="I178" s="68"/>
      <c r="J178" s="70"/>
      <c r="K178" s="70"/>
      <c r="L178" s="70"/>
      <c r="M178" s="63"/>
    </row>
    <row r="179" spans="1:13" ht="13">
      <c r="A179" s="63">
        <v>20200324</v>
      </c>
      <c r="B179" s="73" t="s">
        <v>172</v>
      </c>
      <c r="C179" s="70">
        <v>283</v>
      </c>
      <c r="D179" s="70"/>
      <c r="E179" s="63">
        <v>283</v>
      </c>
      <c r="F179" s="68"/>
      <c r="G179" s="21">
        <f t="shared" si="0"/>
        <v>0</v>
      </c>
      <c r="H179" s="21">
        <f t="shared" si="1"/>
        <v>0</v>
      </c>
      <c r="I179" s="68"/>
      <c r="J179" s="70"/>
      <c r="K179" s="70"/>
      <c r="L179" s="70"/>
      <c r="M179" s="63"/>
    </row>
    <row r="180" spans="1:13" ht="13">
      <c r="A180" s="63">
        <v>20200323</v>
      </c>
      <c r="B180" s="73" t="s">
        <v>172</v>
      </c>
      <c r="C180" s="70">
        <v>215</v>
      </c>
      <c r="D180" s="70"/>
      <c r="E180" s="63">
        <v>215</v>
      </c>
      <c r="F180" s="68"/>
      <c r="G180" s="21">
        <f t="shared" si="0"/>
        <v>0</v>
      </c>
      <c r="H180" s="21">
        <f t="shared" si="1"/>
        <v>0</v>
      </c>
      <c r="I180" s="68"/>
      <c r="J180" s="70"/>
      <c r="K180" s="70"/>
      <c r="L180" s="70"/>
      <c r="M180" s="63"/>
    </row>
    <row r="181" spans="1:13" ht="13">
      <c r="A181" s="63">
        <v>20200322</v>
      </c>
      <c r="B181" s="73" t="s">
        <v>172</v>
      </c>
      <c r="C181" s="70">
        <v>167</v>
      </c>
      <c r="D181" s="70"/>
      <c r="E181" s="63">
        <v>167</v>
      </c>
      <c r="F181" s="68"/>
      <c r="G181" s="21">
        <f t="shared" si="0"/>
        <v>0</v>
      </c>
      <c r="H181" s="21">
        <f t="shared" si="1"/>
        <v>0</v>
      </c>
      <c r="I181" s="68"/>
      <c r="J181" s="70"/>
      <c r="K181" s="70"/>
      <c r="L181" s="70"/>
      <c r="M181" s="63"/>
    </row>
    <row r="182" spans="1:13" ht="13">
      <c r="A182" s="63">
        <v>20200321</v>
      </c>
      <c r="B182" s="73" t="s">
        <v>172</v>
      </c>
      <c r="C182" s="70">
        <v>138</v>
      </c>
      <c r="D182" s="70"/>
      <c r="E182" s="63">
        <v>138</v>
      </c>
      <c r="F182" s="68"/>
      <c r="G182" s="21">
        <f t="shared" si="0"/>
        <v>0</v>
      </c>
      <c r="H182" s="21">
        <f t="shared" si="1"/>
        <v>0</v>
      </c>
      <c r="I182" s="68"/>
      <c r="J182" s="70"/>
      <c r="K182" s="70"/>
      <c r="L182" s="70"/>
      <c r="M182" s="63"/>
    </row>
    <row r="183" spans="1:13" ht="13">
      <c r="A183" s="63">
        <v>20200320</v>
      </c>
      <c r="B183" s="73" t="s">
        <v>172</v>
      </c>
      <c r="C183" s="70">
        <v>124</v>
      </c>
      <c r="D183" s="70"/>
      <c r="E183" s="63">
        <v>124</v>
      </c>
      <c r="F183" s="68"/>
      <c r="G183" s="21">
        <f t="shared" si="0"/>
        <v>0</v>
      </c>
      <c r="H183" s="21">
        <f t="shared" si="1"/>
        <v>0</v>
      </c>
      <c r="I183" s="68"/>
      <c r="J183" s="70"/>
      <c r="K183" s="70"/>
      <c r="L183" s="70"/>
      <c r="M183" s="63"/>
    </row>
    <row r="184" spans="1:13" ht="13">
      <c r="A184" s="63">
        <v>20200319</v>
      </c>
      <c r="B184" s="73" t="s">
        <v>172</v>
      </c>
      <c r="C184" s="70">
        <v>81</v>
      </c>
      <c r="D184" s="70"/>
      <c r="E184" s="63">
        <v>81</v>
      </c>
      <c r="F184" s="68"/>
      <c r="G184" s="21">
        <f t="shared" si="0"/>
        <v>0</v>
      </c>
      <c r="H184" s="21">
        <f t="shared" si="1"/>
        <v>0</v>
      </c>
      <c r="I184" s="68"/>
      <c r="J184" s="70"/>
      <c r="K184" s="70"/>
      <c r="L184" s="70"/>
      <c r="M184" s="63"/>
    </row>
    <row r="185" spans="1:13" ht="13">
      <c r="A185" s="63">
        <v>20200318</v>
      </c>
      <c r="B185" s="73" t="s">
        <v>172</v>
      </c>
      <c r="C185" s="70">
        <v>68</v>
      </c>
      <c r="D185" s="70"/>
      <c r="E185" s="63">
        <v>68</v>
      </c>
      <c r="F185" s="68"/>
      <c r="G185" s="21">
        <f t="shared" si="0"/>
        <v>0</v>
      </c>
      <c r="H185" s="21">
        <f t="shared" si="1"/>
        <v>0</v>
      </c>
      <c r="I185" s="68"/>
      <c r="J185" s="70"/>
      <c r="K185" s="70"/>
      <c r="L185" s="70"/>
      <c r="M185" s="63"/>
    </row>
    <row r="186" spans="1:13" ht="13">
      <c r="A186" s="63">
        <v>20200317</v>
      </c>
      <c r="B186" s="73" t="s">
        <v>172</v>
      </c>
      <c r="C186" s="70">
        <v>46</v>
      </c>
      <c r="D186" s="70"/>
      <c r="E186" s="63">
        <v>46</v>
      </c>
      <c r="F186" s="68"/>
      <c r="G186" s="21">
        <f t="shared" si="0"/>
        <v>0</v>
      </c>
      <c r="H186" s="21">
        <f t="shared" si="1"/>
        <v>0</v>
      </c>
      <c r="I186" s="68"/>
      <c r="J186" s="70"/>
      <c r="K186" s="70"/>
      <c r="L186" s="70"/>
      <c r="M186" s="63"/>
    </row>
    <row r="187" spans="1:13" ht="13">
      <c r="A187" s="63">
        <v>20200316</v>
      </c>
      <c r="B187" s="73" t="s">
        <v>172</v>
      </c>
      <c r="C187" s="70">
        <v>36</v>
      </c>
      <c r="D187" s="70"/>
      <c r="E187" s="63">
        <v>36</v>
      </c>
      <c r="F187" s="68"/>
      <c r="G187" s="21">
        <f t="shared" si="0"/>
        <v>0</v>
      </c>
      <c r="H187" s="21">
        <f t="shared" si="1"/>
        <v>0</v>
      </c>
      <c r="I187" s="68"/>
      <c r="J187" s="70"/>
      <c r="K187" s="70"/>
      <c r="L187" s="70"/>
      <c r="M187" s="63"/>
    </row>
    <row r="188" spans="1:13" ht="13">
      <c r="A188" s="63">
        <v>20200315</v>
      </c>
      <c r="B188" s="73" t="s">
        <v>172</v>
      </c>
      <c r="C188" s="70">
        <v>28</v>
      </c>
      <c r="D188" s="70"/>
      <c r="E188" s="63">
        <v>28</v>
      </c>
      <c r="F188" s="68"/>
      <c r="G188" s="21">
        <f t="shared" si="0"/>
        <v>0</v>
      </c>
      <c r="H188" s="21">
        <f t="shared" si="1"/>
        <v>0</v>
      </c>
      <c r="I188" s="68"/>
      <c r="J188" s="70"/>
      <c r="K188" s="70"/>
      <c r="L188" s="70"/>
      <c r="M188" s="63"/>
    </row>
    <row r="189" spans="1:13" ht="13">
      <c r="A189" s="63">
        <v>20200314</v>
      </c>
      <c r="B189" s="73" t="s">
        <v>172</v>
      </c>
      <c r="C189" s="70">
        <v>12</v>
      </c>
      <c r="D189" s="70"/>
      <c r="E189" s="63">
        <v>12</v>
      </c>
      <c r="F189" s="68"/>
      <c r="G189" s="21">
        <f t="shared" si="0"/>
        <v>0</v>
      </c>
      <c r="H189" s="21">
        <f t="shared" si="1"/>
        <v>0</v>
      </c>
      <c r="I189" s="68"/>
      <c r="J189" s="70"/>
      <c r="K189" s="70"/>
      <c r="L189" s="70"/>
      <c r="M189" s="63"/>
    </row>
    <row r="190" spans="1:13" ht="13">
      <c r="A190" s="63">
        <v>20200313</v>
      </c>
      <c r="B190" s="73" t="s">
        <v>172</v>
      </c>
      <c r="C190" s="70">
        <v>6</v>
      </c>
      <c r="D190" s="70"/>
      <c r="E190" s="63">
        <v>6</v>
      </c>
      <c r="F190" s="68"/>
      <c r="G190" s="21">
        <f t="shared" si="0"/>
        <v>0</v>
      </c>
      <c r="H190" s="21">
        <f t="shared" si="1"/>
        <v>0</v>
      </c>
      <c r="I190" s="68"/>
      <c r="J190" s="70"/>
      <c r="K190" s="70"/>
      <c r="L190" s="70"/>
      <c r="M190" s="63"/>
    </row>
    <row r="191" spans="1:13" ht="13">
      <c r="A191" s="63">
        <v>20200312</v>
      </c>
      <c r="B191" s="73" t="s">
        <v>172</v>
      </c>
      <c r="C191" s="70">
        <v>1</v>
      </c>
      <c r="D191" s="70"/>
      <c r="E191" s="63">
        <v>1</v>
      </c>
      <c r="F191" s="68"/>
      <c r="G191" s="21">
        <f t="shared" si="0"/>
        <v>0</v>
      </c>
      <c r="H191" s="21">
        <f t="shared" si="1"/>
        <v>0</v>
      </c>
      <c r="I191" s="68"/>
      <c r="J191" s="70"/>
      <c r="K191" s="70"/>
      <c r="L191" s="70"/>
      <c r="M191" s="63"/>
    </row>
    <row r="192" spans="1:13" ht="13">
      <c r="A192" s="63">
        <v>20200311</v>
      </c>
      <c r="B192" s="73" t="s">
        <v>172</v>
      </c>
      <c r="C192" s="70">
        <v>0</v>
      </c>
      <c r="D192" s="70"/>
      <c r="E192" s="77">
        <v>0</v>
      </c>
      <c r="F192" s="68"/>
      <c r="G192" s="21">
        <f t="shared" si="0"/>
        <v>0</v>
      </c>
      <c r="H192" s="21">
        <f t="shared" si="1"/>
        <v>0</v>
      </c>
      <c r="I192" s="68"/>
      <c r="J192" s="70"/>
      <c r="K192" s="70"/>
      <c r="L192" s="70"/>
      <c r="M192" s="63"/>
    </row>
    <row r="193" spans="1:13" ht="13">
      <c r="A193" s="63">
        <v>20200310</v>
      </c>
      <c r="B193" s="78" t="s">
        <v>172</v>
      </c>
      <c r="C193" s="70">
        <v>0</v>
      </c>
      <c r="D193" s="70"/>
      <c r="E193" s="63">
        <v>0</v>
      </c>
      <c r="F193" s="68"/>
      <c r="G193" s="21">
        <f t="shared" si="0"/>
        <v>0</v>
      </c>
      <c r="H193" s="21">
        <f t="shared" si="1"/>
        <v>0</v>
      </c>
      <c r="I193" s="68"/>
      <c r="J193" s="70"/>
      <c r="K193" s="70"/>
      <c r="L193" s="70"/>
      <c r="M193" s="63"/>
    </row>
    <row r="194" spans="1:13" ht="13">
      <c r="A194" s="63">
        <v>20200309</v>
      </c>
      <c r="B194" s="78" t="s">
        <v>172</v>
      </c>
      <c r="C194" s="70">
        <v>0</v>
      </c>
      <c r="D194" s="70"/>
      <c r="E194" s="63">
        <v>0</v>
      </c>
      <c r="F194" s="68"/>
      <c r="G194" s="21">
        <f t="shared" si="0"/>
        <v>0</v>
      </c>
      <c r="H194" s="21">
        <f t="shared" si="1"/>
        <v>0</v>
      </c>
      <c r="I194" s="68"/>
      <c r="J194" s="70"/>
      <c r="K194" s="70"/>
      <c r="L194" s="70"/>
      <c r="M194" s="63"/>
    </row>
    <row r="195" spans="1:13" ht="13">
      <c r="A195" s="63">
        <v>20200308</v>
      </c>
      <c r="B195" s="78" t="s">
        <v>172</v>
      </c>
      <c r="C195" s="70">
        <v>0</v>
      </c>
      <c r="D195" s="70"/>
      <c r="E195" s="63">
        <v>0</v>
      </c>
      <c r="F195" s="68"/>
      <c r="G195" s="21">
        <f t="shared" si="0"/>
        <v>0</v>
      </c>
      <c r="H195" s="21">
        <f t="shared" si="1"/>
        <v>0</v>
      </c>
      <c r="I195" s="68"/>
      <c r="J195" s="70"/>
      <c r="K195" s="70"/>
      <c r="L195" s="70"/>
      <c r="M195" s="63"/>
    </row>
    <row r="196" spans="1:13" ht="13">
      <c r="A196" s="63">
        <v>20200307</v>
      </c>
      <c r="B196" s="78" t="s">
        <v>172</v>
      </c>
      <c r="C196" s="70">
        <v>0</v>
      </c>
      <c r="D196" s="70"/>
      <c r="E196" s="63">
        <v>0</v>
      </c>
      <c r="F196" s="68"/>
      <c r="G196" s="21">
        <f t="shared" si="0"/>
        <v>0</v>
      </c>
      <c r="H196" s="21">
        <f t="shared" si="1"/>
        <v>0</v>
      </c>
      <c r="I196" s="68"/>
      <c r="J196" s="70"/>
      <c r="K196" s="70"/>
      <c r="L196" s="70"/>
      <c r="M196" s="63"/>
    </row>
    <row r="197" spans="1:13" ht="13">
      <c r="C197" s="70">
        <v>0</v>
      </c>
      <c r="D197" s="70"/>
      <c r="E197" s="63">
        <v>0</v>
      </c>
      <c r="F197" s="68"/>
      <c r="G197" s="21">
        <f t="shared" si="0"/>
        <v>0</v>
      </c>
      <c r="H197" s="21">
        <f t="shared" si="1"/>
        <v>0</v>
      </c>
      <c r="I197" s="68"/>
      <c r="J197" s="70"/>
      <c r="K197" s="70"/>
      <c r="L197" s="70"/>
      <c r="M197" s="63"/>
    </row>
    <row r="198" spans="1:13" ht="13">
      <c r="F198" s="68"/>
      <c r="I198" s="68"/>
      <c r="J198" s="70"/>
      <c r="K198" s="70"/>
      <c r="L198" s="70"/>
      <c r="M198" s="77"/>
    </row>
    <row r="199" spans="1:13" ht="13">
      <c r="F199" s="68"/>
      <c r="I199" s="68"/>
      <c r="J199" s="70"/>
      <c r="K199" s="70"/>
      <c r="L199" s="70"/>
      <c r="M199" s="63"/>
    </row>
    <row r="200" spans="1:13" ht="13">
      <c r="F200" s="68"/>
      <c r="I200" s="68"/>
      <c r="J200" s="70"/>
      <c r="K200" s="70"/>
      <c r="L200" s="70"/>
      <c r="M200" s="63"/>
    </row>
    <row r="201" spans="1:13" ht="13">
      <c r="F201" s="68"/>
      <c r="I201" s="68"/>
      <c r="J201" s="70"/>
      <c r="K201" s="70"/>
      <c r="L201" s="70"/>
      <c r="M201" s="63"/>
    </row>
    <row r="202" spans="1:13" ht="13">
      <c r="F202" s="68"/>
      <c r="I202" s="68"/>
      <c r="J202" s="70"/>
      <c r="K202" s="70"/>
      <c r="L202" s="70"/>
      <c r="M202" s="63"/>
    </row>
    <row r="203" spans="1:13" ht="13">
      <c r="F203" s="68"/>
      <c r="I203" s="68"/>
      <c r="J203" s="70"/>
      <c r="K203" s="70"/>
      <c r="L203" s="70"/>
      <c r="M203" s="63"/>
    </row>
    <row r="204" spans="1:13" ht="13">
      <c r="F204" s="68"/>
      <c r="I204" s="68"/>
    </row>
    <row r="205" spans="1:13" ht="13">
      <c r="F205" s="68"/>
      <c r="I205" s="68"/>
    </row>
    <row r="206" spans="1:13" ht="13">
      <c r="F206" s="68"/>
      <c r="I206" s="68"/>
    </row>
    <row r="207" spans="1:13" ht="13">
      <c r="F207" s="68"/>
      <c r="I207" s="68"/>
    </row>
    <row r="208" spans="1:13" ht="13">
      <c r="F208" s="68"/>
      <c r="I208" s="68"/>
    </row>
    <row r="209" spans="6:9" ht="13">
      <c r="F209" s="68"/>
      <c r="I209" s="68"/>
    </row>
    <row r="210" spans="6:9" ht="13">
      <c r="F210" s="68"/>
      <c r="I210" s="68"/>
    </row>
    <row r="211" spans="6:9" ht="13">
      <c r="F211" s="68"/>
      <c r="I211" s="68"/>
    </row>
    <row r="212" spans="6:9" ht="13">
      <c r="F212" s="68"/>
      <c r="I212" s="68"/>
    </row>
    <row r="213" spans="6:9" ht="13">
      <c r="F213" s="68"/>
      <c r="I213" s="68"/>
    </row>
    <row r="214" spans="6:9" ht="13">
      <c r="F214" s="68"/>
      <c r="I214" s="68"/>
    </row>
    <row r="215" spans="6:9" ht="13">
      <c r="F215" s="68"/>
      <c r="I215" s="68"/>
    </row>
    <row r="216" spans="6:9" ht="13">
      <c r="F216" s="68"/>
      <c r="I216" s="68"/>
    </row>
    <row r="217" spans="6:9" ht="13">
      <c r="F217" s="68"/>
      <c r="I217" s="68"/>
    </row>
    <row r="218" spans="6:9" ht="13">
      <c r="F218" s="68"/>
      <c r="I218" s="68"/>
    </row>
    <row r="219" spans="6:9" ht="13">
      <c r="F219" s="68"/>
      <c r="I219" s="68"/>
    </row>
    <row r="220" spans="6:9" ht="13">
      <c r="F220" s="68"/>
      <c r="I220" s="68"/>
    </row>
    <row r="221" spans="6:9" ht="13">
      <c r="F221" s="68"/>
      <c r="I221" s="68"/>
    </row>
    <row r="222" spans="6:9" ht="13">
      <c r="F222" s="68"/>
      <c r="I222" s="68"/>
    </row>
    <row r="223" spans="6:9" ht="13">
      <c r="F223" s="68"/>
      <c r="I223" s="68"/>
    </row>
    <row r="224" spans="6:9" ht="13">
      <c r="F224" s="68"/>
      <c r="I224" s="68"/>
    </row>
    <row r="225" spans="6:9" ht="13">
      <c r="F225" s="68"/>
      <c r="I225" s="68"/>
    </row>
    <row r="226" spans="6:9" ht="13">
      <c r="F226" s="68"/>
      <c r="I226" s="68"/>
    </row>
    <row r="227" spans="6:9" ht="13">
      <c r="F227" s="68"/>
      <c r="I227" s="68"/>
    </row>
    <row r="228" spans="6:9" ht="13">
      <c r="F228" s="68"/>
      <c r="I228" s="68"/>
    </row>
    <row r="229" spans="6:9" ht="13">
      <c r="F229" s="68"/>
      <c r="I229" s="68"/>
    </row>
    <row r="230" spans="6:9" ht="13">
      <c r="F230" s="68"/>
      <c r="I230" s="68"/>
    </row>
    <row r="231" spans="6:9" ht="13">
      <c r="F231" s="68"/>
      <c r="I231" s="68"/>
    </row>
    <row r="232" spans="6:9" ht="13">
      <c r="F232" s="68"/>
      <c r="I232" s="68"/>
    </row>
    <row r="233" spans="6:9" ht="13">
      <c r="F233" s="68"/>
      <c r="I233" s="68"/>
    </row>
    <row r="234" spans="6:9" ht="13">
      <c r="F234" s="68"/>
      <c r="I234" s="68"/>
    </row>
    <row r="235" spans="6:9" ht="13">
      <c r="F235" s="68"/>
      <c r="I235" s="68"/>
    </row>
    <row r="236" spans="6:9" ht="13">
      <c r="F236" s="68"/>
      <c r="I236" s="68"/>
    </row>
    <row r="237" spans="6:9" ht="13">
      <c r="F237" s="68"/>
      <c r="I237" s="68"/>
    </row>
    <row r="238" spans="6:9" ht="13">
      <c r="F238" s="68"/>
      <c r="I238" s="68"/>
    </row>
    <row r="239" spans="6:9" ht="13">
      <c r="F239" s="68"/>
      <c r="I239" s="68"/>
    </row>
    <row r="240" spans="6:9" ht="13">
      <c r="F240" s="68"/>
      <c r="I240" s="68"/>
    </row>
    <row r="241" spans="6:9" ht="13">
      <c r="F241" s="68"/>
      <c r="I241" s="68"/>
    </row>
    <row r="242" spans="6:9" ht="13">
      <c r="F242" s="68"/>
      <c r="I242" s="68"/>
    </row>
    <row r="243" spans="6:9" ht="13">
      <c r="F243" s="68"/>
      <c r="I243" s="68"/>
    </row>
    <row r="244" spans="6:9" ht="13">
      <c r="F244" s="68"/>
      <c r="I244" s="68"/>
    </row>
    <row r="245" spans="6:9" ht="13">
      <c r="F245" s="68"/>
      <c r="I245" s="68"/>
    </row>
    <row r="246" spans="6:9" ht="13">
      <c r="F246" s="68"/>
      <c r="I246" s="68"/>
    </row>
    <row r="247" spans="6:9" ht="13">
      <c r="F247" s="68"/>
      <c r="I247" s="68"/>
    </row>
    <row r="248" spans="6:9" ht="13">
      <c r="F248" s="68"/>
      <c r="I248" s="68"/>
    </row>
    <row r="249" spans="6:9" ht="13">
      <c r="F249" s="68"/>
      <c r="I249" s="68"/>
    </row>
    <row r="250" spans="6:9" ht="13">
      <c r="F250" s="68"/>
      <c r="I250" s="68"/>
    </row>
    <row r="251" spans="6:9" ht="13">
      <c r="F251" s="68"/>
      <c r="I251" s="68"/>
    </row>
    <row r="252" spans="6:9" ht="13">
      <c r="F252" s="68"/>
      <c r="I252" s="68"/>
    </row>
    <row r="253" spans="6:9" ht="13">
      <c r="F253" s="68"/>
      <c r="I253" s="68"/>
    </row>
    <row r="254" spans="6:9" ht="13">
      <c r="F254" s="68"/>
      <c r="I254" s="68"/>
    </row>
    <row r="255" spans="6:9" ht="13">
      <c r="F255" s="68"/>
      <c r="I255" s="68"/>
    </row>
    <row r="256" spans="6:9" ht="13">
      <c r="F256" s="68"/>
      <c r="I256" s="68"/>
    </row>
    <row r="257" spans="6:9" ht="13">
      <c r="F257" s="68"/>
      <c r="I257" s="68"/>
    </row>
    <row r="258" spans="6:9" ht="13">
      <c r="F258" s="68"/>
      <c r="I258" s="68"/>
    </row>
    <row r="259" spans="6:9" ht="13">
      <c r="F259" s="68"/>
      <c r="I259" s="68"/>
    </row>
    <row r="260" spans="6:9" ht="13">
      <c r="F260" s="68"/>
      <c r="I260" s="68"/>
    </row>
    <row r="261" spans="6:9" ht="13">
      <c r="F261" s="68"/>
      <c r="I261" s="68"/>
    </row>
    <row r="262" spans="6:9" ht="13">
      <c r="F262" s="68"/>
      <c r="I262" s="68"/>
    </row>
    <row r="263" spans="6:9" ht="13">
      <c r="F263" s="68"/>
      <c r="I263" s="68"/>
    </row>
    <row r="264" spans="6:9" ht="13">
      <c r="F264" s="68"/>
      <c r="I264" s="68"/>
    </row>
    <row r="265" spans="6:9" ht="13">
      <c r="F265" s="68"/>
      <c r="I265" s="68"/>
    </row>
    <row r="266" spans="6:9" ht="13">
      <c r="F266" s="68"/>
      <c r="I266" s="68"/>
    </row>
    <row r="267" spans="6:9" ht="13">
      <c r="F267" s="68"/>
      <c r="I267" s="68"/>
    </row>
    <row r="268" spans="6:9" ht="13">
      <c r="F268" s="68"/>
      <c r="I268" s="68"/>
    </row>
    <row r="269" spans="6:9" ht="13">
      <c r="F269" s="68"/>
      <c r="I269" s="68"/>
    </row>
    <row r="270" spans="6:9" ht="13">
      <c r="F270" s="68"/>
      <c r="I270" s="68"/>
    </row>
    <row r="271" spans="6:9" ht="13">
      <c r="F271" s="68"/>
      <c r="I271" s="68"/>
    </row>
    <row r="272" spans="6:9" ht="13">
      <c r="F272" s="68"/>
      <c r="I272" s="68"/>
    </row>
    <row r="273" spans="6:9" ht="13">
      <c r="F273" s="68"/>
      <c r="I273" s="68"/>
    </row>
    <row r="274" spans="6:9" ht="13">
      <c r="F274" s="68"/>
      <c r="I274" s="68"/>
    </row>
    <row r="275" spans="6:9" ht="13">
      <c r="F275" s="68"/>
      <c r="I275" s="68"/>
    </row>
    <row r="276" spans="6:9" ht="13">
      <c r="F276" s="68"/>
      <c r="I276" s="68"/>
    </row>
    <row r="277" spans="6:9" ht="13">
      <c r="F277" s="68"/>
      <c r="I277" s="68"/>
    </row>
    <row r="278" spans="6:9" ht="13">
      <c r="F278" s="68"/>
      <c r="I278" s="68"/>
    </row>
    <row r="279" spans="6:9" ht="13">
      <c r="F279" s="68"/>
      <c r="I279" s="68"/>
    </row>
    <row r="280" spans="6:9" ht="13">
      <c r="F280" s="68"/>
      <c r="I280" s="68"/>
    </row>
    <row r="281" spans="6:9" ht="13">
      <c r="F281" s="68"/>
      <c r="I281" s="68"/>
    </row>
    <row r="282" spans="6:9" ht="13">
      <c r="F282" s="68"/>
      <c r="I282" s="68"/>
    </row>
    <row r="283" spans="6:9" ht="13">
      <c r="F283" s="68"/>
      <c r="I283" s="68"/>
    </row>
    <row r="284" spans="6:9" ht="13">
      <c r="F284" s="68"/>
      <c r="I284" s="68"/>
    </row>
    <row r="285" spans="6:9" ht="13">
      <c r="F285" s="68"/>
      <c r="I285" s="68"/>
    </row>
    <row r="286" spans="6:9" ht="13">
      <c r="F286" s="68"/>
      <c r="I286" s="68"/>
    </row>
    <row r="287" spans="6:9" ht="13">
      <c r="F287" s="68"/>
      <c r="I287" s="68"/>
    </row>
    <row r="288" spans="6:9" ht="13">
      <c r="F288" s="68"/>
      <c r="I288" s="68"/>
    </row>
    <row r="289" spans="6:9" ht="13">
      <c r="F289" s="68"/>
      <c r="I289" s="68"/>
    </row>
    <row r="290" spans="6:9" ht="13">
      <c r="F290" s="68"/>
      <c r="I290" s="68"/>
    </row>
    <row r="291" spans="6:9" ht="13">
      <c r="F291" s="68"/>
      <c r="I291" s="68"/>
    </row>
    <row r="292" spans="6:9" ht="13">
      <c r="F292" s="68"/>
      <c r="I292" s="68"/>
    </row>
    <row r="293" spans="6:9" ht="13">
      <c r="F293" s="68"/>
      <c r="I293" s="68"/>
    </row>
    <row r="294" spans="6:9" ht="13">
      <c r="F294" s="68"/>
      <c r="I294" s="68"/>
    </row>
    <row r="295" spans="6:9" ht="13">
      <c r="F295" s="68"/>
      <c r="I295" s="68"/>
    </row>
    <row r="296" spans="6:9" ht="13">
      <c r="F296" s="68"/>
      <c r="I296" s="68"/>
    </row>
    <row r="297" spans="6:9" ht="13">
      <c r="F297" s="68"/>
      <c r="I297" s="68"/>
    </row>
    <row r="298" spans="6:9" ht="13">
      <c r="F298" s="68"/>
      <c r="I298" s="68"/>
    </row>
    <row r="299" spans="6:9" ht="13">
      <c r="F299" s="68"/>
      <c r="I299" s="68"/>
    </row>
    <row r="300" spans="6:9" ht="13">
      <c r="F300" s="68"/>
      <c r="I300" s="68"/>
    </row>
    <row r="301" spans="6:9" ht="13">
      <c r="F301" s="68"/>
      <c r="I301" s="68"/>
    </row>
    <row r="302" spans="6:9" ht="13">
      <c r="F302" s="68"/>
      <c r="I302" s="68"/>
    </row>
    <row r="303" spans="6:9" ht="13">
      <c r="F303" s="68"/>
      <c r="I303" s="68"/>
    </row>
    <row r="304" spans="6:9" ht="13">
      <c r="F304" s="68"/>
      <c r="I304" s="68"/>
    </row>
    <row r="305" spans="6:9" ht="13">
      <c r="F305" s="68"/>
      <c r="I305" s="68"/>
    </row>
    <row r="306" spans="6:9" ht="13">
      <c r="F306" s="68"/>
      <c r="I306" s="68"/>
    </row>
    <row r="307" spans="6:9" ht="13">
      <c r="F307" s="68"/>
      <c r="I307" s="68"/>
    </row>
    <row r="308" spans="6:9" ht="13">
      <c r="F308" s="68"/>
      <c r="I308" s="68"/>
    </row>
    <row r="309" spans="6:9" ht="13">
      <c r="F309" s="68"/>
      <c r="I309" s="68"/>
    </row>
    <row r="310" spans="6:9" ht="13">
      <c r="F310" s="68"/>
      <c r="I310" s="68"/>
    </row>
    <row r="311" spans="6:9" ht="13">
      <c r="F311" s="68"/>
      <c r="I311" s="68"/>
    </row>
    <row r="312" spans="6:9" ht="13">
      <c r="F312" s="68"/>
      <c r="I312" s="68"/>
    </row>
    <row r="313" spans="6:9" ht="13">
      <c r="F313" s="68"/>
      <c r="I313" s="68"/>
    </row>
    <row r="314" spans="6:9" ht="13">
      <c r="F314" s="68"/>
      <c r="I314" s="68"/>
    </row>
    <row r="315" spans="6:9" ht="13">
      <c r="F315" s="68"/>
      <c r="I315" s="68"/>
    </row>
    <row r="316" spans="6:9" ht="13">
      <c r="F316" s="68"/>
      <c r="I316" s="68"/>
    </row>
    <row r="317" spans="6:9" ht="13">
      <c r="F317" s="68"/>
      <c r="I317" s="68"/>
    </row>
    <row r="318" spans="6:9" ht="13">
      <c r="F318" s="68"/>
      <c r="I318" s="68"/>
    </row>
    <row r="319" spans="6:9" ht="13">
      <c r="F319" s="68"/>
      <c r="I319" s="68"/>
    </row>
    <row r="320" spans="6:9" ht="13">
      <c r="F320" s="68"/>
      <c r="I320" s="68"/>
    </row>
    <row r="321" spans="6:9" ht="13">
      <c r="F321" s="68"/>
      <c r="I321" s="68"/>
    </row>
    <row r="322" spans="6:9" ht="13">
      <c r="F322" s="68"/>
      <c r="I322" s="68"/>
    </row>
    <row r="323" spans="6:9" ht="13">
      <c r="F323" s="68"/>
      <c r="I323" s="68"/>
    </row>
    <row r="324" spans="6:9" ht="13">
      <c r="F324" s="68"/>
      <c r="I324" s="68"/>
    </row>
    <row r="325" spans="6:9" ht="13">
      <c r="F325" s="68"/>
      <c r="I325" s="68"/>
    </row>
    <row r="326" spans="6:9" ht="13">
      <c r="F326" s="68"/>
      <c r="I326" s="68"/>
    </row>
    <row r="327" spans="6:9" ht="13">
      <c r="F327" s="68"/>
      <c r="I327" s="68"/>
    </row>
    <row r="328" spans="6:9" ht="13">
      <c r="F328" s="68"/>
      <c r="I328" s="68"/>
    </row>
    <row r="329" spans="6:9" ht="13">
      <c r="F329" s="68"/>
      <c r="I329" s="68"/>
    </row>
    <row r="330" spans="6:9" ht="13">
      <c r="F330" s="68"/>
      <c r="I330" s="68"/>
    </row>
    <row r="331" spans="6:9" ht="13">
      <c r="F331" s="68"/>
      <c r="I331" s="68"/>
    </row>
    <row r="332" spans="6:9" ht="13">
      <c r="F332" s="68"/>
      <c r="I332" s="68"/>
    </row>
    <row r="333" spans="6:9" ht="13">
      <c r="F333" s="68"/>
      <c r="I333" s="68"/>
    </row>
    <row r="334" spans="6:9" ht="13">
      <c r="F334" s="68"/>
      <c r="I334" s="68"/>
    </row>
    <row r="335" spans="6:9" ht="13">
      <c r="F335" s="68"/>
      <c r="I335" s="68"/>
    </row>
    <row r="336" spans="6:9" ht="13">
      <c r="F336" s="68"/>
      <c r="I336" s="68"/>
    </row>
    <row r="337" spans="6:9" ht="13">
      <c r="F337" s="68"/>
      <c r="I337" s="68"/>
    </row>
    <row r="338" spans="6:9" ht="13">
      <c r="F338" s="68"/>
      <c r="I338" s="68"/>
    </row>
    <row r="339" spans="6:9" ht="13">
      <c r="F339" s="68"/>
      <c r="I339" s="68"/>
    </row>
    <row r="340" spans="6:9" ht="13">
      <c r="F340" s="68"/>
      <c r="I340" s="68"/>
    </row>
    <row r="341" spans="6:9" ht="13">
      <c r="F341" s="68"/>
      <c r="I341" s="68"/>
    </row>
    <row r="342" spans="6:9" ht="13">
      <c r="F342" s="68"/>
      <c r="I342" s="68"/>
    </row>
    <row r="343" spans="6:9" ht="13">
      <c r="F343" s="68"/>
      <c r="I343" s="68"/>
    </row>
    <row r="344" spans="6:9" ht="13">
      <c r="F344" s="68"/>
      <c r="I344" s="68"/>
    </row>
    <row r="345" spans="6:9" ht="13">
      <c r="F345" s="68"/>
      <c r="I345" s="68"/>
    </row>
    <row r="346" spans="6:9" ht="13">
      <c r="F346" s="68"/>
      <c r="I346" s="68"/>
    </row>
    <row r="347" spans="6:9" ht="13">
      <c r="F347" s="68"/>
      <c r="I347" s="68"/>
    </row>
    <row r="348" spans="6:9" ht="13">
      <c r="F348" s="68"/>
      <c r="I348" s="68"/>
    </row>
    <row r="349" spans="6:9" ht="13">
      <c r="F349" s="68"/>
      <c r="I349" s="68"/>
    </row>
    <row r="350" spans="6:9" ht="13">
      <c r="F350" s="68"/>
      <c r="I350" s="68"/>
    </row>
    <row r="351" spans="6:9" ht="13">
      <c r="F351" s="68"/>
      <c r="I351" s="68"/>
    </row>
    <row r="352" spans="6:9" ht="13">
      <c r="F352" s="68"/>
      <c r="I352" s="68"/>
    </row>
    <row r="353" spans="6:9" ht="13">
      <c r="F353" s="68"/>
      <c r="I353" s="68"/>
    </row>
    <row r="354" spans="6:9" ht="13">
      <c r="F354" s="68"/>
      <c r="I354" s="68"/>
    </row>
    <row r="355" spans="6:9" ht="13">
      <c r="F355" s="68"/>
      <c r="I355" s="68"/>
    </row>
    <row r="356" spans="6:9" ht="13">
      <c r="F356" s="68"/>
      <c r="I356" s="68"/>
    </row>
    <row r="357" spans="6:9" ht="13">
      <c r="F357" s="68"/>
      <c r="I357" s="68"/>
    </row>
    <row r="358" spans="6:9" ht="13">
      <c r="F358" s="68"/>
      <c r="I358" s="68"/>
    </row>
    <row r="359" spans="6:9" ht="13">
      <c r="F359" s="68"/>
      <c r="I359" s="68"/>
    </row>
    <row r="360" spans="6:9" ht="13">
      <c r="F360" s="68"/>
      <c r="I360" s="68"/>
    </row>
    <row r="361" spans="6:9" ht="13">
      <c r="F361" s="68"/>
      <c r="I361" s="68"/>
    </row>
    <row r="362" spans="6:9" ht="13">
      <c r="F362" s="68"/>
      <c r="I362" s="68"/>
    </row>
    <row r="363" spans="6:9" ht="13">
      <c r="F363" s="68"/>
      <c r="I363" s="68"/>
    </row>
    <row r="364" spans="6:9" ht="13">
      <c r="F364" s="68"/>
      <c r="I364" s="68"/>
    </row>
    <row r="365" spans="6:9" ht="13">
      <c r="F365" s="68"/>
      <c r="I365" s="68"/>
    </row>
    <row r="366" spans="6:9" ht="13">
      <c r="F366" s="68"/>
      <c r="I366" s="68"/>
    </row>
    <row r="367" spans="6:9" ht="13">
      <c r="F367" s="68"/>
      <c r="I367" s="68"/>
    </row>
    <row r="368" spans="6:9" ht="13">
      <c r="F368" s="68"/>
      <c r="I368" s="68"/>
    </row>
    <row r="369" spans="6:9" ht="13">
      <c r="F369" s="68"/>
      <c r="I369" s="68"/>
    </row>
    <row r="370" spans="6:9" ht="13">
      <c r="F370" s="68"/>
      <c r="I370" s="68"/>
    </row>
    <row r="371" spans="6:9" ht="13">
      <c r="F371" s="68"/>
      <c r="I371" s="68"/>
    </row>
    <row r="372" spans="6:9" ht="13">
      <c r="F372" s="68"/>
      <c r="I372" s="68"/>
    </row>
    <row r="373" spans="6:9" ht="13">
      <c r="F373" s="68"/>
      <c r="I373" s="68"/>
    </row>
    <row r="374" spans="6:9" ht="13">
      <c r="F374" s="68"/>
      <c r="I374" s="68"/>
    </row>
    <row r="375" spans="6:9" ht="13">
      <c r="F375" s="68"/>
      <c r="I375" s="68"/>
    </row>
    <row r="376" spans="6:9" ht="13">
      <c r="F376" s="68"/>
      <c r="I376" s="68"/>
    </row>
    <row r="377" spans="6:9" ht="13">
      <c r="F377" s="68"/>
      <c r="I377" s="68"/>
    </row>
    <row r="378" spans="6:9" ht="13">
      <c r="F378" s="68"/>
      <c r="I378" s="68"/>
    </row>
    <row r="379" spans="6:9" ht="13">
      <c r="F379" s="68"/>
      <c r="I379" s="68"/>
    </row>
    <row r="380" spans="6:9" ht="13">
      <c r="F380" s="68"/>
      <c r="I380" s="68"/>
    </row>
    <row r="381" spans="6:9" ht="13">
      <c r="F381" s="68"/>
      <c r="I381" s="68"/>
    </row>
    <row r="382" spans="6:9" ht="13">
      <c r="F382" s="68"/>
      <c r="I382" s="68"/>
    </row>
    <row r="383" spans="6:9" ht="13">
      <c r="F383" s="68"/>
      <c r="I383" s="68"/>
    </row>
    <row r="384" spans="6:9" ht="13">
      <c r="F384" s="68"/>
      <c r="I384" s="68"/>
    </row>
    <row r="385" spans="6:9" ht="13">
      <c r="F385" s="68"/>
      <c r="I385" s="68"/>
    </row>
    <row r="386" spans="6:9" ht="13">
      <c r="F386" s="68"/>
      <c r="I386" s="68"/>
    </row>
    <row r="387" spans="6:9" ht="13">
      <c r="F387" s="68"/>
      <c r="I387" s="68"/>
    </row>
    <row r="388" spans="6:9" ht="13">
      <c r="F388" s="68"/>
      <c r="I388" s="68"/>
    </row>
    <row r="389" spans="6:9" ht="13">
      <c r="F389" s="68"/>
      <c r="I389" s="68"/>
    </row>
    <row r="390" spans="6:9" ht="13">
      <c r="F390" s="68"/>
      <c r="I390" s="68"/>
    </row>
    <row r="391" spans="6:9" ht="13">
      <c r="F391" s="68"/>
      <c r="I391" s="68"/>
    </row>
    <row r="392" spans="6:9" ht="13">
      <c r="F392" s="68"/>
      <c r="I392" s="68"/>
    </row>
    <row r="393" spans="6:9" ht="13">
      <c r="F393" s="68"/>
      <c r="I393" s="68"/>
    </row>
    <row r="394" spans="6:9" ht="13">
      <c r="F394" s="68"/>
      <c r="I394" s="68"/>
    </row>
    <row r="395" spans="6:9" ht="13">
      <c r="F395" s="68"/>
      <c r="I395" s="68"/>
    </row>
    <row r="396" spans="6:9" ht="13">
      <c r="F396" s="68"/>
      <c r="I396" s="68"/>
    </row>
    <row r="397" spans="6:9" ht="13">
      <c r="F397" s="68"/>
      <c r="I397" s="68"/>
    </row>
    <row r="398" spans="6:9" ht="13">
      <c r="F398" s="68"/>
      <c r="I398" s="68"/>
    </row>
    <row r="399" spans="6:9" ht="13">
      <c r="F399" s="68"/>
      <c r="I399" s="68"/>
    </row>
    <row r="400" spans="6:9" ht="13">
      <c r="F400" s="68"/>
      <c r="I400" s="68"/>
    </row>
    <row r="401" spans="6:9" ht="13">
      <c r="F401" s="68"/>
      <c r="I401" s="68"/>
    </row>
    <row r="402" spans="6:9" ht="13">
      <c r="F402" s="68"/>
      <c r="I402" s="68"/>
    </row>
    <row r="403" spans="6:9" ht="13">
      <c r="F403" s="68"/>
      <c r="I403" s="68"/>
    </row>
    <row r="404" spans="6:9" ht="13">
      <c r="F404" s="68"/>
      <c r="I404" s="68"/>
    </row>
    <row r="405" spans="6:9" ht="13">
      <c r="F405" s="68"/>
      <c r="I405" s="68"/>
    </row>
    <row r="406" spans="6:9" ht="13">
      <c r="F406" s="68"/>
      <c r="I406" s="68"/>
    </row>
    <row r="407" spans="6:9" ht="13">
      <c r="F407" s="68"/>
      <c r="I407" s="68"/>
    </row>
    <row r="408" spans="6:9" ht="13">
      <c r="F408" s="68"/>
      <c r="I408" s="68"/>
    </row>
    <row r="409" spans="6:9" ht="13">
      <c r="F409" s="68"/>
      <c r="I409" s="68"/>
    </row>
    <row r="410" spans="6:9" ht="13">
      <c r="F410" s="68"/>
      <c r="I410" s="68"/>
    </row>
    <row r="411" spans="6:9" ht="13">
      <c r="F411" s="68"/>
      <c r="I411" s="68"/>
    </row>
    <row r="412" spans="6:9" ht="13">
      <c r="F412" s="68"/>
      <c r="I412" s="68"/>
    </row>
    <row r="413" spans="6:9" ht="13">
      <c r="F413" s="68"/>
      <c r="I413" s="68"/>
    </row>
    <row r="414" spans="6:9" ht="13">
      <c r="F414" s="68"/>
      <c r="I414" s="68"/>
    </row>
    <row r="415" spans="6:9" ht="13">
      <c r="F415" s="68"/>
      <c r="I415" s="68"/>
    </row>
    <row r="416" spans="6:9" ht="13">
      <c r="F416" s="68"/>
      <c r="I416" s="68"/>
    </row>
    <row r="417" spans="6:9" ht="13">
      <c r="F417" s="68"/>
      <c r="I417" s="68"/>
    </row>
    <row r="418" spans="6:9" ht="13">
      <c r="F418" s="68"/>
      <c r="I418" s="68"/>
    </row>
    <row r="419" spans="6:9" ht="13">
      <c r="F419" s="68"/>
      <c r="I419" s="68"/>
    </row>
    <row r="420" spans="6:9" ht="13">
      <c r="F420" s="68"/>
      <c r="I420" s="68"/>
    </row>
    <row r="421" spans="6:9" ht="13">
      <c r="F421" s="68"/>
      <c r="I421" s="68"/>
    </row>
    <row r="422" spans="6:9" ht="13">
      <c r="F422" s="68"/>
      <c r="I422" s="68"/>
    </row>
    <row r="423" spans="6:9" ht="13">
      <c r="F423" s="68"/>
      <c r="I423" s="68"/>
    </row>
    <row r="424" spans="6:9" ht="13">
      <c r="F424" s="68"/>
      <c r="I424" s="68"/>
    </row>
    <row r="425" spans="6:9" ht="13">
      <c r="F425" s="68"/>
      <c r="I425" s="68"/>
    </row>
    <row r="426" spans="6:9" ht="13">
      <c r="F426" s="68"/>
      <c r="I426" s="68"/>
    </row>
    <row r="427" spans="6:9" ht="13">
      <c r="F427" s="68"/>
      <c r="I427" s="68"/>
    </row>
    <row r="428" spans="6:9" ht="13">
      <c r="F428" s="68"/>
      <c r="I428" s="68"/>
    </row>
    <row r="429" spans="6:9" ht="13">
      <c r="F429" s="68"/>
      <c r="I429" s="68"/>
    </row>
    <row r="430" spans="6:9" ht="13">
      <c r="F430" s="68"/>
      <c r="I430" s="68"/>
    </row>
    <row r="431" spans="6:9" ht="13">
      <c r="F431" s="68"/>
      <c r="I431" s="68"/>
    </row>
    <row r="432" spans="6:9" ht="13">
      <c r="F432" s="68"/>
      <c r="I432" s="68"/>
    </row>
    <row r="433" spans="6:9" ht="13">
      <c r="F433" s="68"/>
      <c r="I433" s="68"/>
    </row>
    <row r="434" spans="6:9" ht="13">
      <c r="F434" s="68"/>
      <c r="I434" s="68"/>
    </row>
    <row r="435" spans="6:9" ht="13">
      <c r="F435" s="68"/>
      <c r="I435" s="68"/>
    </row>
    <row r="436" spans="6:9" ht="13">
      <c r="F436" s="68"/>
      <c r="I436" s="68"/>
    </row>
    <row r="437" spans="6:9" ht="13">
      <c r="F437" s="68"/>
      <c r="I437" s="68"/>
    </row>
    <row r="438" spans="6:9" ht="13">
      <c r="F438" s="68"/>
      <c r="I438" s="68"/>
    </row>
    <row r="439" spans="6:9" ht="13">
      <c r="F439" s="68"/>
      <c r="I439" s="68"/>
    </row>
    <row r="440" spans="6:9" ht="13">
      <c r="F440" s="68"/>
      <c r="I440" s="68"/>
    </row>
    <row r="441" spans="6:9" ht="13">
      <c r="F441" s="68"/>
      <c r="I441" s="68"/>
    </row>
    <row r="442" spans="6:9" ht="13">
      <c r="F442" s="68"/>
      <c r="I442" s="68"/>
    </row>
    <row r="443" spans="6:9" ht="13">
      <c r="F443" s="68"/>
      <c r="I443" s="68"/>
    </row>
    <row r="444" spans="6:9" ht="13">
      <c r="F444" s="68"/>
      <c r="I444" s="68"/>
    </row>
    <row r="445" spans="6:9" ht="13">
      <c r="F445" s="68"/>
      <c r="I445" s="68"/>
    </row>
    <row r="446" spans="6:9" ht="13">
      <c r="F446" s="68"/>
      <c r="I446" s="68"/>
    </row>
    <row r="447" spans="6:9" ht="13">
      <c r="F447" s="68"/>
      <c r="I447" s="68"/>
    </row>
    <row r="448" spans="6:9" ht="13">
      <c r="F448" s="68"/>
      <c r="I448" s="68"/>
    </row>
    <row r="449" spans="6:9" ht="13">
      <c r="F449" s="68"/>
      <c r="I449" s="68"/>
    </row>
    <row r="450" spans="6:9" ht="13">
      <c r="F450" s="68"/>
      <c r="I450" s="68"/>
    </row>
    <row r="451" spans="6:9" ht="13">
      <c r="F451" s="68"/>
      <c r="I451" s="68"/>
    </row>
    <row r="452" spans="6:9" ht="13">
      <c r="F452" s="68"/>
      <c r="I452" s="68"/>
    </row>
    <row r="453" spans="6:9" ht="13">
      <c r="F453" s="68"/>
      <c r="I453" s="68"/>
    </row>
    <row r="454" spans="6:9" ht="13">
      <c r="F454" s="68"/>
      <c r="I454" s="68"/>
    </row>
    <row r="455" spans="6:9" ht="13">
      <c r="F455" s="68"/>
      <c r="I455" s="68"/>
    </row>
    <row r="456" spans="6:9" ht="13">
      <c r="F456" s="68"/>
      <c r="I456" s="68"/>
    </row>
    <row r="457" spans="6:9" ht="13">
      <c r="F457" s="68"/>
      <c r="I457" s="68"/>
    </row>
    <row r="458" spans="6:9" ht="13">
      <c r="F458" s="68"/>
      <c r="I458" s="68"/>
    </row>
    <row r="459" spans="6:9" ht="13">
      <c r="F459" s="68"/>
      <c r="I459" s="68"/>
    </row>
    <row r="460" spans="6:9" ht="13">
      <c r="F460" s="68"/>
      <c r="I460" s="68"/>
    </row>
    <row r="461" spans="6:9" ht="13">
      <c r="F461" s="68"/>
      <c r="I461" s="68"/>
    </row>
    <row r="462" spans="6:9" ht="13">
      <c r="F462" s="68"/>
      <c r="I462" s="68"/>
    </row>
    <row r="463" spans="6:9" ht="13">
      <c r="F463" s="68"/>
      <c r="I463" s="68"/>
    </row>
    <row r="464" spans="6:9" ht="13">
      <c r="F464" s="68"/>
      <c r="I464" s="68"/>
    </row>
    <row r="465" spans="6:9" ht="13">
      <c r="F465" s="68"/>
      <c r="I465" s="68"/>
    </row>
    <row r="466" spans="6:9" ht="13">
      <c r="F466" s="68"/>
      <c r="I466" s="68"/>
    </row>
    <row r="467" spans="6:9" ht="13">
      <c r="F467" s="68"/>
      <c r="I467" s="68"/>
    </row>
    <row r="468" spans="6:9" ht="13">
      <c r="F468" s="68"/>
      <c r="I468" s="68"/>
    </row>
    <row r="469" spans="6:9" ht="13">
      <c r="F469" s="68"/>
      <c r="I469" s="68"/>
    </row>
    <row r="470" spans="6:9" ht="13">
      <c r="F470" s="68"/>
      <c r="I470" s="68"/>
    </row>
    <row r="471" spans="6:9" ht="13">
      <c r="F471" s="68"/>
      <c r="I471" s="68"/>
    </row>
    <row r="472" spans="6:9" ht="13">
      <c r="F472" s="68"/>
      <c r="I472" s="68"/>
    </row>
    <row r="473" spans="6:9" ht="13">
      <c r="F473" s="68"/>
      <c r="I473" s="68"/>
    </row>
    <row r="474" spans="6:9" ht="13">
      <c r="F474" s="68"/>
      <c r="I474" s="68"/>
    </row>
    <row r="475" spans="6:9" ht="13">
      <c r="F475" s="68"/>
      <c r="I475" s="68"/>
    </row>
    <row r="476" spans="6:9" ht="13">
      <c r="F476" s="68"/>
      <c r="I476" s="68"/>
    </row>
    <row r="477" spans="6:9" ht="13">
      <c r="F477" s="68"/>
      <c r="I477" s="68"/>
    </row>
    <row r="478" spans="6:9" ht="13">
      <c r="F478" s="68"/>
      <c r="I478" s="68"/>
    </row>
    <row r="479" spans="6:9" ht="13">
      <c r="F479" s="68"/>
      <c r="I479" s="68"/>
    </row>
    <row r="480" spans="6:9" ht="13">
      <c r="F480" s="68"/>
      <c r="I480" s="68"/>
    </row>
    <row r="481" spans="6:9" ht="13">
      <c r="F481" s="68"/>
      <c r="I481" s="68"/>
    </row>
    <row r="482" spans="6:9" ht="13">
      <c r="F482" s="68"/>
      <c r="I482" s="68"/>
    </row>
    <row r="483" spans="6:9" ht="13">
      <c r="F483" s="68"/>
      <c r="I483" s="68"/>
    </row>
    <row r="484" spans="6:9" ht="13">
      <c r="F484" s="68"/>
      <c r="I484" s="68"/>
    </row>
    <row r="485" spans="6:9" ht="13">
      <c r="F485" s="68"/>
      <c r="I485" s="68"/>
    </row>
    <row r="486" spans="6:9" ht="13">
      <c r="F486" s="68"/>
      <c r="I486" s="68"/>
    </row>
    <row r="487" spans="6:9" ht="13">
      <c r="F487" s="68"/>
      <c r="I487" s="68"/>
    </row>
    <row r="488" spans="6:9" ht="13">
      <c r="F488" s="68"/>
      <c r="I488" s="68"/>
    </row>
    <row r="489" spans="6:9" ht="13">
      <c r="F489" s="68"/>
      <c r="I489" s="68"/>
    </row>
    <row r="490" spans="6:9" ht="13">
      <c r="F490" s="68"/>
      <c r="I490" s="68"/>
    </row>
    <row r="491" spans="6:9" ht="13">
      <c r="F491" s="68"/>
      <c r="I491" s="68"/>
    </row>
    <row r="492" spans="6:9" ht="13">
      <c r="F492" s="68"/>
      <c r="I492" s="68"/>
    </row>
    <row r="493" spans="6:9" ht="13">
      <c r="F493" s="68"/>
      <c r="I493" s="68"/>
    </row>
    <row r="494" spans="6:9" ht="13">
      <c r="F494" s="68"/>
      <c r="I494" s="68"/>
    </row>
    <row r="495" spans="6:9" ht="13">
      <c r="F495" s="68"/>
      <c r="I495" s="68"/>
    </row>
    <row r="496" spans="6:9" ht="13">
      <c r="F496" s="68"/>
      <c r="I496" s="68"/>
    </row>
    <row r="497" spans="6:9" ht="13">
      <c r="F497" s="68"/>
      <c r="I497" s="68"/>
    </row>
    <row r="498" spans="6:9" ht="13">
      <c r="F498" s="68"/>
      <c r="I498" s="68"/>
    </row>
    <row r="499" spans="6:9" ht="13">
      <c r="F499" s="68"/>
      <c r="I499" s="68"/>
    </row>
    <row r="500" spans="6:9" ht="13">
      <c r="F500" s="68"/>
      <c r="I500" s="68"/>
    </row>
    <row r="501" spans="6:9" ht="13">
      <c r="F501" s="68"/>
      <c r="I501" s="68"/>
    </row>
    <row r="502" spans="6:9" ht="13">
      <c r="F502" s="68"/>
      <c r="I502" s="68"/>
    </row>
    <row r="503" spans="6:9" ht="13">
      <c r="F503" s="68"/>
      <c r="I503" s="68"/>
    </row>
    <row r="504" spans="6:9" ht="13">
      <c r="F504" s="68"/>
      <c r="I504" s="68"/>
    </row>
    <row r="505" spans="6:9" ht="13">
      <c r="F505" s="68"/>
      <c r="I505" s="68"/>
    </row>
    <row r="506" spans="6:9" ht="13">
      <c r="F506" s="68"/>
      <c r="I506" s="68"/>
    </row>
    <row r="507" spans="6:9" ht="13">
      <c r="F507" s="68"/>
      <c r="I507" s="68"/>
    </row>
    <row r="508" spans="6:9" ht="13">
      <c r="F508" s="68"/>
      <c r="I508" s="68"/>
    </row>
    <row r="509" spans="6:9" ht="13">
      <c r="F509" s="68"/>
      <c r="I509" s="68"/>
    </row>
    <row r="510" spans="6:9" ht="13">
      <c r="F510" s="68"/>
      <c r="I510" s="68"/>
    </row>
    <row r="511" spans="6:9" ht="13">
      <c r="F511" s="68"/>
      <c r="I511" s="68"/>
    </row>
    <row r="512" spans="6:9" ht="13">
      <c r="F512" s="68"/>
      <c r="I512" s="68"/>
    </row>
    <row r="513" spans="6:9" ht="13">
      <c r="F513" s="68"/>
      <c r="I513" s="68"/>
    </row>
    <row r="514" spans="6:9" ht="13">
      <c r="F514" s="68"/>
      <c r="I514" s="68"/>
    </row>
    <row r="515" spans="6:9" ht="13">
      <c r="F515" s="68"/>
      <c r="I515" s="68"/>
    </row>
    <row r="516" spans="6:9" ht="13">
      <c r="F516" s="68"/>
      <c r="I516" s="68"/>
    </row>
    <row r="517" spans="6:9" ht="13">
      <c r="F517" s="68"/>
      <c r="I517" s="68"/>
    </row>
    <row r="518" spans="6:9" ht="13">
      <c r="F518" s="68"/>
      <c r="I518" s="68"/>
    </row>
    <row r="519" spans="6:9" ht="13">
      <c r="F519" s="68"/>
      <c r="I519" s="68"/>
    </row>
    <row r="520" spans="6:9" ht="13">
      <c r="F520" s="68"/>
      <c r="I520" s="68"/>
    </row>
    <row r="521" spans="6:9" ht="13">
      <c r="F521" s="68"/>
      <c r="I521" s="68"/>
    </row>
    <row r="522" spans="6:9" ht="13">
      <c r="F522" s="68"/>
      <c r="I522" s="68"/>
    </row>
    <row r="523" spans="6:9" ht="13">
      <c r="F523" s="68"/>
      <c r="I523" s="68"/>
    </row>
    <row r="524" spans="6:9" ht="13">
      <c r="F524" s="68"/>
      <c r="I524" s="68"/>
    </row>
    <row r="525" spans="6:9" ht="13">
      <c r="F525" s="68"/>
      <c r="I525" s="68"/>
    </row>
    <row r="526" spans="6:9" ht="13">
      <c r="F526" s="68"/>
      <c r="I526" s="68"/>
    </row>
    <row r="527" spans="6:9" ht="13">
      <c r="F527" s="68"/>
      <c r="I527" s="68"/>
    </row>
    <row r="528" spans="6:9" ht="13">
      <c r="F528" s="68"/>
      <c r="I528" s="68"/>
    </row>
    <row r="529" spans="6:9" ht="13">
      <c r="F529" s="68"/>
      <c r="I529" s="68"/>
    </row>
    <row r="530" spans="6:9" ht="13">
      <c r="F530" s="68"/>
      <c r="I530" s="68"/>
    </row>
    <row r="531" spans="6:9" ht="13">
      <c r="F531" s="68"/>
      <c r="I531" s="68"/>
    </row>
    <row r="532" spans="6:9" ht="13">
      <c r="F532" s="68"/>
      <c r="I532" s="68"/>
    </row>
    <row r="533" spans="6:9" ht="13">
      <c r="F533" s="68"/>
      <c r="I533" s="68"/>
    </row>
    <row r="534" spans="6:9" ht="13">
      <c r="F534" s="68"/>
      <c r="I534" s="68"/>
    </row>
    <row r="535" spans="6:9" ht="13">
      <c r="F535" s="68"/>
      <c r="I535" s="68"/>
    </row>
    <row r="536" spans="6:9" ht="13">
      <c r="F536" s="68"/>
      <c r="I536" s="68"/>
    </row>
    <row r="537" spans="6:9" ht="13">
      <c r="F537" s="68"/>
      <c r="I537" s="68"/>
    </row>
    <row r="538" spans="6:9" ht="13">
      <c r="F538" s="68"/>
      <c r="I538" s="68"/>
    </row>
    <row r="539" spans="6:9" ht="13">
      <c r="F539" s="68"/>
      <c r="I539" s="68"/>
    </row>
    <row r="540" spans="6:9" ht="13">
      <c r="F540" s="68"/>
      <c r="I540" s="68"/>
    </row>
    <row r="541" spans="6:9" ht="13">
      <c r="F541" s="68"/>
      <c r="I541" s="68"/>
    </row>
    <row r="542" spans="6:9" ht="13">
      <c r="F542" s="68"/>
      <c r="I542" s="68"/>
    </row>
    <row r="543" spans="6:9" ht="13">
      <c r="F543" s="68"/>
      <c r="I543" s="68"/>
    </row>
    <row r="544" spans="6:9" ht="13">
      <c r="F544" s="68"/>
      <c r="I544" s="68"/>
    </row>
    <row r="545" spans="6:9" ht="13">
      <c r="F545" s="68"/>
      <c r="I545" s="68"/>
    </row>
    <row r="546" spans="6:9" ht="13">
      <c r="F546" s="68"/>
      <c r="I546" s="68"/>
    </row>
    <row r="547" spans="6:9" ht="13">
      <c r="F547" s="68"/>
      <c r="I547" s="68"/>
    </row>
    <row r="548" spans="6:9" ht="13">
      <c r="F548" s="68"/>
      <c r="I548" s="68"/>
    </row>
    <row r="549" spans="6:9" ht="13">
      <c r="F549" s="68"/>
      <c r="I549" s="68"/>
    </row>
    <row r="550" spans="6:9" ht="13">
      <c r="F550" s="68"/>
      <c r="I550" s="68"/>
    </row>
    <row r="551" spans="6:9" ht="13">
      <c r="F551" s="68"/>
      <c r="I551" s="68"/>
    </row>
    <row r="552" spans="6:9" ht="13">
      <c r="F552" s="68"/>
      <c r="I552" s="68"/>
    </row>
    <row r="553" spans="6:9" ht="13">
      <c r="F553" s="68"/>
      <c r="I553" s="68"/>
    </row>
    <row r="554" spans="6:9" ht="13">
      <c r="F554" s="68"/>
      <c r="I554" s="68"/>
    </row>
    <row r="555" spans="6:9" ht="13">
      <c r="F555" s="68"/>
      <c r="I555" s="68"/>
    </row>
    <row r="556" spans="6:9" ht="13">
      <c r="F556" s="68"/>
      <c r="I556" s="68"/>
    </row>
    <row r="557" spans="6:9" ht="13">
      <c r="F557" s="68"/>
      <c r="I557" s="68"/>
    </row>
    <row r="558" spans="6:9" ht="13">
      <c r="F558" s="68"/>
      <c r="I558" s="68"/>
    </row>
    <row r="559" spans="6:9" ht="13">
      <c r="F559" s="68"/>
      <c r="I559" s="68"/>
    </row>
    <row r="560" spans="6:9" ht="13">
      <c r="F560" s="68"/>
      <c r="I560" s="68"/>
    </row>
    <row r="561" spans="6:9" ht="13">
      <c r="F561" s="68"/>
      <c r="I561" s="68"/>
    </row>
    <row r="562" spans="6:9" ht="13">
      <c r="F562" s="68"/>
      <c r="I562" s="68"/>
    </row>
    <row r="563" spans="6:9" ht="13">
      <c r="F563" s="68"/>
      <c r="I563" s="68"/>
    </row>
    <row r="564" spans="6:9" ht="13">
      <c r="F564" s="68"/>
      <c r="I564" s="68"/>
    </row>
    <row r="565" spans="6:9" ht="13">
      <c r="F565" s="68"/>
      <c r="I565" s="68"/>
    </row>
    <row r="566" spans="6:9" ht="13">
      <c r="F566" s="68"/>
      <c r="I566" s="68"/>
    </row>
    <row r="567" spans="6:9" ht="13">
      <c r="F567" s="68"/>
      <c r="I567" s="68"/>
    </row>
    <row r="568" spans="6:9" ht="13">
      <c r="F568" s="68"/>
      <c r="I568" s="68"/>
    </row>
    <row r="569" spans="6:9" ht="13">
      <c r="F569" s="68"/>
      <c r="I569" s="68"/>
    </row>
    <row r="570" spans="6:9" ht="13">
      <c r="F570" s="68"/>
      <c r="I570" s="68"/>
    </row>
    <row r="571" spans="6:9" ht="13">
      <c r="F571" s="68"/>
      <c r="I571" s="68"/>
    </row>
    <row r="572" spans="6:9" ht="13">
      <c r="F572" s="68"/>
      <c r="I572" s="68"/>
    </row>
    <row r="573" spans="6:9" ht="13">
      <c r="F573" s="68"/>
      <c r="I573" s="68"/>
    </row>
    <row r="574" spans="6:9" ht="13">
      <c r="F574" s="68"/>
      <c r="I574" s="68"/>
    </row>
    <row r="575" spans="6:9" ht="13">
      <c r="F575" s="68"/>
      <c r="I575" s="68"/>
    </row>
    <row r="576" spans="6:9" ht="13">
      <c r="F576" s="68"/>
      <c r="I576" s="68"/>
    </row>
    <row r="577" spans="6:9" ht="13">
      <c r="F577" s="68"/>
      <c r="I577" s="68"/>
    </row>
    <row r="578" spans="6:9" ht="13">
      <c r="F578" s="68"/>
      <c r="I578" s="68"/>
    </row>
    <row r="579" spans="6:9" ht="13">
      <c r="F579" s="68"/>
      <c r="I579" s="68"/>
    </row>
    <row r="580" spans="6:9" ht="13">
      <c r="F580" s="68"/>
      <c r="I580" s="68"/>
    </row>
    <row r="581" spans="6:9" ht="13">
      <c r="F581" s="68"/>
      <c r="I581" s="68"/>
    </row>
    <row r="582" spans="6:9" ht="13">
      <c r="F582" s="68"/>
      <c r="I582" s="68"/>
    </row>
    <row r="583" spans="6:9" ht="13">
      <c r="F583" s="68"/>
      <c r="I583" s="68"/>
    </row>
    <row r="584" spans="6:9" ht="13">
      <c r="F584" s="68"/>
      <c r="I584" s="68"/>
    </row>
    <row r="585" spans="6:9" ht="13">
      <c r="F585" s="68"/>
      <c r="I585" s="68"/>
    </row>
    <row r="586" spans="6:9" ht="13">
      <c r="F586" s="68"/>
      <c r="I586" s="68"/>
    </row>
    <row r="587" spans="6:9" ht="13">
      <c r="F587" s="68"/>
      <c r="I587" s="68"/>
    </row>
    <row r="588" spans="6:9" ht="13">
      <c r="F588" s="68"/>
      <c r="I588" s="68"/>
    </row>
    <row r="589" spans="6:9" ht="13">
      <c r="F589" s="68"/>
      <c r="I589" s="68"/>
    </row>
    <row r="590" spans="6:9" ht="13">
      <c r="F590" s="68"/>
      <c r="I590" s="68"/>
    </row>
    <row r="591" spans="6:9" ht="13">
      <c r="F591" s="68"/>
      <c r="I591" s="68"/>
    </row>
    <row r="592" spans="6:9" ht="13">
      <c r="F592" s="68"/>
      <c r="I592" s="68"/>
    </row>
    <row r="593" spans="6:9" ht="13">
      <c r="F593" s="68"/>
      <c r="I593" s="68"/>
    </row>
    <row r="594" spans="6:9" ht="13">
      <c r="F594" s="68"/>
      <c r="I594" s="68"/>
    </row>
    <row r="595" spans="6:9" ht="13">
      <c r="F595" s="68"/>
      <c r="I595" s="68"/>
    </row>
    <row r="596" spans="6:9" ht="13">
      <c r="F596" s="68"/>
      <c r="I596" s="68"/>
    </row>
    <row r="597" spans="6:9" ht="13">
      <c r="F597" s="68"/>
      <c r="I597" s="68"/>
    </row>
    <row r="598" spans="6:9" ht="13">
      <c r="F598" s="68"/>
      <c r="I598" s="68"/>
    </row>
    <row r="599" spans="6:9" ht="13">
      <c r="F599" s="68"/>
      <c r="I599" s="68"/>
    </row>
    <row r="600" spans="6:9" ht="13">
      <c r="F600" s="68"/>
      <c r="I600" s="68"/>
    </row>
    <row r="601" spans="6:9" ht="13">
      <c r="F601" s="68"/>
      <c r="I601" s="68"/>
    </row>
    <row r="602" spans="6:9" ht="13">
      <c r="F602" s="68"/>
      <c r="I602" s="68"/>
    </row>
    <row r="603" spans="6:9" ht="13">
      <c r="F603" s="68"/>
      <c r="I603" s="68"/>
    </row>
    <row r="604" spans="6:9" ht="13">
      <c r="F604" s="68"/>
      <c r="I604" s="68"/>
    </row>
    <row r="605" spans="6:9" ht="13">
      <c r="F605" s="68"/>
      <c r="I605" s="68"/>
    </row>
    <row r="606" spans="6:9" ht="13">
      <c r="F606" s="68"/>
      <c r="I606" s="68"/>
    </row>
    <row r="607" spans="6:9" ht="13">
      <c r="F607" s="68"/>
      <c r="I607" s="68"/>
    </row>
    <row r="608" spans="6:9" ht="13">
      <c r="F608" s="68"/>
      <c r="I608" s="68"/>
    </row>
    <row r="609" spans="6:9" ht="13">
      <c r="F609" s="68"/>
      <c r="I609" s="68"/>
    </row>
    <row r="610" spans="6:9" ht="13">
      <c r="F610" s="68"/>
      <c r="I610" s="68"/>
    </row>
    <row r="611" spans="6:9" ht="13">
      <c r="F611" s="68"/>
      <c r="I611" s="68"/>
    </row>
    <row r="612" spans="6:9" ht="13">
      <c r="F612" s="68"/>
      <c r="I612" s="68"/>
    </row>
    <row r="613" spans="6:9" ht="13">
      <c r="F613" s="68"/>
      <c r="I613" s="68"/>
    </row>
    <row r="614" spans="6:9" ht="13">
      <c r="F614" s="68"/>
      <c r="I614" s="68"/>
    </row>
    <row r="615" spans="6:9" ht="13">
      <c r="F615" s="68"/>
      <c r="I615" s="68"/>
    </row>
    <row r="616" spans="6:9" ht="13">
      <c r="F616" s="68"/>
      <c r="I616" s="68"/>
    </row>
    <row r="617" spans="6:9" ht="13">
      <c r="F617" s="68"/>
      <c r="I617" s="68"/>
    </row>
    <row r="618" spans="6:9" ht="13">
      <c r="F618" s="68"/>
      <c r="I618" s="68"/>
    </row>
    <row r="619" spans="6:9" ht="13">
      <c r="F619" s="68"/>
      <c r="I619" s="68"/>
    </row>
    <row r="620" spans="6:9" ht="13">
      <c r="F620" s="68"/>
      <c r="I620" s="68"/>
    </row>
    <row r="621" spans="6:9" ht="13">
      <c r="F621" s="68"/>
      <c r="I621" s="68"/>
    </row>
    <row r="622" spans="6:9" ht="13">
      <c r="F622" s="68"/>
      <c r="I622" s="68"/>
    </row>
    <row r="623" spans="6:9" ht="13">
      <c r="F623" s="68"/>
      <c r="I623" s="68"/>
    </row>
    <row r="624" spans="6:9" ht="13">
      <c r="F624" s="68"/>
      <c r="I624" s="68"/>
    </row>
    <row r="625" spans="6:9" ht="13">
      <c r="F625" s="68"/>
      <c r="I625" s="68"/>
    </row>
    <row r="626" spans="6:9" ht="13">
      <c r="F626" s="68"/>
      <c r="I626" s="68"/>
    </row>
    <row r="627" spans="6:9" ht="13">
      <c r="F627" s="68"/>
      <c r="I627" s="68"/>
    </row>
    <row r="628" spans="6:9" ht="13">
      <c r="F628" s="68"/>
      <c r="I628" s="68"/>
    </row>
    <row r="629" spans="6:9" ht="13">
      <c r="F629" s="68"/>
      <c r="I629" s="68"/>
    </row>
    <row r="630" spans="6:9" ht="13">
      <c r="F630" s="68"/>
      <c r="I630" s="68"/>
    </row>
    <row r="631" spans="6:9" ht="13">
      <c r="F631" s="68"/>
      <c r="I631" s="68"/>
    </row>
    <row r="632" spans="6:9" ht="13">
      <c r="F632" s="68"/>
      <c r="I632" s="68"/>
    </row>
    <row r="633" spans="6:9" ht="13">
      <c r="F633" s="68"/>
      <c r="I633" s="68"/>
    </row>
    <row r="634" spans="6:9" ht="13">
      <c r="F634" s="68"/>
      <c r="I634" s="68"/>
    </row>
    <row r="635" spans="6:9" ht="13">
      <c r="F635" s="68"/>
      <c r="I635" s="68"/>
    </row>
    <row r="636" spans="6:9" ht="13">
      <c r="F636" s="68"/>
      <c r="I636" s="68"/>
    </row>
    <row r="637" spans="6:9" ht="13">
      <c r="F637" s="68"/>
      <c r="I637" s="68"/>
    </row>
    <row r="638" spans="6:9" ht="13">
      <c r="F638" s="68"/>
      <c r="I638" s="68"/>
    </row>
    <row r="639" spans="6:9" ht="13">
      <c r="F639" s="68"/>
      <c r="I639" s="68"/>
    </row>
    <row r="640" spans="6:9" ht="13">
      <c r="F640" s="68"/>
      <c r="I640" s="68"/>
    </row>
    <row r="641" spans="6:9" ht="13">
      <c r="F641" s="68"/>
      <c r="I641" s="68"/>
    </row>
    <row r="642" spans="6:9" ht="13">
      <c r="F642" s="68"/>
      <c r="I642" s="68"/>
    </row>
    <row r="643" spans="6:9" ht="13">
      <c r="F643" s="68"/>
      <c r="I643" s="68"/>
    </row>
    <row r="644" spans="6:9" ht="13">
      <c r="F644" s="68"/>
      <c r="I644" s="68"/>
    </row>
    <row r="645" spans="6:9" ht="13">
      <c r="F645" s="68"/>
      <c r="I645" s="68"/>
    </row>
    <row r="646" spans="6:9" ht="13">
      <c r="F646" s="68"/>
      <c r="I646" s="68"/>
    </row>
    <row r="647" spans="6:9" ht="13">
      <c r="F647" s="68"/>
      <c r="I647" s="68"/>
    </row>
    <row r="648" spans="6:9" ht="13">
      <c r="F648" s="68"/>
      <c r="I648" s="68"/>
    </row>
    <row r="649" spans="6:9" ht="13">
      <c r="F649" s="68"/>
      <c r="I649" s="68"/>
    </row>
    <row r="650" spans="6:9" ht="13">
      <c r="F650" s="68"/>
      <c r="I650" s="68"/>
    </row>
    <row r="651" spans="6:9" ht="13">
      <c r="F651" s="68"/>
      <c r="I651" s="68"/>
    </row>
    <row r="652" spans="6:9" ht="13">
      <c r="F652" s="68"/>
      <c r="I652" s="68"/>
    </row>
    <row r="653" spans="6:9" ht="13">
      <c r="F653" s="68"/>
      <c r="I653" s="68"/>
    </row>
    <row r="654" spans="6:9" ht="13">
      <c r="F654" s="68"/>
      <c r="I654" s="68"/>
    </row>
    <row r="655" spans="6:9" ht="13">
      <c r="F655" s="68"/>
      <c r="I655" s="68"/>
    </row>
    <row r="656" spans="6:9" ht="13">
      <c r="F656" s="68"/>
      <c r="I656" s="68"/>
    </row>
    <row r="657" spans="6:9" ht="13">
      <c r="F657" s="68"/>
      <c r="I657" s="68"/>
    </row>
    <row r="658" spans="6:9" ht="13">
      <c r="F658" s="68"/>
      <c r="I658" s="68"/>
    </row>
    <row r="659" spans="6:9" ht="13">
      <c r="F659" s="68"/>
      <c r="I659" s="68"/>
    </row>
    <row r="660" spans="6:9" ht="13">
      <c r="F660" s="68"/>
      <c r="I660" s="68"/>
    </row>
    <row r="661" spans="6:9" ht="13">
      <c r="F661" s="68"/>
      <c r="I661" s="68"/>
    </row>
    <row r="662" spans="6:9" ht="13">
      <c r="F662" s="68"/>
      <c r="I662" s="68"/>
    </row>
    <row r="663" spans="6:9" ht="13">
      <c r="F663" s="68"/>
      <c r="I663" s="68"/>
    </row>
    <row r="664" spans="6:9" ht="13">
      <c r="F664" s="68"/>
      <c r="I664" s="68"/>
    </row>
    <row r="665" spans="6:9" ht="13">
      <c r="F665" s="68"/>
      <c r="I665" s="68"/>
    </row>
    <row r="666" spans="6:9" ht="13">
      <c r="F666" s="68"/>
      <c r="I666" s="68"/>
    </row>
    <row r="667" spans="6:9" ht="13">
      <c r="F667" s="68"/>
      <c r="I667" s="68"/>
    </row>
    <row r="668" spans="6:9" ht="13">
      <c r="F668" s="68"/>
      <c r="I668" s="68"/>
    </row>
    <row r="669" spans="6:9" ht="13">
      <c r="F669" s="68"/>
      <c r="I669" s="68"/>
    </row>
    <row r="670" spans="6:9" ht="13">
      <c r="F670" s="68"/>
      <c r="I670" s="68"/>
    </row>
    <row r="671" spans="6:9" ht="13">
      <c r="F671" s="68"/>
      <c r="I671" s="68"/>
    </row>
    <row r="672" spans="6:9" ht="13">
      <c r="F672" s="68"/>
      <c r="I672" s="68"/>
    </row>
    <row r="673" spans="6:9" ht="13">
      <c r="F673" s="68"/>
      <c r="I673" s="68"/>
    </row>
    <row r="674" spans="6:9" ht="13">
      <c r="F674" s="68"/>
      <c r="I674" s="68"/>
    </row>
    <row r="675" spans="6:9" ht="13">
      <c r="F675" s="68"/>
      <c r="I675" s="68"/>
    </row>
    <row r="676" spans="6:9" ht="13">
      <c r="F676" s="68"/>
      <c r="I676" s="68"/>
    </row>
    <row r="677" spans="6:9" ht="13">
      <c r="F677" s="68"/>
      <c r="I677" s="68"/>
    </row>
    <row r="678" spans="6:9" ht="13">
      <c r="F678" s="68"/>
      <c r="I678" s="68"/>
    </row>
    <row r="679" spans="6:9" ht="13">
      <c r="F679" s="68"/>
      <c r="I679" s="68"/>
    </row>
    <row r="680" spans="6:9" ht="13">
      <c r="F680" s="68"/>
      <c r="I680" s="68"/>
    </row>
    <row r="681" spans="6:9" ht="13">
      <c r="F681" s="68"/>
      <c r="I681" s="68"/>
    </row>
    <row r="682" spans="6:9" ht="13">
      <c r="F682" s="68"/>
      <c r="I682" s="68"/>
    </row>
    <row r="683" spans="6:9" ht="13">
      <c r="F683" s="68"/>
      <c r="I683" s="68"/>
    </row>
    <row r="684" spans="6:9" ht="13">
      <c r="F684" s="68"/>
      <c r="I684" s="68"/>
    </row>
    <row r="685" spans="6:9" ht="13">
      <c r="F685" s="68"/>
      <c r="I685" s="68"/>
    </row>
    <row r="686" spans="6:9" ht="13">
      <c r="F686" s="68"/>
      <c r="I686" s="68"/>
    </row>
    <row r="687" spans="6:9" ht="13">
      <c r="F687" s="68"/>
      <c r="I687" s="68"/>
    </row>
    <row r="688" spans="6:9" ht="13">
      <c r="F688" s="68"/>
      <c r="I688" s="68"/>
    </row>
    <row r="689" spans="6:9" ht="13">
      <c r="F689" s="68"/>
      <c r="I689" s="68"/>
    </row>
    <row r="690" spans="6:9" ht="13">
      <c r="F690" s="68"/>
      <c r="I690" s="68"/>
    </row>
    <row r="691" spans="6:9" ht="13">
      <c r="F691" s="68"/>
      <c r="I691" s="68"/>
    </row>
    <row r="692" spans="6:9" ht="13">
      <c r="F692" s="68"/>
      <c r="I692" s="68"/>
    </row>
    <row r="693" spans="6:9" ht="13">
      <c r="F693" s="68"/>
      <c r="I693" s="68"/>
    </row>
    <row r="694" spans="6:9" ht="13">
      <c r="F694" s="68"/>
      <c r="I694" s="68"/>
    </row>
    <row r="695" spans="6:9" ht="13">
      <c r="F695" s="68"/>
      <c r="I695" s="68"/>
    </row>
    <row r="696" spans="6:9" ht="13">
      <c r="F696" s="68"/>
      <c r="I696" s="68"/>
    </row>
    <row r="697" spans="6:9" ht="13">
      <c r="F697" s="68"/>
      <c r="I697" s="68"/>
    </row>
    <row r="698" spans="6:9" ht="13">
      <c r="F698" s="68"/>
      <c r="I698" s="68"/>
    </row>
    <row r="699" spans="6:9" ht="13">
      <c r="F699" s="68"/>
      <c r="I699" s="68"/>
    </row>
    <row r="700" spans="6:9" ht="13">
      <c r="F700" s="68"/>
      <c r="I700" s="68"/>
    </row>
    <row r="701" spans="6:9" ht="13">
      <c r="F701" s="68"/>
      <c r="I701" s="68"/>
    </row>
    <row r="702" spans="6:9" ht="13">
      <c r="F702" s="68"/>
      <c r="I702" s="68"/>
    </row>
    <row r="703" spans="6:9" ht="13">
      <c r="F703" s="68"/>
      <c r="I703" s="68"/>
    </row>
    <row r="704" spans="6:9" ht="13">
      <c r="F704" s="68"/>
      <c r="I704" s="68"/>
    </row>
    <row r="705" spans="6:9" ht="13">
      <c r="F705" s="68"/>
      <c r="I705" s="68"/>
    </row>
    <row r="706" spans="6:9" ht="13">
      <c r="F706" s="68"/>
      <c r="I706" s="68"/>
    </row>
    <row r="707" spans="6:9" ht="13">
      <c r="F707" s="68"/>
      <c r="I707" s="68"/>
    </row>
    <row r="708" spans="6:9" ht="13">
      <c r="F708" s="68"/>
      <c r="I708" s="68"/>
    </row>
    <row r="709" spans="6:9" ht="13">
      <c r="F709" s="68"/>
      <c r="I709" s="68"/>
    </row>
    <row r="710" spans="6:9" ht="13">
      <c r="F710" s="68"/>
      <c r="I710" s="68"/>
    </row>
    <row r="711" spans="6:9" ht="13">
      <c r="F711" s="68"/>
      <c r="I711" s="68"/>
    </row>
    <row r="712" spans="6:9" ht="13">
      <c r="F712" s="68"/>
      <c r="I712" s="68"/>
    </row>
    <row r="713" spans="6:9" ht="13">
      <c r="F713" s="68"/>
      <c r="I713" s="68"/>
    </row>
    <row r="714" spans="6:9" ht="13">
      <c r="F714" s="68"/>
      <c r="I714" s="68"/>
    </row>
    <row r="715" spans="6:9" ht="13">
      <c r="F715" s="68"/>
      <c r="I715" s="68"/>
    </row>
    <row r="716" spans="6:9" ht="13">
      <c r="F716" s="68"/>
      <c r="I716" s="68"/>
    </row>
    <row r="717" spans="6:9" ht="13">
      <c r="F717" s="68"/>
      <c r="I717" s="68"/>
    </row>
    <row r="718" spans="6:9" ht="13">
      <c r="F718" s="68"/>
      <c r="I718" s="68"/>
    </row>
    <row r="719" spans="6:9" ht="13">
      <c r="F719" s="68"/>
      <c r="I719" s="68"/>
    </row>
    <row r="720" spans="6:9" ht="13">
      <c r="F720" s="68"/>
      <c r="I720" s="68"/>
    </row>
    <row r="721" spans="6:9" ht="13">
      <c r="F721" s="68"/>
      <c r="I721" s="68"/>
    </row>
    <row r="722" spans="6:9" ht="13">
      <c r="F722" s="68"/>
      <c r="I722" s="68"/>
    </row>
    <row r="723" spans="6:9" ht="13">
      <c r="F723" s="68"/>
      <c r="I723" s="68"/>
    </row>
    <row r="724" spans="6:9" ht="13">
      <c r="F724" s="68"/>
      <c r="I724" s="68"/>
    </row>
    <row r="725" spans="6:9" ht="13">
      <c r="F725" s="68"/>
      <c r="I725" s="68"/>
    </row>
    <row r="726" spans="6:9" ht="13">
      <c r="F726" s="68"/>
      <c r="I726" s="68"/>
    </row>
    <row r="727" spans="6:9" ht="13">
      <c r="F727" s="68"/>
      <c r="I727" s="68"/>
    </row>
    <row r="728" spans="6:9" ht="13">
      <c r="F728" s="68"/>
      <c r="I728" s="68"/>
    </row>
    <row r="729" spans="6:9" ht="13">
      <c r="F729" s="68"/>
      <c r="I729" s="68"/>
    </row>
    <row r="730" spans="6:9" ht="13">
      <c r="F730" s="68"/>
      <c r="I730" s="68"/>
    </row>
    <row r="731" spans="6:9" ht="13">
      <c r="F731" s="68"/>
      <c r="I731" s="68"/>
    </row>
    <row r="732" spans="6:9" ht="13">
      <c r="F732" s="68"/>
      <c r="I732" s="68"/>
    </row>
    <row r="733" spans="6:9" ht="13">
      <c r="F733" s="68"/>
      <c r="I733" s="68"/>
    </row>
    <row r="734" spans="6:9" ht="13">
      <c r="F734" s="68"/>
      <c r="I734" s="68"/>
    </row>
    <row r="735" spans="6:9" ht="13">
      <c r="F735" s="68"/>
      <c r="I735" s="68"/>
    </row>
    <row r="736" spans="6:9" ht="13">
      <c r="F736" s="68"/>
      <c r="I736" s="68"/>
    </row>
    <row r="737" spans="6:9" ht="13">
      <c r="F737" s="68"/>
      <c r="I737" s="68"/>
    </row>
    <row r="738" spans="6:9" ht="13">
      <c r="F738" s="68"/>
      <c r="I738" s="68"/>
    </row>
    <row r="739" spans="6:9" ht="13">
      <c r="F739" s="68"/>
      <c r="I739" s="68"/>
    </row>
    <row r="740" spans="6:9" ht="13">
      <c r="F740" s="68"/>
      <c r="I740" s="68"/>
    </row>
    <row r="741" spans="6:9" ht="13">
      <c r="F741" s="68"/>
      <c r="I741" s="68"/>
    </row>
    <row r="742" spans="6:9" ht="13">
      <c r="F742" s="68"/>
      <c r="I742" s="68"/>
    </row>
    <row r="743" spans="6:9" ht="13">
      <c r="F743" s="68"/>
      <c r="I743" s="68"/>
    </row>
    <row r="744" spans="6:9" ht="13">
      <c r="F744" s="68"/>
      <c r="I744" s="68"/>
    </row>
    <row r="745" spans="6:9" ht="13">
      <c r="F745" s="68"/>
      <c r="I745" s="68"/>
    </row>
    <row r="746" spans="6:9" ht="13">
      <c r="F746" s="68"/>
      <c r="I746" s="68"/>
    </row>
    <row r="747" spans="6:9" ht="13">
      <c r="F747" s="68"/>
      <c r="I747" s="68"/>
    </row>
    <row r="748" spans="6:9" ht="13">
      <c r="F748" s="68"/>
      <c r="I748" s="68"/>
    </row>
    <row r="749" spans="6:9" ht="13">
      <c r="F749" s="68"/>
      <c r="I749" s="68"/>
    </row>
    <row r="750" spans="6:9" ht="13">
      <c r="F750" s="68"/>
      <c r="I750" s="68"/>
    </row>
    <row r="751" spans="6:9" ht="13">
      <c r="F751" s="68"/>
      <c r="I751" s="68"/>
    </row>
    <row r="752" spans="6:9" ht="13">
      <c r="F752" s="68"/>
      <c r="I752" s="68"/>
    </row>
    <row r="753" spans="6:9" ht="13">
      <c r="F753" s="68"/>
      <c r="I753" s="68"/>
    </row>
    <row r="754" spans="6:9" ht="13">
      <c r="F754" s="68"/>
      <c r="I754" s="68"/>
    </row>
    <row r="755" spans="6:9" ht="13">
      <c r="F755" s="68"/>
      <c r="I755" s="68"/>
    </row>
    <row r="756" spans="6:9" ht="13">
      <c r="F756" s="68"/>
      <c r="I756" s="68"/>
    </row>
    <row r="757" spans="6:9" ht="13">
      <c r="F757" s="68"/>
      <c r="I757" s="68"/>
    </row>
    <row r="758" spans="6:9" ht="13">
      <c r="F758" s="68"/>
      <c r="I758" s="68"/>
    </row>
    <row r="759" spans="6:9" ht="13">
      <c r="F759" s="68"/>
      <c r="I759" s="68"/>
    </row>
    <row r="760" spans="6:9" ht="13">
      <c r="F760" s="68"/>
      <c r="I760" s="68"/>
    </row>
    <row r="761" spans="6:9" ht="13">
      <c r="F761" s="68"/>
      <c r="I761" s="68"/>
    </row>
    <row r="762" spans="6:9" ht="13">
      <c r="F762" s="68"/>
      <c r="I762" s="68"/>
    </row>
    <row r="763" spans="6:9" ht="13">
      <c r="F763" s="68"/>
      <c r="I763" s="68"/>
    </row>
    <row r="764" spans="6:9" ht="13">
      <c r="F764" s="68"/>
      <c r="I764" s="68"/>
    </row>
    <row r="765" spans="6:9" ht="13">
      <c r="F765" s="68"/>
      <c r="I765" s="68"/>
    </row>
    <row r="766" spans="6:9" ht="13">
      <c r="F766" s="68"/>
      <c r="I766" s="68"/>
    </row>
    <row r="767" spans="6:9" ht="13">
      <c r="F767" s="68"/>
      <c r="I767" s="68"/>
    </row>
    <row r="768" spans="6:9" ht="13">
      <c r="F768" s="68"/>
      <c r="I768" s="68"/>
    </row>
    <row r="769" spans="6:9" ht="13">
      <c r="F769" s="68"/>
      <c r="I769" s="68"/>
    </row>
    <row r="770" spans="6:9" ht="13">
      <c r="F770" s="68"/>
      <c r="I770" s="68"/>
    </row>
    <row r="771" spans="6:9" ht="13">
      <c r="F771" s="68"/>
      <c r="I771" s="68"/>
    </row>
    <row r="772" spans="6:9" ht="13">
      <c r="F772" s="68"/>
      <c r="I772" s="68"/>
    </row>
    <row r="773" spans="6:9" ht="13">
      <c r="F773" s="68"/>
      <c r="I773" s="68"/>
    </row>
    <row r="774" spans="6:9" ht="13">
      <c r="F774" s="68"/>
      <c r="I774" s="68"/>
    </row>
    <row r="775" spans="6:9" ht="13">
      <c r="F775" s="68"/>
      <c r="I775" s="68"/>
    </row>
    <row r="776" spans="6:9" ht="13">
      <c r="F776" s="68"/>
      <c r="I776" s="68"/>
    </row>
    <row r="777" spans="6:9" ht="13">
      <c r="F777" s="68"/>
      <c r="I777" s="68"/>
    </row>
    <row r="778" spans="6:9" ht="13">
      <c r="F778" s="68"/>
      <c r="I778" s="68"/>
    </row>
    <row r="779" spans="6:9" ht="13">
      <c r="F779" s="68"/>
      <c r="I779" s="68"/>
    </row>
    <row r="780" spans="6:9" ht="13">
      <c r="F780" s="68"/>
      <c r="I780" s="68"/>
    </row>
    <row r="781" spans="6:9" ht="13">
      <c r="F781" s="68"/>
      <c r="I781" s="68"/>
    </row>
    <row r="782" spans="6:9" ht="13">
      <c r="F782" s="68"/>
      <c r="I782" s="68"/>
    </row>
    <row r="783" spans="6:9" ht="13">
      <c r="F783" s="68"/>
      <c r="I783" s="68"/>
    </row>
    <row r="784" spans="6:9" ht="13">
      <c r="F784" s="68"/>
      <c r="I784" s="68"/>
    </row>
    <row r="785" spans="6:9" ht="13">
      <c r="F785" s="68"/>
      <c r="I785" s="68"/>
    </row>
    <row r="786" spans="6:9" ht="13">
      <c r="F786" s="68"/>
      <c r="I786" s="68"/>
    </row>
    <row r="787" spans="6:9" ht="13">
      <c r="F787" s="68"/>
      <c r="I787" s="68"/>
    </row>
    <row r="788" spans="6:9" ht="13">
      <c r="F788" s="68"/>
      <c r="I788" s="68"/>
    </row>
    <row r="789" spans="6:9" ht="13">
      <c r="F789" s="68"/>
      <c r="I789" s="68"/>
    </row>
    <row r="790" spans="6:9" ht="13">
      <c r="F790" s="68"/>
      <c r="I790" s="68"/>
    </row>
    <row r="791" spans="6:9" ht="13">
      <c r="F791" s="68"/>
      <c r="I791" s="68"/>
    </row>
    <row r="792" spans="6:9" ht="13">
      <c r="F792" s="68"/>
      <c r="I792" s="68"/>
    </row>
    <row r="793" spans="6:9" ht="13">
      <c r="F793" s="68"/>
      <c r="I793" s="68"/>
    </row>
    <row r="794" spans="6:9" ht="13">
      <c r="F794" s="68"/>
      <c r="I794" s="68"/>
    </row>
    <row r="795" spans="6:9" ht="13">
      <c r="F795" s="68"/>
      <c r="I795" s="68"/>
    </row>
    <row r="796" spans="6:9" ht="13">
      <c r="F796" s="68"/>
      <c r="I796" s="68"/>
    </row>
    <row r="797" spans="6:9" ht="13">
      <c r="F797" s="68"/>
      <c r="I797" s="68"/>
    </row>
    <row r="798" spans="6:9" ht="13">
      <c r="F798" s="68"/>
      <c r="I798" s="68"/>
    </row>
    <row r="799" spans="6:9" ht="13">
      <c r="F799" s="68"/>
      <c r="I799" s="68"/>
    </row>
    <row r="800" spans="6:9" ht="13">
      <c r="F800" s="68"/>
      <c r="I800" s="68"/>
    </row>
    <row r="801" spans="6:9" ht="13">
      <c r="F801" s="68"/>
      <c r="I801" s="68"/>
    </row>
    <row r="802" spans="6:9" ht="13">
      <c r="F802" s="68"/>
      <c r="I802" s="68"/>
    </row>
    <row r="803" spans="6:9" ht="13">
      <c r="F803" s="68"/>
      <c r="I803" s="68"/>
    </row>
    <row r="804" spans="6:9" ht="13">
      <c r="F804" s="68"/>
      <c r="I804" s="68"/>
    </row>
    <row r="805" spans="6:9" ht="13">
      <c r="F805" s="68"/>
      <c r="I805" s="68"/>
    </row>
    <row r="806" spans="6:9" ht="13">
      <c r="F806" s="68"/>
      <c r="I806" s="68"/>
    </row>
    <row r="807" spans="6:9" ht="13">
      <c r="F807" s="68"/>
      <c r="I807" s="68"/>
    </row>
    <row r="808" spans="6:9" ht="13">
      <c r="F808" s="68"/>
      <c r="I808" s="68"/>
    </row>
    <row r="809" spans="6:9" ht="13">
      <c r="F809" s="68"/>
      <c r="I809" s="68"/>
    </row>
    <row r="810" spans="6:9" ht="13">
      <c r="F810" s="68"/>
      <c r="I810" s="68"/>
    </row>
    <row r="811" spans="6:9" ht="13">
      <c r="F811" s="68"/>
      <c r="I811" s="68"/>
    </row>
    <row r="812" spans="6:9" ht="13">
      <c r="F812" s="68"/>
      <c r="I812" s="68"/>
    </row>
    <row r="813" spans="6:9" ht="13">
      <c r="F813" s="68"/>
      <c r="I813" s="68"/>
    </row>
    <row r="814" spans="6:9" ht="13">
      <c r="F814" s="68"/>
      <c r="I814" s="68"/>
    </row>
    <row r="815" spans="6:9" ht="13">
      <c r="F815" s="68"/>
      <c r="I815" s="68"/>
    </row>
    <row r="816" spans="6:9" ht="13">
      <c r="F816" s="68"/>
      <c r="I816" s="68"/>
    </row>
    <row r="817" spans="6:9" ht="13">
      <c r="F817" s="68"/>
      <c r="I817" s="68"/>
    </row>
    <row r="818" spans="6:9" ht="13">
      <c r="F818" s="68"/>
      <c r="I818" s="68"/>
    </row>
    <row r="819" spans="6:9" ht="13">
      <c r="F819" s="68"/>
      <c r="I819" s="68"/>
    </row>
    <row r="820" spans="6:9" ht="13">
      <c r="F820" s="68"/>
      <c r="I820" s="68"/>
    </row>
    <row r="821" spans="6:9" ht="13">
      <c r="F821" s="68"/>
      <c r="I821" s="68"/>
    </row>
    <row r="822" spans="6:9" ht="13">
      <c r="F822" s="68"/>
      <c r="I822" s="68"/>
    </row>
    <row r="823" spans="6:9" ht="13">
      <c r="F823" s="68"/>
      <c r="I823" s="68"/>
    </row>
    <row r="824" spans="6:9" ht="13">
      <c r="F824" s="68"/>
      <c r="I824" s="68"/>
    </row>
    <row r="825" spans="6:9" ht="13">
      <c r="F825" s="68"/>
      <c r="I825" s="68"/>
    </row>
    <row r="826" spans="6:9" ht="13">
      <c r="F826" s="68"/>
      <c r="I826" s="68"/>
    </row>
    <row r="827" spans="6:9" ht="13">
      <c r="F827" s="68"/>
      <c r="I827" s="68"/>
    </row>
    <row r="828" spans="6:9" ht="13">
      <c r="F828" s="68"/>
      <c r="I828" s="68"/>
    </row>
    <row r="829" spans="6:9" ht="13">
      <c r="F829" s="68"/>
      <c r="I829" s="68"/>
    </row>
    <row r="830" spans="6:9" ht="13">
      <c r="F830" s="68"/>
      <c r="I830" s="68"/>
    </row>
    <row r="831" spans="6:9" ht="13">
      <c r="F831" s="68"/>
      <c r="I831" s="68"/>
    </row>
    <row r="832" spans="6:9" ht="13">
      <c r="F832" s="68"/>
      <c r="I832" s="68"/>
    </row>
    <row r="833" spans="6:9" ht="13">
      <c r="F833" s="68"/>
      <c r="I833" s="68"/>
    </row>
    <row r="834" spans="6:9" ht="13">
      <c r="F834" s="68"/>
      <c r="I834" s="68"/>
    </row>
    <row r="835" spans="6:9" ht="13">
      <c r="F835" s="68"/>
      <c r="I835" s="68"/>
    </row>
    <row r="836" spans="6:9" ht="13">
      <c r="F836" s="68"/>
      <c r="I836" s="68"/>
    </row>
    <row r="837" spans="6:9" ht="13">
      <c r="F837" s="68"/>
      <c r="I837" s="68"/>
    </row>
    <row r="838" spans="6:9" ht="13">
      <c r="F838" s="68"/>
      <c r="I838" s="68"/>
    </row>
    <row r="839" spans="6:9" ht="13">
      <c r="F839" s="68"/>
      <c r="I839" s="68"/>
    </row>
    <row r="840" spans="6:9" ht="13">
      <c r="F840" s="68"/>
      <c r="I840" s="68"/>
    </row>
    <row r="841" spans="6:9" ht="13">
      <c r="F841" s="68"/>
      <c r="I841" s="68"/>
    </row>
    <row r="842" spans="6:9" ht="13">
      <c r="F842" s="68"/>
      <c r="I842" s="68"/>
    </row>
    <row r="843" spans="6:9" ht="13">
      <c r="F843" s="68"/>
      <c r="I843" s="68"/>
    </row>
    <row r="844" spans="6:9" ht="13">
      <c r="F844" s="68"/>
      <c r="I844" s="68"/>
    </row>
    <row r="845" spans="6:9" ht="13">
      <c r="F845" s="68"/>
      <c r="I845" s="68"/>
    </row>
    <row r="846" spans="6:9" ht="13">
      <c r="F846" s="68"/>
      <c r="I846" s="68"/>
    </row>
    <row r="847" spans="6:9" ht="13">
      <c r="F847" s="68"/>
      <c r="I847" s="68"/>
    </row>
    <row r="848" spans="6:9" ht="13">
      <c r="F848" s="68"/>
      <c r="I848" s="68"/>
    </row>
    <row r="849" spans="6:9" ht="13">
      <c r="F849" s="68"/>
      <c r="I849" s="68"/>
    </row>
    <row r="850" spans="6:9" ht="13">
      <c r="F850" s="68"/>
      <c r="I850" s="68"/>
    </row>
    <row r="851" spans="6:9" ht="13">
      <c r="F851" s="68"/>
      <c r="I851" s="68"/>
    </row>
    <row r="852" spans="6:9" ht="13">
      <c r="F852" s="68"/>
      <c r="I852" s="68"/>
    </row>
    <row r="853" spans="6:9" ht="13">
      <c r="F853" s="68"/>
      <c r="I853" s="68"/>
    </row>
    <row r="854" spans="6:9" ht="13">
      <c r="F854" s="68"/>
      <c r="I854" s="68"/>
    </row>
    <row r="855" spans="6:9" ht="13">
      <c r="F855" s="68"/>
      <c r="I855" s="68"/>
    </row>
    <row r="856" spans="6:9" ht="13">
      <c r="F856" s="68"/>
      <c r="I856" s="68"/>
    </row>
    <row r="857" spans="6:9" ht="13">
      <c r="F857" s="68"/>
      <c r="I857" s="68"/>
    </row>
    <row r="858" spans="6:9" ht="13">
      <c r="F858" s="68"/>
      <c r="I858" s="68"/>
    </row>
    <row r="859" spans="6:9" ht="13">
      <c r="F859" s="68"/>
      <c r="I859" s="68"/>
    </row>
    <row r="860" spans="6:9" ht="13">
      <c r="F860" s="68"/>
      <c r="I860" s="68"/>
    </row>
    <row r="861" spans="6:9" ht="13">
      <c r="F861" s="68"/>
      <c r="I861" s="68"/>
    </row>
    <row r="862" spans="6:9" ht="13">
      <c r="F862" s="68"/>
      <c r="I862" s="68"/>
    </row>
    <row r="863" spans="6:9" ht="13">
      <c r="F863" s="68"/>
      <c r="I863" s="68"/>
    </row>
    <row r="864" spans="6:9" ht="13">
      <c r="F864" s="68"/>
      <c r="I864" s="68"/>
    </row>
    <row r="865" spans="6:9" ht="13">
      <c r="F865" s="68"/>
      <c r="I865" s="68"/>
    </row>
    <row r="866" spans="6:9" ht="13">
      <c r="F866" s="68"/>
      <c r="I866" s="68"/>
    </row>
    <row r="867" spans="6:9" ht="13">
      <c r="F867" s="68"/>
      <c r="I867" s="68"/>
    </row>
    <row r="868" spans="6:9" ht="13">
      <c r="F868" s="68"/>
      <c r="I868" s="68"/>
    </row>
    <row r="869" spans="6:9" ht="13">
      <c r="F869" s="68"/>
      <c r="I869" s="68"/>
    </row>
    <row r="870" spans="6:9" ht="13">
      <c r="F870" s="68"/>
      <c r="I870" s="68"/>
    </row>
    <row r="871" spans="6:9" ht="13">
      <c r="F871" s="68"/>
      <c r="I871" s="68"/>
    </row>
    <row r="872" spans="6:9" ht="13">
      <c r="F872" s="68"/>
      <c r="I872" s="68"/>
    </row>
    <row r="873" spans="6:9" ht="13">
      <c r="F873" s="68"/>
      <c r="I873" s="68"/>
    </row>
    <row r="874" spans="6:9" ht="13">
      <c r="F874" s="68"/>
      <c r="I874" s="68"/>
    </row>
    <row r="875" spans="6:9" ht="13">
      <c r="F875" s="68"/>
      <c r="I875" s="68"/>
    </row>
    <row r="876" spans="6:9" ht="13">
      <c r="F876" s="68"/>
      <c r="I876" s="68"/>
    </row>
    <row r="877" spans="6:9" ht="13">
      <c r="F877" s="68"/>
      <c r="I877" s="68"/>
    </row>
    <row r="878" spans="6:9" ht="13">
      <c r="F878" s="68"/>
      <c r="I878" s="68"/>
    </row>
    <row r="879" spans="6:9" ht="13">
      <c r="F879" s="68"/>
      <c r="I879" s="68"/>
    </row>
    <row r="880" spans="6:9" ht="13">
      <c r="F880" s="68"/>
      <c r="I880" s="68"/>
    </row>
    <row r="881" spans="6:9" ht="13">
      <c r="F881" s="68"/>
      <c r="I881" s="68"/>
    </row>
    <row r="882" spans="6:9" ht="13">
      <c r="F882" s="68"/>
      <c r="I882" s="68"/>
    </row>
    <row r="883" spans="6:9" ht="13">
      <c r="F883" s="68"/>
      <c r="I883" s="68"/>
    </row>
    <row r="884" spans="6:9" ht="13">
      <c r="F884" s="68"/>
      <c r="I884" s="68"/>
    </row>
    <row r="885" spans="6:9" ht="13">
      <c r="F885" s="68"/>
      <c r="I885" s="68"/>
    </row>
    <row r="886" spans="6:9" ht="13">
      <c r="F886" s="68"/>
      <c r="I886" s="68"/>
    </row>
    <row r="887" spans="6:9" ht="13">
      <c r="F887" s="68"/>
      <c r="I887" s="68"/>
    </row>
    <row r="888" spans="6:9" ht="13">
      <c r="F888" s="68"/>
      <c r="I888" s="68"/>
    </row>
    <row r="889" spans="6:9" ht="13">
      <c r="F889" s="68"/>
      <c r="I889" s="68"/>
    </row>
    <row r="890" spans="6:9" ht="13">
      <c r="F890" s="68"/>
      <c r="I890" s="68"/>
    </row>
    <row r="891" spans="6:9" ht="13">
      <c r="F891" s="68"/>
      <c r="I891" s="68"/>
    </row>
    <row r="892" spans="6:9" ht="13">
      <c r="F892" s="68"/>
      <c r="I892" s="68"/>
    </row>
    <row r="893" spans="6:9" ht="13">
      <c r="F893" s="68"/>
      <c r="I893" s="68"/>
    </row>
    <row r="894" spans="6:9" ht="13">
      <c r="F894" s="68"/>
      <c r="I894" s="68"/>
    </row>
    <row r="895" spans="6:9" ht="13">
      <c r="F895" s="68"/>
      <c r="I895" s="68"/>
    </row>
    <row r="896" spans="6:9" ht="13">
      <c r="F896" s="68"/>
      <c r="I896" s="68"/>
    </row>
    <row r="897" spans="6:9" ht="13">
      <c r="F897" s="68"/>
      <c r="I897" s="68"/>
    </row>
    <row r="898" spans="6:9" ht="13">
      <c r="F898" s="68"/>
      <c r="I898" s="68"/>
    </row>
    <row r="899" spans="6:9" ht="13">
      <c r="F899" s="68"/>
      <c r="I899" s="68"/>
    </row>
    <row r="900" spans="6:9" ht="13">
      <c r="F900" s="68"/>
      <c r="I900" s="68"/>
    </row>
    <row r="901" spans="6:9" ht="13">
      <c r="F901" s="68"/>
      <c r="I901" s="68"/>
    </row>
    <row r="902" spans="6:9" ht="13">
      <c r="F902" s="68"/>
      <c r="I902" s="68"/>
    </row>
    <row r="903" spans="6:9" ht="13">
      <c r="F903" s="68"/>
      <c r="I903" s="68"/>
    </row>
    <row r="904" spans="6:9" ht="13">
      <c r="F904" s="68"/>
      <c r="I904" s="68"/>
    </row>
    <row r="905" spans="6:9" ht="13">
      <c r="F905" s="68"/>
      <c r="I905" s="68"/>
    </row>
    <row r="906" spans="6:9" ht="13">
      <c r="F906" s="68"/>
      <c r="I906" s="68"/>
    </row>
    <row r="907" spans="6:9" ht="13">
      <c r="F907" s="68"/>
      <c r="I907" s="68"/>
    </row>
    <row r="908" spans="6:9" ht="13">
      <c r="F908" s="68"/>
      <c r="I908" s="68"/>
    </row>
    <row r="909" spans="6:9" ht="13">
      <c r="F909" s="68"/>
      <c r="I909" s="68"/>
    </row>
    <row r="910" spans="6:9" ht="13">
      <c r="F910" s="68"/>
      <c r="I910" s="68"/>
    </row>
    <row r="911" spans="6:9" ht="13">
      <c r="F911" s="68"/>
      <c r="I911" s="68"/>
    </row>
    <row r="912" spans="6:9" ht="13">
      <c r="F912" s="68"/>
      <c r="I912" s="68"/>
    </row>
    <row r="913" spans="6:9" ht="13">
      <c r="F913" s="68"/>
      <c r="I913" s="68"/>
    </row>
    <row r="914" spans="6:9" ht="13">
      <c r="F914" s="68"/>
      <c r="I914" s="68"/>
    </row>
    <row r="915" spans="6:9" ht="13">
      <c r="F915" s="68"/>
      <c r="I915" s="68"/>
    </row>
    <row r="916" spans="6:9" ht="13">
      <c r="F916" s="68"/>
      <c r="I916" s="68"/>
    </row>
    <row r="917" spans="6:9" ht="13">
      <c r="F917" s="68"/>
      <c r="I917" s="68"/>
    </row>
    <row r="918" spans="6:9" ht="13">
      <c r="F918" s="68"/>
      <c r="I918" s="68"/>
    </row>
    <row r="919" spans="6:9" ht="13">
      <c r="F919" s="68"/>
      <c r="I919" s="68"/>
    </row>
    <row r="920" spans="6:9" ht="13">
      <c r="F920" s="68"/>
      <c r="I920" s="68"/>
    </row>
    <row r="921" spans="6:9" ht="13">
      <c r="F921" s="68"/>
      <c r="I921" s="68"/>
    </row>
    <row r="922" spans="6:9" ht="13">
      <c r="F922" s="68"/>
      <c r="I922" s="68"/>
    </row>
    <row r="923" spans="6:9" ht="13">
      <c r="F923" s="68"/>
      <c r="I923" s="68"/>
    </row>
    <row r="924" spans="6:9" ht="13">
      <c r="F924" s="68"/>
      <c r="I924" s="68"/>
    </row>
    <row r="925" spans="6:9" ht="13">
      <c r="F925" s="68"/>
      <c r="I925" s="68"/>
    </row>
    <row r="926" spans="6:9" ht="13">
      <c r="F926" s="68"/>
      <c r="I926" s="68"/>
    </row>
    <row r="927" spans="6:9" ht="13">
      <c r="F927" s="68"/>
      <c r="I927" s="68"/>
    </row>
    <row r="928" spans="6:9" ht="13">
      <c r="F928" s="68"/>
      <c r="I928" s="68"/>
    </row>
    <row r="929" spans="6:9" ht="13">
      <c r="F929" s="68"/>
      <c r="I929" s="68"/>
    </row>
    <row r="930" spans="6:9" ht="13">
      <c r="F930" s="68"/>
      <c r="I930" s="68"/>
    </row>
    <row r="931" spans="6:9" ht="13">
      <c r="F931" s="68"/>
      <c r="I931" s="68"/>
    </row>
    <row r="932" spans="6:9" ht="13">
      <c r="F932" s="68"/>
      <c r="I932" s="68"/>
    </row>
    <row r="933" spans="6:9" ht="13">
      <c r="F933" s="68"/>
      <c r="I933" s="68"/>
    </row>
    <row r="934" spans="6:9" ht="13">
      <c r="F934" s="68"/>
      <c r="I934" s="68"/>
    </row>
    <row r="935" spans="6:9" ht="13">
      <c r="F935" s="68"/>
      <c r="I935" s="68"/>
    </row>
    <row r="936" spans="6:9" ht="13">
      <c r="F936" s="68"/>
      <c r="I936" s="68"/>
    </row>
    <row r="937" spans="6:9" ht="13">
      <c r="F937" s="68"/>
      <c r="I937" s="68"/>
    </row>
    <row r="938" spans="6:9" ht="13">
      <c r="F938" s="68"/>
      <c r="I938" s="68"/>
    </row>
    <row r="939" spans="6:9" ht="13">
      <c r="F939" s="68"/>
      <c r="I939" s="68"/>
    </row>
    <row r="940" spans="6:9" ht="13">
      <c r="F940" s="68"/>
      <c r="I940" s="68"/>
    </row>
    <row r="941" spans="6:9" ht="13">
      <c r="F941" s="68"/>
      <c r="I941" s="68"/>
    </row>
    <row r="942" spans="6:9" ht="13">
      <c r="F942" s="68"/>
      <c r="I942" s="68"/>
    </row>
    <row r="943" spans="6:9" ht="13">
      <c r="F943" s="68"/>
      <c r="I943" s="68"/>
    </row>
    <row r="944" spans="6:9" ht="13">
      <c r="F944" s="68"/>
      <c r="I944" s="68"/>
    </row>
    <row r="945" spans="6:9" ht="13">
      <c r="F945" s="68"/>
      <c r="I945" s="68"/>
    </row>
    <row r="946" spans="6:9" ht="13">
      <c r="F946" s="68"/>
      <c r="I946" s="68"/>
    </row>
    <row r="947" spans="6:9" ht="13">
      <c r="F947" s="68"/>
      <c r="I947" s="68"/>
    </row>
    <row r="948" spans="6:9" ht="13">
      <c r="F948" s="68"/>
      <c r="I948" s="68"/>
    </row>
    <row r="949" spans="6:9" ht="13">
      <c r="F949" s="68"/>
      <c r="I949" s="68"/>
    </row>
    <row r="950" spans="6:9" ht="13">
      <c r="F950" s="68"/>
      <c r="I950" s="68"/>
    </row>
    <row r="951" spans="6:9" ht="13">
      <c r="F951" s="68"/>
      <c r="I951" s="68"/>
    </row>
    <row r="952" spans="6:9" ht="13">
      <c r="F952" s="68"/>
      <c r="I952" s="68"/>
    </row>
    <row r="953" spans="6:9" ht="13">
      <c r="F953" s="68"/>
      <c r="I953" s="68"/>
    </row>
    <row r="954" spans="6:9" ht="13">
      <c r="F954" s="68"/>
      <c r="I954" s="68"/>
    </row>
    <row r="955" spans="6:9" ht="13">
      <c r="F955" s="68"/>
      <c r="I955" s="68"/>
    </row>
    <row r="956" spans="6:9" ht="13">
      <c r="F956" s="68"/>
      <c r="I956" s="68"/>
    </row>
    <row r="957" spans="6:9" ht="13">
      <c r="F957" s="68"/>
      <c r="I957" s="68"/>
    </row>
    <row r="958" spans="6:9" ht="13">
      <c r="F958" s="68"/>
      <c r="I958" s="68"/>
    </row>
    <row r="959" spans="6:9" ht="13">
      <c r="F959" s="68"/>
      <c r="I959" s="68"/>
    </row>
    <row r="960" spans="6:9" ht="13">
      <c r="F960" s="68"/>
      <c r="I960" s="68"/>
    </row>
    <row r="961" spans="6:9" ht="13">
      <c r="F961" s="68"/>
      <c r="I961" s="68"/>
    </row>
    <row r="962" spans="6:9" ht="13">
      <c r="F962" s="68"/>
      <c r="I962" s="68"/>
    </row>
    <row r="963" spans="6:9" ht="13">
      <c r="F963" s="68"/>
      <c r="I963" s="68"/>
    </row>
    <row r="964" spans="6:9" ht="13">
      <c r="F964" s="68"/>
      <c r="I964" s="68"/>
    </row>
    <row r="965" spans="6:9" ht="13">
      <c r="F965" s="68"/>
      <c r="I965" s="68"/>
    </row>
    <row r="966" spans="6:9" ht="13">
      <c r="F966" s="68"/>
      <c r="I966" s="68"/>
    </row>
    <row r="967" spans="6:9" ht="13">
      <c r="F967" s="68"/>
      <c r="I967" s="68"/>
    </row>
    <row r="968" spans="6:9" ht="13">
      <c r="F968" s="68"/>
      <c r="I968" s="68"/>
    </row>
    <row r="969" spans="6:9" ht="13">
      <c r="F969" s="68"/>
      <c r="I969" s="68"/>
    </row>
    <row r="970" spans="6:9" ht="13">
      <c r="F970" s="68"/>
      <c r="I970" s="68"/>
    </row>
    <row r="971" spans="6:9" ht="13">
      <c r="F971" s="68"/>
      <c r="I971" s="68"/>
    </row>
    <row r="972" spans="6:9" ht="13">
      <c r="F972" s="68"/>
      <c r="I972" s="68"/>
    </row>
    <row r="973" spans="6:9" ht="13">
      <c r="F973" s="68"/>
      <c r="I973" s="68"/>
    </row>
    <row r="974" spans="6:9" ht="13">
      <c r="F974" s="68"/>
      <c r="I974" s="68"/>
    </row>
    <row r="975" spans="6:9" ht="13">
      <c r="F975" s="68"/>
      <c r="I975" s="68"/>
    </row>
    <row r="976" spans="6:9" ht="13">
      <c r="F976" s="68"/>
      <c r="I976" s="68"/>
    </row>
    <row r="977" spans="6:9" ht="13">
      <c r="F977" s="68"/>
      <c r="I977" s="68"/>
    </row>
    <row r="978" spans="6:9" ht="13">
      <c r="F978" s="68"/>
      <c r="I978" s="68"/>
    </row>
    <row r="979" spans="6:9" ht="13">
      <c r="F979" s="68"/>
      <c r="I979" s="68"/>
    </row>
    <row r="980" spans="6:9" ht="13">
      <c r="F980" s="68"/>
      <c r="I980" s="68"/>
    </row>
    <row r="981" spans="6:9" ht="13">
      <c r="F981" s="68"/>
      <c r="I981" s="68"/>
    </row>
    <row r="982" spans="6:9" ht="13">
      <c r="F982" s="68"/>
      <c r="I982" s="68"/>
    </row>
    <row r="983" spans="6:9" ht="13">
      <c r="F983" s="68"/>
      <c r="I983" s="68"/>
    </row>
    <row r="984" spans="6:9" ht="13">
      <c r="F984" s="68"/>
      <c r="I984" s="68"/>
    </row>
    <row r="985" spans="6:9" ht="13">
      <c r="F985" s="68"/>
      <c r="I985" s="68"/>
    </row>
    <row r="986" spans="6:9" ht="13">
      <c r="F986" s="68"/>
      <c r="I986" s="68"/>
    </row>
    <row r="987" spans="6:9" ht="13">
      <c r="F987" s="68"/>
      <c r="I987" s="68"/>
    </row>
    <row r="988" spans="6:9" ht="13">
      <c r="F988" s="68"/>
      <c r="I988" s="68"/>
    </row>
    <row r="989" spans="6:9" ht="13">
      <c r="F989" s="68"/>
      <c r="I989" s="68"/>
    </row>
    <row r="990" spans="6:9" ht="13">
      <c r="F990" s="68"/>
      <c r="I990" s="68"/>
    </row>
    <row r="991" spans="6:9" ht="13">
      <c r="F991" s="68"/>
      <c r="I991" s="68"/>
    </row>
    <row r="992" spans="6:9" ht="13">
      <c r="F992" s="68"/>
      <c r="I992" s="68"/>
    </row>
    <row r="993" spans="6:9" ht="13">
      <c r="F993" s="68"/>
      <c r="I993" s="68"/>
    </row>
    <row r="994" spans="6:9" ht="13">
      <c r="F994" s="68"/>
      <c r="I994" s="68"/>
    </row>
    <row r="995" spans="6:9" ht="13">
      <c r="F995" s="68"/>
      <c r="I995" s="68"/>
    </row>
    <row r="996" spans="6:9" ht="13">
      <c r="F996" s="68"/>
      <c r="I996" s="68"/>
    </row>
    <row r="997" spans="6:9" ht="13">
      <c r="F997" s="68"/>
      <c r="I997" s="68"/>
    </row>
    <row r="998" spans="6:9" ht="13">
      <c r="F998" s="68"/>
      <c r="I998" s="68"/>
    </row>
    <row r="999" spans="6:9" ht="13">
      <c r="F999" s="68"/>
      <c r="I999" s="68"/>
    </row>
    <row r="1000" spans="6:9" ht="13">
      <c r="F1000" s="68"/>
      <c r="I1000" s="68"/>
    </row>
    <row r="1001" spans="6:9" ht="13">
      <c r="F1001" s="68"/>
      <c r="I1001" s="68"/>
    </row>
  </sheetData>
  <mergeCells count="3">
    <mergeCell ref="A1:E1"/>
    <mergeCell ref="G1:H1"/>
    <mergeCell ref="J1:K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AA1001"/>
  <sheetViews>
    <sheetView tabSelected="1" workbookViewId="0">
      <pane xSplit="1" ySplit="2" topLeftCell="B3" activePane="bottomRight" state="frozen"/>
      <selection pane="topRight" activeCell="B1" sqref="B1"/>
      <selection pane="bottomLeft" activeCell="A3" sqref="A3"/>
      <selection pane="bottomRight" activeCell="D25" sqref="D25"/>
    </sheetView>
  </sheetViews>
  <sheetFormatPr baseColWidth="10" defaultColWidth="14.5" defaultRowHeight="15.75" customHeight="1"/>
  <cols>
    <col min="6" max="6" width="5" customWidth="1"/>
    <col min="7" max="7" width="11.5" customWidth="1"/>
    <col min="8" max="8" width="44.83203125" customWidth="1"/>
    <col min="9" max="9" width="5" customWidth="1"/>
    <col min="11" max="11" width="26.83203125" customWidth="1"/>
  </cols>
  <sheetData>
    <row r="1" spans="1:11" ht="17.25" customHeight="1">
      <c r="A1" s="85" t="s">
        <v>163</v>
      </c>
      <c r="B1" s="56"/>
      <c r="C1" s="56"/>
      <c r="D1" s="56"/>
      <c r="E1" s="56"/>
      <c r="F1" s="57"/>
      <c r="G1" s="107" t="s">
        <v>164</v>
      </c>
      <c r="H1" s="101"/>
      <c r="I1" s="57"/>
      <c r="J1" s="108" t="s">
        <v>165</v>
      </c>
      <c r="K1" s="101"/>
    </row>
    <row r="2" spans="1:11" ht="28">
      <c r="A2" s="58" t="s">
        <v>166</v>
      </c>
      <c r="B2" s="59" t="s">
        <v>42</v>
      </c>
      <c r="C2" s="59" t="s">
        <v>167</v>
      </c>
      <c r="D2" s="60" t="s">
        <v>168</v>
      </c>
      <c r="E2" s="58" t="s">
        <v>169</v>
      </c>
      <c r="F2" s="57"/>
      <c r="G2" s="61" t="s">
        <v>170</v>
      </c>
      <c r="H2" s="61" t="s">
        <v>171</v>
      </c>
      <c r="I2" s="57"/>
      <c r="J2" s="62" t="s">
        <v>167</v>
      </c>
      <c r="K2" s="62" t="s">
        <v>168</v>
      </c>
    </row>
    <row r="3" spans="1:11" ht="13">
      <c r="A3" s="63">
        <v>20200917</v>
      </c>
      <c r="B3" s="73" t="s">
        <v>173</v>
      </c>
      <c r="C3" s="66">
        <v>85944</v>
      </c>
      <c r="D3" s="66">
        <v>5991</v>
      </c>
      <c r="E3" s="67">
        <v>91935</v>
      </c>
      <c r="F3" s="68"/>
      <c r="G3" s="69">
        <f t="shared" ref="G3:G192" si="0">E3-C3</f>
        <v>5991</v>
      </c>
      <c r="H3" s="69">
        <f t="shared" ref="H3:H47" si="1">G3-D3</f>
        <v>0</v>
      </c>
      <c r="I3" s="68"/>
      <c r="J3" s="66">
        <v>85944</v>
      </c>
      <c r="K3" s="21">
        <v>5991</v>
      </c>
    </row>
    <row r="4" spans="1:11" ht="13">
      <c r="A4" s="63">
        <v>20200916</v>
      </c>
      <c r="B4" s="73" t="s">
        <v>173</v>
      </c>
      <c r="C4" s="66">
        <v>85384</v>
      </c>
      <c r="D4" s="66">
        <v>5850</v>
      </c>
      <c r="E4" s="67">
        <v>91234</v>
      </c>
      <c r="F4" s="68"/>
      <c r="G4" s="69">
        <f t="shared" si="0"/>
        <v>5850</v>
      </c>
      <c r="H4" s="69">
        <f t="shared" si="1"/>
        <v>0</v>
      </c>
      <c r="I4" s="68"/>
      <c r="J4" s="66">
        <v>85384</v>
      </c>
      <c r="K4" s="21">
        <v>5850</v>
      </c>
    </row>
    <row r="5" spans="1:11" ht="13">
      <c r="A5" s="63">
        <v>20200915</v>
      </c>
      <c r="B5" s="73" t="s">
        <v>173</v>
      </c>
      <c r="C5" s="66">
        <v>84912</v>
      </c>
      <c r="D5" s="66">
        <v>5611</v>
      </c>
      <c r="E5" s="67">
        <v>90523</v>
      </c>
      <c r="F5" s="68"/>
      <c r="G5" s="69">
        <f t="shared" si="0"/>
        <v>5611</v>
      </c>
      <c r="H5" s="69">
        <f t="shared" si="1"/>
        <v>0</v>
      </c>
      <c r="I5" s="68"/>
      <c r="J5" s="66">
        <v>84912</v>
      </c>
      <c r="K5" s="21">
        <v>5611</v>
      </c>
    </row>
    <row r="6" spans="1:11" ht="13">
      <c r="A6" s="63">
        <v>20200914</v>
      </c>
      <c r="B6" s="73" t="s">
        <v>173</v>
      </c>
      <c r="C6" s="66">
        <v>84557</v>
      </c>
      <c r="D6" s="66">
        <v>5461</v>
      </c>
      <c r="E6" s="67">
        <v>90018</v>
      </c>
      <c r="F6" s="68"/>
      <c r="G6" s="69">
        <f t="shared" si="0"/>
        <v>5461</v>
      </c>
      <c r="H6" s="69">
        <f t="shared" si="1"/>
        <v>0</v>
      </c>
      <c r="I6" s="68"/>
      <c r="J6" s="66">
        <v>84557</v>
      </c>
      <c r="K6" s="21">
        <v>5461</v>
      </c>
    </row>
    <row r="7" spans="1:11" ht="13">
      <c r="A7" s="63">
        <v>20200913</v>
      </c>
      <c r="B7" s="73" t="s">
        <v>173</v>
      </c>
      <c r="C7" s="66">
        <v>84451</v>
      </c>
      <c r="D7" s="66">
        <v>5423</v>
      </c>
      <c r="E7" s="67">
        <v>89874</v>
      </c>
      <c r="F7" s="68"/>
      <c r="G7" s="69">
        <f t="shared" si="0"/>
        <v>5423</v>
      </c>
      <c r="H7" s="69">
        <f t="shared" si="1"/>
        <v>0</v>
      </c>
      <c r="I7" s="68"/>
      <c r="J7" s="66">
        <v>84451</v>
      </c>
      <c r="K7" s="21">
        <v>5423</v>
      </c>
    </row>
    <row r="8" spans="1:11" ht="13">
      <c r="A8" s="63">
        <v>20200912</v>
      </c>
      <c r="B8" s="73" t="s">
        <v>173</v>
      </c>
      <c r="C8" s="66">
        <v>84242</v>
      </c>
      <c r="D8" s="66">
        <v>5378</v>
      </c>
      <c r="E8" s="67">
        <v>89620</v>
      </c>
      <c r="F8" s="68"/>
      <c r="G8" s="69">
        <f t="shared" si="0"/>
        <v>5378</v>
      </c>
      <c r="H8" s="69">
        <f t="shared" si="1"/>
        <v>0</v>
      </c>
      <c r="I8" s="68"/>
      <c r="J8" s="66">
        <v>84242</v>
      </c>
      <c r="K8" s="21">
        <v>5378</v>
      </c>
    </row>
    <row r="9" spans="1:11" ht="13">
      <c r="A9" s="63">
        <v>20200911</v>
      </c>
      <c r="B9" s="73" t="s">
        <v>173</v>
      </c>
      <c r="C9" s="66">
        <v>83918</v>
      </c>
      <c r="D9" s="66">
        <v>5257</v>
      </c>
      <c r="E9" s="67">
        <v>89175</v>
      </c>
      <c r="F9" s="68"/>
      <c r="G9" s="69">
        <f t="shared" si="0"/>
        <v>5257</v>
      </c>
      <c r="H9" s="69">
        <f t="shared" si="1"/>
        <v>0</v>
      </c>
      <c r="I9" s="68"/>
      <c r="J9" s="66">
        <v>83918</v>
      </c>
      <c r="K9" s="21">
        <v>5257</v>
      </c>
    </row>
    <row r="10" spans="1:11" ht="13">
      <c r="A10" s="63">
        <v>20200910</v>
      </c>
      <c r="B10" s="73" t="s">
        <v>173</v>
      </c>
      <c r="C10" s="66">
        <v>83328</v>
      </c>
      <c r="D10" s="66">
        <v>4994</v>
      </c>
      <c r="E10" s="67">
        <v>88322</v>
      </c>
      <c r="F10" s="68"/>
      <c r="G10" s="69">
        <f t="shared" si="0"/>
        <v>4994</v>
      </c>
      <c r="H10" s="69">
        <f t="shared" si="1"/>
        <v>0</v>
      </c>
      <c r="I10" s="68"/>
      <c r="J10" s="66">
        <v>83328</v>
      </c>
      <c r="K10" s="21">
        <v>4994</v>
      </c>
    </row>
    <row r="11" spans="1:11" ht="13">
      <c r="A11" s="63">
        <v>20200909</v>
      </c>
      <c r="B11" s="73" t="s">
        <v>173</v>
      </c>
      <c r="C11" s="66">
        <v>82943</v>
      </c>
      <c r="D11" s="66">
        <v>4862</v>
      </c>
      <c r="E11" s="67">
        <v>87805</v>
      </c>
      <c r="F11" s="68"/>
      <c r="G11" s="69">
        <f t="shared" si="0"/>
        <v>4862</v>
      </c>
      <c r="H11" s="69">
        <f t="shared" si="1"/>
        <v>0</v>
      </c>
      <c r="I11" s="68"/>
      <c r="J11" s="66">
        <v>82943</v>
      </c>
      <c r="K11" s="21">
        <v>4862</v>
      </c>
    </row>
    <row r="12" spans="1:11" ht="13">
      <c r="A12" s="63">
        <v>20200908</v>
      </c>
      <c r="B12" s="73" t="s">
        <v>173</v>
      </c>
      <c r="C12" s="66">
        <v>82684</v>
      </c>
      <c r="D12" s="66">
        <v>4695</v>
      </c>
      <c r="E12" s="67">
        <v>87379</v>
      </c>
      <c r="F12" s="68"/>
      <c r="G12" s="69">
        <f t="shared" si="0"/>
        <v>4695</v>
      </c>
      <c r="H12" s="69">
        <f t="shared" si="1"/>
        <v>0</v>
      </c>
      <c r="I12" s="68"/>
      <c r="J12" s="66">
        <v>82684</v>
      </c>
      <c r="K12" s="21">
        <v>4695</v>
      </c>
    </row>
    <row r="13" spans="1:11" ht="13">
      <c r="A13" s="63">
        <v>20200907</v>
      </c>
      <c r="B13" s="73" t="s">
        <v>173</v>
      </c>
      <c r="C13" s="66">
        <v>82457</v>
      </c>
      <c r="D13" s="66">
        <v>4673</v>
      </c>
      <c r="E13" s="67">
        <v>87130</v>
      </c>
      <c r="F13" s="68"/>
      <c r="G13" s="69">
        <f t="shared" si="0"/>
        <v>4673</v>
      </c>
      <c r="H13" s="69">
        <f t="shared" si="1"/>
        <v>0</v>
      </c>
      <c r="I13" s="68"/>
      <c r="J13" s="66">
        <v>82457</v>
      </c>
      <c r="K13" s="21">
        <v>4673</v>
      </c>
    </row>
    <row r="14" spans="1:11" ht="13">
      <c r="A14" s="63">
        <v>20200906</v>
      </c>
      <c r="B14" s="73" t="s">
        <v>173</v>
      </c>
      <c r="C14" s="66">
        <v>82235</v>
      </c>
      <c r="D14" s="66">
        <v>4653</v>
      </c>
      <c r="E14" s="67">
        <v>86888</v>
      </c>
      <c r="F14" s="68"/>
      <c r="G14" s="69">
        <f t="shared" si="0"/>
        <v>4653</v>
      </c>
      <c r="H14" s="69">
        <f t="shared" si="1"/>
        <v>0</v>
      </c>
      <c r="I14" s="68"/>
      <c r="J14" s="66">
        <v>82235</v>
      </c>
      <c r="K14" s="21">
        <v>4653</v>
      </c>
    </row>
    <row r="15" spans="1:11" ht="13">
      <c r="A15" s="63">
        <v>20200905</v>
      </c>
      <c r="B15" s="73" t="s">
        <v>173</v>
      </c>
      <c r="C15" s="66">
        <v>81910</v>
      </c>
      <c r="D15" s="66">
        <v>4568</v>
      </c>
      <c r="E15" s="67">
        <v>86478</v>
      </c>
      <c r="F15" s="68"/>
      <c r="G15" s="69">
        <f t="shared" si="0"/>
        <v>4568</v>
      </c>
      <c r="H15" s="69">
        <f t="shared" si="1"/>
        <v>0</v>
      </c>
      <c r="I15" s="68"/>
      <c r="J15" s="66">
        <v>81910</v>
      </c>
      <c r="K15" s="21">
        <v>4568</v>
      </c>
    </row>
    <row r="16" spans="1:11" ht="13">
      <c r="A16" s="63">
        <v>20200904</v>
      </c>
      <c r="B16" s="73" t="s">
        <v>173</v>
      </c>
      <c r="C16" s="66">
        <v>81530</v>
      </c>
      <c r="D16" s="66">
        <v>4409</v>
      </c>
      <c r="E16" s="67">
        <v>85939</v>
      </c>
      <c r="F16" s="68"/>
      <c r="G16" s="69">
        <f t="shared" si="0"/>
        <v>4409</v>
      </c>
      <c r="H16" s="69">
        <f t="shared" si="1"/>
        <v>0</v>
      </c>
      <c r="I16" s="68"/>
      <c r="J16" s="66">
        <v>81530</v>
      </c>
      <c r="K16" s="21">
        <v>4409</v>
      </c>
    </row>
    <row r="17" spans="1:11" ht="13">
      <c r="A17" s="63">
        <v>20200903</v>
      </c>
      <c r="B17" s="73" t="s">
        <v>173</v>
      </c>
      <c r="C17" s="66">
        <v>80832</v>
      </c>
      <c r="D17" s="66">
        <v>4284</v>
      </c>
      <c r="E17" s="67">
        <v>85116</v>
      </c>
      <c r="F17" s="68"/>
      <c r="G17" s="69">
        <f t="shared" si="0"/>
        <v>4284</v>
      </c>
      <c r="H17" s="69">
        <f t="shared" si="1"/>
        <v>0</v>
      </c>
      <c r="I17" s="68"/>
      <c r="J17" s="66">
        <v>80832</v>
      </c>
      <c r="K17" s="21">
        <v>4284</v>
      </c>
    </row>
    <row r="18" spans="1:11" ht="13">
      <c r="A18" s="63">
        <v>20200902</v>
      </c>
      <c r="B18" s="73" t="s">
        <v>173</v>
      </c>
      <c r="C18" s="66">
        <v>80193</v>
      </c>
      <c r="D18" s="66">
        <v>4172</v>
      </c>
      <c r="E18" s="67">
        <v>84365</v>
      </c>
      <c r="F18" s="68"/>
      <c r="G18" s="69">
        <f t="shared" si="0"/>
        <v>4172</v>
      </c>
      <c r="H18" s="69">
        <f t="shared" si="1"/>
        <v>0</v>
      </c>
      <c r="I18" s="68"/>
      <c r="J18" s="66">
        <v>80193</v>
      </c>
      <c r="K18" s="21">
        <v>4172</v>
      </c>
    </row>
    <row r="19" spans="1:11" ht="13">
      <c r="A19" s="63">
        <v>20200901</v>
      </c>
      <c r="B19" s="73" t="s">
        <v>173</v>
      </c>
      <c r="C19" s="66">
        <v>79650</v>
      </c>
      <c r="D19" s="66">
        <v>3934</v>
      </c>
      <c r="E19" s="67">
        <v>83584</v>
      </c>
      <c r="F19" s="68"/>
      <c r="G19" s="69">
        <f t="shared" si="0"/>
        <v>3934</v>
      </c>
      <c r="H19" s="69">
        <f t="shared" si="1"/>
        <v>0</v>
      </c>
      <c r="I19" s="68"/>
      <c r="J19" s="66">
        <v>79650</v>
      </c>
      <c r="K19" s="21">
        <v>3934</v>
      </c>
    </row>
    <row r="20" spans="1:11" ht="13">
      <c r="A20" s="63">
        <v>20200831</v>
      </c>
      <c r="B20" s="73" t="s">
        <v>173</v>
      </c>
      <c r="C20" s="66">
        <v>79165</v>
      </c>
      <c r="D20" s="66">
        <v>3785</v>
      </c>
      <c r="E20" s="67">
        <v>82950</v>
      </c>
      <c r="F20" s="68"/>
      <c r="G20" s="69">
        <f t="shared" si="0"/>
        <v>3785</v>
      </c>
      <c r="H20" s="69">
        <f t="shared" si="1"/>
        <v>0</v>
      </c>
      <c r="I20" s="68"/>
      <c r="J20" s="66">
        <v>79165</v>
      </c>
      <c r="K20" s="21">
        <v>3785</v>
      </c>
    </row>
    <row r="21" spans="1:11" ht="13">
      <c r="A21" s="63">
        <v>20200830</v>
      </c>
      <c r="B21" s="73" t="s">
        <v>173</v>
      </c>
      <c r="C21" s="66">
        <v>78904</v>
      </c>
      <c r="D21" s="66">
        <v>3772</v>
      </c>
      <c r="E21" s="67">
        <v>82676</v>
      </c>
      <c r="F21" s="68"/>
      <c r="G21" s="69">
        <f t="shared" si="0"/>
        <v>3772</v>
      </c>
      <c r="H21" s="69">
        <f t="shared" si="1"/>
        <v>0</v>
      </c>
      <c r="I21" s="68"/>
      <c r="J21" s="66">
        <v>78904</v>
      </c>
      <c r="K21" s="21">
        <v>3772</v>
      </c>
    </row>
    <row r="22" spans="1:11" ht="13">
      <c r="A22" s="63">
        <v>20200829</v>
      </c>
      <c r="B22" s="73" t="s">
        <v>173</v>
      </c>
      <c r="C22" s="66">
        <v>78445</v>
      </c>
      <c r="D22" s="66">
        <v>3584</v>
      </c>
      <c r="E22" s="67">
        <v>82029</v>
      </c>
      <c r="F22" s="68"/>
      <c r="G22" s="69">
        <f t="shared" si="0"/>
        <v>3584</v>
      </c>
      <c r="H22" s="69">
        <f t="shared" si="1"/>
        <v>0</v>
      </c>
      <c r="I22" s="68"/>
      <c r="J22" s="66">
        <v>78445</v>
      </c>
      <c r="K22" s="21">
        <v>3584</v>
      </c>
    </row>
    <row r="23" spans="1:11" ht="13">
      <c r="A23" s="63">
        <v>20200828</v>
      </c>
      <c r="B23" s="73" t="s">
        <v>173</v>
      </c>
      <c r="C23" s="66">
        <v>77822</v>
      </c>
      <c r="D23" s="66">
        <v>3472</v>
      </c>
      <c r="E23" s="67">
        <v>81294</v>
      </c>
      <c r="F23" s="68"/>
      <c r="G23" s="69">
        <f t="shared" si="0"/>
        <v>3472</v>
      </c>
      <c r="H23" s="69">
        <f t="shared" si="1"/>
        <v>0</v>
      </c>
      <c r="I23" s="68"/>
      <c r="J23" s="66">
        <v>77822</v>
      </c>
      <c r="K23" s="21">
        <v>3472</v>
      </c>
    </row>
    <row r="24" spans="1:11" ht="13">
      <c r="A24" s="63">
        <v>20200827</v>
      </c>
      <c r="B24" s="73" t="s">
        <v>173</v>
      </c>
      <c r="C24" s="66">
        <v>77323</v>
      </c>
      <c r="D24" s="66">
        <v>3372</v>
      </c>
      <c r="E24" s="67">
        <v>80695</v>
      </c>
      <c r="F24" s="68"/>
      <c r="G24" s="69">
        <f t="shared" si="0"/>
        <v>3372</v>
      </c>
      <c r="H24" s="69">
        <f t="shared" si="1"/>
        <v>0</v>
      </c>
      <c r="I24" s="68"/>
      <c r="J24" s="66">
        <v>77323</v>
      </c>
      <c r="K24" s="21">
        <v>3372</v>
      </c>
    </row>
    <row r="25" spans="1:11" ht="13">
      <c r="A25" s="63">
        <v>20200826</v>
      </c>
      <c r="B25" s="73" t="s">
        <v>173</v>
      </c>
      <c r="C25" s="66">
        <v>76917</v>
      </c>
      <c r="D25" s="66">
        <v>3193</v>
      </c>
      <c r="E25" s="67">
        <v>80110</v>
      </c>
      <c r="F25" s="68"/>
      <c r="G25" s="69">
        <f t="shared" si="0"/>
        <v>3193</v>
      </c>
      <c r="H25" s="69">
        <f t="shared" si="1"/>
        <v>0</v>
      </c>
      <c r="I25" s="68"/>
      <c r="J25" s="66">
        <v>76917</v>
      </c>
      <c r="K25" s="21">
        <v>3193</v>
      </c>
    </row>
    <row r="26" spans="1:11" ht="13">
      <c r="A26" s="63">
        <v>20200825</v>
      </c>
      <c r="B26" s="73" t="s">
        <v>173</v>
      </c>
      <c r="C26" s="66">
        <v>76228</v>
      </c>
      <c r="D26" s="66">
        <v>2978</v>
      </c>
      <c r="E26" s="67">
        <v>79206</v>
      </c>
      <c r="F26" s="68"/>
      <c r="G26" s="69">
        <f t="shared" si="0"/>
        <v>2978</v>
      </c>
      <c r="H26" s="69">
        <f t="shared" si="1"/>
        <v>0</v>
      </c>
      <c r="I26" s="68"/>
      <c r="J26" s="66">
        <v>76228</v>
      </c>
      <c r="K26" s="21">
        <v>2978</v>
      </c>
    </row>
    <row r="27" spans="1:11" ht="13">
      <c r="A27" s="63">
        <v>20200824</v>
      </c>
      <c r="B27" s="73" t="s">
        <v>173</v>
      </c>
      <c r="C27" s="66">
        <v>75571</v>
      </c>
      <c r="D27" s="66">
        <v>2834</v>
      </c>
      <c r="E27" s="67">
        <v>78405</v>
      </c>
      <c r="F27" s="68"/>
      <c r="G27" s="69">
        <f t="shared" si="0"/>
        <v>2834</v>
      </c>
      <c r="H27" s="69">
        <f t="shared" si="1"/>
        <v>0</v>
      </c>
      <c r="I27" s="68"/>
      <c r="J27" s="66">
        <v>75571</v>
      </c>
      <c r="K27" s="21">
        <v>2834</v>
      </c>
    </row>
    <row r="28" spans="1:11" ht="13">
      <c r="A28" s="63">
        <v>20200823</v>
      </c>
      <c r="B28" s="73" t="s">
        <v>173</v>
      </c>
      <c r="C28" s="66">
        <v>75176</v>
      </c>
      <c r="D28" s="66">
        <v>2718</v>
      </c>
      <c r="E28" s="67">
        <v>77894</v>
      </c>
      <c r="F28" s="68"/>
      <c r="G28" s="69">
        <f t="shared" si="0"/>
        <v>2718</v>
      </c>
      <c r="H28" s="69">
        <f t="shared" si="1"/>
        <v>0</v>
      </c>
      <c r="I28" s="68"/>
      <c r="J28" s="66">
        <v>75176</v>
      </c>
      <c r="K28" s="21">
        <v>2718</v>
      </c>
    </row>
    <row r="29" spans="1:11" ht="13">
      <c r="A29" s="63">
        <v>20200822</v>
      </c>
      <c r="B29" s="73" t="s">
        <v>173</v>
      </c>
      <c r="C29" s="66">
        <v>74620</v>
      </c>
      <c r="D29" s="66">
        <v>2648</v>
      </c>
      <c r="E29" s="67">
        <v>77268</v>
      </c>
      <c r="F29" s="68"/>
      <c r="G29" s="69">
        <f t="shared" si="0"/>
        <v>2648</v>
      </c>
      <c r="H29" s="69">
        <f t="shared" si="1"/>
        <v>0</v>
      </c>
      <c r="I29" s="68"/>
      <c r="J29" s="66">
        <v>74620</v>
      </c>
      <c r="K29" s="21">
        <v>2648</v>
      </c>
    </row>
    <row r="30" spans="1:11" ht="13">
      <c r="A30" s="63">
        <v>20200821</v>
      </c>
      <c r="B30" s="73" t="s">
        <v>173</v>
      </c>
      <c r="C30" s="66">
        <v>73826</v>
      </c>
      <c r="D30" s="66">
        <v>2497</v>
      </c>
      <c r="E30" s="67">
        <v>76323</v>
      </c>
      <c r="F30" s="68"/>
      <c r="G30" s="69">
        <f t="shared" si="0"/>
        <v>2497</v>
      </c>
      <c r="H30" s="69">
        <f t="shared" si="1"/>
        <v>0</v>
      </c>
      <c r="I30" s="68"/>
      <c r="J30" s="66">
        <v>73826</v>
      </c>
      <c r="K30" s="21">
        <v>2497</v>
      </c>
    </row>
    <row r="31" spans="1:11" ht="13">
      <c r="A31" s="63">
        <v>20200820</v>
      </c>
      <c r="B31" s="73" t="s">
        <v>173</v>
      </c>
      <c r="C31" s="66">
        <v>73085</v>
      </c>
      <c r="D31" s="66">
        <v>2364</v>
      </c>
      <c r="E31" s="67">
        <v>75449</v>
      </c>
      <c r="F31" s="68"/>
      <c r="G31" s="69">
        <f t="shared" si="0"/>
        <v>2364</v>
      </c>
      <c r="H31" s="69">
        <f t="shared" si="1"/>
        <v>0</v>
      </c>
      <c r="I31" s="68"/>
      <c r="J31" s="66">
        <v>73085</v>
      </c>
      <c r="K31" s="21">
        <v>2364</v>
      </c>
    </row>
    <row r="32" spans="1:11" ht="13">
      <c r="A32" s="63">
        <v>20200819</v>
      </c>
      <c r="B32" s="73" t="s">
        <v>173</v>
      </c>
      <c r="C32" s="66">
        <v>72418</v>
      </c>
      <c r="D32" s="66">
        <v>2137</v>
      </c>
      <c r="E32" s="67">
        <v>74555</v>
      </c>
      <c r="F32" s="68"/>
      <c r="G32" s="69">
        <f t="shared" si="0"/>
        <v>2137</v>
      </c>
      <c r="H32" s="69">
        <f t="shared" si="1"/>
        <v>0</v>
      </c>
      <c r="I32" s="68"/>
      <c r="J32" s="66">
        <v>72418</v>
      </c>
      <c r="K32" s="21">
        <v>2137</v>
      </c>
    </row>
    <row r="33" spans="1:11" ht="13">
      <c r="A33" s="63">
        <v>20200818</v>
      </c>
      <c r="B33" s="73" t="s">
        <v>173</v>
      </c>
      <c r="C33" s="66">
        <v>71254</v>
      </c>
      <c r="D33" s="66">
        <v>1953</v>
      </c>
      <c r="E33" s="67">
        <v>73207</v>
      </c>
      <c r="F33" s="68"/>
      <c r="G33" s="69">
        <f t="shared" si="0"/>
        <v>1953</v>
      </c>
      <c r="H33" s="69">
        <f t="shared" si="1"/>
        <v>0</v>
      </c>
      <c r="I33" s="68"/>
      <c r="J33" s="66">
        <v>71254</v>
      </c>
      <c r="K33" s="21">
        <v>1953</v>
      </c>
    </row>
    <row r="34" spans="1:11" ht="13">
      <c r="A34" s="63">
        <v>20200817</v>
      </c>
      <c r="B34" s="73" t="s">
        <v>173</v>
      </c>
      <c r="C34" s="66">
        <v>70561</v>
      </c>
      <c r="D34" s="66">
        <v>1851</v>
      </c>
      <c r="E34" s="67">
        <v>72412</v>
      </c>
      <c r="F34" s="68"/>
      <c r="G34" s="69">
        <f t="shared" si="0"/>
        <v>1851</v>
      </c>
      <c r="H34" s="69">
        <f t="shared" si="1"/>
        <v>0</v>
      </c>
      <c r="I34" s="68"/>
      <c r="J34" s="66">
        <v>70561</v>
      </c>
      <c r="K34" s="21">
        <v>1851</v>
      </c>
    </row>
    <row r="35" spans="1:11" ht="13">
      <c r="A35" s="63">
        <v>20200816</v>
      </c>
      <c r="B35" s="73" t="s">
        <v>173</v>
      </c>
      <c r="C35" s="66">
        <v>70350</v>
      </c>
      <c r="D35" s="66">
        <v>1786</v>
      </c>
      <c r="E35" s="67">
        <v>72136</v>
      </c>
      <c r="F35" s="68"/>
      <c r="G35" s="69">
        <f t="shared" si="0"/>
        <v>1786</v>
      </c>
      <c r="H35" s="69">
        <f t="shared" si="1"/>
        <v>0</v>
      </c>
      <c r="I35" s="68"/>
      <c r="J35" s="66">
        <v>70350</v>
      </c>
      <c r="K35" s="21">
        <v>1786</v>
      </c>
    </row>
    <row r="36" spans="1:11" ht="13">
      <c r="A36" s="63">
        <v>20200815</v>
      </c>
      <c r="B36" s="73" t="s">
        <v>173</v>
      </c>
      <c r="C36" s="66">
        <v>70047</v>
      </c>
      <c r="D36" s="66">
        <v>1708</v>
      </c>
      <c r="E36" s="67">
        <v>71755</v>
      </c>
      <c r="F36" s="68"/>
      <c r="G36" s="69">
        <f t="shared" si="0"/>
        <v>1708</v>
      </c>
      <c r="H36" s="69">
        <f t="shared" si="1"/>
        <v>0</v>
      </c>
      <c r="I36" s="68"/>
      <c r="J36" s="66">
        <v>70047</v>
      </c>
      <c r="K36" s="21">
        <v>1708</v>
      </c>
    </row>
    <row r="37" spans="1:11" ht="13">
      <c r="A37" s="63">
        <v>20200814</v>
      </c>
      <c r="B37" s="73" t="s">
        <v>173</v>
      </c>
      <c r="C37" s="66">
        <v>69268</v>
      </c>
      <c r="D37" s="66">
        <v>1662</v>
      </c>
      <c r="E37" s="67">
        <v>70930</v>
      </c>
      <c r="F37" s="68"/>
      <c r="G37" s="69">
        <f t="shared" si="0"/>
        <v>1662</v>
      </c>
      <c r="H37" s="69">
        <f t="shared" si="1"/>
        <v>0</v>
      </c>
      <c r="I37" s="68"/>
      <c r="J37" s="66">
        <v>69268</v>
      </c>
      <c r="K37" s="21">
        <v>1662</v>
      </c>
    </row>
    <row r="38" spans="1:11" ht="13">
      <c r="A38" s="63">
        <v>20200813</v>
      </c>
      <c r="B38" s="73" t="s">
        <v>173</v>
      </c>
      <c r="C38" s="66">
        <v>68430</v>
      </c>
      <c r="D38" s="66">
        <v>1556</v>
      </c>
      <c r="E38" s="67">
        <v>69986</v>
      </c>
      <c r="F38" s="68"/>
      <c r="G38" s="69">
        <f t="shared" si="0"/>
        <v>1556</v>
      </c>
      <c r="H38" s="69">
        <f t="shared" si="1"/>
        <v>0</v>
      </c>
      <c r="I38" s="68"/>
      <c r="J38" s="66">
        <v>68430</v>
      </c>
      <c r="K38" s="21">
        <v>1556</v>
      </c>
    </row>
    <row r="39" spans="1:11" ht="13">
      <c r="A39" s="63">
        <v>20200812</v>
      </c>
      <c r="B39" s="73" t="s">
        <v>173</v>
      </c>
      <c r="C39" s="66">
        <v>67913</v>
      </c>
      <c r="D39" s="66">
        <v>1461</v>
      </c>
      <c r="E39" s="67">
        <v>69374</v>
      </c>
      <c r="F39" s="68"/>
      <c r="G39" s="69">
        <f t="shared" si="0"/>
        <v>1461</v>
      </c>
      <c r="H39" s="69">
        <f t="shared" si="1"/>
        <v>0</v>
      </c>
      <c r="I39" s="68"/>
      <c r="J39" s="66">
        <v>67913</v>
      </c>
      <c r="K39" s="21">
        <v>1461</v>
      </c>
    </row>
    <row r="40" spans="1:11" ht="13">
      <c r="A40" s="63">
        <v>20200811</v>
      </c>
      <c r="B40" s="73" t="s">
        <v>173</v>
      </c>
      <c r="C40" s="66">
        <v>66939</v>
      </c>
      <c r="D40" s="66">
        <v>1354</v>
      </c>
      <c r="E40" s="67">
        <v>68293</v>
      </c>
      <c r="F40" s="68"/>
      <c r="G40" s="69">
        <f t="shared" si="0"/>
        <v>1354</v>
      </c>
      <c r="H40" s="69">
        <f t="shared" si="1"/>
        <v>0</v>
      </c>
      <c r="I40" s="68"/>
      <c r="J40" s="66">
        <v>66939</v>
      </c>
      <c r="K40" s="21">
        <v>1354</v>
      </c>
    </row>
    <row r="41" spans="1:11" ht="13">
      <c r="A41" s="63">
        <v>20200810</v>
      </c>
      <c r="B41" s="73" t="s">
        <v>173</v>
      </c>
      <c r="C41" s="66">
        <v>66334</v>
      </c>
      <c r="D41" s="66">
        <v>1315</v>
      </c>
      <c r="E41" s="67">
        <v>67649</v>
      </c>
      <c r="F41" s="68"/>
      <c r="G41" s="69">
        <f t="shared" si="0"/>
        <v>1315</v>
      </c>
      <c r="H41" s="69">
        <f t="shared" si="1"/>
        <v>0</v>
      </c>
      <c r="I41" s="68"/>
      <c r="J41" s="66">
        <v>66334</v>
      </c>
      <c r="K41" s="21">
        <v>1315</v>
      </c>
    </row>
    <row r="42" spans="1:11" ht="13">
      <c r="A42" s="63">
        <v>20200809</v>
      </c>
      <c r="B42" s="73" t="s">
        <v>173</v>
      </c>
      <c r="C42" s="66">
        <v>65906</v>
      </c>
      <c r="D42" s="66">
        <v>1267</v>
      </c>
      <c r="E42" s="67">
        <v>67173</v>
      </c>
      <c r="F42" s="68"/>
      <c r="G42" s="69">
        <f t="shared" si="0"/>
        <v>1267</v>
      </c>
      <c r="H42" s="69">
        <f t="shared" si="1"/>
        <v>0</v>
      </c>
      <c r="I42" s="68"/>
      <c r="J42" s="66">
        <v>65906</v>
      </c>
      <c r="K42" s="21">
        <v>1267</v>
      </c>
    </row>
    <row r="43" spans="1:11" ht="13">
      <c r="A43" s="63">
        <v>20200808</v>
      </c>
      <c r="B43" s="73" t="s">
        <v>173</v>
      </c>
      <c r="C43" s="66">
        <v>65442</v>
      </c>
      <c r="D43" s="66">
        <v>1204</v>
      </c>
      <c r="E43" s="67">
        <v>66646</v>
      </c>
      <c r="F43" s="68"/>
      <c r="G43" s="69">
        <f t="shared" si="0"/>
        <v>1204</v>
      </c>
      <c r="H43" s="69">
        <f t="shared" si="1"/>
        <v>0</v>
      </c>
      <c r="I43" s="68"/>
      <c r="J43" s="66">
        <v>65442</v>
      </c>
      <c r="K43" s="21">
        <v>1204</v>
      </c>
    </row>
    <row r="44" spans="1:11" ht="13">
      <c r="A44" s="63">
        <v>20200807</v>
      </c>
      <c r="B44" s="73" t="s">
        <v>173</v>
      </c>
      <c r="C44" s="66">
        <v>64295</v>
      </c>
      <c r="D44" s="66">
        <v>1141</v>
      </c>
      <c r="E44" s="67">
        <v>65436</v>
      </c>
      <c r="F44" s="68"/>
      <c r="G44" s="69">
        <f t="shared" si="0"/>
        <v>1141</v>
      </c>
      <c r="H44" s="69">
        <f t="shared" si="1"/>
        <v>0</v>
      </c>
      <c r="I44" s="68"/>
      <c r="J44" s="66">
        <v>64295</v>
      </c>
      <c r="K44" s="21">
        <v>1141</v>
      </c>
    </row>
    <row r="45" spans="1:11" ht="13">
      <c r="A45" s="63">
        <v>20200806</v>
      </c>
      <c r="B45" s="73" t="s">
        <v>173</v>
      </c>
      <c r="C45" s="66">
        <v>63302</v>
      </c>
      <c r="D45" s="66">
        <v>1098</v>
      </c>
      <c r="E45" s="67">
        <v>64400</v>
      </c>
      <c r="F45" s="68"/>
      <c r="G45" s="69">
        <f t="shared" si="0"/>
        <v>1098</v>
      </c>
      <c r="H45" s="69">
        <f t="shared" si="1"/>
        <v>0</v>
      </c>
      <c r="I45" s="68"/>
      <c r="J45" s="66">
        <v>63302</v>
      </c>
      <c r="K45" s="21">
        <v>1098</v>
      </c>
    </row>
    <row r="46" spans="1:11" ht="13">
      <c r="A46" s="63">
        <v>20200805</v>
      </c>
      <c r="B46" s="73" t="s">
        <v>173</v>
      </c>
      <c r="C46" s="66">
        <v>62384</v>
      </c>
      <c r="D46" s="66">
        <v>1060</v>
      </c>
      <c r="E46" s="67">
        <v>63444</v>
      </c>
      <c r="F46" s="68"/>
      <c r="G46" s="69">
        <f t="shared" si="0"/>
        <v>1060</v>
      </c>
      <c r="H46" s="69">
        <f t="shared" si="1"/>
        <v>0</v>
      </c>
      <c r="I46" s="68"/>
      <c r="J46" s="66">
        <v>62384</v>
      </c>
      <c r="K46" s="21">
        <v>1060</v>
      </c>
    </row>
    <row r="47" spans="1:11" ht="13">
      <c r="A47" s="63">
        <v>20200804</v>
      </c>
      <c r="B47" s="73" t="s">
        <v>173</v>
      </c>
      <c r="C47" s="66">
        <v>61186</v>
      </c>
      <c r="D47" s="66">
        <v>1013</v>
      </c>
      <c r="E47" s="67">
        <v>62199</v>
      </c>
      <c r="F47" s="68"/>
      <c r="G47" s="69">
        <f t="shared" si="0"/>
        <v>1013</v>
      </c>
      <c r="H47" s="69">
        <f t="shared" si="1"/>
        <v>0</v>
      </c>
      <c r="I47" s="68"/>
      <c r="J47" s="66">
        <v>61186</v>
      </c>
      <c r="K47" s="21">
        <v>1013</v>
      </c>
    </row>
    <row r="48" spans="1:11" ht="13">
      <c r="A48" s="63">
        <v>20200803</v>
      </c>
      <c r="B48" s="73" t="s">
        <v>173</v>
      </c>
      <c r="C48" s="66">
        <v>60147</v>
      </c>
      <c r="D48" s="66">
        <v>978</v>
      </c>
      <c r="E48" s="67">
        <v>61125</v>
      </c>
      <c r="F48" s="68"/>
      <c r="G48" s="69">
        <f t="shared" si="0"/>
        <v>978</v>
      </c>
      <c r="I48" s="68"/>
      <c r="J48" s="66">
        <v>60147</v>
      </c>
      <c r="K48" s="21">
        <v>978</v>
      </c>
    </row>
    <row r="49" spans="1:11" ht="13">
      <c r="A49" s="63">
        <v>20200802</v>
      </c>
      <c r="B49" s="73" t="s">
        <v>173</v>
      </c>
      <c r="C49" s="66">
        <v>59637</v>
      </c>
      <c r="D49" s="66">
        <v>916</v>
      </c>
      <c r="E49" s="67">
        <v>60553</v>
      </c>
      <c r="F49" s="68"/>
      <c r="G49" s="69">
        <f t="shared" si="0"/>
        <v>916</v>
      </c>
      <c r="I49" s="68"/>
      <c r="J49" s="66">
        <v>59637</v>
      </c>
      <c r="K49" s="21">
        <v>916</v>
      </c>
    </row>
    <row r="50" spans="1:11" ht="13">
      <c r="A50" s="63">
        <v>20200801</v>
      </c>
      <c r="B50" s="73" t="s">
        <v>173</v>
      </c>
      <c r="C50" s="66">
        <v>59002</v>
      </c>
      <c r="D50" s="66">
        <v>879</v>
      </c>
      <c r="E50" s="67">
        <v>59881</v>
      </c>
      <c r="F50" s="68"/>
      <c r="G50" s="69">
        <f t="shared" si="0"/>
        <v>879</v>
      </c>
      <c r="I50" s="68"/>
      <c r="J50" s="66">
        <v>59002</v>
      </c>
      <c r="K50" s="21">
        <v>879</v>
      </c>
    </row>
    <row r="51" spans="1:11" ht="13">
      <c r="A51" s="63">
        <v>20200731</v>
      </c>
      <c r="B51" s="73" t="s">
        <v>173</v>
      </c>
      <c r="C51" s="66">
        <v>57912</v>
      </c>
      <c r="D51" s="70">
        <v>835</v>
      </c>
      <c r="E51" s="67">
        <v>58747</v>
      </c>
      <c r="F51" s="68"/>
      <c r="G51" s="69">
        <f t="shared" si="0"/>
        <v>835</v>
      </c>
      <c r="I51" s="68"/>
      <c r="J51" s="66">
        <v>57912</v>
      </c>
      <c r="K51" s="21">
        <v>835</v>
      </c>
    </row>
    <row r="52" spans="1:11" ht="13">
      <c r="A52" s="63">
        <v>20200730</v>
      </c>
      <c r="B52" s="73" t="s">
        <v>173</v>
      </c>
      <c r="C52" s="66">
        <v>56770</v>
      </c>
      <c r="D52" s="70">
        <v>809</v>
      </c>
      <c r="E52" s="67">
        <v>57579</v>
      </c>
      <c r="F52" s="68"/>
      <c r="G52" s="69">
        <f t="shared" si="0"/>
        <v>809</v>
      </c>
      <c r="I52" s="68"/>
      <c r="J52" s="66">
        <v>56770</v>
      </c>
      <c r="K52" s="21">
        <v>809</v>
      </c>
    </row>
    <row r="53" spans="1:11" ht="13">
      <c r="A53" s="63">
        <v>20200729</v>
      </c>
      <c r="B53" s="73" t="s">
        <v>173</v>
      </c>
      <c r="C53" s="66">
        <v>55046</v>
      </c>
      <c r="D53" s="70">
        <v>758</v>
      </c>
      <c r="E53" s="67">
        <v>55804</v>
      </c>
      <c r="F53" s="68"/>
      <c r="G53" s="69">
        <f t="shared" si="0"/>
        <v>758</v>
      </c>
      <c r="I53" s="68"/>
      <c r="J53" s="66">
        <v>55046</v>
      </c>
      <c r="K53" s="21">
        <v>758</v>
      </c>
    </row>
    <row r="54" spans="1:11" ht="13">
      <c r="A54" s="63">
        <v>20200728</v>
      </c>
      <c r="B54" s="73" t="s">
        <v>173</v>
      </c>
      <c r="C54" s="66">
        <v>53588</v>
      </c>
      <c r="D54" s="70">
        <v>711</v>
      </c>
      <c r="E54" s="67">
        <v>54299</v>
      </c>
      <c r="F54" s="68"/>
      <c r="G54" s="69">
        <f t="shared" si="0"/>
        <v>711</v>
      </c>
      <c r="I54" s="68"/>
      <c r="J54" s="66">
        <v>53588</v>
      </c>
      <c r="K54" s="21">
        <v>711</v>
      </c>
    </row>
    <row r="55" spans="1:11" ht="13">
      <c r="A55" s="63">
        <v>20200727</v>
      </c>
      <c r="B55" s="73" t="s">
        <v>173</v>
      </c>
      <c r="C55" s="66">
        <v>52286</v>
      </c>
      <c r="D55" s="70"/>
      <c r="E55" s="67">
        <v>52957</v>
      </c>
      <c r="F55" s="68"/>
      <c r="G55" s="69">
        <f t="shared" si="0"/>
        <v>671</v>
      </c>
      <c r="I55" s="68"/>
      <c r="J55" s="66">
        <v>52286</v>
      </c>
      <c r="K55" s="21">
        <v>671</v>
      </c>
    </row>
    <row r="56" spans="1:11" ht="13">
      <c r="A56" s="63">
        <v>20200726</v>
      </c>
      <c r="B56" s="73" t="s">
        <v>173</v>
      </c>
      <c r="C56" s="66">
        <v>51639</v>
      </c>
      <c r="D56" s="70"/>
      <c r="E56" s="67">
        <v>52304</v>
      </c>
      <c r="F56" s="68"/>
      <c r="G56" s="69">
        <f t="shared" si="0"/>
        <v>665</v>
      </c>
      <c r="I56" s="68"/>
      <c r="J56" s="66">
        <v>51639</v>
      </c>
      <c r="K56" s="21">
        <v>665</v>
      </c>
    </row>
    <row r="57" spans="1:11" ht="13">
      <c r="A57" s="63">
        <v>20200725</v>
      </c>
      <c r="B57" s="73" t="s">
        <v>173</v>
      </c>
      <c r="C57" s="66">
        <v>50444</v>
      </c>
      <c r="D57" s="70"/>
      <c r="E57" s="67">
        <v>51097</v>
      </c>
      <c r="F57" s="68"/>
      <c r="G57" s="69">
        <f t="shared" si="0"/>
        <v>653</v>
      </c>
      <c r="I57" s="68"/>
      <c r="J57" s="66">
        <v>50444</v>
      </c>
      <c r="K57" s="21">
        <v>653</v>
      </c>
    </row>
    <row r="58" spans="1:11" ht="13">
      <c r="A58" s="63">
        <v>20200724</v>
      </c>
      <c r="B58" s="73" t="s">
        <v>173</v>
      </c>
      <c r="C58" s="66">
        <v>49050</v>
      </c>
      <c r="D58" s="70"/>
      <c r="E58" s="67">
        <v>49663</v>
      </c>
      <c r="F58" s="68"/>
      <c r="G58" s="69">
        <f t="shared" si="0"/>
        <v>613</v>
      </c>
      <c r="I58" s="68"/>
      <c r="J58" s="66">
        <v>49050</v>
      </c>
      <c r="K58" s="21">
        <v>613</v>
      </c>
    </row>
    <row r="59" spans="1:11" ht="13">
      <c r="A59" s="63">
        <v>20200723</v>
      </c>
      <c r="B59" s="73" t="s">
        <v>173</v>
      </c>
      <c r="C59" s="66">
        <v>47468</v>
      </c>
      <c r="D59" s="70"/>
      <c r="E59" s="67">
        <v>48053</v>
      </c>
      <c r="F59" s="68"/>
      <c r="G59" s="69">
        <f t="shared" si="0"/>
        <v>585</v>
      </c>
      <c r="I59" s="68"/>
      <c r="J59" s="66">
        <v>47468</v>
      </c>
      <c r="K59" s="21">
        <v>585</v>
      </c>
    </row>
    <row r="60" spans="1:11" ht="13">
      <c r="A60" s="63">
        <v>20200722</v>
      </c>
      <c r="B60" s="73" t="s">
        <v>173</v>
      </c>
      <c r="C60" s="66">
        <v>46515</v>
      </c>
      <c r="D60" s="70"/>
      <c r="E60" s="67">
        <v>47071</v>
      </c>
      <c r="F60" s="68"/>
      <c r="G60" s="69">
        <f t="shared" si="0"/>
        <v>556</v>
      </c>
      <c r="I60" s="68"/>
      <c r="J60" s="66">
        <v>46515</v>
      </c>
      <c r="K60" s="21">
        <v>556</v>
      </c>
    </row>
    <row r="61" spans="1:11" ht="13">
      <c r="A61" s="63">
        <v>20200721</v>
      </c>
      <c r="B61" s="73" t="s">
        <v>173</v>
      </c>
      <c r="C61" s="66">
        <v>44999</v>
      </c>
      <c r="D61" s="70"/>
      <c r="E61" s="67">
        <v>45524</v>
      </c>
      <c r="F61" s="68"/>
      <c r="G61" s="69">
        <f t="shared" si="0"/>
        <v>525</v>
      </c>
      <c r="I61" s="68"/>
      <c r="J61" s="66">
        <v>44999</v>
      </c>
      <c r="K61" s="21">
        <v>525</v>
      </c>
    </row>
    <row r="62" spans="1:11" ht="13">
      <c r="A62" s="63">
        <v>20200720</v>
      </c>
      <c r="B62" s="73" t="s">
        <v>173</v>
      </c>
      <c r="C62" s="66">
        <v>43380</v>
      </c>
      <c r="D62" s="70"/>
      <c r="E62" s="67">
        <v>43889</v>
      </c>
      <c r="F62" s="68"/>
      <c r="G62" s="69">
        <f t="shared" si="0"/>
        <v>509</v>
      </c>
      <c r="I62" s="68"/>
      <c r="J62" s="66">
        <v>43380</v>
      </c>
      <c r="K62" s="21">
        <v>509</v>
      </c>
    </row>
    <row r="63" spans="1:11" ht="13">
      <c r="A63" s="63">
        <v>20200719</v>
      </c>
      <c r="B63" s="73" t="s">
        <v>173</v>
      </c>
      <c r="C63" s="66">
        <v>42130</v>
      </c>
      <c r="D63" s="70"/>
      <c r="E63" s="67">
        <v>42638</v>
      </c>
      <c r="F63" s="68"/>
      <c r="G63" s="69">
        <f t="shared" si="0"/>
        <v>508</v>
      </c>
      <c r="I63" s="68"/>
      <c r="J63" s="66">
        <v>42130</v>
      </c>
      <c r="K63" s="21">
        <v>508</v>
      </c>
    </row>
    <row r="64" spans="1:11" ht="13">
      <c r="A64" s="63">
        <v>20200718</v>
      </c>
      <c r="B64" s="73" t="s">
        <v>173</v>
      </c>
      <c r="C64" s="66">
        <v>41354</v>
      </c>
      <c r="D64" s="70"/>
      <c r="E64" s="67">
        <v>41846</v>
      </c>
      <c r="F64" s="68"/>
      <c r="G64" s="69">
        <f t="shared" si="0"/>
        <v>492</v>
      </c>
      <c r="I64" s="68"/>
      <c r="J64" s="66">
        <v>41354</v>
      </c>
      <c r="K64" s="21">
        <v>492</v>
      </c>
    </row>
    <row r="65" spans="1:27" ht="13">
      <c r="A65" s="63">
        <v>20200717</v>
      </c>
      <c r="B65" s="73" t="s">
        <v>173</v>
      </c>
      <c r="C65" s="66">
        <v>40358</v>
      </c>
      <c r="D65" s="70"/>
      <c r="E65" s="67">
        <v>40829</v>
      </c>
      <c r="F65" s="68"/>
      <c r="G65" s="69">
        <f t="shared" si="0"/>
        <v>471</v>
      </c>
      <c r="I65" s="68"/>
      <c r="J65" s="66">
        <v>40358</v>
      </c>
      <c r="K65" s="21">
        <v>471</v>
      </c>
    </row>
    <row r="66" spans="1:27" ht="13">
      <c r="A66" s="63">
        <v>20200716</v>
      </c>
      <c r="B66" s="73" t="s">
        <v>173</v>
      </c>
      <c r="C66" s="66">
        <v>39384</v>
      </c>
      <c r="D66" s="70"/>
      <c r="E66" s="67">
        <v>39797</v>
      </c>
      <c r="F66" s="68"/>
      <c r="G66" s="69">
        <f t="shared" si="0"/>
        <v>413</v>
      </c>
      <c r="I66" s="68"/>
      <c r="J66" s="66">
        <v>39384</v>
      </c>
      <c r="K66" s="21">
        <v>413</v>
      </c>
    </row>
    <row r="67" spans="1:27" ht="13">
      <c r="A67" s="63">
        <v>20200715</v>
      </c>
      <c r="B67" s="73" t="s">
        <v>173</v>
      </c>
      <c r="C67" s="66">
        <v>38198</v>
      </c>
      <c r="D67" s="70"/>
      <c r="E67" s="67">
        <v>38567</v>
      </c>
      <c r="F67" s="68"/>
      <c r="G67" s="69">
        <f t="shared" si="0"/>
        <v>369</v>
      </c>
      <c r="I67" s="68"/>
      <c r="J67" s="66">
        <v>38198</v>
      </c>
      <c r="K67" s="21">
        <v>369</v>
      </c>
    </row>
    <row r="68" spans="1:27" ht="13">
      <c r="A68" s="63">
        <v>20200714</v>
      </c>
      <c r="B68" s="73" t="s">
        <v>173</v>
      </c>
      <c r="C68" s="66">
        <v>37198</v>
      </c>
      <c r="D68" s="70"/>
      <c r="E68" s="67">
        <v>37542</v>
      </c>
      <c r="F68" s="68"/>
      <c r="G68" s="69">
        <f t="shared" si="0"/>
        <v>344</v>
      </c>
      <c r="I68" s="68"/>
      <c r="J68" s="66">
        <v>37198</v>
      </c>
      <c r="K68" s="21">
        <v>344</v>
      </c>
    </row>
    <row r="69" spans="1:27" ht="13">
      <c r="A69" s="86">
        <v>20200713</v>
      </c>
      <c r="B69" s="87" t="s">
        <v>173</v>
      </c>
      <c r="C69" s="88">
        <v>36564</v>
      </c>
      <c r="D69" s="89"/>
      <c r="E69" s="90">
        <v>36680</v>
      </c>
      <c r="F69" s="91"/>
      <c r="G69" s="92">
        <f t="shared" si="0"/>
        <v>116</v>
      </c>
      <c r="H69" s="93"/>
      <c r="I69" s="93"/>
      <c r="J69" s="94">
        <v>36564</v>
      </c>
      <c r="K69" s="93">
        <v>116</v>
      </c>
      <c r="L69" s="93"/>
      <c r="M69" s="93"/>
      <c r="N69" s="93"/>
      <c r="O69" s="93"/>
      <c r="P69" s="93"/>
      <c r="Q69" s="93"/>
      <c r="R69" s="93"/>
      <c r="S69" s="93"/>
      <c r="T69" s="93"/>
      <c r="U69" s="93"/>
      <c r="V69" s="93"/>
      <c r="W69" s="93"/>
      <c r="X69" s="93"/>
      <c r="Y69" s="93"/>
      <c r="Z69" s="93"/>
      <c r="AA69" s="93"/>
    </row>
    <row r="70" spans="1:27" ht="13">
      <c r="A70" s="63">
        <v>20200712</v>
      </c>
      <c r="B70" s="73" t="s">
        <v>173</v>
      </c>
      <c r="C70" s="66">
        <v>35961</v>
      </c>
      <c r="D70" s="70"/>
      <c r="E70" s="67">
        <v>36287</v>
      </c>
      <c r="F70" s="68"/>
      <c r="G70" s="69">
        <f t="shared" si="0"/>
        <v>326</v>
      </c>
      <c r="I70" s="68"/>
      <c r="J70" s="66">
        <v>35961</v>
      </c>
      <c r="K70" s="21">
        <v>326</v>
      </c>
    </row>
    <row r="71" spans="1:27" ht="13">
      <c r="A71" s="63">
        <v>20200711</v>
      </c>
      <c r="B71" s="73" t="s">
        <v>173</v>
      </c>
      <c r="C71" s="66">
        <v>35105</v>
      </c>
      <c r="D71" s="70"/>
      <c r="E71" s="67">
        <v>35419</v>
      </c>
      <c r="F71" s="68"/>
      <c r="G71" s="69">
        <f t="shared" si="0"/>
        <v>314</v>
      </c>
      <c r="I71" s="68"/>
      <c r="J71" s="66">
        <v>35105</v>
      </c>
      <c r="K71" s="21">
        <v>314</v>
      </c>
    </row>
    <row r="72" spans="1:27" ht="13">
      <c r="A72" s="63">
        <v>20200710</v>
      </c>
      <c r="B72" s="73" t="s">
        <v>173</v>
      </c>
      <c r="C72" s="66">
        <v>34321</v>
      </c>
      <c r="D72" s="70"/>
      <c r="E72" s="67">
        <v>34622</v>
      </c>
      <c r="F72" s="68"/>
      <c r="G72" s="69">
        <f t="shared" si="0"/>
        <v>301</v>
      </c>
      <c r="I72" s="68"/>
      <c r="J72" s="66">
        <v>34321</v>
      </c>
      <c r="K72" s="21">
        <v>301</v>
      </c>
    </row>
    <row r="73" spans="1:27" ht="13">
      <c r="A73" s="63">
        <v>20200709</v>
      </c>
      <c r="B73" s="73" t="s">
        <v>173</v>
      </c>
      <c r="C73" s="66">
        <v>33309</v>
      </c>
      <c r="D73" s="70"/>
      <c r="E73" s="67">
        <v>33591</v>
      </c>
      <c r="F73" s="68"/>
      <c r="G73" s="69">
        <f t="shared" si="0"/>
        <v>282</v>
      </c>
      <c r="I73" s="68"/>
      <c r="J73" s="66">
        <v>33309</v>
      </c>
      <c r="K73" s="21">
        <v>282</v>
      </c>
    </row>
    <row r="74" spans="1:27" ht="13">
      <c r="A74" s="63">
        <v>20200708</v>
      </c>
      <c r="B74" s="73" t="s">
        <v>173</v>
      </c>
      <c r="C74" s="66">
        <v>32620</v>
      </c>
      <c r="D74" s="70"/>
      <c r="E74" s="67">
        <v>32888</v>
      </c>
      <c r="F74" s="68"/>
      <c r="G74" s="69">
        <f t="shared" si="0"/>
        <v>268</v>
      </c>
      <c r="I74" s="68"/>
      <c r="J74" s="66">
        <v>32620</v>
      </c>
      <c r="K74" s="21">
        <v>268</v>
      </c>
    </row>
    <row r="75" spans="1:27" ht="13">
      <c r="A75" s="63">
        <v>20200707</v>
      </c>
      <c r="B75" s="73" t="s">
        <v>173</v>
      </c>
      <c r="C75" s="66">
        <v>31966</v>
      </c>
      <c r="D75" s="70"/>
      <c r="E75" s="67">
        <v>32214</v>
      </c>
      <c r="F75" s="68"/>
      <c r="G75" s="69">
        <f t="shared" si="0"/>
        <v>248</v>
      </c>
      <c r="I75" s="68"/>
      <c r="J75" s="66">
        <v>31966</v>
      </c>
      <c r="K75" s="21">
        <v>248</v>
      </c>
    </row>
    <row r="76" spans="1:27" ht="13">
      <c r="A76" s="63">
        <v>20200706</v>
      </c>
      <c r="B76" s="73" t="s">
        <v>173</v>
      </c>
      <c r="C76" s="66">
        <v>31028</v>
      </c>
      <c r="D76" s="70"/>
      <c r="E76" s="67">
        <v>31257</v>
      </c>
      <c r="F76" s="68"/>
      <c r="G76" s="69">
        <f t="shared" si="0"/>
        <v>229</v>
      </c>
      <c r="I76" s="68"/>
      <c r="J76" s="66">
        <v>31028</v>
      </c>
      <c r="K76" s="21">
        <v>229</v>
      </c>
    </row>
    <row r="77" spans="1:27" ht="13">
      <c r="A77" s="63">
        <v>20200705</v>
      </c>
      <c r="B77" s="73" t="s">
        <v>173</v>
      </c>
      <c r="C77" s="66">
        <v>30671</v>
      </c>
      <c r="D77" s="70"/>
      <c r="E77" s="67">
        <v>30900</v>
      </c>
      <c r="F77" s="68"/>
      <c r="G77" s="69">
        <f t="shared" si="0"/>
        <v>229</v>
      </c>
      <c r="I77" s="68"/>
      <c r="J77" s="66">
        <v>30671</v>
      </c>
      <c r="K77" s="21">
        <v>229</v>
      </c>
    </row>
    <row r="78" spans="1:27" ht="13">
      <c r="A78" s="63">
        <v>20200704</v>
      </c>
      <c r="B78" s="73" t="s">
        <v>173</v>
      </c>
      <c r="C78" s="66">
        <v>30458</v>
      </c>
      <c r="D78" s="70"/>
      <c r="E78" s="67">
        <v>30674</v>
      </c>
      <c r="F78" s="68"/>
      <c r="G78" s="69">
        <f t="shared" si="0"/>
        <v>216</v>
      </c>
      <c r="I78" s="68"/>
      <c r="J78" s="66">
        <v>30458</v>
      </c>
      <c r="K78" s="21">
        <v>216</v>
      </c>
    </row>
    <row r="79" spans="1:27" ht="13">
      <c r="A79" s="63">
        <v>20200703</v>
      </c>
      <c r="B79" s="73" t="s">
        <v>173</v>
      </c>
      <c r="C79" s="66">
        <v>28573</v>
      </c>
      <c r="D79" s="70"/>
      <c r="E79" s="67">
        <v>28770</v>
      </c>
      <c r="F79" s="68"/>
      <c r="G79" s="69">
        <f t="shared" si="0"/>
        <v>197</v>
      </c>
      <c r="I79" s="68"/>
      <c r="J79" s="66">
        <v>28573</v>
      </c>
      <c r="K79" s="21">
        <v>197</v>
      </c>
    </row>
    <row r="80" spans="1:27" ht="13">
      <c r="A80" s="63">
        <v>20200702</v>
      </c>
      <c r="B80" s="73" t="s">
        <v>173</v>
      </c>
      <c r="C80" s="66">
        <v>28573</v>
      </c>
      <c r="D80" s="70"/>
      <c r="E80" s="67">
        <v>28770</v>
      </c>
      <c r="F80" s="68"/>
      <c r="G80" s="69">
        <f t="shared" si="0"/>
        <v>197</v>
      </c>
      <c r="I80" s="68"/>
      <c r="J80" s="66">
        <v>28573</v>
      </c>
      <c r="K80" s="21">
        <v>197</v>
      </c>
    </row>
    <row r="81" spans="1:11" ht="13">
      <c r="A81" s="63">
        <v>20200701</v>
      </c>
      <c r="B81" s="73" t="s">
        <v>173</v>
      </c>
      <c r="C81" s="66">
        <v>27710</v>
      </c>
      <c r="D81" s="70"/>
      <c r="E81" s="67">
        <v>27900</v>
      </c>
      <c r="F81" s="68"/>
      <c r="G81" s="69">
        <f t="shared" si="0"/>
        <v>190</v>
      </c>
      <c r="I81" s="68"/>
      <c r="J81" s="66">
        <v>27710</v>
      </c>
      <c r="K81" s="21">
        <v>190</v>
      </c>
    </row>
    <row r="82" spans="1:11" ht="13">
      <c r="A82" s="63">
        <v>20200630</v>
      </c>
      <c r="B82" s="73" t="s">
        <v>173</v>
      </c>
      <c r="C82" s="66">
        <v>27067</v>
      </c>
      <c r="D82" s="70"/>
      <c r="E82" s="67">
        <v>27247</v>
      </c>
      <c r="F82" s="68"/>
      <c r="G82" s="69">
        <f t="shared" si="0"/>
        <v>180</v>
      </c>
      <c r="I82" s="68"/>
      <c r="J82" s="66">
        <v>27067</v>
      </c>
      <c r="K82" s="21">
        <v>180</v>
      </c>
    </row>
    <row r="83" spans="1:11" ht="13">
      <c r="A83" s="63">
        <v>20200629</v>
      </c>
      <c r="B83" s="73" t="s">
        <v>173</v>
      </c>
      <c r="C83" s="66">
        <v>26400</v>
      </c>
      <c r="D83" s="70"/>
      <c r="E83" s="67">
        <v>26567</v>
      </c>
      <c r="F83" s="68"/>
      <c r="G83" s="69">
        <f t="shared" si="0"/>
        <v>167</v>
      </c>
      <c r="I83" s="68"/>
      <c r="J83" s="66">
        <v>26400</v>
      </c>
      <c r="K83" s="21">
        <v>167</v>
      </c>
    </row>
    <row r="84" spans="1:11" ht="13">
      <c r="A84" s="63">
        <v>20200628</v>
      </c>
      <c r="B84" s="73" t="s">
        <v>173</v>
      </c>
      <c r="C84" s="66">
        <v>25724</v>
      </c>
      <c r="D84" s="70"/>
      <c r="E84" s="67">
        <v>25892</v>
      </c>
      <c r="F84" s="68"/>
      <c r="G84" s="69">
        <f t="shared" si="0"/>
        <v>168</v>
      </c>
      <c r="I84" s="68"/>
      <c r="J84" s="66">
        <v>25724</v>
      </c>
      <c r="K84" s="21">
        <v>168</v>
      </c>
    </row>
    <row r="85" spans="1:11" ht="13">
      <c r="A85" s="63">
        <v>20200627</v>
      </c>
      <c r="B85" s="73" t="s">
        <v>173</v>
      </c>
      <c r="C85" s="66">
        <v>25368</v>
      </c>
      <c r="D85" s="70"/>
      <c r="E85" s="67">
        <v>25531</v>
      </c>
      <c r="F85" s="68"/>
      <c r="G85" s="69">
        <f t="shared" si="0"/>
        <v>163</v>
      </c>
      <c r="I85" s="68"/>
      <c r="J85" s="66">
        <v>25368</v>
      </c>
      <c r="K85" s="21">
        <v>163</v>
      </c>
    </row>
    <row r="86" spans="1:11" ht="13">
      <c r="A86" s="63">
        <v>20200626</v>
      </c>
      <c r="B86" s="73" t="s">
        <v>173</v>
      </c>
      <c r="C86" s="66">
        <v>24906</v>
      </c>
      <c r="D86" s="70"/>
      <c r="E86" s="67">
        <v>25066</v>
      </c>
      <c r="F86" s="68"/>
      <c r="G86" s="69">
        <f t="shared" si="0"/>
        <v>160</v>
      </c>
      <c r="I86" s="68"/>
      <c r="J86" s="66">
        <v>24906</v>
      </c>
      <c r="K86" s="21">
        <v>160</v>
      </c>
    </row>
    <row r="87" spans="1:11" ht="13">
      <c r="A87" s="63">
        <v>20200625</v>
      </c>
      <c r="B87" s="73" t="s">
        <v>173</v>
      </c>
      <c r="C87" s="66">
        <v>24358</v>
      </c>
      <c r="D87" s="70"/>
      <c r="E87" s="67">
        <v>24516</v>
      </c>
      <c r="F87" s="68"/>
      <c r="G87" s="69">
        <f t="shared" si="0"/>
        <v>158</v>
      </c>
      <c r="I87" s="68"/>
      <c r="J87" s="66">
        <v>24358</v>
      </c>
      <c r="K87" s="21">
        <v>158</v>
      </c>
    </row>
    <row r="88" spans="1:11" ht="13">
      <c r="A88" s="63">
        <v>20200624</v>
      </c>
      <c r="B88" s="73" t="s">
        <v>173</v>
      </c>
      <c r="C88" s="66">
        <v>23268</v>
      </c>
      <c r="D88" s="70"/>
      <c r="E88" s="67">
        <v>23424</v>
      </c>
      <c r="F88" s="68"/>
      <c r="G88" s="69">
        <f t="shared" si="0"/>
        <v>156</v>
      </c>
      <c r="I88" s="68"/>
      <c r="J88" s="66">
        <v>23268</v>
      </c>
      <c r="K88" s="21">
        <v>156</v>
      </c>
    </row>
    <row r="89" spans="1:11" ht="13">
      <c r="A89" s="63">
        <v>20200623</v>
      </c>
      <c r="B89" s="73" t="s">
        <v>173</v>
      </c>
      <c r="C89" s="66">
        <v>22745</v>
      </c>
      <c r="D89" s="70"/>
      <c r="E89" s="67">
        <v>22898</v>
      </c>
      <c r="F89" s="68"/>
      <c r="G89" s="69">
        <f t="shared" si="0"/>
        <v>153</v>
      </c>
      <c r="I89" s="68"/>
      <c r="J89" s="66">
        <v>22745</v>
      </c>
      <c r="K89" s="21">
        <v>153</v>
      </c>
    </row>
    <row r="90" spans="1:11" ht="13">
      <c r="A90" s="63">
        <v>20200622</v>
      </c>
      <c r="B90" s="73" t="s">
        <v>173</v>
      </c>
      <c r="C90" s="66">
        <v>22136</v>
      </c>
      <c r="D90" s="70"/>
      <c r="E90" s="67">
        <v>22287</v>
      </c>
      <c r="F90" s="68"/>
      <c r="G90" s="69">
        <f t="shared" si="0"/>
        <v>151</v>
      </c>
      <c r="I90" s="68"/>
      <c r="J90" s="66">
        <v>22136</v>
      </c>
      <c r="K90" s="21">
        <v>151</v>
      </c>
    </row>
    <row r="91" spans="1:11" ht="13">
      <c r="A91" s="63">
        <v>20200621</v>
      </c>
      <c r="B91" s="73" t="s">
        <v>173</v>
      </c>
      <c r="C91" s="66">
        <v>20500</v>
      </c>
      <c r="D91" s="70"/>
      <c r="E91" s="67">
        <v>20641</v>
      </c>
      <c r="F91" s="68"/>
      <c r="G91" s="69">
        <f t="shared" si="0"/>
        <v>141</v>
      </c>
      <c r="I91" s="68"/>
      <c r="J91" s="66">
        <v>20500</v>
      </c>
      <c r="K91" s="21">
        <v>141</v>
      </c>
    </row>
    <row r="92" spans="1:11" ht="13">
      <c r="A92" s="63">
        <v>20200620</v>
      </c>
      <c r="B92" s="73" t="s">
        <v>173</v>
      </c>
      <c r="C92" s="66">
        <v>20500</v>
      </c>
      <c r="D92" s="70"/>
      <c r="E92" s="67">
        <v>20641</v>
      </c>
      <c r="F92" s="68"/>
      <c r="G92" s="69">
        <f t="shared" si="0"/>
        <v>141</v>
      </c>
      <c r="I92" s="68"/>
      <c r="J92" s="66">
        <v>20500</v>
      </c>
      <c r="K92" s="21">
        <v>141</v>
      </c>
    </row>
    <row r="93" spans="1:11" ht="13">
      <c r="A93" s="82">
        <v>20200619</v>
      </c>
      <c r="B93" s="84" t="s">
        <v>173</v>
      </c>
      <c r="C93" s="95">
        <v>20500</v>
      </c>
      <c r="D93" s="79"/>
      <c r="E93" s="80">
        <v>20641</v>
      </c>
      <c r="F93" s="83"/>
      <c r="G93" s="96">
        <f t="shared" si="0"/>
        <v>141</v>
      </c>
      <c r="I93" s="68"/>
      <c r="J93" s="97">
        <v>20500</v>
      </c>
      <c r="K93" s="21">
        <v>141</v>
      </c>
    </row>
    <row r="94" spans="1:11" ht="13">
      <c r="A94" s="63">
        <v>20200618</v>
      </c>
      <c r="B94" s="73" t="s">
        <v>173</v>
      </c>
      <c r="C94" s="66">
        <v>20500</v>
      </c>
      <c r="D94" s="70"/>
      <c r="E94" s="67">
        <v>20641</v>
      </c>
      <c r="F94" s="68"/>
      <c r="G94" s="69">
        <f t="shared" si="0"/>
        <v>141</v>
      </c>
      <c r="I94" s="68"/>
      <c r="J94" s="66">
        <v>20500</v>
      </c>
      <c r="K94" s="21">
        <v>141</v>
      </c>
    </row>
    <row r="95" spans="1:11" ht="13">
      <c r="A95" s="63">
        <v>20200617</v>
      </c>
      <c r="B95" s="73" t="s">
        <v>173</v>
      </c>
      <c r="C95" s="66">
        <v>20500</v>
      </c>
      <c r="D95" s="70"/>
      <c r="E95" s="67">
        <v>20641</v>
      </c>
      <c r="F95" s="68"/>
      <c r="G95" s="69">
        <f t="shared" si="0"/>
        <v>141</v>
      </c>
      <c r="I95" s="68"/>
      <c r="J95" s="66">
        <v>20500</v>
      </c>
      <c r="K95" s="21">
        <v>141</v>
      </c>
    </row>
    <row r="96" spans="1:11" ht="13">
      <c r="A96" s="63">
        <v>20200616</v>
      </c>
      <c r="B96" s="73" t="s">
        <v>173</v>
      </c>
      <c r="C96" s="66">
        <v>20013</v>
      </c>
      <c r="D96" s="70"/>
      <c r="E96" s="67">
        <v>20152</v>
      </c>
      <c r="F96" s="68"/>
      <c r="G96" s="69">
        <f t="shared" si="0"/>
        <v>139</v>
      </c>
      <c r="I96" s="68"/>
      <c r="J96" s="66">
        <v>20013</v>
      </c>
      <c r="K96" s="21">
        <v>139</v>
      </c>
    </row>
    <row r="97" spans="1:11" ht="13">
      <c r="A97" s="63">
        <v>20200615</v>
      </c>
      <c r="B97" s="73" t="s">
        <v>173</v>
      </c>
      <c r="C97" s="66">
        <v>19664</v>
      </c>
      <c r="D97" s="70"/>
      <c r="E97" s="67">
        <v>19799</v>
      </c>
      <c r="F97" s="68"/>
      <c r="G97" s="69">
        <f t="shared" si="0"/>
        <v>135</v>
      </c>
      <c r="I97" s="68"/>
      <c r="J97" s="66">
        <v>19664</v>
      </c>
      <c r="K97" s="21">
        <v>135</v>
      </c>
    </row>
    <row r="98" spans="1:11" ht="13">
      <c r="A98" s="82">
        <v>20200614</v>
      </c>
      <c r="B98" s="84" t="s">
        <v>173</v>
      </c>
      <c r="C98" s="95">
        <v>19383</v>
      </c>
      <c r="D98" s="79"/>
      <c r="E98" s="80">
        <v>19516</v>
      </c>
      <c r="F98" s="83"/>
      <c r="G98" s="96">
        <f t="shared" si="0"/>
        <v>133</v>
      </c>
      <c r="I98" s="68"/>
      <c r="J98" s="98">
        <v>19383</v>
      </c>
      <c r="K98" s="34">
        <v>133</v>
      </c>
    </row>
    <row r="99" spans="1:11" ht="13">
      <c r="A99" s="63">
        <v>20200613</v>
      </c>
      <c r="B99" s="73" t="s">
        <v>173</v>
      </c>
      <c r="C99" s="66">
        <v>19216</v>
      </c>
      <c r="D99" s="70"/>
      <c r="E99" s="67">
        <v>19348</v>
      </c>
      <c r="F99" s="68"/>
      <c r="G99" s="69">
        <f t="shared" si="0"/>
        <v>132</v>
      </c>
      <c r="I99" s="68"/>
      <c r="J99" s="66">
        <v>19216</v>
      </c>
      <c r="K99" s="21">
        <v>132</v>
      </c>
    </row>
    <row r="100" spans="1:11" ht="13">
      <c r="A100" s="63">
        <v>20200612</v>
      </c>
      <c r="B100" s="73" t="s">
        <v>173</v>
      </c>
      <c r="C100" s="66">
        <v>18959</v>
      </c>
      <c r="D100" s="70"/>
      <c r="E100" s="67">
        <v>19091</v>
      </c>
      <c r="F100" s="68"/>
      <c r="G100" s="69">
        <f t="shared" si="0"/>
        <v>132</v>
      </c>
      <c r="I100" s="68"/>
      <c r="J100" s="66">
        <v>18959</v>
      </c>
      <c r="K100" s="21">
        <v>132</v>
      </c>
    </row>
    <row r="101" spans="1:11" ht="13">
      <c r="A101" s="63">
        <v>20200611</v>
      </c>
      <c r="B101" s="73" t="s">
        <v>173</v>
      </c>
      <c r="C101" s="66">
        <v>18351</v>
      </c>
      <c r="D101" s="70"/>
      <c r="E101" s="67">
        <v>18483</v>
      </c>
      <c r="F101" s="68"/>
      <c r="G101" s="69">
        <f t="shared" si="0"/>
        <v>132</v>
      </c>
      <c r="I101" s="68"/>
      <c r="J101" s="66">
        <v>18351</v>
      </c>
      <c r="K101" s="21">
        <v>132</v>
      </c>
    </row>
    <row r="102" spans="1:11" ht="13">
      <c r="A102" s="63">
        <v>20200610</v>
      </c>
      <c r="B102" s="73" t="s">
        <v>173</v>
      </c>
      <c r="C102" s="66">
        <v>18351</v>
      </c>
      <c r="D102" s="70"/>
      <c r="E102" s="67">
        <v>18483</v>
      </c>
      <c r="F102" s="68"/>
      <c r="G102" s="69">
        <f t="shared" si="0"/>
        <v>132</v>
      </c>
      <c r="I102" s="68"/>
      <c r="J102" s="66">
        <v>18351</v>
      </c>
      <c r="K102" s="21">
        <v>132</v>
      </c>
    </row>
    <row r="103" spans="1:11" ht="13">
      <c r="A103" s="63">
        <v>20200609</v>
      </c>
      <c r="B103" s="73" t="s">
        <v>173</v>
      </c>
      <c r="C103" s="66">
        <v>17645</v>
      </c>
      <c r="D103" s="70"/>
      <c r="E103" s="67">
        <v>17768</v>
      </c>
      <c r="F103" s="68"/>
      <c r="G103" s="69">
        <f t="shared" si="0"/>
        <v>123</v>
      </c>
      <c r="I103" s="68"/>
      <c r="J103" s="66">
        <v>17645</v>
      </c>
      <c r="K103" s="21">
        <v>123</v>
      </c>
    </row>
    <row r="104" spans="1:11" ht="13">
      <c r="A104" s="63">
        <v>20200608</v>
      </c>
      <c r="B104" s="73" t="s">
        <v>173</v>
      </c>
      <c r="C104" s="66">
        <v>17645</v>
      </c>
      <c r="D104" s="70"/>
      <c r="E104" s="67">
        <v>17768</v>
      </c>
      <c r="F104" s="68"/>
      <c r="G104" s="69">
        <f t="shared" si="0"/>
        <v>123</v>
      </c>
      <c r="I104" s="68"/>
      <c r="J104" s="66">
        <v>17645</v>
      </c>
      <c r="K104" s="21">
        <v>123</v>
      </c>
    </row>
    <row r="105" spans="1:11" ht="13">
      <c r="A105" s="63">
        <v>20200607</v>
      </c>
      <c r="B105" s="73" t="s">
        <v>173</v>
      </c>
      <c r="C105" s="66">
        <v>17148</v>
      </c>
      <c r="D105" s="70"/>
      <c r="E105" s="67">
        <v>17270</v>
      </c>
      <c r="F105" s="68"/>
      <c r="G105" s="69">
        <f t="shared" si="0"/>
        <v>122</v>
      </c>
      <c r="I105" s="68"/>
      <c r="J105" s="66">
        <v>17148</v>
      </c>
      <c r="K105" s="21">
        <v>122</v>
      </c>
    </row>
    <row r="106" spans="1:11" ht="13">
      <c r="A106" s="63">
        <v>20200606</v>
      </c>
      <c r="B106" s="73" t="s">
        <v>173</v>
      </c>
      <c r="C106" s="66">
        <v>16654</v>
      </c>
      <c r="D106" s="70"/>
      <c r="E106" s="67">
        <v>16769</v>
      </c>
      <c r="F106" s="68"/>
      <c r="G106" s="69">
        <f t="shared" si="0"/>
        <v>115</v>
      </c>
      <c r="I106" s="68"/>
      <c r="J106" s="66">
        <v>16654</v>
      </c>
      <c r="K106" s="21">
        <v>115</v>
      </c>
    </row>
    <row r="107" spans="1:11" ht="13">
      <c r="A107" s="63">
        <v>20200605</v>
      </c>
      <c r="B107" s="73" t="s">
        <v>173</v>
      </c>
      <c r="C107" s="66">
        <v>16654</v>
      </c>
      <c r="D107" s="70"/>
      <c r="E107" s="67">
        <v>16759</v>
      </c>
      <c r="F107" s="68"/>
      <c r="G107" s="69">
        <f t="shared" si="0"/>
        <v>105</v>
      </c>
      <c r="I107" s="68"/>
      <c r="J107" s="66">
        <v>16654</v>
      </c>
      <c r="K107" s="21">
        <v>105</v>
      </c>
    </row>
    <row r="108" spans="1:11" ht="13">
      <c r="A108" s="63">
        <v>20200604</v>
      </c>
      <c r="B108" s="73" t="s">
        <v>173</v>
      </c>
      <c r="C108" s="66">
        <v>16447</v>
      </c>
      <c r="D108" s="70"/>
      <c r="E108" s="67">
        <v>16560</v>
      </c>
      <c r="F108" s="68"/>
      <c r="G108" s="69">
        <f t="shared" si="0"/>
        <v>113</v>
      </c>
      <c r="I108" s="68"/>
      <c r="J108" s="66">
        <v>16447</v>
      </c>
      <c r="K108" s="21">
        <v>113</v>
      </c>
    </row>
    <row r="109" spans="1:11" ht="13">
      <c r="A109" s="82">
        <v>20200603</v>
      </c>
      <c r="B109" s="84" t="s">
        <v>173</v>
      </c>
      <c r="C109" s="95">
        <v>16211</v>
      </c>
      <c r="D109" s="79"/>
      <c r="E109" s="80">
        <v>16322</v>
      </c>
      <c r="F109" s="83"/>
      <c r="G109" s="96">
        <f t="shared" si="0"/>
        <v>111</v>
      </c>
      <c r="I109" s="68"/>
      <c r="J109" s="99">
        <v>16211</v>
      </c>
      <c r="K109" s="21">
        <v>111</v>
      </c>
    </row>
    <row r="110" spans="1:11" ht="13">
      <c r="A110" s="63">
        <v>20200602</v>
      </c>
      <c r="B110" s="73" t="s">
        <v>173</v>
      </c>
      <c r="C110" s="66">
        <v>15910</v>
      </c>
      <c r="D110" s="70"/>
      <c r="E110" s="67">
        <v>16020</v>
      </c>
      <c r="F110" s="68"/>
      <c r="G110" s="69">
        <f t="shared" si="0"/>
        <v>110</v>
      </c>
      <c r="I110" s="68"/>
      <c r="J110" s="66">
        <v>15910</v>
      </c>
      <c r="K110" s="21">
        <v>110</v>
      </c>
    </row>
    <row r="111" spans="1:11" ht="13">
      <c r="A111" s="63">
        <v>20200601</v>
      </c>
      <c r="B111" s="73" t="s">
        <v>173</v>
      </c>
      <c r="C111" s="66">
        <v>15752</v>
      </c>
      <c r="D111" s="70"/>
      <c r="E111" s="67">
        <v>15752</v>
      </c>
      <c r="F111" s="68"/>
      <c r="G111" s="69">
        <f t="shared" si="0"/>
        <v>0</v>
      </c>
      <c r="I111" s="68"/>
      <c r="J111" s="66">
        <v>15752</v>
      </c>
    </row>
    <row r="112" spans="1:11" ht="13">
      <c r="A112" s="63">
        <v>20200531</v>
      </c>
      <c r="B112" s="73" t="s">
        <v>173</v>
      </c>
      <c r="C112" s="66">
        <v>15501</v>
      </c>
      <c r="D112" s="70"/>
      <c r="E112" s="67">
        <v>15501</v>
      </c>
      <c r="F112" s="68"/>
      <c r="G112" s="69">
        <f t="shared" si="0"/>
        <v>0</v>
      </c>
      <c r="I112" s="68"/>
    </row>
    <row r="113" spans="1:9" ht="13">
      <c r="A113" s="63">
        <v>20200530</v>
      </c>
      <c r="B113" s="73" t="s">
        <v>173</v>
      </c>
      <c r="C113" s="66">
        <v>15229</v>
      </c>
      <c r="D113" s="70"/>
      <c r="E113" s="67">
        <v>15229</v>
      </c>
      <c r="F113" s="68"/>
      <c r="G113" s="69">
        <f t="shared" si="0"/>
        <v>0</v>
      </c>
      <c r="I113" s="68"/>
    </row>
    <row r="114" spans="1:9" ht="13">
      <c r="A114" s="63">
        <v>20200529</v>
      </c>
      <c r="B114" s="73" t="s">
        <v>173</v>
      </c>
      <c r="C114" s="66">
        <v>14790</v>
      </c>
      <c r="D114" s="70"/>
      <c r="E114" s="67">
        <v>14790</v>
      </c>
      <c r="F114" s="68"/>
      <c r="G114" s="69">
        <f t="shared" si="0"/>
        <v>0</v>
      </c>
      <c r="I114" s="68"/>
    </row>
    <row r="115" spans="1:9" ht="13">
      <c r="A115" s="63">
        <v>20200528</v>
      </c>
      <c r="B115" s="73" t="s">
        <v>173</v>
      </c>
      <c r="C115" s="66">
        <v>14372</v>
      </c>
      <c r="D115" s="70"/>
      <c r="E115" s="67">
        <v>14372</v>
      </c>
      <c r="F115" s="68"/>
      <c r="G115" s="69">
        <f t="shared" si="0"/>
        <v>0</v>
      </c>
      <c r="I115" s="68"/>
    </row>
    <row r="116" spans="1:9" ht="13">
      <c r="A116" s="63">
        <v>20200527</v>
      </c>
      <c r="B116" s="73" t="s">
        <v>173</v>
      </c>
      <c r="C116" s="66">
        <v>14044</v>
      </c>
      <c r="D116" s="70"/>
      <c r="E116" s="67">
        <v>14044</v>
      </c>
      <c r="F116" s="68"/>
      <c r="G116" s="69">
        <f t="shared" si="0"/>
        <v>0</v>
      </c>
      <c r="I116" s="68"/>
    </row>
    <row r="117" spans="1:9" ht="13">
      <c r="A117" s="63">
        <v>20200526</v>
      </c>
      <c r="B117" s="73" t="s">
        <v>173</v>
      </c>
      <c r="C117" s="66">
        <v>13731</v>
      </c>
      <c r="D117" s="70"/>
      <c r="E117" s="67">
        <v>13731</v>
      </c>
      <c r="F117" s="68"/>
      <c r="G117" s="69">
        <f t="shared" si="0"/>
        <v>0</v>
      </c>
      <c r="I117" s="68"/>
    </row>
    <row r="118" spans="1:9" ht="13">
      <c r="A118" s="63">
        <v>20200525</v>
      </c>
      <c r="B118" s="73" t="s">
        <v>173</v>
      </c>
      <c r="C118" s="66">
        <v>13458</v>
      </c>
      <c r="D118" s="70"/>
      <c r="E118" s="67">
        <v>13458</v>
      </c>
      <c r="F118" s="68"/>
      <c r="G118" s="69">
        <f t="shared" si="0"/>
        <v>0</v>
      </c>
      <c r="I118" s="68"/>
    </row>
    <row r="119" spans="1:9" ht="13">
      <c r="A119" s="63">
        <v>20200524</v>
      </c>
      <c r="B119" s="73" t="s">
        <v>173</v>
      </c>
      <c r="C119" s="66">
        <v>13252</v>
      </c>
      <c r="D119" s="70"/>
      <c r="E119" s="67">
        <v>13252</v>
      </c>
      <c r="F119" s="68"/>
      <c r="G119" s="69">
        <f t="shared" si="0"/>
        <v>0</v>
      </c>
      <c r="I119" s="68"/>
    </row>
    <row r="120" spans="1:9" ht="13">
      <c r="A120" s="63">
        <v>20200523</v>
      </c>
      <c r="B120" s="73" t="s">
        <v>173</v>
      </c>
      <c r="C120" s="66">
        <v>13005</v>
      </c>
      <c r="D120" s="70"/>
      <c r="E120" s="67">
        <v>13005</v>
      </c>
      <c r="F120" s="68"/>
      <c r="G120" s="69">
        <f t="shared" si="0"/>
        <v>0</v>
      </c>
      <c r="I120" s="68"/>
    </row>
    <row r="121" spans="1:9" ht="13">
      <c r="A121" s="63">
        <v>20200522</v>
      </c>
      <c r="B121" s="73" t="s">
        <v>173</v>
      </c>
      <c r="C121" s="66">
        <v>12624</v>
      </c>
      <c r="D121" s="70"/>
      <c r="E121" s="67">
        <v>12624</v>
      </c>
      <c r="F121" s="68"/>
      <c r="G121" s="69">
        <f t="shared" si="0"/>
        <v>0</v>
      </c>
      <c r="I121" s="68"/>
    </row>
    <row r="122" spans="1:9" ht="13">
      <c r="A122" s="63">
        <v>20200521</v>
      </c>
      <c r="B122" s="73" t="s">
        <v>173</v>
      </c>
      <c r="C122" s="70">
        <v>12222</v>
      </c>
      <c r="D122" s="70"/>
      <c r="E122" s="67">
        <v>12222</v>
      </c>
      <c r="F122" s="68"/>
      <c r="G122" s="69">
        <f t="shared" si="0"/>
        <v>0</v>
      </c>
      <c r="I122" s="68"/>
    </row>
    <row r="123" spans="1:9" ht="13">
      <c r="A123" s="63">
        <v>20200520</v>
      </c>
      <c r="B123" s="73" t="s">
        <v>173</v>
      </c>
      <c r="C123" s="70">
        <v>11967</v>
      </c>
      <c r="D123" s="70"/>
      <c r="E123" s="67">
        <v>11967</v>
      </c>
      <c r="F123" s="68"/>
      <c r="G123" s="69">
        <f t="shared" si="0"/>
        <v>0</v>
      </c>
      <c r="I123" s="68"/>
    </row>
    <row r="124" spans="1:9" ht="13">
      <c r="A124" s="63">
        <v>20200519</v>
      </c>
      <c r="B124" s="73" t="s">
        <v>173</v>
      </c>
      <c r="C124" s="70">
        <v>11704</v>
      </c>
      <c r="D124" s="70"/>
      <c r="E124" s="67">
        <v>11704</v>
      </c>
      <c r="F124" s="68"/>
      <c r="G124" s="69">
        <f t="shared" si="0"/>
        <v>0</v>
      </c>
      <c r="I124" s="68"/>
    </row>
    <row r="125" spans="1:9" ht="13">
      <c r="A125" s="63">
        <v>20200518</v>
      </c>
      <c r="B125" s="73" t="s">
        <v>173</v>
      </c>
      <c r="C125" s="70">
        <v>11432</v>
      </c>
      <c r="D125" s="70"/>
      <c r="E125" s="67">
        <v>11432</v>
      </c>
      <c r="F125" s="68"/>
      <c r="G125" s="69">
        <f t="shared" si="0"/>
        <v>0</v>
      </c>
      <c r="I125" s="68"/>
    </row>
    <row r="126" spans="1:9" ht="13">
      <c r="A126" s="63">
        <v>20200517</v>
      </c>
      <c r="B126" s="73" t="s">
        <v>173</v>
      </c>
      <c r="C126" s="70">
        <v>11296</v>
      </c>
      <c r="D126" s="70"/>
      <c r="E126" s="67">
        <v>11296</v>
      </c>
      <c r="F126" s="68"/>
      <c r="G126" s="69">
        <f t="shared" si="0"/>
        <v>0</v>
      </c>
      <c r="I126" s="68"/>
    </row>
    <row r="127" spans="1:9" ht="13">
      <c r="A127" s="63">
        <v>20200516</v>
      </c>
      <c r="B127" s="73" t="s">
        <v>173</v>
      </c>
      <c r="C127" s="70">
        <v>11123</v>
      </c>
      <c r="D127" s="70"/>
      <c r="E127" s="67">
        <v>11123</v>
      </c>
      <c r="F127" s="68"/>
      <c r="G127" s="69">
        <f t="shared" si="0"/>
        <v>0</v>
      </c>
      <c r="I127" s="68"/>
    </row>
    <row r="128" spans="1:9" ht="13">
      <c r="A128" s="63">
        <v>20200515</v>
      </c>
      <c r="B128" s="73" t="s">
        <v>173</v>
      </c>
      <c r="C128" s="70">
        <v>10801</v>
      </c>
      <c r="D128" s="70"/>
      <c r="E128" s="67">
        <v>10801</v>
      </c>
      <c r="F128" s="68"/>
      <c r="G128" s="69">
        <f t="shared" si="0"/>
        <v>0</v>
      </c>
      <c r="I128" s="68"/>
    </row>
    <row r="129" spans="1:9" ht="13">
      <c r="A129" s="82">
        <v>20200514</v>
      </c>
      <c r="B129" s="84" t="s">
        <v>173</v>
      </c>
      <c r="C129" s="79">
        <v>105326</v>
      </c>
      <c r="D129" s="79"/>
      <c r="E129" s="80">
        <v>10483</v>
      </c>
      <c r="F129" s="83"/>
      <c r="G129" s="96">
        <f t="shared" si="0"/>
        <v>-94843</v>
      </c>
      <c r="H129" s="10"/>
      <c r="I129" s="83"/>
    </row>
    <row r="130" spans="1:9" ht="13">
      <c r="A130" s="63">
        <v>20200513</v>
      </c>
      <c r="B130" s="73" t="s">
        <v>173</v>
      </c>
      <c r="C130" s="70">
        <v>10090</v>
      </c>
      <c r="D130" s="70"/>
      <c r="E130" s="67">
        <v>10090</v>
      </c>
      <c r="F130" s="68"/>
      <c r="G130" s="69">
        <f t="shared" si="0"/>
        <v>0</v>
      </c>
      <c r="I130" s="68"/>
    </row>
    <row r="131" spans="1:9" ht="13">
      <c r="A131" s="63">
        <v>20200512</v>
      </c>
      <c r="B131" s="73" t="s">
        <v>173</v>
      </c>
      <c r="C131" s="70">
        <v>9908</v>
      </c>
      <c r="D131" s="70"/>
      <c r="E131" s="67">
        <v>9908</v>
      </c>
      <c r="F131" s="68"/>
      <c r="G131" s="69">
        <f t="shared" si="0"/>
        <v>0</v>
      </c>
      <c r="I131" s="68"/>
    </row>
    <row r="132" spans="1:9" ht="13">
      <c r="A132" s="63">
        <v>20200511</v>
      </c>
      <c r="B132" s="73" t="s">
        <v>173</v>
      </c>
      <c r="C132" s="70">
        <v>9674</v>
      </c>
      <c r="D132" s="70"/>
      <c r="E132" s="67">
        <v>9674</v>
      </c>
      <c r="F132" s="68"/>
      <c r="G132" s="69">
        <f t="shared" si="0"/>
        <v>0</v>
      </c>
      <c r="I132" s="68"/>
    </row>
    <row r="133" spans="1:9" ht="13">
      <c r="A133" s="63">
        <v>20200510</v>
      </c>
      <c r="B133" s="73" t="s">
        <v>173</v>
      </c>
      <c r="C133" s="70">
        <v>9501</v>
      </c>
      <c r="D133" s="70"/>
      <c r="E133" s="67">
        <v>9501</v>
      </c>
      <c r="F133" s="68"/>
      <c r="G133" s="69">
        <f t="shared" si="0"/>
        <v>0</v>
      </c>
      <c r="I133" s="68"/>
    </row>
    <row r="134" spans="1:9" ht="13">
      <c r="A134" s="63">
        <v>20200509</v>
      </c>
      <c r="B134" s="73" t="s">
        <v>173</v>
      </c>
      <c r="C134" s="70">
        <v>9378</v>
      </c>
      <c r="D134" s="70"/>
      <c r="E134" s="67">
        <v>9378</v>
      </c>
      <c r="F134" s="68"/>
      <c r="G134" s="69">
        <f t="shared" si="0"/>
        <v>0</v>
      </c>
      <c r="I134" s="68"/>
    </row>
    <row r="135" spans="1:9" ht="13">
      <c r="A135" s="63">
        <v>20200508</v>
      </c>
      <c r="B135" s="73" t="s">
        <v>173</v>
      </c>
      <c r="C135" s="70">
        <v>9090</v>
      </c>
      <c r="D135" s="70"/>
      <c r="E135" s="67">
        <v>9090</v>
      </c>
      <c r="F135" s="68"/>
      <c r="G135" s="69">
        <f t="shared" si="0"/>
        <v>0</v>
      </c>
      <c r="I135" s="68"/>
    </row>
    <row r="136" spans="1:9" ht="13">
      <c r="A136" s="63">
        <v>20200507</v>
      </c>
      <c r="B136" s="73" t="s">
        <v>173</v>
      </c>
      <c r="C136" s="70">
        <v>8686</v>
      </c>
      <c r="D136" s="70"/>
      <c r="E136" s="67">
        <v>8686</v>
      </c>
      <c r="F136" s="68"/>
      <c r="G136" s="69">
        <f t="shared" si="0"/>
        <v>0</v>
      </c>
      <c r="I136" s="68"/>
    </row>
    <row r="137" spans="1:9" ht="13">
      <c r="A137" s="63">
        <v>20200506</v>
      </c>
      <c r="B137" s="73" t="s">
        <v>173</v>
      </c>
      <c r="C137" s="70">
        <v>8424</v>
      </c>
      <c r="D137" s="70"/>
      <c r="E137" s="67">
        <v>8424</v>
      </c>
      <c r="F137" s="68"/>
      <c r="G137" s="69">
        <f t="shared" si="0"/>
        <v>0</v>
      </c>
      <c r="I137" s="68"/>
    </row>
    <row r="138" spans="1:9" ht="13">
      <c r="A138" s="63">
        <v>20200505</v>
      </c>
      <c r="B138" s="73" t="s">
        <v>173</v>
      </c>
      <c r="C138" s="70">
        <v>8207</v>
      </c>
      <c r="D138" s="70"/>
      <c r="E138" s="67">
        <v>8207</v>
      </c>
      <c r="F138" s="68"/>
      <c r="G138" s="69">
        <f t="shared" si="0"/>
        <v>0</v>
      </c>
      <c r="I138" s="68"/>
    </row>
    <row r="139" spans="1:9" ht="13">
      <c r="A139" s="63">
        <v>20200504</v>
      </c>
      <c r="B139" s="73" t="s">
        <v>173</v>
      </c>
      <c r="C139" s="70">
        <v>7877</v>
      </c>
      <c r="D139" s="70"/>
      <c r="E139" s="67">
        <v>7877</v>
      </c>
      <c r="F139" s="68"/>
      <c r="G139" s="69">
        <f t="shared" si="0"/>
        <v>0</v>
      </c>
      <c r="I139" s="68"/>
    </row>
    <row r="140" spans="1:9" ht="13">
      <c r="A140" s="63">
        <v>20200503</v>
      </c>
      <c r="B140" s="73" t="s">
        <v>173</v>
      </c>
      <c r="C140" s="70">
        <v>7550</v>
      </c>
      <c r="D140" s="70"/>
      <c r="E140" s="67">
        <v>7550</v>
      </c>
      <c r="F140" s="68"/>
      <c r="G140" s="69">
        <f t="shared" si="0"/>
        <v>0</v>
      </c>
      <c r="I140" s="68"/>
    </row>
    <row r="141" spans="1:9" ht="13">
      <c r="A141" s="63">
        <v>20200502</v>
      </c>
      <c r="B141" s="73" t="s">
        <v>173</v>
      </c>
      <c r="C141" s="70">
        <v>7441</v>
      </c>
      <c r="D141" s="70"/>
      <c r="E141" s="67">
        <v>7441</v>
      </c>
      <c r="F141" s="68"/>
      <c r="G141" s="69">
        <f t="shared" si="0"/>
        <v>0</v>
      </c>
      <c r="I141" s="68"/>
    </row>
    <row r="142" spans="1:9" ht="13">
      <c r="A142" s="63">
        <v>20200501</v>
      </c>
      <c r="B142" s="73" t="s">
        <v>173</v>
      </c>
      <c r="C142" s="70">
        <v>7212</v>
      </c>
      <c r="D142" s="70"/>
      <c r="E142" s="67">
        <v>7212</v>
      </c>
      <c r="F142" s="68"/>
      <c r="G142" s="69">
        <f t="shared" si="0"/>
        <v>0</v>
      </c>
      <c r="I142" s="68"/>
    </row>
    <row r="143" spans="1:9" ht="13">
      <c r="A143" s="63">
        <v>20200430</v>
      </c>
      <c r="B143" s="73" t="s">
        <v>173</v>
      </c>
      <c r="C143" s="70">
        <v>6815</v>
      </c>
      <c r="D143" s="70"/>
      <c r="E143" s="67">
        <v>6815</v>
      </c>
      <c r="F143" s="68"/>
      <c r="G143" s="69">
        <f t="shared" si="0"/>
        <v>0</v>
      </c>
      <c r="I143" s="68"/>
    </row>
    <row r="144" spans="1:9" ht="13">
      <c r="A144" s="63">
        <v>20200429</v>
      </c>
      <c r="B144" s="73" t="s">
        <v>173</v>
      </c>
      <c r="C144" s="70"/>
      <c r="D144" s="70"/>
      <c r="E144" s="67">
        <v>6569</v>
      </c>
      <c r="F144" s="68"/>
      <c r="G144" s="69">
        <f t="shared" si="0"/>
        <v>6569</v>
      </c>
      <c r="I144" s="68"/>
    </row>
    <row r="145" spans="1:9" ht="13">
      <c r="A145" s="63">
        <v>20200428</v>
      </c>
      <c r="B145" s="73" t="s">
        <v>173</v>
      </c>
      <c r="C145" s="70"/>
      <c r="D145" s="70"/>
      <c r="E145" s="67">
        <v>6342</v>
      </c>
      <c r="F145" s="68"/>
      <c r="G145" s="69">
        <f t="shared" si="0"/>
        <v>6342</v>
      </c>
      <c r="I145" s="68"/>
    </row>
    <row r="146" spans="1:9" ht="13">
      <c r="A146" s="63">
        <v>20200427</v>
      </c>
      <c r="B146" s="73" t="s">
        <v>173</v>
      </c>
      <c r="C146" s="70"/>
      <c r="D146" s="70"/>
      <c r="E146" s="67">
        <v>6094</v>
      </c>
      <c r="F146" s="68"/>
      <c r="G146" s="69">
        <f t="shared" si="0"/>
        <v>6094</v>
      </c>
      <c r="I146" s="68"/>
    </row>
    <row r="147" spans="1:9" ht="13">
      <c r="A147" s="63">
        <v>20200426</v>
      </c>
      <c r="B147" s="73" t="s">
        <v>173</v>
      </c>
      <c r="C147" s="70"/>
      <c r="D147" s="70"/>
      <c r="E147" s="67">
        <v>5911</v>
      </c>
      <c r="F147" s="68"/>
      <c r="G147" s="69">
        <f t="shared" si="0"/>
        <v>5911</v>
      </c>
      <c r="I147" s="68"/>
    </row>
    <row r="148" spans="1:9" ht="13">
      <c r="A148" s="63">
        <v>20200425</v>
      </c>
      <c r="B148" s="73" t="s">
        <v>173</v>
      </c>
      <c r="C148" s="70"/>
      <c r="D148" s="70"/>
      <c r="E148" s="67">
        <v>5718</v>
      </c>
      <c r="F148" s="68"/>
      <c r="G148" s="69">
        <f t="shared" si="0"/>
        <v>5718</v>
      </c>
      <c r="I148" s="68"/>
    </row>
    <row r="149" spans="1:9" ht="13">
      <c r="A149" s="63">
        <v>20200424</v>
      </c>
      <c r="B149" s="73" t="s">
        <v>173</v>
      </c>
      <c r="C149" s="70"/>
      <c r="D149" s="70"/>
      <c r="E149" s="67">
        <v>5434</v>
      </c>
      <c r="F149" s="68"/>
      <c r="G149" s="69">
        <f t="shared" si="0"/>
        <v>5434</v>
      </c>
      <c r="I149" s="68"/>
    </row>
    <row r="150" spans="1:9" ht="13">
      <c r="A150" s="63">
        <v>20200423</v>
      </c>
      <c r="B150" s="73" t="s">
        <v>173</v>
      </c>
      <c r="C150" s="70"/>
      <c r="D150" s="70"/>
      <c r="E150" s="67">
        <v>5153</v>
      </c>
      <c r="F150" s="68"/>
      <c r="G150" s="69">
        <f t="shared" si="0"/>
        <v>5153</v>
      </c>
      <c r="I150" s="68"/>
    </row>
    <row r="151" spans="1:9" ht="13">
      <c r="A151" s="63">
        <v>20200422</v>
      </c>
      <c r="B151" s="73" t="s">
        <v>173</v>
      </c>
      <c r="C151" s="70"/>
      <c r="D151" s="70"/>
      <c r="E151" s="67">
        <v>4894</v>
      </c>
      <c r="F151" s="68"/>
      <c r="G151" s="69">
        <f t="shared" si="0"/>
        <v>4894</v>
      </c>
      <c r="I151" s="68"/>
    </row>
    <row r="152" spans="1:9" ht="13">
      <c r="A152" s="63">
        <v>20200421</v>
      </c>
      <c r="B152" s="73" t="s">
        <v>173</v>
      </c>
      <c r="C152" s="70"/>
      <c r="D152" s="70"/>
      <c r="E152" s="67">
        <v>4716</v>
      </c>
      <c r="F152" s="68"/>
      <c r="G152" s="69">
        <f t="shared" si="0"/>
        <v>4716</v>
      </c>
      <c r="I152" s="68"/>
    </row>
    <row r="153" spans="1:9" ht="13">
      <c r="A153" s="63">
        <v>20200420</v>
      </c>
      <c r="B153" s="73" t="s">
        <v>173</v>
      </c>
      <c r="C153" s="70"/>
      <c r="D153" s="70"/>
      <c r="E153" s="67">
        <v>4512</v>
      </c>
      <c r="F153" s="68"/>
      <c r="G153" s="69">
        <f t="shared" si="0"/>
        <v>4512</v>
      </c>
      <c r="I153" s="68"/>
    </row>
    <row r="154" spans="1:9" ht="13">
      <c r="A154" s="63">
        <v>20200419</v>
      </c>
      <c r="B154" s="73" t="s">
        <v>173</v>
      </c>
      <c r="C154" s="70"/>
      <c r="D154" s="70"/>
      <c r="E154" s="67">
        <v>4274</v>
      </c>
      <c r="F154" s="68"/>
      <c r="G154" s="69">
        <f t="shared" si="0"/>
        <v>4274</v>
      </c>
      <c r="I154" s="68"/>
    </row>
    <row r="155" spans="1:9" ht="13">
      <c r="A155" s="63">
        <v>20200418</v>
      </c>
      <c r="B155" s="73" t="s">
        <v>173</v>
      </c>
      <c r="C155" s="70"/>
      <c r="D155" s="70"/>
      <c r="E155" s="67">
        <v>3974</v>
      </c>
      <c r="F155" s="68"/>
      <c r="G155" s="69">
        <f t="shared" si="0"/>
        <v>3974</v>
      </c>
      <c r="I155" s="68"/>
    </row>
    <row r="156" spans="1:9" ht="13">
      <c r="A156" s="63">
        <v>20200417</v>
      </c>
      <c r="B156" s="73" t="s">
        <v>173</v>
      </c>
      <c r="C156" s="70"/>
      <c r="D156" s="70"/>
      <c r="E156" s="67">
        <v>3793</v>
      </c>
      <c r="F156" s="68"/>
      <c r="G156" s="69">
        <f t="shared" si="0"/>
        <v>3793</v>
      </c>
      <c r="I156" s="68"/>
    </row>
    <row r="157" spans="1:9" ht="13">
      <c r="A157" s="63">
        <v>20200416</v>
      </c>
      <c r="B157" s="73" t="s">
        <v>173</v>
      </c>
      <c r="C157" s="70"/>
      <c r="D157" s="70"/>
      <c r="E157" s="67">
        <v>3624</v>
      </c>
      <c r="F157" s="68"/>
      <c r="G157" s="69">
        <f t="shared" si="0"/>
        <v>3624</v>
      </c>
      <c r="I157" s="68"/>
    </row>
    <row r="158" spans="1:9" ht="13">
      <c r="A158" s="63">
        <v>20200415</v>
      </c>
      <c r="B158" s="73" t="s">
        <v>173</v>
      </c>
      <c r="C158" s="70"/>
      <c r="D158" s="70"/>
      <c r="E158" s="67">
        <v>3360</v>
      </c>
      <c r="F158" s="68"/>
      <c r="G158" s="69">
        <f t="shared" si="0"/>
        <v>3360</v>
      </c>
      <c r="I158" s="68"/>
    </row>
    <row r="159" spans="1:9" ht="13">
      <c r="A159" s="63">
        <v>20200414</v>
      </c>
      <c r="B159" s="73" t="s">
        <v>173</v>
      </c>
      <c r="C159" s="70"/>
      <c r="D159" s="70"/>
      <c r="E159" s="67">
        <v>3087</v>
      </c>
      <c r="F159" s="68"/>
      <c r="G159" s="69">
        <f t="shared" si="0"/>
        <v>3087</v>
      </c>
      <c r="I159" s="68"/>
    </row>
    <row r="160" spans="1:9" ht="13">
      <c r="A160" s="63">
        <v>20200413</v>
      </c>
      <c r="B160" s="73" t="s">
        <v>173</v>
      </c>
      <c r="C160" s="70"/>
      <c r="D160" s="70"/>
      <c r="E160" s="67">
        <v>2942</v>
      </c>
      <c r="F160" s="68"/>
      <c r="G160" s="69">
        <f t="shared" si="0"/>
        <v>2942</v>
      </c>
      <c r="I160" s="68"/>
    </row>
    <row r="161" spans="1:9" ht="13">
      <c r="A161" s="63">
        <v>20200412</v>
      </c>
      <c r="B161" s="73" t="s">
        <v>173</v>
      </c>
      <c r="C161" s="70"/>
      <c r="D161" s="70"/>
      <c r="E161" s="67">
        <v>2781</v>
      </c>
      <c r="F161" s="68"/>
      <c r="G161" s="69">
        <f t="shared" si="0"/>
        <v>2781</v>
      </c>
      <c r="I161" s="68"/>
    </row>
    <row r="162" spans="1:9" ht="13">
      <c r="A162" s="63">
        <v>20200411</v>
      </c>
      <c r="B162" s="73" t="s">
        <v>173</v>
      </c>
      <c r="C162" s="70"/>
      <c r="D162" s="70"/>
      <c r="E162" s="67">
        <v>2642</v>
      </c>
      <c r="F162" s="68"/>
      <c r="G162" s="69">
        <f t="shared" si="0"/>
        <v>2642</v>
      </c>
      <c r="I162" s="68"/>
    </row>
    <row r="163" spans="1:9" ht="13">
      <c r="A163" s="63">
        <v>20200410</v>
      </c>
      <c r="B163" s="73" t="s">
        <v>173</v>
      </c>
      <c r="C163" s="70"/>
      <c r="D163" s="70"/>
      <c r="E163" s="67">
        <v>2469</v>
      </c>
      <c r="F163" s="68"/>
      <c r="G163" s="69">
        <f t="shared" si="0"/>
        <v>2469</v>
      </c>
      <c r="I163" s="68"/>
    </row>
    <row r="164" spans="1:9" ht="13">
      <c r="A164" s="63">
        <v>20200409</v>
      </c>
      <c r="B164" s="73" t="s">
        <v>173</v>
      </c>
      <c r="C164" s="70"/>
      <c r="D164" s="70"/>
      <c r="E164" s="67">
        <v>2260</v>
      </c>
      <c r="F164" s="68"/>
      <c r="G164" s="69">
        <f t="shared" si="0"/>
        <v>2260</v>
      </c>
      <c r="I164" s="68"/>
    </row>
    <row r="165" spans="1:9" ht="13">
      <c r="A165" s="63">
        <v>20200408</v>
      </c>
      <c r="B165" s="73" t="s">
        <v>173</v>
      </c>
      <c r="C165" s="70"/>
      <c r="D165" s="70"/>
      <c r="E165" s="67">
        <v>2003</v>
      </c>
      <c r="F165" s="68"/>
      <c r="G165" s="69">
        <f t="shared" si="0"/>
        <v>2003</v>
      </c>
      <c r="I165" s="68"/>
    </row>
    <row r="166" spans="1:9" ht="13">
      <c r="A166" s="63">
        <v>20200407</v>
      </c>
      <c r="B166" s="73" t="s">
        <v>173</v>
      </c>
      <c r="C166" s="70"/>
      <c r="D166" s="70"/>
      <c r="E166" s="67">
        <v>1915</v>
      </c>
      <c r="F166" s="68"/>
      <c r="G166" s="69">
        <f t="shared" si="0"/>
        <v>1915</v>
      </c>
      <c r="I166" s="68"/>
    </row>
    <row r="167" spans="1:9" ht="13">
      <c r="A167" s="63">
        <v>20200406</v>
      </c>
      <c r="B167" s="73" t="s">
        <v>173</v>
      </c>
      <c r="C167" s="70"/>
      <c r="D167" s="70"/>
      <c r="E167" s="67">
        <v>1738</v>
      </c>
      <c r="F167" s="68"/>
      <c r="G167" s="69">
        <f t="shared" si="0"/>
        <v>1738</v>
      </c>
      <c r="I167" s="68"/>
    </row>
    <row r="168" spans="1:9" ht="13">
      <c r="A168" s="63">
        <v>20200405</v>
      </c>
      <c r="B168" s="73" t="s">
        <v>173</v>
      </c>
      <c r="C168" s="70"/>
      <c r="D168" s="70"/>
      <c r="E168" s="67">
        <v>1638</v>
      </c>
      <c r="F168" s="68"/>
      <c r="G168" s="69">
        <f t="shared" si="0"/>
        <v>1638</v>
      </c>
      <c r="I168" s="68"/>
    </row>
    <row r="169" spans="1:9" ht="13">
      <c r="A169" s="63">
        <v>20200404</v>
      </c>
      <c r="B169" s="73" t="s">
        <v>173</v>
      </c>
      <c r="C169" s="70"/>
      <c r="D169" s="70"/>
      <c r="E169" s="67">
        <v>1455</v>
      </c>
      <c r="F169" s="68"/>
      <c r="G169" s="69">
        <f t="shared" si="0"/>
        <v>1455</v>
      </c>
      <c r="I169" s="68"/>
    </row>
    <row r="170" spans="1:9" ht="13">
      <c r="A170" s="63">
        <v>20200403</v>
      </c>
      <c r="B170" s="73" t="s">
        <v>173</v>
      </c>
      <c r="C170" s="70"/>
      <c r="D170" s="70"/>
      <c r="E170" s="67">
        <v>1358</v>
      </c>
      <c r="F170" s="68"/>
      <c r="G170" s="69">
        <f t="shared" si="0"/>
        <v>1358</v>
      </c>
      <c r="I170" s="68"/>
    </row>
    <row r="171" spans="1:9" ht="13">
      <c r="A171" s="63">
        <v>20200402</v>
      </c>
      <c r="B171" s="73" t="s">
        <v>173</v>
      </c>
      <c r="C171" s="70"/>
      <c r="D171" s="70"/>
      <c r="E171" s="67">
        <v>1177</v>
      </c>
      <c r="F171" s="68"/>
      <c r="G171" s="69">
        <f t="shared" si="0"/>
        <v>1177</v>
      </c>
      <c r="I171" s="68"/>
    </row>
    <row r="172" spans="1:9" ht="13">
      <c r="A172" s="63">
        <v>20200401</v>
      </c>
      <c r="B172" s="73" t="s">
        <v>173</v>
      </c>
      <c r="C172" s="70"/>
      <c r="D172" s="70"/>
      <c r="E172" s="67">
        <v>1073</v>
      </c>
      <c r="F172" s="68"/>
      <c r="G172" s="69">
        <f t="shared" si="0"/>
        <v>1073</v>
      </c>
      <c r="I172" s="68"/>
    </row>
    <row r="173" spans="1:9" ht="13">
      <c r="A173" s="63">
        <v>20200331</v>
      </c>
      <c r="B173" s="73" t="s">
        <v>173</v>
      </c>
      <c r="C173" s="70"/>
      <c r="D173" s="70"/>
      <c r="E173" s="67">
        <v>937</v>
      </c>
      <c r="F173" s="68"/>
      <c r="G173" s="69">
        <f t="shared" si="0"/>
        <v>937</v>
      </c>
      <c r="I173" s="68"/>
    </row>
    <row r="174" spans="1:9" ht="13">
      <c r="A174" s="63">
        <v>20200330</v>
      </c>
      <c r="B174" s="73" t="s">
        <v>173</v>
      </c>
      <c r="C174" s="70"/>
      <c r="D174" s="70"/>
      <c r="E174" s="67">
        <v>847</v>
      </c>
      <c r="F174" s="68"/>
      <c r="G174" s="69">
        <f t="shared" si="0"/>
        <v>847</v>
      </c>
      <c r="I174" s="68"/>
    </row>
    <row r="175" spans="1:9" ht="13">
      <c r="A175" s="63">
        <v>20200329</v>
      </c>
      <c r="B175" s="73" t="s">
        <v>173</v>
      </c>
      <c r="C175" s="70"/>
      <c r="D175" s="70"/>
      <c r="E175" s="67">
        <v>758</v>
      </c>
      <c r="F175" s="68"/>
      <c r="G175" s="69">
        <f t="shared" si="0"/>
        <v>758</v>
      </c>
      <c r="I175" s="68"/>
    </row>
    <row r="176" spans="1:9" ht="13">
      <c r="A176" s="63">
        <v>20200328</v>
      </c>
      <c r="B176" s="73" t="s">
        <v>173</v>
      </c>
      <c r="C176" s="70"/>
      <c r="D176" s="70"/>
      <c r="E176" s="67">
        <v>663</v>
      </c>
      <c r="F176" s="68"/>
      <c r="G176" s="69">
        <f t="shared" si="0"/>
        <v>663</v>
      </c>
      <c r="I176" s="68"/>
    </row>
    <row r="177" spans="1:9" ht="13">
      <c r="A177" s="63">
        <v>20200327</v>
      </c>
      <c r="B177" s="73" t="s">
        <v>173</v>
      </c>
      <c r="C177" s="70"/>
      <c r="D177" s="70"/>
      <c r="E177" s="67">
        <v>579</v>
      </c>
      <c r="F177" s="68"/>
      <c r="G177" s="69">
        <f t="shared" si="0"/>
        <v>579</v>
      </c>
      <c r="I177" s="68"/>
    </row>
    <row r="178" spans="1:9" ht="13">
      <c r="A178" s="63">
        <v>20200326</v>
      </c>
      <c r="B178" s="73" t="s">
        <v>173</v>
      </c>
      <c r="C178" s="70"/>
      <c r="D178" s="70"/>
      <c r="E178" s="67">
        <v>485</v>
      </c>
      <c r="F178" s="68"/>
      <c r="G178" s="69">
        <f t="shared" si="0"/>
        <v>485</v>
      </c>
      <c r="I178" s="68"/>
    </row>
    <row r="179" spans="1:9" ht="13">
      <c r="A179" s="63">
        <v>20200325</v>
      </c>
      <c r="B179" s="73" t="s">
        <v>173</v>
      </c>
      <c r="C179" s="70"/>
      <c r="D179" s="70"/>
      <c r="E179" s="67">
        <v>377</v>
      </c>
      <c r="F179" s="68"/>
      <c r="G179" s="69">
        <f t="shared" si="0"/>
        <v>377</v>
      </c>
      <c r="I179" s="68"/>
    </row>
    <row r="180" spans="1:9" ht="13">
      <c r="A180" s="63">
        <v>20200324</v>
      </c>
      <c r="B180" s="73" t="s">
        <v>173</v>
      </c>
      <c r="C180" s="70"/>
      <c r="D180" s="70"/>
      <c r="E180" s="67">
        <v>320</v>
      </c>
      <c r="F180" s="68"/>
      <c r="G180" s="69">
        <f t="shared" si="0"/>
        <v>320</v>
      </c>
      <c r="I180" s="68"/>
    </row>
    <row r="181" spans="1:9" ht="13">
      <c r="A181" s="63">
        <v>20200323</v>
      </c>
      <c r="B181" s="73" t="s">
        <v>173</v>
      </c>
      <c r="C181" s="70"/>
      <c r="D181" s="70"/>
      <c r="E181" s="67">
        <v>249</v>
      </c>
      <c r="F181" s="68"/>
      <c r="G181" s="69">
        <f t="shared" si="0"/>
        <v>249</v>
      </c>
      <c r="I181" s="68"/>
    </row>
    <row r="182" spans="1:9" ht="13">
      <c r="A182" s="63">
        <v>20200322</v>
      </c>
      <c r="B182" s="73" t="s">
        <v>173</v>
      </c>
      <c r="C182" s="70"/>
      <c r="D182" s="70"/>
      <c r="E182" s="67">
        <v>207</v>
      </c>
      <c r="F182" s="68"/>
      <c r="G182" s="69">
        <f t="shared" si="0"/>
        <v>207</v>
      </c>
      <c r="I182" s="68"/>
    </row>
    <row r="183" spans="1:9" ht="13">
      <c r="A183" s="63">
        <v>20200321</v>
      </c>
      <c r="B183" s="73" t="s">
        <v>173</v>
      </c>
      <c r="C183" s="70"/>
      <c r="D183" s="70"/>
      <c r="E183" s="67">
        <v>140</v>
      </c>
      <c r="F183" s="68"/>
      <c r="G183" s="69">
        <f t="shared" si="0"/>
        <v>140</v>
      </c>
      <c r="I183" s="68"/>
    </row>
    <row r="184" spans="1:9" ht="13">
      <c r="A184" s="63">
        <v>20200320</v>
      </c>
      <c r="B184" s="73" t="s">
        <v>173</v>
      </c>
      <c r="C184" s="70"/>
      <c r="D184" s="70"/>
      <c r="E184" s="67">
        <v>80</v>
      </c>
      <c r="F184" s="68"/>
      <c r="G184" s="69">
        <f t="shared" si="0"/>
        <v>80</v>
      </c>
      <c r="I184" s="68"/>
    </row>
    <row r="185" spans="1:9" ht="13">
      <c r="A185" s="63">
        <v>20200319</v>
      </c>
      <c r="B185" s="73" t="s">
        <v>173</v>
      </c>
      <c r="C185" s="70"/>
      <c r="D185" s="70"/>
      <c r="E185" s="67">
        <v>50</v>
      </c>
      <c r="F185" s="68"/>
      <c r="G185" s="69">
        <f t="shared" si="0"/>
        <v>50</v>
      </c>
      <c r="I185" s="68"/>
    </row>
    <row r="186" spans="1:9" ht="13">
      <c r="A186" s="63">
        <v>20200318</v>
      </c>
      <c r="B186" s="73" t="s">
        <v>173</v>
      </c>
      <c r="C186" s="72"/>
      <c r="D186" s="70"/>
      <c r="E186" s="67">
        <v>34</v>
      </c>
      <c r="F186" s="68"/>
      <c r="G186" s="69">
        <f t="shared" si="0"/>
        <v>34</v>
      </c>
      <c r="I186" s="68"/>
    </row>
    <row r="187" spans="1:9" ht="13">
      <c r="A187" s="63">
        <v>20200317</v>
      </c>
      <c r="B187" s="73" t="s">
        <v>173</v>
      </c>
      <c r="C187" s="70"/>
      <c r="D187" s="70"/>
      <c r="E187" s="67">
        <v>21</v>
      </c>
      <c r="F187" s="68"/>
      <c r="G187" s="69">
        <f t="shared" si="0"/>
        <v>21</v>
      </c>
      <c r="I187" s="68"/>
    </row>
    <row r="188" spans="1:9" ht="13">
      <c r="A188" s="63">
        <v>20200316</v>
      </c>
      <c r="B188" s="73" t="s">
        <v>173</v>
      </c>
      <c r="C188" s="70"/>
      <c r="D188" s="70"/>
      <c r="E188" s="67">
        <v>12</v>
      </c>
      <c r="F188" s="68"/>
      <c r="G188" s="69">
        <f t="shared" si="0"/>
        <v>12</v>
      </c>
      <c r="I188" s="68"/>
    </row>
    <row r="189" spans="1:9" ht="13">
      <c r="A189" s="63">
        <v>20200315</v>
      </c>
      <c r="B189" s="73" t="s">
        <v>173</v>
      </c>
      <c r="C189" s="70"/>
      <c r="D189" s="70"/>
      <c r="E189" s="67">
        <v>10</v>
      </c>
      <c r="F189" s="68"/>
      <c r="G189" s="69">
        <f t="shared" si="0"/>
        <v>10</v>
      </c>
      <c r="I189" s="68"/>
    </row>
    <row r="190" spans="1:9" ht="13">
      <c r="A190" s="63">
        <v>20200314</v>
      </c>
      <c r="B190" s="73" t="s">
        <v>173</v>
      </c>
      <c r="C190" s="70"/>
      <c r="D190" s="70"/>
      <c r="E190" s="67">
        <v>6</v>
      </c>
      <c r="F190" s="68"/>
      <c r="G190" s="69">
        <f t="shared" si="0"/>
        <v>6</v>
      </c>
      <c r="I190" s="68"/>
    </row>
    <row r="191" spans="1:9" ht="13">
      <c r="A191" s="63">
        <v>20200313</v>
      </c>
      <c r="B191" s="73" t="s">
        <v>173</v>
      </c>
      <c r="C191" s="70"/>
      <c r="D191" s="70"/>
      <c r="E191" s="67">
        <v>4</v>
      </c>
      <c r="F191" s="68"/>
      <c r="G191" s="69">
        <f t="shared" si="0"/>
        <v>4</v>
      </c>
      <c r="I191" s="68"/>
    </row>
    <row r="192" spans="1:9" ht="13">
      <c r="A192" s="63">
        <v>20200312</v>
      </c>
      <c r="B192" s="73" t="s">
        <v>173</v>
      </c>
      <c r="C192" s="70"/>
      <c r="D192" s="70"/>
      <c r="E192" s="71">
        <v>1</v>
      </c>
      <c r="F192" s="68"/>
      <c r="G192" s="69">
        <f t="shared" si="0"/>
        <v>1</v>
      </c>
      <c r="I192" s="68"/>
    </row>
    <row r="193" spans="1:9" ht="13">
      <c r="A193" s="63">
        <v>20200311</v>
      </c>
      <c r="B193" s="78" t="s">
        <v>173</v>
      </c>
      <c r="E193" s="81">
        <v>0</v>
      </c>
      <c r="F193" s="68"/>
      <c r="I193" s="68"/>
    </row>
    <row r="194" spans="1:9" ht="13">
      <c r="A194" s="63">
        <v>20200310</v>
      </c>
      <c r="B194" s="78" t="s">
        <v>173</v>
      </c>
      <c r="E194" s="67">
        <v>0</v>
      </c>
      <c r="F194" s="68"/>
      <c r="I194" s="68"/>
    </row>
    <row r="195" spans="1:9" ht="13">
      <c r="A195" s="63">
        <v>20200309</v>
      </c>
      <c r="B195" s="78" t="s">
        <v>173</v>
      </c>
      <c r="E195" s="67">
        <v>0</v>
      </c>
      <c r="F195" s="68"/>
      <c r="I195" s="68"/>
    </row>
    <row r="196" spans="1:9" ht="13">
      <c r="A196" s="63">
        <v>20200308</v>
      </c>
      <c r="B196" s="78" t="s">
        <v>173</v>
      </c>
      <c r="E196" s="67">
        <v>0</v>
      </c>
      <c r="F196" s="68"/>
      <c r="I196" s="68"/>
    </row>
    <row r="197" spans="1:9" ht="13">
      <c r="A197" s="63">
        <v>20200307</v>
      </c>
      <c r="B197" s="78" t="s">
        <v>173</v>
      </c>
      <c r="E197" s="63">
        <v>0</v>
      </c>
      <c r="F197" s="68"/>
      <c r="I197" s="68"/>
    </row>
    <row r="198" spans="1:9" ht="13">
      <c r="F198" s="68"/>
      <c r="I198" s="68"/>
    </row>
    <row r="199" spans="1:9" ht="13">
      <c r="F199" s="68"/>
      <c r="I199" s="68"/>
    </row>
    <row r="200" spans="1:9" ht="13">
      <c r="F200" s="68"/>
      <c r="I200" s="68"/>
    </row>
    <row r="201" spans="1:9" ht="13">
      <c r="F201" s="68"/>
      <c r="I201" s="68"/>
    </row>
    <row r="202" spans="1:9" ht="13">
      <c r="F202" s="68"/>
      <c r="I202" s="68"/>
    </row>
    <row r="203" spans="1:9" ht="13">
      <c r="F203" s="68"/>
      <c r="I203" s="68"/>
    </row>
    <row r="204" spans="1:9" ht="13">
      <c r="F204" s="68"/>
      <c r="I204" s="68"/>
    </row>
    <row r="205" spans="1:9" ht="13">
      <c r="F205" s="68"/>
      <c r="I205" s="68"/>
    </row>
    <row r="206" spans="1:9" ht="13">
      <c r="F206" s="68"/>
      <c r="I206" s="68"/>
    </row>
    <row r="207" spans="1:9" ht="13">
      <c r="F207" s="68"/>
      <c r="I207" s="68"/>
    </row>
    <row r="208" spans="1:9" ht="13">
      <c r="F208" s="68"/>
      <c r="I208" s="68"/>
    </row>
    <row r="209" spans="6:9" ht="13">
      <c r="F209" s="68"/>
      <c r="I209" s="68"/>
    </row>
    <row r="210" spans="6:9" ht="13">
      <c r="F210" s="68"/>
      <c r="I210" s="68"/>
    </row>
    <row r="211" spans="6:9" ht="13">
      <c r="F211" s="68"/>
      <c r="I211" s="68"/>
    </row>
    <row r="212" spans="6:9" ht="13">
      <c r="F212" s="68"/>
      <c r="I212" s="68"/>
    </row>
    <row r="213" spans="6:9" ht="13">
      <c r="F213" s="68"/>
      <c r="I213" s="68"/>
    </row>
    <row r="214" spans="6:9" ht="13">
      <c r="F214" s="68"/>
      <c r="I214" s="68"/>
    </row>
    <row r="215" spans="6:9" ht="13">
      <c r="F215" s="68"/>
      <c r="I215" s="68"/>
    </row>
    <row r="216" spans="6:9" ht="13">
      <c r="F216" s="68"/>
      <c r="I216" s="68"/>
    </row>
    <row r="217" spans="6:9" ht="13">
      <c r="F217" s="68"/>
      <c r="I217" s="68"/>
    </row>
    <row r="218" spans="6:9" ht="13">
      <c r="F218" s="68"/>
      <c r="I218" s="68"/>
    </row>
    <row r="219" spans="6:9" ht="13">
      <c r="F219" s="68"/>
      <c r="I219" s="68"/>
    </row>
    <row r="220" spans="6:9" ht="13">
      <c r="F220" s="68"/>
      <c r="I220" s="68"/>
    </row>
    <row r="221" spans="6:9" ht="13">
      <c r="F221" s="68"/>
      <c r="I221" s="68"/>
    </row>
    <row r="222" spans="6:9" ht="13">
      <c r="F222" s="68"/>
      <c r="I222" s="68"/>
    </row>
    <row r="223" spans="6:9" ht="13">
      <c r="F223" s="68"/>
      <c r="I223" s="68"/>
    </row>
    <row r="224" spans="6:9" ht="13">
      <c r="F224" s="68"/>
      <c r="I224" s="68"/>
    </row>
    <row r="225" spans="6:9" ht="13">
      <c r="F225" s="68"/>
      <c r="I225" s="68"/>
    </row>
    <row r="226" spans="6:9" ht="13">
      <c r="F226" s="68"/>
      <c r="I226" s="68"/>
    </row>
    <row r="227" spans="6:9" ht="13">
      <c r="F227" s="68"/>
      <c r="I227" s="68"/>
    </row>
    <row r="228" spans="6:9" ht="13">
      <c r="F228" s="68"/>
      <c r="I228" s="68"/>
    </row>
    <row r="229" spans="6:9" ht="13">
      <c r="F229" s="68"/>
      <c r="I229" s="68"/>
    </row>
    <row r="230" spans="6:9" ht="13">
      <c r="F230" s="68"/>
      <c r="I230" s="68"/>
    </row>
    <row r="231" spans="6:9" ht="13">
      <c r="F231" s="68"/>
      <c r="I231" s="68"/>
    </row>
    <row r="232" spans="6:9" ht="13">
      <c r="F232" s="68"/>
      <c r="I232" s="68"/>
    </row>
    <row r="233" spans="6:9" ht="13">
      <c r="F233" s="68"/>
      <c r="I233" s="68"/>
    </row>
    <row r="234" spans="6:9" ht="13">
      <c r="F234" s="68"/>
      <c r="I234" s="68"/>
    </row>
    <row r="235" spans="6:9" ht="13">
      <c r="F235" s="68"/>
      <c r="I235" s="68"/>
    </row>
    <row r="236" spans="6:9" ht="13">
      <c r="F236" s="68"/>
      <c r="I236" s="68"/>
    </row>
    <row r="237" spans="6:9" ht="13">
      <c r="F237" s="68"/>
      <c r="I237" s="68"/>
    </row>
    <row r="238" spans="6:9" ht="13">
      <c r="F238" s="68"/>
      <c r="I238" s="68"/>
    </row>
    <row r="239" spans="6:9" ht="13">
      <c r="F239" s="68"/>
      <c r="I239" s="68"/>
    </row>
    <row r="240" spans="6:9" ht="13">
      <c r="F240" s="68"/>
      <c r="I240" s="68"/>
    </row>
    <row r="241" spans="6:9" ht="13">
      <c r="F241" s="68"/>
      <c r="I241" s="68"/>
    </row>
    <row r="242" spans="6:9" ht="13">
      <c r="F242" s="68"/>
      <c r="I242" s="68"/>
    </row>
    <row r="243" spans="6:9" ht="13">
      <c r="F243" s="68"/>
      <c r="I243" s="68"/>
    </row>
    <row r="244" spans="6:9" ht="13">
      <c r="F244" s="68"/>
      <c r="I244" s="68"/>
    </row>
    <row r="245" spans="6:9" ht="13">
      <c r="F245" s="68"/>
      <c r="I245" s="68"/>
    </row>
    <row r="246" spans="6:9" ht="13">
      <c r="F246" s="68"/>
      <c r="I246" s="68"/>
    </row>
    <row r="247" spans="6:9" ht="13">
      <c r="F247" s="68"/>
      <c r="I247" s="68"/>
    </row>
    <row r="248" spans="6:9" ht="13">
      <c r="F248" s="68"/>
      <c r="I248" s="68"/>
    </row>
    <row r="249" spans="6:9" ht="13">
      <c r="F249" s="68"/>
      <c r="I249" s="68"/>
    </row>
    <row r="250" spans="6:9" ht="13">
      <c r="F250" s="68"/>
      <c r="I250" s="68"/>
    </row>
    <row r="251" spans="6:9" ht="13">
      <c r="F251" s="68"/>
      <c r="I251" s="68"/>
    </row>
    <row r="252" spans="6:9" ht="13">
      <c r="F252" s="68"/>
      <c r="I252" s="68"/>
    </row>
    <row r="253" spans="6:9" ht="13">
      <c r="F253" s="68"/>
      <c r="I253" s="68"/>
    </row>
    <row r="254" spans="6:9" ht="13">
      <c r="F254" s="68"/>
      <c r="I254" s="68"/>
    </row>
    <row r="255" spans="6:9" ht="13">
      <c r="F255" s="68"/>
      <c r="I255" s="68"/>
    </row>
    <row r="256" spans="6:9" ht="13">
      <c r="F256" s="68"/>
      <c r="I256" s="68"/>
    </row>
    <row r="257" spans="6:9" ht="13">
      <c r="F257" s="68"/>
      <c r="I257" s="68"/>
    </row>
    <row r="258" spans="6:9" ht="13">
      <c r="F258" s="68"/>
      <c r="I258" s="68"/>
    </row>
    <row r="259" spans="6:9" ht="13">
      <c r="F259" s="68"/>
      <c r="I259" s="68"/>
    </row>
    <row r="260" spans="6:9" ht="13">
      <c r="F260" s="68"/>
      <c r="I260" s="68"/>
    </row>
    <row r="261" spans="6:9" ht="13">
      <c r="F261" s="68"/>
      <c r="I261" s="68"/>
    </row>
    <row r="262" spans="6:9" ht="13">
      <c r="F262" s="68"/>
      <c r="I262" s="68"/>
    </row>
    <row r="263" spans="6:9" ht="13">
      <c r="F263" s="68"/>
      <c r="I263" s="68"/>
    </row>
    <row r="264" spans="6:9" ht="13">
      <c r="F264" s="68"/>
      <c r="I264" s="68"/>
    </row>
    <row r="265" spans="6:9" ht="13">
      <c r="F265" s="68"/>
      <c r="I265" s="68"/>
    </row>
    <row r="266" spans="6:9" ht="13">
      <c r="F266" s="68"/>
      <c r="I266" s="68"/>
    </row>
    <row r="267" spans="6:9" ht="13">
      <c r="F267" s="68"/>
      <c r="I267" s="68"/>
    </row>
    <row r="268" spans="6:9" ht="13">
      <c r="F268" s="68"/>
      <c r="I268" s="68"/>
    </row>
    <row r="269" spans="6:9" ht="13">
      <c r="F269" s="68"/>
      <c r="I269" s="68"/>
    </row>
    <row r="270" spans="6:9" ht="13">
      <c r="F270" s="68"/>
      <c r="I270" s="68"/>
    </row>
    <row r="271" spans="6:9" ht="13">
      <c r="F271" s="68"/>
      <c r="I271" s="68"/>
    </row>
    <row r="272" spans="6:9" ht="13">
      <c r="F272" s="68"/>
      <c r="I272" s="68"/>
    </row>
    <row r="273" spans="6:9" ht="13">
      <c r="F273" s="68"/>
      <c r="I273" s="68"/>
    </row>
    <row r="274" spans="6:9" ht="13">
      <c r="F274" s="68"/>
      <c r="I274" s="68"/>
    </row>
    <row r="275" spans="6:9" ht="13">
      <c r="F275" s="68"/>
      <c r="I275" s="68"/>
    </row>
    <row r="276" spans="6:9" ht="13">
      <c r="F276" s="68"/>
      <c r="I276" s="68"/>
    </row>
    <row r="277" spans="6:9" ht="13">
      <c r="F277" s="68"/>
      <c r="I277" s="68"/>
    </row>
    <row r="278" spans="6:9" ht="13">
      <c r="F278" s="68"/>
      <c r="I278" s="68"/>
    </row>
    <row r="279" spans="6:9" ht="13">
      <c r="F279" s="68"/>
      <c r="I279" s="68"/>
    </row>
    <row r="280" spans="6:9" ht="13">
      <c r="F280" s="68"/>
      <c r="I280" s="68"/>
    </row>
    <row r="281" spans="6:9" ht="13">
      <c r="F281" s="68"/>
      <c r="I281" s="68"/>
    </row>
    <row r="282" spans="6:9" ht="13">
      <c r="F282" s="68"/>
      <c r="I282" s="68"/>
    </row>
    <row r="283" spans="6:9" ht="13">
      <c r="F283" s="68"/>
      <c r="I283" s="68"/>
    </row>
    <row r="284" spans="6:9" ht="13">
      <c r="F284" s="68"/>
      <c r="I284" s="68"/>
    </row>
    <row r="285" spans="6:9" ht="13">
      <c r="F285" s="68"/>
      <c r="I285" s="68"/>
    </row>
    <row r="286" spans="6:9" ht="13">
      <c r="F286" s="68"/>
      <c r="I286" s="68"/>
    </row>
    <row r="287" spans="6:9" ht="13">
      <c r="F287" s="68"/>
      <c r="I287" s="68"/>
    </row>
    <row r="288" spans="6:9" ht="13">
      <c r="F288" s="68"/>
      <c r="I288" s="68"/>
    </row>
    <row r="289" spans="6:9" ht="13">
      <c r="F289" s="68"/>
      <c r="I289" s="68"/>
    </row>
    <row r="290" spans="6:9" ht="13">
      <c r="F290" s="68"/>
      <c r="I290" s="68"/>
    </row>
    <row r="291" spans="6:9" ht="13">
      <c r="F291" s="68"/>
      <c r="I291" s="68"/>
    </row>
    <row r="292" spans="6:9" ht="13">
      <c r="F292" s="68"/>
      <c r="I292" s="68"/>
    </row>
    <row r="293" spans="6:9" ht="13">
      <c r="F293" s="68"/>
      <c r="I293" s="68"/>
    </row>
    <row r="294" spans="6:9" ht="13">
      <c r="F294" s="68"/>
      <c r="I294" s="68"/>
    </row>
    <row r="295" spans="6:9" ht="13">
      <c r="F295" s="68"/>
      <c r="I295" s="68"/>
    </row>
    <row r="296" spans="6:9" ht="13">
      <c r="F296" s="68"/>
      <c r="I296" s="68"/>
    </row>
    <row r="297" spans="6:9" ht="13">
      <c r="F297" s="68"/>
      <c r="I297" s="68"/>
    </row>
    <row r="298" spans="6:9" ht="13">
      <c r="F298" s="68"/>
      <c r="I298" s="68"/>
    </row>
    <row r="299" spans="6:9" ht="13">
      <c r="F299" s="68"/>
      <c r="I299" s="68"/>
    </row>
    <row r="300" spans="6:9" ht="13">
      <c r="F300" s="68"/>
      <c r="I300" s="68"/>
    </row>
    <row r="301" spans="6:9" ht="13">
      <c r="F301" s="68"/>
      <c r="I301" s="68"/>
    </row>
    <row r="302" spans="6:9" ht="13">
      <c r="F302" s="68"/>
      <c r="I302" s="68"/>
    </row>
    <row r="303" spans="6:9" ht="13">
      <c r="F303" s="68"/>
      <c r="I303" s="68"/>
    </row>
    <row r="304" spans="6:9" ht="13">
      <c r="F304" s="68"/>
      <c r="I304" s="68"/>
    </row>
    <row r="305" spans="6:9" ht="13">
      <c r="F305" s="68"/>
      <c r="I305" s="68"/>
    </row>
    <row r="306" spans="6:9" ht="13">
      <c r="F306" s="68"/>
      <c r="I306" s="68"/>
    </row>
    <row r="307" spans="6:9" ht="13">
      <c r="F307" s="68"/>
      <c r="I307" s="68"/>
    </row>
    <row r="308" spans="6:9" ht="13">
      <c r="F308" s="68"/>
      <c r="I308" s="68"/>
    </row>
    <row r="309" spans="6:9" ht="13">
      <c r="F309" s="68"/>
      <c r="I309" s="68"/>
    </row>
    <row r="310" spans="6:9" ht="13">
      <c r="F310" s="68"/>
      <c r="I310" s="68"/>
    </row>
    <row r="311" spans="6:9" ht="13">
      <c r="F311" s="68"/>
      <c r="I311" s="68"/>
    </row>
    <row r="312" spans="6:9" ht="13">
      <c r="F312" s="68"/>
      <c r="I312" s="68"/>
    </row>
    <row r="313" spans="6:9" ht="13">
      <c r="F313" s="68"/>
      <c r="I313" s="68"/>
    </row>
    <row r="314" spans="6:9" ht="13">
      <c r="F314" s="68"/>
      <c r="I314" s="68"/>
    </row>
    <row r="315" spans="6:9" ht="13">
      <c r="F315" s="68"/>
      <c r="I315" s="68"/>
    </row>
    <row r="316" spans="6:9" ht="13">
      <c r="F316" s="68"/>
      <c r="I316" s="68"/>
    </row>
    <row r="317" spans="6:9" ht="13">
      <c r="F317" s="68"/>
      <c r="I317" s="68"/>
    </row>
    <row r="318" spans="6:9" ht="13">
      <c r="F318" s="68"/>
      <c r="I318" s="68"/>
    </row>
    <row r="319" spans="6:9" ht="13">
      <c r="F319" s="68"/>
      <c r="I319" s="68"/>
    </row>
    <row r="320" spans="6:9" ht="13">
      <c r="F320" s="68"/>
      <c r="I320" s="68"/>
    </row>
    <row r="321" spans="6:9" ht="13">
      <c r="F321" s="68"/>
      <c r="I321" s="68"/>
    </row>
    <row r="322" spans="6:9" ht="13">
      <c r="F322" s="68"/>
      <c r="I322" s="68"/>
    </row>
    <row r="323" spans="6:9" ht="13">
      <c r="F323" s="68"/>
      <c r="I323" s="68"/>
    </row>
    <row r="324" spans="6:9" ht="13">
      <c r="F324" s="68"/>
      <c r="I324" s="68"/>
    </row>
    <row r="325" spans="6:9" ht="13">
      <c r="F325" s="68"/>
      <c r="I325" s="68"/>
    </row>
    <row r="326" spans="6:9" ht="13">
      <c r="F326" s="68"/>
      <c r="I326" s="68"/>
    </row>
    <row r="327" spans="6:9" ht="13">
      <c r="F327" s="68"/>
      <c r="I327" s="68"/>
    </row>
    <row r="328" spans="6:9" ht="13">
      <c r="F328" s="68"/>
      <c r="I328" s="68"/>
    </row>
    <row r="329" spans="6:9" ht="13">
      <c r="F329" s="68"/>
      <c r="I329" s="68"/>
    </row>
    <row r="330" spans="6:9" ht="13">
      <c r="F330" s="68"/>
      <c r="I330" s="68"/>
    </row>
    <row r="331" spans="6:9" ht="13">
      <c r="F331" s="68"/>
      <c r="I331" s="68"/>
    </row>
    <row r="332" spans="6:9" ht="13">
      <c r="F332" s="68"/>
      <c r="I332" s="68"/>
    </row>
    <row r="333" spans="6:9" ht="13">
      <c r="F333" s="68"/>
      <c r="I333" s="68"/>
    </row>
    <row r="334" spans="6:9" ht="13">
      <c r="F334" s="68"/>
      <c r="I334" s="68"/>
    </row>
    <row r="335" spans="6:9" ht="13">
      <c r="F335" s="68"/>
      <c r="I335" s="68"/>
    </row>
    <row r="336" spans="6:9" ht="13">
      <c r="F336" s="68"/>
      <c r="I336" s="68"/>
    </row>
    <row r="337" spans="6:9" ht="13">
      <c r="F337" s="68"/>
      <c r="I337" s="68"/>
    </row>
    <row r="338" spans="6:9" ht="13">
      <c r="F338" s="68"/>
      <c r="I338" s="68"/>
    </row>
    <row r="339" spans="6:9" ht="13">
      <c r="F339" s="68"/>
      <c r="I339" s="68"/>
    </row>
    <row r="340" spans="6:9" ht="13">
      <c r="F340" s="68"/>
      <c r="I340" s="68"/>
    </row>
    <row r="341" spans="6:9" ht="13">
      <c r="F341" s="68"/>
      <c r="I341" s="68"/>
    </row>
    <row r="342" spans="6:9" ht="13">
      <c r="F342" s="68"/>
      <c r="I342" s="68"/>
    </row>
    <row r="343" spans="6:9" ht="13">
      <c r="F343" s="68"/>
      <c r="I343" s="68"/>
    </row>
    <row r="344" spans="6:9" ht="13">
      <c r="F344" s="68"/>
      <c r="I344" s="68"/>
    </row>
    <row r="345" spans="6:9" ht="13">
      <c r="F345" s="68"/>
      <c r="I345" s="68"/>
    </row>
    <row r="346" spans="6:9" ht="13">
      <c r="F346" s="68"/>
      <c r="I346" s="68"/>
    </row>
    <row r="347" spans="6:9" ht="13">
      <c r="F347" s="68"/>
      <c r="I347" s="68"/>
    </row>
    <row r="348" spans="6:9" ht="13">
      <c r="F348" s="68"/>
      <c r="I348" s="68"/>
    </row>
    <row r="349" spans="6:9" ht="13">
      <c r="F349" s="68"/>
      <c r="I349" s="68"/>
    </row>
    <row r="350" spans="6:9" ht="13">
      <c r="F350" s="68"/>
      <c r="I350" s="68"/>
    </row>
    <row r="351" spans="6:9" ht="13">
      <c r="F351" s="68"/>
      <c r="I351" s="68"/>
    </row>
    <row r="352" spans="6:9" ht="13">
      <c r="F352" s="68"/>
      <c r="I352" s="68"/>
    </row>
    <row r="353" spans="6:9" ht="13">
      <c r="F353" s="68"/>
      <c r="I353" s="68"/>
    </row>
    <row r="354" spans="6:9" ht="13">
      <c r="F354" s="68"/>
      <c r="I354" s="68"/>
    </row>
    <row r="355" spans="6:9" ht="13">
      <c r="F355" s="68"/>
      <c r="I355" s="68"/>
    </row>
    <row r="356" spans="6:9" ht="13">
      <c r="F356" s="68"/>
      <c r="I356" s="68"/>
    </row>
    <row r="357" spans="6:9" ht="13">
      <c r="F357" s="68"/>
      <c r="I357" s="68"/>
    </row>
    <row r="358" spans="6:9" ht="13">
      <c r="F358" s="68"/>
      <c r="I358" s="68"/>
    </row>
    <row r="359" spans="6:9" ht="13">
      <c r="F359" s="68"/>
      <c r="I359" s="68"/>
    </row>
    <row r="360" spans="6:9" ht="13">
      <c r="F360" s="68"/>
      <c r="I360" s="68"/>
    </row>
    <row r="361" spans="6:9" ht="13">
      <c r="F361" s="68"/>
      <c r="I361" s="68"/>
    </row>
    <row r="362" spans="6:9" ht="13">
      <c r="F362" s="68"/>
      <c r="I362" s="68"/>
    </row>
    <row r="363" spans="6:9" ht="13">
      <c r="F363" s="68"/>
      <c r="I363" s="68"/>
    </row>
    <row r="364" spans="6:9" ht="13">
      <c r="F364" s="68"/>
      <c r="I364" s="68"/>
    </row>
    <row r="365" spans="6:9" ht="13">
      <c r="F365" s="68"/>
      <c r="I365" s="68"/>
    </row>
    <row r="366" spans="6:9" ht="13">
      <c r="F366" s="68"/>
      <c r="I366" s="68"/>
    </row>
    <row r="367" spans="6:9" ht="13">
      <c r="F367" s="68"/>
      <c r="I367" s="68"/>
    </row>
    <row r="368" spans="6:9" ht="13">
      <c r="F368" s="68"/>
      <c r="I368" s="68"/>
    </row>
    <row r="369" spans="6:9" ht="13">
      <c r="F369" s="68"/>
      <c r="I369" s="68"/>
    </row>
    <row r="370" spans="6:9" ht="13">
      <c r="F370" s="68"/>
      <c r="I370" s="68"/>
    </row>
    <row r="371" spans="6:9" ht="13">
      <c r="F371" s="68"/>
      <c r="I371" s="68"/>
    </row>
    <row r="372" spans="6:9" ht="13">
      <c r="F372" s="68"/>
      <c r="I372" s="68"/>
    </row>
    <row r="373" spans="6:9" ht="13">
      <c r="F373" s="68"/>
      <c r="I373" s="68"/>
    </row>
    <row r="374" spans="6:9" ht="13">
      <c r="F374" s="68"/>
      <c r="I374" s="68"/>
    </row>
    <row r="375" spans="6:9" ht="13">
      <c r="F375" s="68"/>
      <c r="I375" s="68"/>
    </row>
    <row r="376" spans="6:9" ht="13">
      <c r="F376" s="68"/>
      <c r="I376" s="68"/>
    </row>
    <row r="377" spans="6:9" ht="13">
      <c r="F377" s="68"/>
      <c r="I377" s="68"/>
    </row>
    <row r="378" spans="6:9" ht="13">
      <c r="F378" s="68"/>
      <c r="I378" s="68"/>
    </row>
    <row r="379" spans="6:9" ht="13">
      <c r="F379" s="68"/>
      <c r="I379" s="68"/>
    </row>
    <row r="380" spans="6:9" ht="13">
      <c r="F380" s="68"/>
      <c r="I380" s="68"/>
    </row>
    <row r="381" spans="6:9" ht="13">
      <c r="F381" s="68"/>
      <c r="I381" s="68"/>
    </row>
    <row r="382" spans="6:9" ht="13">
      <c r="F382" s="68"/>
      <c r="I382" s="68"/>
    </row>
    <row r="383" spans="6:9" ht="13">
      <c r="F383" s="68"/>
      <c r="I383" s="68"/>
    </row>
    <row r="384" spans="6:9" ht="13">
      <c r="F384" s="68"/>
      <c r="I384" s="68"/>
    </row>
    <row r="385" spans="6:9" ht="13">
      <c r="F385" s="68"/>
      <c r="I385" s="68"/>
    </row>
    <row r="386" spans="6:9" ht="13">
      <c r="F386" s="68"/>
      <c r="I386" s="68"/>
    </row>
    <row r="387" spans="6:9" ht="13">
      <c r="F387" s="68"/>
      <c r="I387" s="68"/>
    </row>
    <row r="388" spans="6:9" ht="13">
      <c r="F388" s="68"/>
      <c r="I388" s="68"/>
    </row>
    <row r="389" spans="6:9" ht="13">
      <c r="F389" s="68"/>
      <c r="I389" s="68"/>
    </row>
    <row r="390" spans="6:9" ht="13">
      <c r="F390" s="68"/>
      <c r="I390" s="68"/>
    </row>
    <row r="391" spans="6:9" ht="13">
      <c r="F391" s="68"/>
      <c r="I391" s="68"/>
    </row>
    <row r="392" spans="6:9" ht="13">
      <c r="F392" s="68"/>
      <c r="I392" s="68"/>
    </row>
    <row r="393" spans="6:9" ht="13">
      <c r="F393" s="68"/>
      <c r="I393" s="68"/>
    </row>
    <row r="394" spans="6:9" ht="13">
      <c r="F394" s="68"/>
      <c r="I394" s="68"/>
    </row>
    <row r="395" spans="6:9" ht="13">
      <c r="F395" s="68"/>
      <c r="I395" s="68"/>
    </row>
    <row r="396" spans="6:9" ht="13">
      <c r="F396" s="68"/>
      <c r="I396" s="68"/>
    </row>
    <row r="397" spans="6:9" ht="13">
      <c r="F397" s="68"/>
      <c r="I397" s="68"/>
    </row>
    <row r="398" spans="6:9" ht="13">
      <c r="F398" s="68"/>
      <c r="I398" s="68"/>
    </row>
    <row r="399" spans="6:9" ht="13">
      <c r="F399" s="68"/>
      <c r="I399" s="68"/>
    </row>
    <row r="400" spans="6:9" ht="13">
      <c r="F400" s="68"/>
      <c r="I400" s="68"/>
    </row>
    <row r="401" spans="6:9" ht="13">
      <c r="F401" s="68"/>
      <c r="I401" s="68"/>
    </row>
    <row r="402" spans="6:9" ht="13">
      <c r="F402" s="68"/>
      <c r="I402" s="68"/>
    </row>
    <row r="403" spans="6:9" ht="13">
      <c r="F403" s="68"/>
      <c r="I403" s="68"/>
    </row>
    <row r="404" spans="6:9" ht="13">
      <c r="F404" s="68"/>
      <c r="I404" s="68"/>
    </row>
    <row r="405" spans="6:9" ht="13">
      <c r="F405" s="68"/>
      <c r="I405" s="68"/>
    </row>
    <row r="406" spans="6:9" ht="13">
      <c r="F406" s="68"/>
      <c r="I406" s="68"/>
    </row>
    <row r="407" spans="6:9" ht="13">
      <c r="F407" s="68"/>
      <c r="I407" s="68"/>
    </row>
    <row r="408" spans="6:9" ht="13">
      <c r="F408" s="68"/>
      <c r="I408" s="68"/>
    </row>
    <row r="409" spans="6:9" ht="13">
      <c r="F409" s="68"/>
      <c r="I409" s="68"/>
    </row>
    <row r="410" spans="6:9" ht="13">
      <c r="F410" s="68"/>
      <c r="I410" s="68"/>
    </row>
    <row r="411" spans="6:9" ht="13">
      <c r="F411" s="68"/>
      <c r="I411" s="68"/>
    </row>
    <row r="412" spans="6:9" ht="13">
      <c r="F412" s="68"/>
      <c r="I412" s="68"/>
    </row>
    <row r="413" spans="6:9" ht="13">
      <c r="F413" s="68"/>
      <c r="I413" s="68"/>
    </row>
    <row r="414" spans="6:9" ht="13">
      <c r="F414" s="68"/>
      <c r="I414" s="68"/>
    </row>
    <row r="415" spans="6:9" ht="13">
      <c r="F415" s="68"/>
      <c r="I415" s="68"/>
    </row>
    <row r="416" spans="6:9" ht="13">
      <c r="F416" s="68"/>
      <c r="I416" s="68"/>
    </row>
    <row r="417" spans="6:9" ht="13">
      <c r="F417" s="68"/>
      <c r="I417" s="68"/>
    </row>
    <row r="418" spans="6:9" ht="13">
      <c r="F418" s="68"/>
      <c r="I418" s="68"/>
    </row>
    <row r="419" spans="6:9" ht="13">
      <c r="F419" s="68"/>
      <c r="I419" s="68"/>
    </row>
    <row r="420" spans="6:9" ht="13">
      <c r="F420" s="68"/>
      <c r="I420" s="68"/>
    </row>
    <row r="421" spans="6:9" ht="13">
      <c r="F421" s="68"/>
      <c r="I421" s="68"/>
    </row>
    <row r="422" spans="6:9" ht="13">
      <c r="F422" s="68"/>
      <c r="I422" s="68"/>
    </row>
    <row r="423" spans="6:9" ht="13">
      <c r="F423" s="68"/>
      <c r="I423" s="68"/>
    </row>
    <row r="424" spans="6:9" ht="13">
      <c r="F424" s="68"/>
      <c r="I424" s="68"/>
    </row>
    <row r="425" spans="6:9" ht="13">
      <c r="F425" s="68"/>
      <c r="I425" s="68"/>
    </row>
    <row r="426" spans="6:9" ht="13">
      <c r="F426" s="68"/>
      <c r="I426" s="68"/>
    </row>
    <row r="427" spans="6:9" ht="13">
      <c r="F427" s="68"/>
      <c r="I427" s="68"/>
    </row>
    <row r="428" spans="6:9" ht="13">
      <c r="F428" s="68"/>
      <c r="I428" s="68"/>
    </row>
    <row r="429" spans="6:9" ht="13">
      <c r="F429" s="68"/>
      <c r="I429" s="68"/>
    </row>
    <row r="430" spans="6:9" ht="13">
      <c r="F430" s="68"/>
      <c r="I430" s="68"/>
    </row>
    <row r="431" spans="6:9" ht="13">
      <c r="F431" s="68"/>
      <c r="I431" s="68"/>
    </row>
    <row r="432" spans="6:9" ht="13">
      <c r="F432" s="68"/>
      <c r="I432" s="68"/>
    </row>
    <row r="433" spans="6:9" ht="13">
      <c r="F433" s="68"/>
      <c r="I433" s="68"/>
    </row>
    <row r="434" spans="6:9" ht="13">
      <c r="F434" s="68"/>
      <c r="I434" s="68"/>
    </row>
    <row r="435" spans="6:9" ht="13">
      <c r="F435" s="68"/>
      <c r="I435" s="68"/>
    </row>
    <row r="436" spans="6:9" ht="13">
      <c r="F436" s="68"/>
      <c r="I436" s="68"/>
    </row>
    <row r="437" spans="6:9" ht="13">
      <c r="F437" s="68"/>
      <c r="I437" s="68"/>
    </row>
    <row r="438" spans="6:9" ht="13">
      <c r="F438" s="68"/>
      <c r="I438" s="68"/>
    </row>
    <row r="439" spans="6:9" ht="13">
      <c r="F439" s="68"/>
      <c r="I439" s="68"/>
    </row>
    <row r="440" spans="6:9" ht="13">
      <c r="F440" s="68"/>
      <c r="I440" s="68"/>
    </row>
    <row r="441" spans="6:9" ht="13">
      <c r="F441" s="68"/>
      <c r="I441" s="68"/>
    </row>
    <row r="442" spans="6:9" ht="13">
      <c r="F442" s="68"/>
      <c r="I442" s="68"/>
    </row>
    <row r="443" spans="6:9" ht="13">
      <c r="F443" s="68"/>
      <c r="I443" s="68"/>
    </row>
    <row r="444" spans="6:9" ht="13">
      <c r="F444" s="68"/>
      <c r="I444" s="68"/>
    </row>
    <row r="445" spans="6:9" ht="13">
      <c r="F445" s="68"/>
      <c r="I445" s="68"/>
    </row>
    <row r="446" spans="6:9" ht="13">
      <c r="F446" s="68"/>
      <c r="I446" s="68"/>
    </row>
    <row r="447" spans="6:9" ht="13">
      <c r="F447" s="68"/>
      <c r="I447" s="68"/>
    </row>
    <row r="448" spans="6:9" ht="13">
      <c r="F448" s="68"/>
      <c r="I448" s="68"/>
    </row>
    <row r="449" spans="6:9" ht="13">
      <c r="F449" s="68"/>
      <c r="I449" s="68"/>
    </row>
    <row r="450" spans="6:9" ht="13">
      <c r="F450" s="68"/>
      <c r="I450" s="68"/>
    </row>
    <row r="451" spans="6:9" ht="13">
      <c r="F451" s="68"/>
      <c r="I451" s="68"/>
    </row>
    <row r="452" spans="6:9" ht="13">
      <c r="F452" s="68"/>
      <c r="I452" s="68"/>
    </row>
    <row r="453" spans="6:9" ht="13">
      <c r="F453" s="68"/>
      <c r="I453" s="68"/>
    </row>
    <row r="454" spans="6:9" ht="13">
      <c r="F454" s="68"/>
      <c r="I454" s="68"/>
    </row>
    <row r="455" spans="6:9" ht="13">
      <c r="F455" s="68"/>
      <c r="I455" s="68"/>
    </row>
    <row r="456" spans="6:9" ht="13">
      <c r="F456" s="68"/>
      <c r="I456" s="68"/>
    </row>
    <row r="457" spans="6:9" ht="13">
      <c r="F457" s="68"/>
      <c r="I457" s="68"/>
    </row>
    <row r="458" spans="6:9" ht="13">
      <c r="F458" s="68"/>
      <c r="I458" s="68"/>
    </row>
    <row r="459" spans="6:9" ht="13">
      <c r="F459" s="68"/>
      <c r="I459" s="68"/>
    </row>
    <row r="460" spans="6:9" ht="13">
      <c r="F460" s="68"/>
      <c r="I460" s="68"/>
    </row>
    <row r="461" spans="6:9" ht="13">
      <c r="F461" s="68"/>
      <c r="I461" s="68"/>
    </row>
    <row r="462" spans="6:9" ht="13">
      <c r="F462" s="68"/>
      <c r="I462" s="68"/>
    </row>
    <row r="463" spans="6:9" ht="13">
      <c r="F463" s="68"/>
      <c r="I463" s="68"/>
    </row>
    <row r="464" spans="6:9" ht="13">
      <c r="F464" s="68"/>
      <c r="I464" s="68"/>
    </row>
    <row r="465" spans="6:9" ht="13">
      <c r="F465" s="68"/>
      <c r="I465" s="68"/>
    </row>
    <row r="466" spans="6:9" ht="13">
      <c r="F466" s="68"/>
      <c r="I466" s="68"/>
    </row>
    <row r="467" spans="6:9" ht="13">
      <c r="F467" s="68"/>
      <c r="I467" s="68"/>
    </row>
    <row r="468" spans="6:9" ht="13">
      <c r="F468" s="68"/>
      <c r="I468" s="68"/>
    </row>
    <row r="469" spans="6:9" ht="13">
      <c r="F469" s="68"/>
      <c r="I469" s="68"/>
    </row>
    <row r="470" spans="6:9" ht="13">
      <c r="F470" s="68"/>
      <c r="I470" s="68"/>
    </row>
    <row r="471" spans="6:9" ht="13">
      <c r="F471" s="68"/>
      <c r="I471" s="68"/>
    </row>
    <row r="472" spans="6:9" ht="13">
      <c r="F472" s="68"/>
      <c r="I472" s="68"/>
    </row>
    <row r="473" spans="6:9" ht="13">
      <c r="F473" s="68"/>
      <c r="I473" s="68"/>
    </row>
    <row r="474" spans="6:9" ht="13">
      <c r="F474" s="68"/>
      <c r="I474" s="68"/>
    </row>
    <row r="475" spans="6:9" ht="13">
      <c r="F475" s="68"/>
      <c r="I475" s="68"/>
    </row>
    <row r="476" spans="6:9" ht="13">
      <c r="F476" s="68"/>
      <c r="I476" s="68"/>
    </row>
    <row r="477" spans="6:9" ht="13">
      <c r="F477" s="68"/>
      <c r="I477" s="68"/>
    </row>
    <row r="478" spans="6:9" ht="13">
      <c r="F478" s="68"/>
      <c r="I478" s="68"/>
    </row>
    <row r="479" spans="6:9" ht="13">
      <c r="F479" s="68"/>
      <c r="I479" s="68"/>
    </row>
    <row r="480" spans="6:9" ht="13">
      <c r="F480" s="68"/>
      <c r="I480" s="68"/>
    </row>
    <row r="481" spans="6:9" ht="13">
      <c r="F481" s="68"/>
      <c r="I481" s="68"/>
    </row>
    <row r="482" spans="6:9" ht="13">
      <c r="F482" s="68"/>
      <c r="I482" s="68"/>
    </row>
    <row r="483" spans="6:9" ht="13">
      <c r="F483" s="68"/>
      <c r="I483" s="68"/>
    </row>
    <row r="484" spans="6:9" ht="13">
      <c r="F484" s="68"/>
      <c r="I484" s="68"/>
    </row>
    <row r="485" spans="6:9" ht="13">
      <c r="F485" s="68"/>
      <c r="I485" s="68"/>
    </row>
    <row r="486" spans="6:9" ht="13">
      <c r="F486" s="68"/>
      <c r="I486" s="68"/>
    </row>
    <row r="487" spans="6:9" ht="13">
      <c r="F487" s="68"/>
      <c r="I487" s="68"/>
    </row>
    <row r="488" spans="6:9" ht="13">
      <c r="F488" s="68"/>
      <c r="I488" s="68"/>
    </row>
    <row r="489" spans="6:9" ht="13">
      <c r="F489" s="68"/>
      <c r="I489" s="68"/>
    </row>
    <row r="490" spans="6:9" ht="13">
      <c r="F490" s="68"/>
      <c r="I490" s="68"/>
    </row>
    <row r="491" spans="6:9" ht="13">
      <c r="F491" s="68"/>
      <c r="I491" s="68"/>
    </row>
    <row r="492" spans="6:9" ht="13">
      <c r="F492" s="68"/>
      <c r="I492" s="68"/>
    </row>
    <row r="493" spans="6:9" ht="13">
      <c r="F493" s="68"/>
      <c r="I493" s="68"/>
    </row>
    <row r="494" spans="6:9" ht="13">
      <c r="F494" s="68"/>
      <c r="I494" s="68"/>
    </row>
    <row r="495" spans="6:9" ht="13">
      <c r="F495" s="68"/>
      <c r="I495" s="68"/>
    </row>
    <row r="496" spans="6:9" ht="13">
      <c r="F496" s="68"/>
      <c r="I496" s="68"/>
    </row>
    <row r="497" spans="6:9" ht="13">
      <c r="F497" s="68"/>
      <c r="I497" s="68"/>
    </row>
    <row r="498" spans="6:9" ht="13">
      <c r="F498" s="68"/>
      <c r="I498" s="68"/>
    </row>
    <row r="499" spans="6:9" ht="13">
      <c r="F499" s="68"/>
      <c r="I499" s="68"/>
    </row>
    <row r="500" spans="6:9" ht="13">
      <c r="F500" s="68"/>
      <c r="I500" s="68"/>
    </row>
    <row r="501" spans="6:9" ht="13">
      <c r="F501" s="68"/>
      <c r="I501" s="68"/>
    </row>
    <row r="502" spans="6:9" ht="13">
      <c r="F502" s="68"/>
      <c r="I502" s="68"/>
    </row>
    <row r="503" spans="6:9" ht="13">
      <c r="F503" s="68"/>
      <c r="I503" s="68"/>
    </row>
    <row r="504" spans="6:9" ht="13">
      <c r="F504" s="68"/>
      <c r="I504" s="68"/>
    </row>
    <row r="505" spans="6:9" ht="13">
      <c r="F505" s="68"/>
      <c r="I505" s="68"/>
    </row>
    <row r="506" spans="6:9" ht="13">
      <c r="F506" s="68"/>
      <c r="I506" s="68"/>
    </row>
    <row r="507" spans="6:9" ht="13">
      <c r="F507" s="68"/>
      <c r="I507" s="68"/>
    </row>
    <row r="508" spans="6:9" ht="13">
      <c r="F508" s="68"/>
      <c r="I508" s="68"/>
    </row>
    <row r="509" spans="6:9" ht="13">
      <c r="F509" s="68"/>
      <c r="I509" s="68"/>
    </row>
    <row r="510" spans="6:9" ht="13">
      <c r="F510" s="68"/>
      <c r="I510" s="68"/>
    </row>
    <row r="511" spans="6:9" ht="13">
      <c r="F511" s="68"/>
      <c r="I511" s="68"/>
    </row>
    <row r="512" spans="6:9" ht="13">
      <c r="F512" s="68"/>
      <c r="I512" s="68"/>
    </row>
    <row r="513" spans="6:9" ht="13">
      <c r="F513" s="68"/>
      <c r="I513" s="68"/>
    </row>
    <row r="514" spans="6:9" ht="13">
      <c r="F514" s="68"/>
      <c r="I514" s="68"/>
    </row>
    <row r="515" spans="6:9" ht="13">
      <c r="F515" s="68"/>
      <c r="I515" s="68"/>
    </row>
    <row r="516" spans="6:9" ht="13">
      <c r="F516" s="68"/>
      <c r="I516" s="68"/>
    </row>
    <row r="517" spans="6:9" ht="13">
      <c r="F517" s="68"/>
      <c r="I517" s="68"/>
    </row>
    <row r="518" spans="6:9" ht="13">
      <c r="F518" s="68"/>
      <c r="I518" s="68"/>
    </row>
    <row r="519" spans="6:9" ht="13">
      <c r="F519" s="68"/>
      <c r="I519" s="68"/>
    </row>
    <row r="520" spans="6:9" ht="13">
      <c r="F520" s="68"/>
      <c r="I520" s="68"/>
    </row>
    <row r="521" spans="6:9" ht="13">
      <c r="F521" s="68"/>
      <c r="I521" s="68"/>
    </row>
    <row r="522" spans="6:9" ht="13">
      <c r="F522" s="68"/>
      <c r="I522" s="68"/>
    </row>
    <row r="523" spans="6:9" ht="13">
      <c r="F523" s="68"/>
      <c r="I523" s="68"/>
    </row>
    <row r="524" spans="6:9" ht="13">
      <c r="F524" s="68"/>
      <c r="I524" s="68"/>
    </row>
    <row r="525" spans="6:9" ht="13">
      <c r="F525" s="68"/>
      <c r="I525" s="68"/>
    </row>
    <row r="526" spans="6:9" ht="13">
      <c r="F526" s="68"/>
      <c r="I526" s="68"/>
    </row>
    <row r="527" spans="6:9" ht="13">
      <c r="F527" s="68"/>
      <c r="I527" s="68"/>
    </row>
    <row r="528" spans="6:9" ht="13">
      <c r="F528" s="68"/>
      <c r="I528" s="68"/>
    </row>
    <row r="529" spans="6:9" ht="13">
      <c r="F529" s="68"/>
      <c r="I529" s="68"/>
    </row>
    <row r="530" spans="6:9" ht="13">
      <c r="F530" s="68"/>
      <c r="I530" s="68"/>
    </row>
    <row r="531" spans="6:9" ht="13">
      <c r="F531" s="68"/>
      <c r="I531" s="68"/>
    </row>
    <row r="532" spans="6:9" ht="13">
      <c r="F532" s="68"/>
      <c r="I532" s="68"/>
    </row>
    <row r="533" spans="6:9" ht="13">
      <c r="F533" s="68"/>
      <c r="I533" s="68"/>
    </row>
    <row r="534" spans="6:9" ht="13">
      <c r="F534" s="68"/>
      <c r="I534" s="68"/>
    </row>
    <row r="535" spans="6:9" ht="13">
      <c r="F535" s="68"/>
      <c r="I535" s="68"/>
    </row>
    <row r="536" spans="6:9" ht="13">
      <c r="F536" s="68"/>
      <c r="I536" s="68"/>
    </row>
    <row r="537" spans="6:9" ht="13">
      <c r="F537" s="68"/>
      <c r="I537" s="68"/>
    </row>
    <row r="538" spans="6:9" ht="13">
      <c r="F538" s="68"/>
      <c r="I538" s="68"/>
    </row>
    <row r="539" spans="6:9" ht="13">
      <c r="F539" s="68"/>
      <c r="I539" s="68"/>
    </row>
    <row r="540" spans="6:9" ht="13">
      <c r="F540" s="68"/>
      <c r="I540" s="68"/>
    </row>
    <row r="541" spans="6:9" ht="13">
      <c r="F541" s="68"/>
      <c r="I541" s="68"/>
    </row>
    <row r="542" spans="6:9" ht="13">
      <c r="F542" s="68"/>
      <c r="I542" s="68"/>
    </row>
    <row r="543" spans="6:9" ht="13">
      <c r="F543" s="68"/>
      <c r="I543" s="68"/>
    </row>
    <row r="544" spans="6:9" ht="13">
      <c r="F544" s="68"/>
      <c r="I544" s="68"/>
    </row>
    <row r="545" spans="6:9" ht="13">
      <c r="F545" s="68"/>
      <c r="I545" s="68"/>
    </row>
    <row r="546" spans="6:9" ht="13">
      <c r="F546" s="68"/>
      <c r="I546" s="68"/>
    </row>
    <row r="547" spans="6:9" ht="13">
      <c r="F547" s="68"/>
      <c r="I547" s="68"/>
    </row>
    <row r="548" spans="6:9" ht="13">
      <c r="F548" s="68"/>
      <c r="I548" s="68"/>
    </row>
    <row r="549" spans="6:9" ht="13">
      <c r="F549" s="68"/>
      <c r="I549" s="68"/>
    </row>
    <row r="550" spans="6:9" ht="13">
      <c r="F550" s="68"/>
      <c r="I550" s="68"/>
    </row>
    <row r="551" spans="6:9" ht="13">
      <c r="F551" s="68"/>
      <c r="I551" s="68"/>
    </row>
    <row r="552" spans="6:9" ht="13">
      <c r="F552" s="68"/>
      <c r="I552" s="68"/>
    </row>
    <row r="553" spans="6:9" ht="13">
      <c r="F553" s="68"/>
      <c r="I553" s="68"/>
    </row>
    <row r="554" spans="6:9" ht="13">
      <c r="F554" s="68"/>
      <c r="I554" s="68"/>
    </row>
    <row r="555" spans="6:9" ht="13">
      <c r="F555" s="68"/>
      <c r="I555" s="68"/>
    </row>
    <row r="556" spans="6:9" ht="13">
      <c r="F556" s="68"/>
      <c r="I556" s="68"/>
    </row>
    <row r="557" spans="6:9" ht="13">
      <c r="F557" s="68"/>
      <c r="I557" s="68"/>
    </row>
    <row r="558" spans="6:9" ht="13">
      <c r="F558" s="68"/>
      <c r="I558" s="68"/>
    </row>
    <row r="559" spans="6:9" ht="13">
      <c r="F559" s="68"/>
      <c r="I559" s="68"/>
    </row>
    <row r="560" spans="6:9" ht="13">
      <c r="F560" s="68"/>
      <c r="I560" s="68"/>
    </row>
    <row r="561" spans="6:9" ht="13">
      <c r="F561" s="68"/>
      <c r="I561" s="68"/>
    </row>
    <row r="562" spans="6:9" ht="13">
      <c r="F562" s="68"/>
      <c r="I562" s="68"/>
    </row>
    <row r="563" spans="6:9" ht="13">
      <c r="F563" s="68"/>
      <c r="I563" s="68"/>
    </row>
    <row r="564" spans="6:9" ht="13">
      <c r="F564" s="68"/>
      <c r="I564" s="68"/>
    </row>
    <row r="565" spans="6:9" ht="13">
      <c r="F565" s="68"/>
      <c r="I565" s="68"/>
    </row>
    <row r="566" spans="6:9" ht="13">
      <c r="F566" s="68"/>
      <c r="I566" s="68"/>
    </row>
    <row r="567" spans="6:9" ht="13">
      <c r="F567" s="68"/>
      <c r="I567" s="68"/>
    </row>
    <row r="568" spans="6:9" ht="13">
      <c r="F568" s="68"/>
      <c r="I568" s="68"/>
    </row>
    <row r="569" spans="6:9" ht="13">
      <c r="F569" s="68"/>
      <c r="I569" s="68"/>
    </row>
    <row r="570" spans="6:9" ht="13">
      <c r="F570" s="68"/>
      <c r="I570" s="68"/>
    </row>
    <row r="571" spans="6:9" ht="13">
      <c r="F571" s="68"/>
      <c r="I571" s="68"/>
    </row>
    <row r="572" spans="6:9" ht="13">
      <c r="F572" s="68"/>
      <c r="I572" s="68"/>
    </row>
    <row r="573" spans="6:9" ht="13">
      <c r="F573" s="68"/>
      <c r="I573" s="68"/>
    </row>
    <row r="574" spans="6:9" ht="13">
      <c r="F574" s="68"/>
      <c r="I574" s="68"/>
    </row>
    <row r="575" spans="6:9" ht="13">
      <c r="F575" s="68"/>
      <c r="I575" s="68"/>
    </row>
    <row r="576" spans="6:9" ht="13">
      <c r="F576" s="68"/>
      <c r="I576" s="68"/>
    </row>
    <row r="577" spans="6:9" ht="13">
      <c r="F577" s="68"/>
      <c r="I577" s="68"/>
    </row>
    <row r="578" spans="6:9" ht="13">
      <c r="F578" s="68"/>
      <c r="I578" s="68"/>
    </row>
    <row r="579" spans="6:9" ht="13">
      <c r="F579" s="68"/>
      <c r="I579" s="68"/>
    </row>
    <row r="580" spans="6:9" ht="13">
      <c r="F580" s="68"/>
      <c r="I580" s="68"/>
    </row>
    <row r="581" spans="6:9" ht="13">
      <c r="F581" s="68"/>
      <c r="I581" s="68"/>
    </row>
    <row r="582" spans="6:9" ht="13">
      <c r="F582" s="68"/>
      <c r="I582" s="68"/>
    </row>
    <row r="583" spans="6:9" ht="13">
      <c r="F583" s="68"/>
      <c r="I583" s="68"/>
    </row>
    <row r="584" spans="6:9" ht="13">
      <c r="F584" s="68"/>
      <c r="I584" s="68"/>
    </row>
    <row r="585" spans="6:9" ht="13">
      <c r="F585" s="68"/>
      <c r="I585" s="68"/>
    </row>
    <row r="586" spans="6:9" ht="13">
      <c r="F586" s="68"/>
      <c r="I586" s="68"/>
    </row>
    <row r="587" spans="6:9" ht="13">
      <c r="F587" s="68"/>
      <c r="I587" s="68"/>
    </row>
    <row r="588" spans="6:9" ht="13">
      <c r="F588" s="68"/>
      <c r="I588" s="68"/>
    </row>
    <row r="589" spans="6:9" ht="13">
      <c r="F589" s="68"/>
      <c r="I589" s="68"/>
    </row>
    <row r="590" spans="6:9" ht="13">
      <c r="F590" s="68"/>
      <c r="I590" s="68"/>
    </row>
    <row r="591" spans="6:9" ht="13">
      <c r="F591" s="68"/>
      <c r="I591" s="68"/>
    </row>
    <row r="592" spans="6:9" ht="13">
      <c r="F592" s="68"/>
      <c r="I592" s="68"/>
    </row>
    <row r="593" spans="6:9" ht="13">
      <c r="F593" s="68"/>
      <c r="I593" s="68"/>
    </row>
    <row r="594" spans="6:9" ht="13">
      <c r="F594" s="68"/>
      <c r="I594" s="68"/>
    </row>
    <row r="595" spans="6:9" ht="13">
      <c r="F595" s="68"/>
      <c r="I595" s="68"/>
    </row>
    <row r="596" spans="6:9" ht="13">
      <c r="F596" s="68"/>
      <c r="I596" s="68"/>
    </row>
    <row r="597" spans="6:9" ht="13">
      <c r="F597" s="68"/>
      <c r="I597" s="68"/>
    </row>
    <row r="598" spans="6:9" ht="13">
      <c r="F598" s="68"/>
      <c r="I598" s="68"/>
    </row>
    <row r="599" spans="6:9" ht="13">
      <c r="F599" s="68"/>
      <c r="I599" s="68"/>
    </row>
    <row r="600" spans="6:9" ht="13">
      <c r="F600" s="68"/>
      <c r="I600" s="68"/>
    </row>
    <row r="601" spans="6:9" ht="13">
      <c r="F601" s="68"/>
      <c r="I601" s="68"/>
    </row>
    <row r="602" spans="6:9" ht="13">
      <c r="F602" s="68"/>
      <c r="I602" s="68"/>
    </row>
    <row r="603" spans="6:9" ht="13">
      <c r="F603" s="68"/>
      <c r="I603" s="68"/>
    </row>
    <row r="604" spans="6:9" ht="13">
      <c r="F604" s="68"/>
      <c r="I604" s="68"/>
    </row>
    <row r="605" spans="6:9" ht="13">
      <c r="F605" s="68"/>
      <c r="I605" s="68"/>
    </row>
    <row r="606" spans="6:9" ht="13">
      <c r="F606" s="68"/>
      <c r="I606" s="68"/>
    </row>
    <row r="607" spans="6:9" ht="13">
      <c r="F607" s="68"/>
      <c r="I607" s="68"/>
    </row>
    <row r="608" spans="6:9" ht="13">
      <c r="F608" s="68"/>
      <c r="I608" s="68"/>
    </row>
    <row r="609" spans="6:9" ht="13">
      <c r="F609" s="68"/>
      <c r="I609" s="68"/>
    </row>
    <row r="610" spans="6:9" ht="13">
      <c r="F610" s="68"/>
      <c r="I610" s="68"/>
    </row>
    <row r="611" spans="6:9" ht="13">
      <c r="F611" s="68"/>
      <c r="I611" s="68"/>
    </row>
    <row r="612" spans="6:9" ht="13">
      <c r="F612" s="68"/>
      <c r="I612" s="68"/>
    </row>
    <row r="613" spans="6:9" ht="13">
      <c r="F613" s="68"/>
      <c r="I613" s="68"/>
    </row>
    <row r="614" spans="6:9" ht="13">
      <c r="F614" s="68"/>
      <c r="I614" s="68"/>
    </row>
    <row r="615" spans="6:9" ht="13">
      <c r="F615" s="68"/>
      <c r="I615" s="68"/>
    </row>
    <row r="616" spans="6:9" ht="13">
      <c r="F616" s="68"/>
      <c r="I616" s="68"/>
    </row>
    <row r="617" spans="6:9" ht="13">
      <c r="F617" s="68"/>
      <c r="I617" s="68"/>
    </row>
    <row r="618" spans="6:9" ht="13">
      <c r="F618" s="68"/>
      <c r="I618" s="68"/>
    </row>
    <row r="619" spans="6:9" ht="13">
      <c r="F619" s="68"/>
      <c r="I619" s="68"/>
    </row>
    <row r="620" spans="6:9" ht="13">
      <c r="F620" s="68"/>
      <c r="I620" s="68"/>
    </row>
    <row r="621" spans="6:9" ht="13">
      <c r="F621" s="68"/>
      <c r="I621" s="68"/>
    </row>
    <row r="622" spans="6:9" ht="13">
      <c r="F622" s="68"/>
      <c r="I622" s="68"/>
    </row>
    <row r="623" spans="6:9" ht="13">
      <c r="F623" s="68"/>
      <c r="I623" s="68"/>
    </row>
    <row r="624" spans="6:9" ht="13">
      <c r="F624" s="68"/>
      <c r="I624" s="68"/>
    </row>
    <row r="625" spans="6:9" ht="13">
      <c r="F625" s="68"/>
      <c r="I625" s="68"/>
    </row>
    <row r="626" spans="6:9" ht="13">
      <c r="F626" s="68"/>
      <c r="I626" s="68"/>
    </row>
    <row r="627" spans="6:9" ht="13">
      <c r="F627" s="68"/>
      <c r="I627" s="68"/>
    </row>
    <row r="628" spans="6:9" ht="13">
      <c r="F628" s="68"/>
      <c r="I628" s="68"/>
    </row>
    <row r="629" spans="6:9" ht="13">
      <c r="F629" s="68"/>
      <c r="I629" s="68"/>
    </row>
    <row r="630" spans="6:9" ht="13">
      <c r="F630" s="68"/>
      <c r="I630" s="68"/>
    </row>
    <row r="631" spans="6:9" ht="13">
      <c r="F631" s="68"/>
      <c r="I631" s="68"/>
    </row>
    <row r="632" spans="6:9" ht="13">
      <c r="F632" s="68"/>
      <c r="I632" s="68"/>
    </row>
    <row r="633" spans="6:9" ht="13">
      <c r="F633" s="68"/>
      <c r="I633" s="68"/>
    </row>
    <row r="634" spans="6:9" ht="13">
      <c r="F634" s="68"/>
      <c r="I634" s="68"/>
    </row>
    <row r="635" spans="6:9" ht="13">
      <c r="F635" s="68"/>
      <c r="I635" s="68"/>
    </row>
    <row r="636" spans="6:9" ht="13">
      <c r="F636" s="68"/>
      <c r="I636" s="68"/>
    </row>
    <row r="637" spans="6:9" ht="13">
      <c r="F637" s="68"/>
      <c r="I637" s="68"/>
    </row>
    <row r="638" spans="6:9" ht="13">
      <c r="F638" s="68"/>
      <c r="I638" s="68"/>
    </row>
    <row r="639" spans="6:9" ht="13">
      <c r="F639" s="68"/>
      <c r="I639" s="68"/>
    </row>
    <row r="640" spans="6:9" ht="13">
      <c r="F640" s="68"/>
      <c r="I640" s="68"/>
    </row>
    <row r="641" spans="6:9" ht="13">
      <c r="F641" s="68"/>
      <c r="I641" s="68"/>
    </row>
    <row r="642" spans="6:9" ht="13">
      <c r="F642" s="68"/>
      <c r="I642" s="68"/>
    </row>
    <row r="643" spans="6:9" ht="13">
      <c r="F643" s="68"/>
      <c r="I643" s="68"/>
    </row>
    <row r="644" spans="6:9" ht="13">
      <c r="F644" s="68"/>
      <c r="I644" s="68"/>
    </row>
    <row r="645" spans="6:9" ht="13">
      <c r="F645" s="68"/>
      <c r="I645" s="68"/>
    </row>
    <row r="646" spans="6:9" ht="13">
      <c r="F646" s="68"/>
      <c r="I646" s="68"/>
    </row>
    <row r="647" spans="6:9" ht="13">
      <c r="F647" s="68"/>
      <c r="I647" s="68"/>
    </row>
    <row r="648" spans="6:9" ht="13">
      <c r="F648" s="68"/>
      <c r="I648" s="68"/>
    </row>
    <row r="649" spans="6:9" ht="13">
      <c r="F649" s="68"/>
      <c r="I649" s="68"/>
    </row>
    <row r="650" spans="6:9" ht="13">
      <c r="F650" s="68"/>
      <c r="I650" s="68"/>
    </row>
    <row r="651" spans="6:9" ht="13">
      <c r="F651" s="68"/>
      <c r="I651" s="68"/>
    </row>
    <row r="652" spans="6:9" ht="13">
      <c r="F652" s="68"/>
      <c r="I652" s="68"/>
    </row>
    <row r="653" spans="6:9" ht="13">
      <c r="F653" s="68"/>
      <c r="I653" s="68"/>
    </row>
    <row r="654" spans="6:9" ht="13">
      <c r="F654" s="68"/>
      <c r="I654" s="68"/>
    </row>
    <row r="655" spans="6:9" ht="13">
      <c r="F655" s="68"/>
      <c r="I655" s="68"/>
    </row>
    <row r="656" spans="6:9" ht="13">
      <c r="F656" s="68"/>
      <c r="I656" s="68"/>
    </row>
    <row r="657" spans="6:9" ht="13">
      <c r="F657" s="68"/>
      <c r="I657" s="68"/>
    </row>
    <row r="658" spans="6:9" ht="13">
      <c r="F658" s="68"/>
      <c r="I658" s="68"/>
    </row>
    <row r="659" spans="6:9" ht="13">
      <c r="F659" s="68"/>
      <c r="I659" s="68"/>
    </row>
    <row r="660" spans="6:9" ht="13">
      <c r="F660" s="68"/>
      <c r="I660" s="68"/>
    </row>
    <row r="661" spans="6:9" ht="13">
      <c r="F661" s="68"/>
      <c r="I661" s="68"/>
    </row>
    <row r="662" spans="6:9" ht="13">
      <c r="F662" s="68"/>
      <c r="I662" s="68"/>
    </row>
    <row r="663" spans="6:9" ht="13">
      <c r="F663" s="68"/>
      <c r="I663" s="68"/>
    </row>
    <row r="664" spans="6:9" ht="13">
      <c r="F664" s="68"/>
      <c r="I664" s="68"/>
    </row>
    <row r="665" spans="6:9" ht="13">
      <c r="F665" s="68"/>
      <c r="I665" s="68"/>
    </row>
    <row r="666" spans="6:9" ht="13">
      <c r="F666" s="68"/>
      <c r="I666" s="68"/>
    </row>
    <row r="667" spans="6:9" ht="13">
      <c r="F667" s="68"/>
      <c r="I667" s="68"/>
    </row>
    <row r="668" spans="6:9" ht="13">
      <c r="F668" s="68"/>
      <c r="I668" s="68"/>
    </row>
    <row r="669" spans="6:9" ht="13">
      <c r="F669" s="68"/>
      <c r="I669" s="68"/>
    </row>
    <row r="670" spans="6:9" ht="13">
      <c r="F670" s="68"/>
      <c r="I670" s="68"/>
    </row>
    <row r="671" spans="6:9" ht="13">
      <c r="F671" s="68"/>
      <c r="I671" s="68"/>
    </row>
    <row r="672" spans="6:9" ht="13">
      <c r="F672" s="68"/>
      <c r="I672" s="68"/>
    </row>
    <row r="673" spans="6:9" ht="13">
      <c r="F673" s="68"/>
      <c r="I673" s="68"/>
    </row>
    <row r="674" spans="6:9" ht="13">
      <c r="F674" s="68"/>
      <c r="I674" s="68"/>
    </row>
    <row r="675" spans="6:9" ht="13">
      <c r="F675" s="68"/>
      <c r="I675" s="68"/>
    </row>
    <row r="676" spans="6:9" ht="13">
      <c r="F676" s="68"/>
      <c r="I676" s="68"/>
    </row>
    <row r="677" spans="6:9" ht="13">
      <c r="F677" s="68"/>
      <c r="I677" s="68"/>
    </row>
    <row r="678" spans="6:9" ht="13">
      <c r="F678" s="68"/>
      <c r="I678" s="68"/>
    </row>
    <row r="679" spans="6:9" ht="13">
      <c r="F679" s="68"/>
      <c r="I679" s="68"/>
    </row>
    <row r="680" spans="6:9" ht="13">
      <c r="F680" s="68"/>
      <c r="I680" s="68"/>
    </row>
    <row r="681" spans="6:9" ht="13">
      <c r="F681" s="68"/>
      <c r="I681" s="68"/>
    </row>
    <row r="682" spans="6:9" ht="13">
      <c r="F682" s="68"/>
      <c r="I682" s="68"/>
    </row>
    <row r="683" spans="6:9" ht="13">
      <c r="F683" s="68"/>
      <c r="I683" s="68"/>
    </row>
    <row r="684" spans="6:9" ht="13">
      <c r="F684" s="68"/>
      <c r="I684" s="68"/>
    </row>
    <row r="685" spans="6:9" ht="13">
      <c r="F685" s="68"/>
      <c r="I685" s="68"/>
    </row>
    <row r="686" spans="6:9" ht="13">
      <c r="F686" s="68"/>
      <c r="I686" s="68"/>
    </row>
    <row r="687" spans="6:9" ht="13">
      <c r="F687" s="68"/>
      <c r="I687" s="68"/>
    </row>
    <row r="688" spans="6:9" ht="13">
      <c r="F688" s="68"/>
      <c r="I688" s="68"/>
    </row>
    <row r="689" spans="6:9" ht="13">
      <c r="F689" s="68"/>
      <c r="I689" s="68"/>
    </row>
    <row r="690" spans="6:9" ht="13">
      <c r="F690" s="68"/>
      <c r="I690" s="68"/>
    </row>
    <row r="691" spans="6:9" ht="13">
      <c r="F691" s="68"/>
      <c r="I691" s="68"/>
    </row>
    <row r="692" spans="6:9" ht="13">
      <c r="F692" s="68"/>
      <c r="I692" s="68"/>
    </row>
    <row r="693" spans="6:9" ht="13">
      <c r="F693" s="68"/>
      <c r="I693" s="68"/>
    </row>
    <row r="694" spans="6:9" ht="13">
      <c r="F694" s="68"/>
      <c r="I694" s="68"/>
    </row>
    <row r="695" spans="6:9" ht="13">
      <c r="F695" s="68"/>
      <c r="I695" s="68"/>
    </row>
    <row r="696" spans="6:9" ht="13">
      <c r="F696" s="68"/>
      <c r="I696" s="68"/>
    </row>
    <row r="697" spans="6:9" ht="13">
      <c r="F697" s="68"/>
      <c r="I697" s="68"/>
    </row>
    <row r="698" spans="6:9" ht="13">
      <c r="F698" s="68"/>
      <c r="I698" s="68"/>
    </row>
    <row r="699" spans="6:9" ht="13">
      <c r="F699" s="68"/>
      <c r="I699" s="68"/>
    </row>
    <row r="700" spans="6:9" ht="13">
      <c r="F700" s="68"/>
      <c r="I700" s="68"/>
    </row>
    <row r="701" spans="6:9" ht="13">
      <c r="F701" s="68"/>
      <c r="I701" s="68"/>
    </row>
    <row r="702" spans="6:9" ht="13">
      <c r="F702" s="68"/>
      <c r="I702" s="68"/>
    </row>
    <row r="703" spans="6:9" ht="13">
      <c r="F703" s="68"/>
      <c r="I703" s="68"/>
    </row>
    <row r="704" spans="6:9" ht="13">
      <c r="F704" s="68"/>
      <c r="I704" s="68"/>
    </row>
    <row r="705" spans="6:9" ht="13">
      <c r="F705" s="68"/>
      <c r="I705" s="68"/>
    </row>
    <row r="706" spans="6:9" ht="13">
      <c r="F706" s="68"/>
      <c r="I706" s="68"/>
    </row>
    <row r="707" spans="6:9" ht="13">
      <c r="F707" s="68"/>
      <c r="I707" s="68"/>
    </row>
    <row r="708" spans="6:9" ht="13">
      <c r="F708" s="68"/>
      <c r="I708" s="68"/>
    </row>
    <row r="709" spans="6:9" ht="13">
      <c r="F709" s="68"/>
      <c r="I709" s="68"/>
    </row>
    <row r="710" spans="6:9" ht="13">
      <c r="F710" s="68"/>
      <c r="I710" s="68"/>
    </row>
    <row r="711" spans="6:9" ht="13">
      <c r="F711" s="68"/>
      <c r="I711" s="68"/>
    </row>
    <row r="712" spans="6:9" ht="13">
      <c r="F712" s="68"/>
      <c r="I712" s="68"/>
    </row>
    <row r="713" spans="6:9" ht="13">
      <c r="F713" s="68"/>
      <c r="I713" s="68"/>
    </row>
    <row r="714" spans="6:9" ht="13">
      <c r="F714" s="68"/>
      <c r="I714" s="68"/>
    </row>
    <row r="715" spans="6:9" ht="13">
      <c r="F715" s="68"/>
      <c r="I715" s="68"/>
    </row>
    <row r="716" spans="6:9" ht="13">
      <c r="F716" s="68"/>
      <c r="I716" s="68"/>
    </row>
    <row r="717" spans="6:9" ht="13">
      <c r="F717" s="68"/>
      <c r="I717" s="68"/>
    </row>
    <row r="718" spans="6:9" ht="13">
      <c r="F718" s="68"/>
      <c r="I718" s="68"/>
    </row>
    <row r="719" spans="6:9" ht="13">
      <c r="F719" s="68"/>
      <c r="I719" s="68"/>
    </row>
    <row r="720" spans="6:9" ht="13">
      <c r="F720" s="68"/>
      <c r="I720" s="68"/>
    </row>
    <row r="721" spans="6:9" ht="13">
      <c r="F721" s="68"/>
      <c r="I721" s="68"/>
    </row>
    <row r="722" spans="6:9" ht="13">
      <c r="F722" s="68"/>
      <c r="I722" s="68"/>
    </row>
    <row r="723" spans="6:9" ht="13">
      <c r="F723" s="68"/>
      <c r="I723" s="68"/>
    </row>
    <row r="724" spans="6:9" ht="13">
      <c r="F724" s="68"/>
      <c r="I724" s="68"/>
    </row>
    <row r="725" spans="6:9" ht="13">
      <c r="F725" s="68"/>
      <c r="I725" s="68"/>
    </row>
    <row r="726" spans="6:9" ht="13">
      <c r="F726" s="68"/>
      <c r="I726" s="68"/>
    </row>
    <row r="727" spans="6:9" ht="13">
      <c r="F727" s="68"/>
      <c r="I727" s="68"/>
    </row>
    <row r="728" spans="6:9" ht="13">
      <c r="F728" s="68"/>
      <c r="I728" s="68"/>
    </row>
    <row r="729" spans="6:9" ht="13">
      <c r="F729" s="68"/>
      <c r="I729" s="68"/>
    </row>
    <row r="730" spans="6:9" ht="13">
      <c r="F730" s="68"/>
      <c r="I730" s="68"/>
    </row>
    <row r="731" spans="6:9" ht="13">
      <c r="F731" s="68"/>
      <c r="I731" s="68"/>
    </row>
    <row r="732" spans="6:9" ht="13">
      <c r="F732" s="68"/>
      <c r="I732" s="68"/>
    </row>
    <row r="733" spans="6:9" ht="13">
      <c r="F733" s="68"/>
      <c r="I733" s="68"/>
    </row>
    <row r="734" spans="6:9" ht="13">
      <c r="F734" s="68"/>
      <c r="I734" s="68"/>
    </row>
    <row r="735" spans="6:9" ht="13">
      <c r="F735" s="68"/>
      <c r="I735" s="68"/>
    </row>
    <row r="736" spans="6:9" ht="13">
      <c r="F736" s="68"/>
      <c r="I736" s="68"/>
    </row>
    <row r="737" spans="6:9" ht="13">
      <c r="F737" s="68"/>
      <c r="I737" s="68"/>
    </row>
    <row r="738" spans="6:9" ht="13">
      <c r="F738" s="68"/>
      <c r="I738" s="68"/>
    </row>
    <row r="739" spans="6:9" ht="13">
      <c r="F739" s="68"/>
      <c r="I739" s="68"/>
    </row>
    <row r="740" spans="6:9" ht="13">
      <c r="F740" s="68"/>
      <c r="I740" s="68"/>
    </row>
    <row r="741" spans="6:9" ht="13">
      <c r="F741" s="68"/>
      <c r="I741" s="68"/>
    </row>
    <row r="742" spans="6:9" ht="13">
      <c r="F742" s="68"/>
      <c r="I742" s="68"/>
    </row>
    <row r="743" spans="6:9" ht="13">
      <c r="F743" s="68"/>
      <c r="I743" s="68"/>
    </row>
    <row r="744" spans="6:9" ht="13">
      <c r="F744" s="68"/>
      <c r="I744" s="68"/>
    </row>
    <row r="745" spans="6:9" ht="13">
      <c r="F745" s="68"/>
      <c r="I745" s="68"/>
    </row>
    <row r="746" spans="6:9" ht="13">
      <c r="F746" s="68"/>
      <c r="I746" s="68"/>
    </row>
    <row r="747" spans="6:9" ht="13">
      <c r="F747" s="68"/>
      <c r="I747" s="68"/>
    </row>
    <row r="748" spans="6:9" ht="13">
      <c r="F748" s="68"/>
      <c r="I748" s="68"/>
    </row>
    <row r="749" spans="6:9" ht="13">
      <c r="F749" s="68"/>
      <c r="I749" s="68"/>
    </row>
    <row r="750" spans="6:9" ht="13">
      <c r="F750" s="68"/>
      <c r="I750" s="68"/>
    </row>
    <row r="751" spans="6:9" ht="13">
      <c r="F751" s="68"/>
      <c r="I751" s="68"/>
    </row>
    <row r="752" spans="6:9" ht="13">
      <c r="F752" s="68"/>
      <c r="I752" s="68"/>
    </row>
    <row r="753" spans="6:9" ht="13">
      <c r="F753" s="68"/>
      <c r="I753" s="68"/>
    </row>
    <row r="754" spans="6:9" ht="13">
      <c r="F754" s="68"/>
      <c r="I754" s="68"/>
    </row>
    <row r="755" spans="6:9" ht="13">
      <c r="F755" s="68"/>
      <c r="I755" s="68"/>
    </row>
    <row r="756" spans="6:9" ht="13">
      <c r="F756" s="68"/>
      <c r="I756" s="68"/>
    </row>
    <row r="757" spans="6:9" ht="13">
      <c r="F757" s="68"/>
      <c r="I757" s="68"/>
    </row>
    <row r="758" spans="6:9" ht="13">
      <c r="F758" s="68"/>
      <c r="I758" s="68"/>
    </row>
    <row r="759" spans="6:9" ht="13">
      <c r="F759" s="68"/>
      <c r="I759" s="68"/>
    </row>
    <row r="760" spans="6:9" ht="13">
      <c r="F760" s="68"/>
      <c r="I760" s="68"/>
    </row>
    <row r="761" spans="6:9" ht="13">
      <c r="F761" s="68"/>
      <c r="I761" s="68"/>
    </row>
    <row r="762" spans="6:9" ht="13">
      <c r="F762" s="68"/>
      <c r="I762" s="68"/>
    </row>
    <row r="763" spans="6:9" ht="13">
      <c r="F763" s="68"/>
      <c r="I763" s="68"/>
    </row>
    <row r="764" spans="6:9" ht="13">
      <c r="F764" s="68"/>
      <c r="I764" s="68"/>
    </row>
    <row r="765" spans="6:9" ht="13">
      <c r="F765" s="68"/>
      <c r="I765" s="68"/>
    </row>
    <row r="766" spans="6:9" ht="13">
      <c r="F766" s="68"/>
      <c r="I766" s="68"/>
    </row>
    <row r="767" spans="6:9" ht="13">
      <c r="F767" s="68"/>
      <c r="I767" s="68"/>
    </row>
    <row r="768" spans="6:9" ht="13">
      <c r="F768" s="68"/>
      <c r="I768" s="68"/>
    </row>
    <row r="769" spans="6:9" ht="13">
      <c r="F769" s="68"/>
      <c r="I769" s="68"/>
    </row>
    <row r="770" spans="6:9" ht="13">
      <c r="F770" s="68"/>
      <c r="I770" s="68"/>
    </row>
    <row r="771" spans="6:9" ht="13">
      <c r="F771" s="68"/>
      <c r="I771" s="68"/>
    </row>
    <row r="772" spans="6:9" ht="13">
      <c r="F772" s="68"/>
      <c r="I772" s="68"/>
    </row>
    <row r="773" spans="6:9" ht="13">
      <c r="F773" s="68"/>
      <c r="I773" s="68"/>
    </row>
    <row r="774" spans="6:9" ht="13">
      <c r="F774" s="68"/>
      <c r="I774" s="68"/>
    </row>
    <row r="775" spans="6:9" ht="13">
      <c r="F775" s="68"/>
      <c r="I775" s="68"/>
    </row>
    <row r="776" spans="6:9" ht="13">
      <c r="F776" s="68"/>
      <c r="I776" s="68"/>
    </row>
    <row r="777" spans="6:9" ht="13">
      <c r="F777" s="68"/>
      <c r="I777" s="68"/>
    </row>
    <row r="778" spans="6:9" ht="13">
      <c r="F778" s="68"/>
      <c r="I778" s="68"/>
    </row>
    <row r="779" spans="6:9" ht="13">
      <c r="F779" s="68"/>
      <c r="I779" s="68"/>
    </row>
    <row r="780" spans="6:9" ht="13">
      <c r="F780" s="68"/>
      <c r="I780" s="68"/>
    </row>
    <row r="781" spans="6:9" ht="13">
      <c r="F781" s="68"/>
      <c r="I781" s="68"/>
    </row>
    <row r="782" spans="6:9" ht="13">
      <c r="F782" s="68"/>
      <c r="I782" s="68"/>
    </row>
    <row r="783" spans="6:9" ht="13">
      <c r="F783" s="68"/>
      <c r="I783" s="68"/>
    </row>
    <row r="784" spans="6:9" ht="13">
      <c r="F784" s="68"/>
      <c r="I784" s="68"/>
    </row>
    <row r="785" spans="6:9" ht="13">
      <c r="F785" s="68"/>
      <c r="I785" s="68"/>
    </row>
    <row r="786" spans="6:9" ht="13">
      <c r="F786" s="68"/>
      <c r="I786" s="68"/>
    </row>
    <row r="787" spans="6:9" ht="13">
      <c r="F787" s="68"/>
      <c r="I787" s="68"/>
    </row>
    <row r="788" spans="6:9" ht="13">
      <c r="F788" s="68"/>
      <c r="I788" s="68"/>
    </row>
    <row r="789" spans="6:9" ht="13">
      <c r="F789" s="68"/>
      <c r="I789" s="68"/>
    </row>
    <row r="790" spans="6:9" ht="13">
      <c r="F790" s="68"/>
      <c r="I790" s="68"/>
    </row>
    <row r="791" spans="6:9" ht="13">
      <c r="F791" s="68"/>
      <c r="I791" s="68"/>
    </row>
    <row r="792" spans="6:9" ht="13">
      <c r="F792" s="68"/>
      <c r="I792" s="68"/>
    </row>
    <row r="793" spans="6:9" ht="13">
      <c r="F793" s="68"/>
      <c r="I793" s="68"/>
    </row>
    <row r="794" spans="6:9" ht="13">
      <c r="F794" s="68"/>
      <c r="I794" s="68"/>
    </row>
    <row r="795" spans="6:9" ht="13">
      <c r="F795" s="68"/>
      <c r="I795" s="68"/>
    </row>
    <row r="796" spans="6:9" ht="13">
      <c r="F796" s="68"/>
      <c r="I796" s="68"/>
    </row>
    <row r="797" spans="6:9" ht="13">
      <c r="F797" s="68"/>
      <c r="I797" s="68"/>
    </row>
    <row r="798" spans="6:9" ht="13">
      <c r="F798" s="68"/>
      <c r="I798" s="68"/>
    </row>
    <row r="799" spans="6:9" ht="13">
      <c r="F799" s="68"/>
      <c r="I799" s="68"/>
    </row>
    <row r="800" spans="6:9" ht="13">
      <c r="F800" s="68"/>
      <c r="I800" s="68"/>
    </row>
    <row r="801" spans="6:9" ht="13">
      <c r="F801" s="68"/>
      <c r="I801" s="68"/>
    </row>
    <row r="802" spans="6:9" ht="13">
      <c r="F802" s="68"/>
      <c r="I802" s="68"/>
    </row>
    <row r="803" spans="6:9" ht="13">
      <c r="F803" s="68"/>
      <c r="I803" s="68"/>
    </row>
    <row r="804" spans="6:9" ht="13">
      <c r="F804" s="68"/>
      <c r="I804" s="68"/>
    </row>
    <row r="805" spans="6:9" ht="13">
      <c r="F805" s="68"/>
      <c r="I805" s="68"/>
    </row>
    <row r="806" spans="6:9" ht="13">
      <c r="F806" s="68"/>
      <c r="I806" s="68"/>
    </row>
    <row r="807" spans="6:9" ht="13">
      <c r="F807" s="68"/>
      <c r="I807" s="68"/>
    </row>
    <row r="808" spans="6:9" ht="13">
      <c r="F808" s="68"/>
      <c r="I808" s="68"/>
    </row>
    <row r="809" spans="6:9" ht="13">
      <c r="F809" s="68"/>
      <c r="I809" s="68"/>
    </row>
    <row r="810" spans="6:9" ht="13">
      <c r="F810" s="68"/>
      <c r="I810" s="68"/>
    </row>
    <row r="811" spans="6:9" ht="13">
      <c r="F811" s="68"/>
      <c r="I811" s="68"/>
    </row>
    <row r="812" spans="6:9" ht="13">
      <c r="F812" s="68"/>
      <c r="I812" s="68"/>
    </row>
    <row r="813" spans="6:9" ht="13">
      <c r="F813" s="68"/>
      <c r="I813" s="68"/>
    </row>
    <row r="814" spans="6:9" ht="13">
      <c r="F814" s="68"/>
      <c r="I814" s="68"/>
    </row>
    <row r="815" spans="6:9" ht="13">
      <c r="F815" s="68"/>
      <c r="I815" s="68"/>
    </row>
    <row r="816" spans="6:9" ht="13">
      <c r="F816" s="68"/>
      <c r="I816" s="68"/>
    </row>
    <row r="817" spans="6:9" ht="13">
      <c r="F817" s="68"/>
      <c r="I817" s="68"/>
    </row>
    <row r="818" spans="6:9" ht="13">
      <c r="F818" s="68"/>
      <c r="I818" s="68"/>
    </row>
    <row r="819" spans="6:9" ht="13">
      <c r="F819" s="68"/>
      <c r="I819" s="68"/>
    </row>
    <row r="820" spans="6:9" ht="13">
      <c r="F820" s="68"/>
      <c r="I820" s="68"/>
    </row>
    <row r="821" spans="6:9" ht="13">
      <c r="F821" s="68"/>
      <c r="I821" s="68"/>
    </row>
    <row r="822" spans="6:9" ht="13">
      <c r="F822" s="68"/>
      <c r="I822" s="68"/>
    </row>
    <row r="823" spans="6:9" ht="13">
      <c r="F823" s="68"/>
      <c r="I823" s="68"/>
    </row>
    <row r="824" spans="6:9" ht="13">
      <c r="F824" s="68"/>
      <c r="I824" s="68"/>
    </row>
    <row r="825" spans="6:9" ht="13">
      <c r="F825" s="68"/>
      <c r="I825" s="68"/>
    </row>
    <row r="826" spans="6:9" ht="13">
      <c r="F826" s="68"/>
      <c r="I826" s="68"/>
    </row>
    <row r="827" spans="6:9" ht="13">
      <c r="F827" s="68"/>
      <c r="I827" s="68"/>
    </row>
    <row r="828" spans="6:9" ht="13">
      <c r="F828" s="68"/>
      <c r="I828" s="68"/>
    </row>
    <row r="829" spans="6:9" ht="13">
      <c r="F829" s="68"/>
      <c r="I829" s="68"/>
    </row>
    <row r="830" spans="6:9" ht="13">
      <c r="F830" s="68"/>
      <c r="I830" s="68"/>
    </row>
    <row r="831" spans="6:9" ht="13">
      <c r="F831" s="68"/>
      <c r="I831" s="68"/>
    </row>
    <row r="832" spans="6:9" ht="13">
      <c r="F832" s="68"/>
      <c r="I832" s="68"/>
    </row>
    <row r="833" spans="6:9" ht="13">
      <c r="F833" s="68"/>
      <c r="I833" s="68"/>
    </row>
    <row r="834" spans="6:9" ht="13">
      <c r="F834" s="68"/>
      <c r="I834" s="68"/>
    </row>
    <row r="835" spans="6:9" ht="13">
      <c r="F835" s="68"/>
      <c r="I835" s="68"/>
    </row>
    <row r="836" spans="6:9" ht="13">
      <c r="F836" s="68"/>
      <c r="I836" s="68"/>
    </row>
    <row r="837" spans="6:9" ht="13">
      <c r="F837" s="68"/>
      <c r="I837" s="68"/>
    </row>
    <row r="838" spans="6:9" ht="13">
      <c r="F838" s="68"/>
      <c r="I838" s="68"/>
    </row>
    <row r="839" spans="6:9" ht="13">
      <c r="F839" s="68"/>
      <c r="I839" s="68"/>
    </row>
    <row r="840" spans="6:9" ht="13">
      <c r="F840" s="68"/>
      <c r="I840" s="68"/>
    </row>
    <row r="841" spans="6:9" ht="13">
      <c r="F841" s="68"/>
      <c r="I841" s="68"/>
    </row>
    <row r="842" spans="6:9" ht="13">
      <c r="F842" s="68"/>
      <c r="I842" s="68"/>
    </row>
    <row r="843" spans="6:9" ht="13">
      <c r="F843" s="68"/>
      <c r="I843" s="68"/>
    </row>
    <row r="844" spans="6:9" ht="13">
      <c r="F844" s="68"/>
      <c r="I844" s="68"/>
    </row>
    <row r="845" spans="6:9" ht="13">
      <c r="F845" s="68"/>
      <c r="I845" s="68"/>
    </row>
    <row r="846" spans="6:9" ht="13">
      <c r="F846" s="68"/>
      <c r="I846" s="68"/>
    </row>
    <row r="847" spans="6:9" ht="13">
      <c r="F847" s="68"/>
      <c r="I847" s="68"/>
    </row>
    <row r="848" spans="6:9" ht="13">
      <c r="F848" s="68"/>
      <c r="I848" s="68"/>
    </row>
    <row r="849" spans="6:9" ht="13">
      <c r="F849" s="68"/>
      <c r="I849" s="68"/>
    </row>
    <row r="850" spans="6:9" ht="13">
      <c r="F850" s="68"/>
      <c r="I850" s="68"/>
    </row>
    <row r="851" spans="6:9" ht="13">
      <c r="F851" s="68"/>
      <c r="I851" s="68"/>
    </row>
    <row r="852" spans="6:9" ht="13">
      <c r="F852" s="68"/>
      <c r="I852" s="68"/>
    </row>
    <row r="853" spans="6:9" ht="13">
      <c r="F853" s="68"/>
      <c r="I853" s="68"/>
    </row>
    <row r="854" spans="6:9" ht="13">
      <c r="F854" s="68"/>
      <c r="I854" s="68"/>
    </row>
    <row r="855" spans="6:9" ht="13">
      <c r="F855" s="68"/>
      <c r="I855" s="68"/>
    </row>
    <row r="856" spans="6:9" ht="13">
      <c r="F856" s="68"/>
      <c r="I856" s="68"/>
    </row>
    <row r="857" spans="6:9" ht="13">
      <c r="F857" s="68"/>
      <c r="I857" s="68"/>
    </row>
    <row r="858" spans="6:9" ht="13">
      <c r="F858" s="68"/>
      <c r="I858" s="68"/>
    </row>
    <row r="859" spans="6:9" ht="13">
      <c r="F859" s="68"/>
      <c r="I859" s="68"/>
    </row>
    <row r="860" spans="6:9" ht="13">
      <c r="F860" s="68"/>
      <c r="I860" s="68"/>
    </row>
    <row r="861" spans="6:9" ht="13">
      <c r="F861" s="68"/>
      <c r="I861" s="68"/>
    </row>
    <row r="862" spans="6:9" ht="13">
      <c r="F862" s="68"/>
      <c r="I862" s="68"/>
    </row>
    <row r="863" spans="6:9" ht="13">
      <c r="F863" s="68"/>
      <c r="I863" s="68"/>
    </row>
    <row r="864" spans="6:9" ht="13">
      <c r="F864" s="68"/>
      <c r="I864" s="68"/>
    </row>
    <row r="865" spans="6:9" ht="13">
      <c r="F865" s="68"/>
      <c r="I865" s="68"/>
    </row>
    <row r="866" spans="6:9" ht="13">
      <c r="F866" s="68"/>
      <c r="I866" s="68"/>
    </row>
    <row r="867" spans="6:9" ht="13">
      <c r="F867" s="68"/>
      <c r="I867" s="68"/>
    </row>
    <row r="868" spans="6:9" ht="13">
      <c r="F868" s="68"/>
      <c r="I868" s="68"/>
    </row>
    <row r="869" spans="6:9" ht="13">
      <c r="F869" s="68"/>
      <c r="I869" s="68"/>
    </row>
    <row r="870" spans="6:9" ht="13">
      <c r="F870" s="68"/>
      <c r="I870" s="68"/>
    </row>
    <row r="871" spans="6:9" ht="13">
      <c r="F871" s="68"/>
      <c r="I871" s="68"/>
    </row>
    <row r="872" spans="6:9" ht="13">
      <c r="F872" s="68"/>
      <c r="I872" s="68"/>
    </row>
    <row r="873" spans="6:9" ht="13">
      <c r="F873" s="68"/>
      <c r="I873" s="68"/>
    </row>
    <row r="874" spans="6:9" ht="13">
      <c r="F874" s="68"/>
      <c r="I874" s="68"/>
    </row>
    <row r="875" spans="6:9" ht="13">
      <c r="F875" s="68"/>
      <c r="I875" s="68"/>
    </row>
    <row r="876" spans="6:9" ht="13">
      <c r="F876" s="68"/>
      <c r="I876" s="68"/>
    </row>
    <row r="877" spans="6:9" ht="13">
      <c r="F877" s="68"/>
      <c r="I877" s="68"/>
    </row>
    <row r="878" spans="6:9" ht="13">
      <c r="F878" s="68"/>
      <c r="I878" s="68"/>
    </row>
    <row r="879" spans="6:9" ht="13">
      <c r="F879" s="68"/>
      <c r="I879" s="68"/>
    </row>
    <row r="880" spans="6:9" ht="13">
      <c r="F880" s="68"/>
      <c r="I880" s="68"/>
    </row>
    <row r="881" spans="6:9" ht="13">
      <c r="F881" s="68"/>
      <c r="I881" s="68"/>
    </row>
    <row r="882" spans="6:9" ht="13">
      <c r="F882" s="68"/>
      <c r="I882" s="68"/>
    </row>
    <row r="883" spans="6:9" ht="13">
      <c r="F883" s="68"/>
      <c r="I883" s="68"/>
    </row>
    <row r="884" spans="6:9" ht="13">
      <c r="F884" s="68"/>
      <c r="I884" s="68"/>
    </row>
    <row r="885" spans="6:9" ht="13">
      <c r="F885" s="68"/>
      <c r="I885" s="68"/>
    </row>
    <row r="886" spans="6:9" ht="13">
      <c r="F886" s="68"/>
      <c r="I886" s="68"/>
    </row>
    <row r="887" spans="6:9" ht="13">
      <c r="F887" s="68"/>
      <c r="I887" s="68"/>
    </row>
    <row r="888" spans="6:9" ht="13">
      <c r="F888" s="68"/>
      <c r="I888" s="68"/>
    </row>
    <row r="889" spans="6:9" ht="13">
      <c r="F889" s="68"/>
      <c r="I889" s="68"/>
    </row>
    <row r="890" spans="6:9" ht="13">
      <c r="F890" s="68"/>
      <c r="I890" s="68"/>
    </row>
    <row r="891" spans="6:9" ht="13">
      <c r="F891" s="68"/>
      <c r="I891" s="68"/>
    </row>
    <row r="892" spans="6:9" ht="13">
      <c r="F892" s="68"/>
      <c r="I892" s="68"/>
    </row>
    <row r="893" spans="6:9" ht="13">
      <c r="F893" s="68"/>
      <c r="I893" s="68"/>
    </row>
    <row r="894" spans="6:9" ht="13">
      <c r="F894" s="68"/>
      <c r="I894" s="68"/>
    </row>
    <row r="895" spans="6:9" ht="13">
      <c r="F895" s="68"/>
      <c r="I895" s="68"/>
    </row>
    <row r="896" spans="6:9" ht="13">
      <c r="F896" s="68"/>
      <c r="I896" s="68"/>
    </row>
    <row r="897" spans="6:9" ht="13">
      <c r="F897" s="68"/>
      <c r="I897" s="68"/>
    </row>
    <row r="898" spans="6:9" ht="13">
      <c r="F898" s="68"/>
      <c r="I898" s="68"/>
    </row>
    <row r="899" spans="6:9" ht="13">
      <c r="F899" s="68"/>
      <c r="I899" s="68"/>
    </row>
    <row r="900" spans="6:9" ht="13">
      <c r="F900" s="68"/>
      <c r="I900" s="68"/>
    </row>
    <row r="901" spans="6:9" ht="13">
      <c r="F901" s="68"/>
      <c r="I901" s="68"/>
    </row>
    <row r="902" spans="6:9" ht="13">
      <c r="F902" s="68"/>
      <c r="I902" s="68"/>
    </row>
    <row r="903" spans="6:9" ht="13">
      <c r="F903" s="68"/>
      <c r="I903" s="68"/>
    </row>
    <row r="904" spans="6:9" ht="13">
      <c r="F904" s="68"/>
      <c r="I904" s="68"/>
    </row>
    <row r="905" spans="6:9" ht="13">
      <c r="F905" s="68"/>
      <c r="I905" s="68"/>
    </row>
    <row r="906" spans="6:9" ht="13">
      <c r="F906" s="68"/>
      <c r="I906" s="68"/>
    </row>
    <row r="907" spans="6:9" ht="13">
      <c r="F907" s="68"/>
      <c r="I907" s="68"/>
    </row>
    <row r="908" spans="6:9" ht="13">
      <c r="F908" s="68"/>
      <c r="I908" s="68"/>
    </row>
    <row r="909" spans="6:9" ht="13">
      <c r="F909" s="68"/>
      <c r="I909" s="68"/>
    </row>
    <row r="910" spans="6:9" ht="13">
      <c r="F910" s="68"/>
      <c r="I910" s="68"/>
    </row>
    <row r="911" spans="6:9" ht="13">
      <c r="F911" s="68"/>
      <c r="I911" s="68"/>
    </row>
    <row r="912" spans="6:9" ht="13">
      <c r="F912" s="68"/>
      <c r="I912" s="68"/>
    </row>
    <row r="913" spans="6:9" ht="13">
      <c r="F913" s="68"/>
      <c r="I913" s="68"/>
    </row>
    <row r="914" spans="6:9" ht="13">
      <c r="F914" s="68"/>
      <c r="I914" s="68"/>
    </row>
    <row r="915" spans="6:9" ht="13">
      <c r="F915" s="68"/>
      <c r="I915" s="68"/>
    </row>
    <row r="916" spans="6:9" ht="13">
      <c r="F916" s="68"/>
      <c r="I916" s="68"/>
    </row>
    <row r="917" spans="6:9" ht="13">
      <c r="F917" s="68"/>
      <c r="I917" s="68"/>
    </row>
    <row r="918" spans="6:9" ht="13">
      <c r="F918" s="68"/>
      <c r="I918" s="68"/>
    </row>
    <row r="919" spans="6:9" ht="13">
      <c r="F919" s="68"/>
      <c r="I919" s="68"/>
    </row>
    <row r="920" spans="6:9" ht="13">
      <c r="F920" s="68"/>
      <c r="I920" s="68"/>
    </row>
    <row r="921" spans="6:9" ht="13">
      <c r="F921" s="68"/>
      <c r="I921" s="68"/>
    </row>
    <row r="922" spans="6:9" ht="13">
      <c r="F922" s="68"/>
      <c r="I922" s="68"/>
    </row>
    <row r="923" spans="6:9" ht="13">
      <c r="F923" s="68"/>
      <c r="I923" s="68"/>
    </row>
    <row r="924" spans="6:9" ht="13">
      <c r="F924" s="68"/>
      <c r="I924" s="68"/>
    </row>
    <row r="925" spans="6:9" ht="13">
      <c r="F925" s="68"/>
      <c r="I925" s="68"/>
    </row>
    <row r="926" spans="6:9" ht="13">
      <c r="F926" s="68"/>
      <c r="I926" s="68"/>
    </row>
    <row r="927" spans="6:9" ht="13">
      <c r="F927" s="68"/>
      <c r="I927" s="68"/>
    </row>
    <row r="928" spans="6:9" ht="13">
      <c r="F928" s="68"/>
      <c r="I928" s="68"/>
    </row>
    <row r="929" spans="6:9" ht="13">
      <c r="F929" s="68"/>
      <c r="I929" s="68"/>
    </row>
    <row r="930" spans="6:9" ht="13">
      <c r="F930" s="68"/>
      <c r="I930" s="68"/>
    </row>
    <row r="931" spans="6:9" ht="13">
      <c r="F931" s="68"/>
      <c r="I931" s="68"/>
    </row>
    <row r="932" spans="6:9" ht="13">
      <c r="F932" s="68"/>
      <c r="I932" s="68"/>
    </row>
    <row r="933" spans="6:9" ht="13">
      <c r="F933" s="68"/>
      <c r="I933" s="68"/>
    </row>
    <row r="934" spans="6:9" ht="13">
      <c r="F934" s="68"/>
      <c r="I934" s="68"/>
    </row>
    <row r="935" spans="6:9" ht="13">
      <c r="F935" s="68"/>
      <c r="I935" s="68"/>
    </row>
    <row r="936" spans="6:9" ht="13">
      <c r="F936" s="68"/>
      <c r="I936" s="68"/>
    </row>
    <row r="937" spans="6:9" ht="13">
      <c r="F937" s="68"/>
      <c r="I937" s="68"/>
    </row>
    <row r="938" spans="6:9" ht="13">
      <c r="F938" s="68"/>
      <c r="I938" s="68"/>
    </row>
    <row r="939" spans="6:9" ht="13">
      <c r="F939" s="68"/>
      <c r="I939" s="68"/>
    </row>
    <row r="940" spans="6:9" ht="13">
      <c r="F940" s="68"/>
      <c r="I940" s="68"/>
    </row>
    <row r="941" spans="6:9" ht="13">
      <c r="F941" s="68"/>
      <c r="I941" s="68"/>
    </row>
    <row r="942" spans="6:9" ht="13">
      <c r="F942" s="68"/>
      <c r="I942" s="68"/>
    </row>
    <row r="943" spans="6:9" ht="13">
      <c r="F943" s="68"/>
      <c r="I943" s="68"/>
    </row>
    <row r="944" spans="6:9" ht="13">
      <c r="F944" s="68"/>
      <c r="I944" s="68"/>
    </row>
    <row r="945" spans="6:9" ht="13">
      <c r="F945" s="68"/>
      <c r="I945" s="68"/>
    </row>
    <row r="946" spans="6:9" ht="13">
      <c r="F946" s="68"/>
      <c r="I946" s="68"/>
    </row>
    <row r="947" spans="6:9" ht="13">
      <c r="F947" s="68"/>
      <c r="I947" s="68"/>
    </row>
    <row r="948" spans="6:9" ht="13">
      <c r="F948" s="68"/>
      <c r="I948" s="68"/>
    </row>
    <row r="949" spans="6:9" ht="13">
      <c r="F949" s="68"/>
      <c r="I949" s="68"/>
    </row>
    <row r="950" spans="6:9" ht="13">
      <c r="F950" s="68"/>
      <c r="I950" s="68"/>
    </row>
    <row r="951" spans="6:9" ht="13">
      <c r="F951" s="68"/>
      <c r="I951" s="68"/>
    </row>
    <row r="952" spans="6:9" ht="13">
      <c r="F952" s="68"/>
      <c r="I952" s="68"/>
    </row>
    <row r="953" spans="6:9" ht="13">
      <c r="F953" s="68"/>
      <c r="I953" s="68"/>
    </row>
    <row r="954" spans="6:9" ht="13">
      <c r="F954" s="68"/>
      <c r="I954" s="68"/>
    </row>
    <row r="955" spans="6:9" ht="13">
      <c r="F955" s="68"/>
      <c r="I955" s="68"/>
    </row>
    <row r="956" spans="6:9" ht="13">
      <c r="F956" s="68"/>
      <c r="I956" s="68"/>
    </row>
    <row r="957" spans="6:9" ht="13">
      <c r="F957" s="68"/>
      <c r="I957" s="68"/>
    </row>
    <row r="958" spans="6:9" ht="13">
      <c r="F958" s="68"/>
      <c r="I958" s="68"/>
    </row>
    <row r="959" spans="6:9" ht="13">
      <c r="F959" s="68"/>
      <c r="I959" s="68"/>
    </row>
    <row r="960" spans="6:9" ht="13">
      <c r="F960" s="68"/>
      <c r="I960" s="68"/>
    </row>
    <row r="961" spans="6:9" ht="13">
      <c r="F961" s="68"/>
      <c r="I961" s="68"/>
    </row>
    <row r="962" spans="6:9" ht="13">
      <c r="F962" s="68"/>
      <c r="I962" s="68"/>
    </row>
    <row r="963" spans="6:9" ht="13">
      <c r="F963" s="68"/>
      <c r="I963" s="68"/>
    </row>
    <row r="964" spans="6:9" ht="13">
      <c r="F964" s="68"/>
      <c r="I964" s="68"/>
    </row>
    <row r="965" spans="6:9" ht="13">
      <c r="F965" s="68"/>
      <c r="I965" s="68"/>
    </row>
    <row r="966" spans="6:9" ht="13">
      <c r="F966" s="68"/>
      <c r="I966" s="68"/>
    </row>
    <row r="967" spans="6:9" ht="13">
      <c r="F967" s="68"/>
      <c r="I967" s="68"/>
    </row>
    <row r="968" spans="6:9" ht="13">
      <c r="F968" s="68"/>
      <c r="I968" s="68"/>
    </row>
    <row r="969" spans="6:9" ht="13">
      <c r="F969" s="68"/>
      <c r="I969" s="68"/>
    </row>
    <row r="970" spans="6:9" ht="13">
      <c r="F970" s="68"/>
      <c r="I970" s="68"/>
    </row>
    <row r="971" spans="6:9" ht="13">
      <c r="F971" s="68"/>
      <c r="I971" s="68"/>
    </row>
    <row r="972" spans="6:9" ht="13">
      <c r="F972" s="68"/>
      <c r="I972" s="68"/>
    </row>
    <row r="973" spans="6:9" ht="13">
      <c r="F973" s="68"/>
      <c r="I973" s="68"/>
    </row>
    <row r="974" spans="6:9" ht="13">
      <c r="F974" s="68"/>
      <c r="I974" s="68"/>
    </row>
    <row r="975" spans="6:9" ht="13">
      <c r="F975" s="68"/>
      <c r="I975" s="68"/>
    </row>
    <row r="976" spans="6:9" ht="13">
      <c r="F976" s="68"/>
      <c r="I976" s="68"/>
    </row>
    <row r="977" spans="6:9" ht="13">
      <c r="F977" s="68"/>
      <c r="I977" s="68"/>
    </row>
    <row r="978" spans="6:9" ht="13">
      <c r="F978" s="68"/>
      <c r="I978" s="68"/>
    </row>
    <row r="979" spans="6:9" ht="13">
      <c r="F979" s="68"/>
      <c r="I979" s="68"/>
    </row>
    <row r="980" spans="6:9" ht="13">
      <c r="F980" s="68"/>
      <c r="I980" s="68"/>
    </row>
    <row r="981" spans="6:9" ht="13">
      <c r="F981" s="68"/>
      <c r="I981" s="68"/>
    </row>
    <row r="982" spans="6:9" ht="13">
      <c r="F982" s="68"/>
      <c r="I982" s="68"/>
    </row>
    <row r="983" spans="6:9" ht="13">
      <c r="F983" s="68"/>
      <c r="I983" s="68"/>
    </row>
    <row r="984" spans="6:9" ht="13">
      <c r="F984" s="68"/>
      <c r="I984" s="68"/>
    </row>
    <row r="985" spans="6:9" ht="13">
      <c r="F985" s="68"/>
      <c r="I985" s="68"/>
    </row>
    <row r="986" spans="6:9" ht="13">
      <c r="F986" s="68"/>
      <c r="I986" s="68"/>
    </row>
    <row r="987" spans="6:9" ht="13">
      <c r="F987" s="68"/>
      <c r="I987" s="68"/>
    </row>
    <row r="988" spans="6:9" ht="13">
      <c r="F988" s="68"/>
      <c r="I988" s="68"/>
    </row>
    <row r="989" spans="6:9" ht="13">
      <c r="F989" s="68"/>
      <c r="I989" s="68"/>
    </row>
    <row r="990" spans="6:9" ht="13">
      <c r="F990" s="68"/>
      <c r="I990" s="68"/>
    </row>
    <row r="991" spans="6:9" ht="13">
      <c r="F991" s="68"/>
      <c r="I991" s="68"/>
    </row>
    <row r="992" spans="6:9" ht="13">
      <c r="F992" s="68"/>
      <c r="I992" s="68"/>
    </row>
    <row r="993" spans="6:9" ht="13">
      <c r="F993" s="68"/>
      <c r="I993" s="68"/>
    </row>
    <row r="994" spans="6:9" ht="13">
      <c r="F994" s="68"/>
      <c r="I994" s="68"/>
    </row>
    <row r="995" spans="6:9" ht="13">
      <c r="F995" s="68"/>
      <c r="I995" s="68"/>
    </row>
    <row r="996" spans="6:9" ht="13">
      <c r="F996" s="68"/>
      <c r="I996" s="68"/>
    </row>
    <row r="997" spans="6:9" ht="13">
      <c r="F997" s="68"/>
      <c r="I997" s="68"/>
    </row>
    <row r="998" spans="6:9" ht="13">
      <c r="F998" s="68"/>
      <c r="I998" s="68"/>
    </row>
    <row r="999" spans="6:9" ht="13">
      <c r="F999" s="68"/>
      <c r="I999" s="68"/>
    </row>
    <row r="1000" spans="6:9" ht="13">
      <c r="F1000" s="68"/>
      <c r="I1000" s="68"/>
    </row>
    <row r="1001" spans="6:9" ht="13">
      <c r="F1001" s="68"/>
      <c r="I1001" s="68"/>
    </row>
  </sheetData>
  <mergeCells count="2">
    <mergeCell ref="G1:H1"/>
    <mergeCell ref="J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Tracker</vt:lpstr>
      <vt:lpstr>Template</vt:lpstr>
      <vt:lpstr>AL</vt:lpstr>
      <vt:lpst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2020-10-01T17:01:33Z</dcterms:created>
  <dcterms:modified xsi:type="dcterms:W3CDTF">2020-10-01T17:05:01Z</dcterms:modified>
</cp:coreProperties>
</file>