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Worksheet" sheetId="2" r:id="rId5"/>
    <sheet state="hidden" name="Ages" sheetId="3" r:id="rId6"/>
    <sheet state="visible" name="DB Editing Template" sheetId="4" r:id="rId7"/>
    <sheet state="visible" name="FL-KWS-20201210" sheetId="5" r:id="rId8"/>
    <sheet state="visible" name="TX-MM-20201212" sheetId="6" r:id="rId9"/>
  </sheets>
  <definedNames>
    <definedName hidden="1" localSheetId="3" name="Z_8EF1C69F_305B_4B81_8C03_38E2B72FD978_.wvu.FilterData">'DB Editing Template'!$A$2:$AI$3005</definedName>
    <definedName hidden="1" localSheetId="4" name="Z_8EF1C69F_305B_4B81_8C03_38E2B72FD978_.wvu.FilterData">'FL-KWS-20201210'!$A$2:$AI$3005</definedName>
    <definedName hidden="1" localSheetId="5" name="Z_8EF1C69F_305B_4B81_8C03_38E2B72FD978_.wvu.FilterData">'TX-MM-20201212'!$A$2:$AI$3005</definedName>
    <definedName hidden="1" localSheetId="3" name="Z_BAFC7AA0_3C82_474D_BF5E_ADCA2BB969D6_.wvu.FilterData">'DB Editing Template'!$A$2:$AI$3005</definedName>
    <definedName hidden="1" localSheetId="4" name="Z_BAFC7AA0_3C82_474D_BF5E_ADCA2BB969D6_.wvu.FilterData">'FL-KWS-20201210'!$A$2:$AI$3005</definedName>
    <definedName hidden="1" localSheetId="5" name="Z_BAFC7AA0_3C82_474D_BF5E_ADCA2BB969D6_.wvu.FilterData">'TX-MM-20201212'!$A$2:$AI$3005</definedName>
    <definedName hidden="1" localSheetId="3" name="Z_F67E01EE_370C_4DBC_9407_E7841ABA85B6_.wvu.FilterData">'DB Editing Template'!$A$2:$AI$3005</definedName>
    <definedName hidden="1" localSheetId="4" name="Z_F67E01EE_370C_4DBC_9407_E7841ABA85B6_.wvu.FilterData">'FL-KWS-20201210'!$A$2:$AI$3005</definedName>
    <definedName hidden="1" localSheetId="5" name="Z_F67E01EE_370C_4DBC_9407_E7841ABA85B6_.wvu.FilterData">'TX-MM-20201212'!$A$2:$AI$3005</definedName>
    <definedName hidden="1" localSheetId="3" name="Z_5E04E3EE_9F0B_4DBA_858F_5A5949CF63C2_.wvu.FilterData">'DB Editing Template'!$A$2:$AI$3005</definedName>
    <definedName hidden="1" localSheetId="4" name="Z_5E04E3EE_9F0B_4DBA_858F_5A5949CF63C2_.wvu.FilterData">'FL-KWS-20201210'!$A$2:$AI$3005</definedName>
    <definedName hidden="1" localSheetId="5" name="Z_5E04E3EE_9F0B_4DBA_858F_5A5949CF63C2_.wvu.FilterData">'TX-MM-20201212'!$A$2:$AI$3005</definedName>
    <definedName hidden="1" localSheetId="3" name="Z_EF17CE61_40CB_4654_9FE4_99F60FE5A94E_.wvu.FilterData">'DB Editing Template'!$A$2:$AI$3005</definedName>
    <definedName hidden="1" localSheetId="4" name="Z_EF17CE61_40CB_4654_9FE4_99F60FE5A94E_.wvu.FilterData">'FL-KWS-20201210'!$A$2:$AI$3005</definedName>
    <definedName hidden="1" localSheetId="5" name="Z_EF17CE61_40CB_4654_9FE4_99F60FE5A94E_.wvu.FilterData">'TX-MM-20201212'!$A$2:$AI$3005</definedName>
    <definedName hidden="1" localSheetId="3" name="Z_D8BAAA0E_37B6_42E7_935A_4F3FF910E5B4_.wvu.FilterData">'DB Editing Template'!$A$2:$AI$3005</definedName>
    <definedName hidden="1" localSheetId="4" name="Z_D8BAAA0E_37B6_42E7_935A_4F3FF910E5B4_.wvu.FilterData">'FL-KWS-20201210'!$A$2:$AI$3005</definedName>
    <definedName hidden="1" localSheetId="5" name="Z_D8BAAA0E_37B6_42E7_935A_4F3FF910E5B4_.wvu.FilterData">'TX-MM-20201212'!$A$2:$AI$3005</definedName>
    <definedName hidden="1" localSheetId="3" name="Z_4DB1920F_7749_45EB_AA16_75BCD4C7432D_.wvu.FilterData">'DB Editing Template'!$A$2:$AI$3005</definedName>
    <definedName hidden="1" localSheetId="4" name="Z_4DB1920F_7749_45EB_AA16_75BCD4C7432D_.wvu.FilterData">'FL-KWS-20201210'!$A$2:$AI$3005</definedName>
    <definedName hidden="1" localSheetId="5" name="Z_4DB1920F_7749_45EB_AA16_75BCD4C7432D_.wvu.FilterData">'TX-MM-20201212'!$A$2:$AI$3005</definedName>
    <definedName hidden="1" localSheetId="3" name="Z_9CA40C7E_1CEE_4E8E_AEA4_2FBD22A5C251_.wvu.FilterData">'DB Editing Template'!$A$2:$AI$3005</definedName>
    <definedName hidden="1" localSheetId="4" name="Z_9CA40C7E_1CEE_4E8E_AEA4_2FBD22A5C251_.wvu.FilterData">'FL-KWS-20201210'!$A$2:$AI$3005</definedName>
    <definedName hidden="1" localSheetId="5" name="Z_9CA40C7E_1CEE_4E8E_AEA4_2FBD22A5C251_.wvu.FilterData">'TX-MM-20201212'!$A$2:$AI$3005</definedName>
    <definedName hidden="1" localSheetId="3" name="Z_4B10C269_45CF_43A9_AE78_3DA5EB8E02CF_.wvu.FilterData">'DB Editing Template'!$A$2:$AI$3005</definedName>
    <definedName hidden="1" localSheetId="4" name="Z_4B10C269_45CF_43A9_AE78_3DA5EB8E02CF_.wvu.FilterData">'FL-KWS-20201210'!$A$2:$AI$3005</definedName>
    <definedName hidden="1" localSheetId="5" name="Z_4B10C269_45CF_43A9_AE78_3DA5EB8E02CF_.wvu.FilterData">'TX-MM-20201212'!$A$2:$AI$3005</definedName>
    <definedName hidden="1" localSheetId="3" name="Z_EDDF00D8_8651_4056_8D2A_9DD917A42FE1_.wvu.FilterData">'DB Editing Template'!$A$2:$AI$3005</definedName>
    <definedName hidden="1" localSheetId="4" name="Z_EDDF00D8_8651_4056_8D2A_9DD917A42FE1_.wvu.FilterData">'FL-KWS-20201210'!$A$2:$AI$3005</definedName>
    <definedName hidden="1" localSheetId="5" name="Z_EDDF00D8_8651_4056_8D2A_9DD917A42FE1_.wvu.FilterData">'TX-MM-20201212'!$A$2:$AI$3005</definedName>
    <definedName hidden="1" localSheetId="3" name="Z_1C9AC9F4_DC49_435E_AA65_DD517C99ACB9_.wvu.FilterData">'DB Editing Template'!$A$2:$AI$3005</definedName>
    <definedName hidden="1" localSheetId="4" name="Z_1C9AC9F4_DC49_435E_AA65_DD517C99ACB9_.wvu.FilterData">'FL-KWS-20201210'!$A$2:$AI$3005</definedName>
    <definedName hidden="1" localSheetId="5" name="Z_1C9AC9F4_DC49_435E_AA65_DD517C99ACB9_.wvu.FilterData">'TX-MM-20201212'!$A$2:$AI$3005</definedName>
    <definedName hidden="1" localSheetId="3" name="Z_D0FFEAFD_1EC8_4285_8029_E054807BBDE8_.wvu.FilterData">'DB Editing Template'!$A$2:$AI$3005</definedName>
    <definedName hidden="1" localSheetId="4" name="Z_D0FFEAFD_1EC8_4285_8029_E054807BBDE8_.wvu.FilterData">'FL-KWS-20201210'!$A$2:$AI$3005</definedName>
    <definedName hidden="1" localSheetId="5" name="Z_D0FFEAFD_1EC8_4285_8029_E054807BBDE8_.wvu.FilterData">'TX-MM-20201212'!$A$2:$AI$3005</definedName>
    <definedName hidden="1" localSheetId="3" name="Z_300F2228_8D59_4AD8_BB9F_D9296C59F3B6_.wvu.FilterData">'DB Editing Template'!$A$2:$AI$3005</definedName>
    <definedName hidden="1" localSheetId="4" name="Z_300F2228_8D59_4AD8_BB9F_D9296C59F3B6_.wvu.FilterData">'FL-KWS-20201210'!$A$2:$AI$3005</definedName>
    <definedName hidden="1" localSheetId="5" name="Z_300F2228_8D59_4AD8_BB9F_D9296C59F3B6_.wvu.FilterData">'TX-MM-20201212'!$A$2:$AI$3005</definedName>
    <definedName hidden="1" localSheetId="3" name="Z_CAB960EB_8B7C_49F7_BCCE_79C6BC68B830_.wvu.FilterData">'DB Editing Template'!$A$2:$AI$3005</definedName>
    <definedName hidden="1" localSheetId="4" name="Z_CAB960EB_8B7C_49F7_BCCE_79C6BC68B830_.wvu.FilterData">'FL-KWS-20201210'!$A$2:$AI$3005</definedName>
    <definedName hidden="1" localSheetId="5" name="Z_CAB960EB_8B7C_49F7_BCCE_79C6BC68B830_.wvu.FilterData">'TX-MM-20201212'!$A$2:$AI$3005</definedName>
    <definedName hidden="1" localSheetId="3" name="Z_9FEEBF1C_2632_4AB5_ABD0_F976EF1F4C66_.wvu.FilterData">'DB Editing Template'!$A$2:$AI$3005</definedName>
    <definedName hidden="1" localSheetId="4" name="Z_9FEEBF1C_2632_4AB5_ABD0_F976EF1F4C66_.wvu.FilterData">'FL-KWS-20201210'!$A$2:$AI$3005</definedName>
    <definedName hidden="1" localSheetId="5" name="Z_9FEEBF1C_2632_4AB5_ABD0_F976EF1F4C66_.wvu.FilterData">'TX-MM-20201212'!$A$2:$AI$3005</definedName>
    <definedName hidden="1" localSheetId="3" name="Z_455F8F5D_7E6F_4A1C_AEFA_341ADA14199F_.wvu.FilterData">'DB Editing Template'!$A$2:$AI$3005</definedName>
    <definedName hidden="1" localSheetId="4" name="Z_455F8F5D_7E6F_4A1C_AEFA_341ADA14199F_.wvu.FilterData">'FL-KWS-20201210'!$A$2:$AI$3005</definedName>
    <definedName hidden="1" localSheetId="5" name="Z_455F8F5D_7E6F_4A1C_AEFA_341ADA14199F_.wvu.FilterData">'TX-MM-20201212'!$A$2:$AI$3005</definedName>
    <definedName hidden="1" localSheetId="3" name="Z_1E0045AF_3AFD_428A_A413_88563AE0453D_.wvu.FilterData">'DB Editing Template'!$A$2:$AI$3005</definedName>
    <definedName hidden="1" localSheetId="4" name="Z_1E0045AF_3AFD_428A_A413_88563AE0453D_.wvu.FilterData">'FL-KWS-20201210'!$A$2:$AI$3005</definedName>
    <definedName hidden="1" localSheetId="5" name="Z_1E0045AF_3AFD_428A_A413_88563AE0453D_.wvu.FilterData">'TX-MM-20201212'!$A$2:$AI$3005</definedName>
    <definedName hidden="1" localSheetId="3" name="Z_C48DCA08_FCBE_4278_A404_E28707C43275_.wvu.FilterData">'DB Editing Template'!$A$2:$AI$3005</definedName>
    <definedName hidden="1" localSheetId="4" name="Z_C48DCA08_FCBE_4278_A404_E28707C43275_.wvu.FilterData">'FL-KWS-20201210'!$A$2:$AI$3005</definedName>
    <definedName hidden="1" localSheetId="5" name="Z_C48DCA08_FCBE_4278_A404_E28707C43275_.wvu.FilterData">'TX-MM-20201212'!$A$2:$AI$3005</definedName>
    <definedName hidden="1" localSheetId="3" name="Z_C3CCBFE8_F375_4111_9521_44819196788B_.wvu.FilterData">'DB Editing Template'!$A$2:$AI$3005</definedName>
    <definedName hidden="1" localSheetId="4" name="Z_C3CCBFE8_F375_4111_9521_44819196788B_.wvu.FilterData">'FL-KWS-20201210'!$A$2:$AI$3005</definedName>
    <definedName hidden="1" localSheetId="5" name="Z_C3CCBFE8_F375_4111_9521_44819196788B_.wvu.FilterData">'TX-MM-20201212'!$A$2:$AI$3005</definedName>
    <definedName hidden="1" localSheetId="3" name="Z_E47B0D43_158B_4196_9462_413D796DB796_.wvu.FilterData">'DB Editing Template'!$A$2:$AI$3005</definedName>
    <definedName hidden="1" localSheetId="4" name="Z_E47B0D43_158B_4196_9462_413D796DB796_.wvu.FilterData">'FL-KWS-20201210'!$A$2:$AI$3005</definedName>
    <definedName hidden="1" localSheetId="5" name="Z_E47B0D43_158B_4196_9462_413D796DB796_.wvu.FilterData">'TX-MM-20201212'!$A$2:$AI$3005</definedName>
    <definedName hidden="1" localSheetId="3" name="Z_E31BC2CC_71FD_49EF_AC16_BC5E64AD2904_.wvu.FilterData">'DB Editing Template'!$A$2:$AI$3005</definedName>
    <definedName hidden="1" localSheetId="4" name="Z_E31BC2CC_71FD_49EF_AC16_BC5E64AD2904_.wvu.FilterData">'FL-KWS-20201210'!$A$2:$AI$3005</definedName>
    <definedName hidden="1" localSheetId="5" name="Z_E31BC2CC_71FD_49EF_AC16_BC5E64AD2904_.wvu.FilterData">'TX-MM-20201212'!$A$2:$AI$3005</definedName>
    <definedName hidden="1" localSheetId="3" name="Z_54193ACB_C714_478D_856F_B3246B8F11FF_.wvu.FilterData">'DB Editing Template'!$A$2:$AI$3005</definedName>
    <definedName hidden="1" localSheetId="4" name="Z_54193ACB_C714_478D_856F_B3246B8F11FF_.wvu.FilterData">'FL-KWS-20201210'!$A$2:$AI$3005</definedName>
    <definedName hidden="1" localSheetId="5" name="Z_54193ACB_C714_478D_856F_B3246B8F11FF_.wvu.FilterData">'TX-MM-20201212'!$A$2:$AI$3005</definedName>
    <definedName hidden="1" localSheetId="3" name="Z_7E8CBFA5_34D1_413D_B203_2E4E66EA53A5_.wvu.FilterData">'DB Editing Template'!$A$2:$AI$3005</definedName>
    <definedName hidden="1" localSheetId="4" name="Z_7E8CBFA5_34D1_413D_B203_2E4E66EA53A5_.wvu.FilterData">'FL-KWS-20201210'!$A$2:$AI$3005</definedName>
    <definedName hidden="1" localSheetId="5" name="Z_7E8CBFA5_34D1_413D_B203_2E4E66EA53A5_.wvu.FilterData">'TX-MM-20201212'!$A$2:$AI$3005</definedName>
    <definedName hidden="1" localSheetId="3" name="Z_95224DAA_8899_4374_843D_C035ABB54C61_.wvu.FilterData">'DB Editing Template'!$A$2:$AI$3005</definedName>
    <definedName hidden="1" localSheetId="4" name="Z_95224DAA_8899_4374_843D_C035ABB54C61_.wvu.FilterData">'FL-KWS-20201210'!$A$2:$AI$3005</definedName>
    <definedName hidden="1" localSheetId="5" name="Z_95224DAA_8899_4374_843D_C035ABB54C61_.wvu.FilterData">'TX-MM-20201212'!$A$2:$AI$3005</definedName>
    <definedName hidden="1" localSheetId="3" name="Z_623BCCDE_8296_4A6C_8449_77E183833713_.wvu.FilterData">'DB Editing Template'!$A$2:$AI$3005</definedName>
    <definedName hidden="1" localSheetId="4" name="Z_623BCCDE_8296_4A6C_8449_77E183833713_.wvu.FilterData">'FL-KWS-20201210'!$A$2:$AI$3005</definedName>
    <definedName hidden="1" localSheetId="5" name="Z_623BCCDE_8296_4A6C_8449_77E183833713_.wvu.FilterData">'TX-MM-20201212'!$A$2:$AI$3005</definedName>
    <definedName hidden="1" localSheetId="3" name="Z_A0FF9554_0F5D_4AD3_B3A5_F685DC2F2FD6_.wvu.FilterData">'DB Editing Template'!$A$2:$AI$3005</definedName>
    <definedName hidden="1" localSheetId="4" name="Z_A0FF9554_0F5D_4AD3_B3A5_F685DC2F2FD6_.wvu.FilterData">'FL-KWS-20201210'!$A$2:$AI$3005</definedName>
    <definedName hidden="1" localSheetId="5" name="Z_A0FF9554_0F5D_4AD3_B3A5_F685DC2F2FD6_.wvu.FilterData">'TX-MM-20201212'!$A$2:$AI$3005</definedName>
    <definedName hidden="1" localSheetId="3" name="Z_B3A1C7AE_F7DE_4128_8DAA_592BF3EC8B22_.wvu.FilterData">'DB Editing Template'!$A$2:$AI$3005</definedName>
    <definedName hidden="1" localSheetId="4" name="Z_B3A1C7AE_F7DE_4128_8DAA_592BF3EC8B22_.wvu.FilterData">'FL-KWS-20201210'!$A$2:$AI$3005</definedName>
    <definedName hidden="1" localSheetId="5" name="Z_B3A1C7AE_F7DE_4128_8DAA_592BF3EC8B22_.wvu.FilterData">'TX-MM-20201212'!$A$2:$AI$3005</definedName>
    <definedName hidden="1" localSheetId="3" name="Z_1AB68794_BD15_44DF_9B68_69CBF95D771F_.wvu.FilterData">'DB Editing Template'!$A$2:$AI$3005</definedName>
    <definedName hidden="1" localSheetId="3" name="Z_1AB68794_BD15_44DF_9B68_69CBF95D771F_.wvu.FilterData">'DB Editing Template'!$A$2:$AI$3005</definedName>
    <definedName hidden="1" localSheetId="4" name="Z_1AB68794_BD15_44DF_9B68_69CBF95D771F_.wvu.FilterData">'FL-KWS-20201210'!$A$2:$AI$3005</definedName>
    <definedName hidden="1" localSheetId="4" name="Z_1AB68794_BD15_44DF_9B68_69CBF95D771F_.wvu.FilterData">'FL-KWS-20201210'!$A$2:$AI$3005</definedName>
    <definedName hidden="1" localSheetId="5" name="Z_1AB68794_BD15_44DF_9B68_69CBF95D771F_.wvu.FilterData">'TX-MM-20201212'!$A$2:$AI$3005</definedName>
    <definedName hidden="1" localSheetId="5" name="Z_1AB68794_BD15_44DF_9B68_69CBF95D771F_.wvu.FilterData">'TX-MM-20201212'!$A$2:$AI$3005</definedName>
    <definedName hidden="1" localSheetId="3" name="Z_83E2CCFC_A1A6_47A0_9EF3_0BE436C320B0_.wvu.FilterData">'DB Editing Template'!$A$2:$AI$3005</definedName>
    <definedName hidden="1" localSheetId="4" name="Z_83E2CCFC_A1A6_47A0_9EF3_0BE436C320B0_.wvu.FilterData">'FL-KWS-20201210'!$A$2:$AI$3005</definedName>
    <definedName hidden="1" localSheetId="5" name="Z_83E2CCFC_A1A6_47A0_9EF3_0BE436C320B0_.wvu.FilterData">'TX-MM-20201212'!$A$2:$AI$3005</definedName>
    <definedName hidden="1" localSheetId="3" name="Z_A315D7CC_083F_4CB3_9885_9593B589ADEC_.wvu.FilterData">'DB Editing Template'!$A$2:$AI$3005</definedName>
    <definedName hidden="1" localSheetId="4" name="Z_A315D7CC_083F_4CB3_9885_9593B589ADEC_.wvu.FilterData">'FL-KWS-20201210'!$A$2:$AI$3005</definedName>
    <definedName hidden="1" localSheetId="5" name="Z_A315D7CC_083F_4CB3_9885_9593B589ADEC_.wvu.FilterData">'TX-MM-20201212'!$A$2:$AI$3005</definedName>
    <definedName hidden="1" localSheetId="3" name="Z_F41BB59A_A5D8_4068_BFE6_AE5FCE3D30F8_.wvu.FilterData">'DB Editing Template'!$A$2:$AI$3005</definedName>
    <definedName hidden="1" localSheetId="4" name="Z_F41BB59A_A5D8_4068_BFE6_AE5FCE3D30F8_.wvu.FilterData">'FL-KWS-20201210'!$A$2:$AI$3005</definedName>
    <definedName hidden="1" localSheetId="5" name="Z_F41BB59A_A5D8_4068_BFE6_AE5FCE3D30F8_.wvu.FilterData">'TX-MM-20201212'!$A$2:$AI$3005</definedName>
    <definedName hidden="1" localSheetId="3" name="Z_FAFEE254_D8A0_4242_9C22_2E979E6BEA13_.wvu.FilterData">'DB Editing Template'!$A$2:$AI$3005</definedName>
    <definedName hidden="1" localSheetId="4" name="Z_FAFEE254_D8A0_4242_9C22_2E979E6BEA13_.wvu.FilterData">'FL-KWS-20201210'!$A$2:$AI$3005</definedName>
    <definedName hidden="1" localSheetId="5" name="Z_FAFEE254_D8A0_4242_9C22_2E979E6BEA13_.wvu.FilterData">'TX-MM-20201212'!$A$2:$AI$3005</definedName>
    <definedName hidden="1" localSheetId="3" name="Z_494A325C_CBE6_488B_B30F_024734BC2446_.wvu.FilterData">'DB Editing Template'!$A$2:$AI$3005</definedName>
    <definedName hidden="1" localSheetId="4" name="Z_494A325C_CBE6_488B_B30F_024734BC2446_.wvu.FilterData">'FL-KWS-20201210'!$A$2:$AI$3005</definedName>
    <definedName hidden="1" localSheetId="5" name="Z_494A325C_CBE6_488B_B30F_024734BC2446_.wvu.FilterData">'TX-MM-20201212'!$A$2:$AI$3005</definedName>
    <definedName hidden="1" localSheetId="3" name="Z_A3BD5391_DEF9_4435_94B6_2DF2F1E6E21B_.wvu.FilterData">'DB Editing Template'!$A$2:$AI$3005</definedName>
    <definedName hidden="1" localSheetId="4" name="Z_A3BD5391_DEF9_4435_94B6_2DF2F1E6E21B_.wvu.FilterData">'FL-KWS-20201210'!$A$2:$AI$3005</definedName>
    <definedName hidden="1" localSheetId="5" name="Z_A3BD5391_DEF9_4435_94B6_2DF2F1E6E21B_.wvu.FilterData">'TX-MM-20201212'!$A$2:$AI$3005</definedName>
    <definedName hidden="1" localSheetId="3" name="Z_5AEBF248_30DC_4CFB_9C48_4D9A5F5F6971_.wvu.FilterData">'DB Editing Template'!$A$2:$AI$3005</definedName>
    <definedName hidden="1" localSheetId="4" name="Z_5AEBF248_30DC_4CFB_9C48_4D9A5F5F6971_.wvu.FilterData">'FL-KWS-20201210'!$A$2:$AI$3005</definedName>
    <definedName hidden="1" localSheetId="5" name="Z_5AEBF248_30DC_4CFB_9C48_4D9A5F5F6971_.wvu.FilterData">'TX-MM-20201212'!$A$2:$AI$3005</definedName>
    <definedName hidden="1" localSheetId="3" name="Z_FD0F86F7_BBB7_48C0_9096_1D7389C53D26_.wvu.FilterData">'DB Editing Template'!$A$2:$AI$3005</definedName>
    <definedName hidden="1" localSheetId="4" name="Z_FD0F86F7_BBB7_48C0_9096_1D7389C53D26_.wvu.FilterData">'FL-KWS-20201210'!$A$2:$AI$3005</definedName>
    <definedName hidden="1" localSheetId="5" name="Z_FD0F86F7_BBB7_48C0_9096_1D7389C53D26_.wvu.FilterData">'TX-MM-20201212'!$A$2:$AI$3005</definedName>
    <definedName hidden="1" localSheetId="3" name="Z_9B7D5949_1B32_45D0_B40E_B3083A0CB1F3_.wvu.FilterData">'DB Editing Template'!$A$2:$AI$3005</definedName>
    <definedName hidden="1" localSheetId="4" name="Z_9B7D5949_1B32_45D0_B40E_B3083A0CB1F3_.wvu.FilterData">'FL-KWS-20201210'!$A$2:$AI$3005</definedName>
    <definedName hidden="1" localSheetId="5" name="Z_9B7D5949_1B32_45D0_B40E_B3083A0CB1F3_.wvu.FilterData">'TX-MM-20201212'!$A$2:$AI$3005</definedName>
    <definedName hidden="1" localSheetId="3" name="Z_E63D53D3_5DF6_4CE0_805B_9418D979B809_.wvu.FilterData">'DB Editing Template'!$A$2:$AI$3005</definedName>
    <definedName hidden="1" localSheetId="4" name="Z_E63D53D3_5DF6_4CE0_805B_9418D979B809_.wvu.FilterData">'FL-KWS-20201210'!$A$2:$AI$3005</definedName>
    <definedName hidden="1" localSheetId="5" name="Z_E63D53D3_5DF6_4CE0_805B_9418D979B809_.wvu.FilterData">'TX-MM-20201212'!$A$2:$AI$3005</definedName>
    <definedName hidden="1" localSheetId="3" name="Z_91907F5A_46FC_4E1C_875D_60A03EFAE7E9_.wvu.FilterData">'DB Editing Template'!$A$2:$AI$3005</definedName>
    <definedName hidden="1" localSheetId="4" name="Z_91907F5A_46FC_4E1C_875D_60A03EFAE7E9_.wvu.FilterData">'FL-KWS-20201210'!$A$2:$AI$3005</definedName>
    <definedName hidden="1" localSheetId="5" name="Z_91907F5A_46FC_4E1C_875D_60A03EFAE7E9_.wvu.FilterData">'TX-MM-20201212'!$A$2:$AI$3005</definedName>
    <definedName hidden="1" localSheetId="3" name="Z_D439B2C2_AC07_40C3_B1CF_58BFFCDAF1A5_.wvu.FilterData">'DB Editing Template'!$A$2:$AI$3005</definedName>
    <definedName hidden="1" localSheetId="4" name="Z_D439B2C2_AC07_40C3_B1CF_58BFFCDAF1A5_.wvu.FilterData">'FL-KWS-20201210'!$A$2:$AI$3005</definedName>
    <definedName hidden="1" localSheetId="5" name="Z_D439B2C2_AC07_40C3_B1CF_58BFFCDAF1A5_.wvu.FilterData">'TX-MM-20201212'!$A$2:$AI$3005</definedName>
    <definedName hidden="1" localSheetId="3" name="Z_EC80274F_39BB_43AD_BFA3_A3FA3D95FCBF_.wvu.FilterData">'DB Editing Template'!$A$2:$AI$3005</definedName>
    <definedName hidden="1" localSheetId="4" name="Z_EC80274F_39BB_43AD_BFA3_A3FA3D95FCBF_.wvu.FilterData">'FL-KWS-20201210'!$A$2:$AI$3005</definedName>
    <definedName hidden="1" localSheetId="5" name="Z_EC80274F_39BB_43AD_BFA3_A3FA3D95FCBF_.wvu.FilterData">'TX-MM-20201212'!$A$2:$AI$3005</definedName>
    <definedName hidden="1" localSheetId="3" name="Z_2E73829F_3F1B_47E6_BA51_23C90ABC499B_.wvu.FilterData">'DB Editing Template'!$A$2:$AI$3005</definedName>
    <definedName hidden="1" localSheetId="4" name="Z_2E73829F_3F1B_47E6_BA51_23C90ABC499B_.wvu.FilterData">'FL-KWS-20201210'!$A$2:$AI$3005</definedName>
    <definedName hidden="1" localSheetId="5" name="Z_2E73829F_3F1B_47E6_BA51_23C90ABC499B_.wvu.FilterData">'TX-MM-20201212'!$A$2:$AI$3005</definedName>
    <definedName hidden="1" localSheetId="3" name="Z_69059BBC_651B_438E_8157_C46F8F662433_.wvu.FilterData">'DB Editing Template'!$A$2:$AI$3005</definedName>
    <definedName hidden="1" localSheetId="4" name="Z_69059BBC_651B_438E_8157_C46F8F662433_.wvu.FilterData">'FL-KWS-20201210'!$A$2:$AI$3005</definedName>
    <definedName hidden="1" localSheetId="5" name="Z_69059BBC_651B_438E_8157_C46F8F662433_.wvu.FilterData">'TX-MM-20201212'!$A$2:$AI$3005</definedName>
    <definedName hidden="1" localSheetId="3" name="Z_865A11A2_886D_47D9_A252_D2311405D003_.wvu.FilterData">'DB Editing Template'!$A$2:$AI$3005</definedName>
    <definedName hidden="1" localSheetId="4" name="Z_865A11A2_886D_47D9_A252_D2311405D003_.wvu.FilterData">'FL-KWS-20201210'!$A$2:$AI$3005</definedName>
    <definedName hidden="1" localSheetId="5" name="Z_865A11A2_886D_47D9_A252_D2311405D003_.wvu.FilterData">'TX-MM-20201212'!$A$2:$AI$3005</definedName>
    <definedName hidden="1" localSheetId="3" name="Z_7358FD07_6F0E_4ECB_BE5C_155BB5AF6E8A_.wvu.FilterData">'DB Editing Template'!$A$2:$AI$3005</definedName>
    <definedName hidden="1" localSheetId="4" name="Z_7358FD07_6F0E_4ECB_BE5C_155BB5AF6E8A_.wvu.FilterData">'FL-KWS-20201210'!$A$2:$AI$3005</definedName>
    <definedName hidden="1" localSheetId="5" name="Z_7358FD07_6F0E_4ECB_BE5C_155BB5AF6E8A_.wvu.FilterData">'TX-MM-20201212'!$A$2:$AI$3005</definedName>
    <definedName hidden="1" localSheetId="3" name="Z_533A5E50_2219_4BF1_8BF3_4BD6FC1C6DEF_.wvu.FilterData">'DB Editing Template'!$A$2:$AI$3005</definedName>
    <definedName hidden="1" localSheetId="4" name="Z_533A5E50_2219_4BF1_8BF3_4BD6FC1C6DEF_.wvu.FilterData">'FL-KWS-20201210'!$A$2:$AI$3005</definedName>
    <definedName hidden="1" localSheetId="5" name="Z_533A5E50_2219_4BF1_8BF3_4BD6FC1C6DEF_.wvu.FilterData">'TX-MM-20201212'!$A$2:$AI$3005</definedName>
    <definedName hidden="1" localSheetId="3" name="Z_A8667CDE_4A2D_4AA5_9F4D_1E3FBE2F4019_.wvu.FilterData">'DB Editing Template'!$A$2:$AI$3005</definedName>
    <definedName hidden="1" localSheetId="4" name="Z_A8667CDE_4A2D_4AA5_9F4D_1E3FBE2F4019_.wvu.FilterData">'FL-KWS-20201210'!$A$2:$AI$3005</definedName>
    <definedName hidden="1" localSheetId="5" name="Z_A8667CDE_4A2D_4AA5_9F4D_1E3FBE2F4019_.wvu.FilterData">'TX-MM-20201212'!$A$2:$AI$3005</definedName>
    <definedName hidden="1" localSheetId="3" name="Z_F43F7AF1_8E4E_4631_ADEB_DA33E9E56E3B_.wvu.FilterData">'DB Editing Template'!$A$2:$AI$3005</definedName>
    <definedName hidden="1" localSheetId="4" name="Z_F43F7AF1_8E4E_4631_ADEB_DA33E9E56E3B_.wvu.FilterData">'FL-KWS-20201210'!$A$2:$AI$3005</definedName>
    <definedName hidden="1" localSheetId="5" name="Z_F43F7AF1_8E4E_4631_ADEB_DA33E9E56E3B_.wvu.FilterData">'TX-MM-20201212'!$A$2:$AI$3005</definedName>
    <definedName hidden="1" localSheetId="3" name="Z_FD9BBA71_35DC_4157_85F0_EA28070C9678_.wvu.FilterData">'DB Editing Template'!$A$2:$AI$3005</definedName>
    <definedName hidden="1" localSheetId="4" name="Z_FD9BBA71_35DC_4157_85F0_EA28070C9678_.wvu.FilterData">'FL-KWS-20201210'!$A$2:$AI$3005</definedName>
    <definedName hidden="1" localSheetId="5" name="Z_FD9BBA71_35DC_4157_85F0_EA28070C9678_.wvu.FilterData">'TX-MM-20201212'!$A$2:$AI$3005</definedName>
    <definedName hidden="1" localSheetId="3" name="Z_9E9E9F3F_D30E_4C13_B02F_FF71CB01D24C_.wvu.FilterData">'DB Editing Template'!$A$2:$AI$3005</definedName>
    <definedName hidden="1" localSheetId="4" name="Z_9E9E9F3F_D30E_4C13_B02F_FF71CB01D24C_.wvu.FilterData">'FL-KWS-20201210'!$A$2:$AI$3005</definedName>
    <definedName hidden="1" localSheetId="5" name="Z_9E9E9F3F_D30E_4C13_B02F_FF71CB01D24C_.wvu.FilterData">'TX-MM-20201212'!$A$2:$AI$3005</definedName>
    <definedName hidden="1" localSheetId="3" name="Z_93B8FCF8_2CA9_4F9E_9CB3_47B01530A381_.wvu.FilterData">'DB Editing Template'!$A$2:$AI$3005</definedName>
    <definedName hidden="1" localSheetId="4" name="Z_93B8FCF8_2CA9_4F9E_9CB3_47B01530A381_.wvu.FilterData">'FL-KWS-20201210'!$A$2:$AI$3005</definedName>
    <definedName hidden="1" localSheetId="5" name="Z_93B8FCF8_2CA9_4F9E_9CB3_47B01530A381_.wvu.FilterData">'TX-MM-20201212'!$A$2:$AI$3005</definedName>
    <definedName hidden="1" localSheetId="3" name="Z_098932E9_7BD5_42D2_9B2F_240DDCA116E2_.wvu.FilterData">'DB Editing Template'!$A$2:$AP$3005</definedName>
    <definedName hidden="1" localSheetId="4" name="Z_098932E9_7BD5_42D2_9B2F_240DDCA116E2_.wvu.FilterData">'FL-KWS-20201210'!$A$2:$AP$3005</definedName>
    <definedName hidden="1" localSheetId="5" name="Z_098932E9_7BD5_42D2_9B2F_240DDCA116E2_.wvu.FilterData">'TX-MM-20201212'!$A$2:$AP$3005</definedName>
    <definedName hidden="1" localSheetId="3" name="Z_76D32245_E675_4E69_B612_35FB0D15AD9A_.wvu.FilterData">'DB Editing Template'!$A$2:$AI$3005</definedName>
    <definedName hidden="1" localSheetId="4" name="Z_76D32245_E675_4E69_B612_35FB0D15AD9A_.wvu.FilterData">'FL-KWS-20201210'!$A$2:$AI$3005</definedName>
    <definedName hidden="1" localSheetId="5" name="Z_76D32245_E675_4E69_B612_35FB0D15AD9A_.wvu.FilterData">'TX-MM-20201212'!$A$2:$AI$3005</definedName>
    <definedName hidden="1" localSheetId="3" name="Z_812A404E_00FC_4988_B1B3_C1707CFDFD8B_.wvu.FilterData">'DB Editing Template'!$A$2:$AI$3005</definedName>
    <definedName hidden="1" localSheetId="4" name="Z_812A404E_00FC_4988_B1B3_C1707CFDFD8B_.wvu.FilterData">'FL-KWS-20201210'!$A$2:$AI$3005</definedName>
    <definedName hidden="1" localSheetId="5" name="Z_812A404E_00FC_4988_B1B3_C1707CFDFD8B_.wvu.FilterData">'TX-MM-20201212'!$A$2:$AI$3005</definedName>
    <definedName hidden="1" localSheetId="3" name="Z_7907AE2C_EB6F_4976_B876_C6C375220CCD_.wvu.FilterData">'DB Editing Template'!$A$2:$AI$3005</definedName>
    <definedName hidden="1" localSheetId="4" name="Z_7907AE2C_EB6F_4976_B876_C6C375220CCD_.wvu.FilterData">'FL-KWS-20201210'!$A$2:$AI$3005</definedName>
    <definedName hidden="1" localSheetId="5" name="Z_7907AE2C_EB6F_4976_B876_C6C375220CCD_.wvu.FilterData">'TX-MM-20201212'!$A$2:$AI$3005</definedName>
    <definedName hidden="1" localSheetId="3" name="Z_B1AFE3A5_3248_4EF7_9E4F_8029B162BE10_.wvu.FilterData">'DB Editing Template'!$A$2:$AI$3005</definedName>
    <definedName hidden="1" localSheetId="4" name="Z_B1AFE3A5_3248_4EF7_9E4F_8029B162BE10_.wvu.FilterData">'FL-KWS-20201210'!$A$2:$AI$3005</definedName>
    <definedName hidden="1" localSheetId="5" name="Z_B1AFE3A5_3248_4EF7_9E4F_8029B162BE10_.wvu.FilterData">'TX-MM-20201212'!$A$2:$AI$3005</definedName>
    <definedName hidden="1" localSheetId="3" name="Z_4C7B5325_C9AF_4839_B52B_C18B244835B4_.wvu.FilterData">'DB Editing Template'!$A$2:$AI$3005</definedName>
    <definedName hidden="1" localSheetId="4" name="Z_4C7B5325_C9AF_4839_B52B_C18B244835B4_.wvu.FilterData">'FL-KWS-20201210'!$A$2:$AI$3005</definedName>
    <definedName hidden="1" localSheetId="5" name="Z_4C7B5325_C9AF_4839_B52B_C18B244835B4_.wvu.FilterData">'TX-MM-20201212'!$A$2:$AI$3005</definedName>
    <definedName hidden="1" localSheetId="3" name="Z_AB4111F5_DE6A_48D5_B7D0_C4A52EC54A29_.wvu.FilterData">'DB Editing Template'!$A$2:$AI$3005</definedName>
    <definedName hidden="1" localSheetId="4" name="Z_AB4111F5_DE6A_48D5_B7D0_C4A52EC54A29_.wvu.FilterData">'FL-KWS-20201210'!$A$2:$AI$3005</definedName>
    <definedName hidden="1" localSheetId="5" name="Z_AB4111F5_DE6A_48D5_B7D0_C4A52EC54A29_.wvu.FilterData">'TX-MM-20201212'!$A$2:$AI$3005</definedName>
    <definedName hidden="1" localSheetId="3" name="Z_B1893A95_06A1_42E6_9449_CE5644669755_.wvu.FilterData">'DB Editing Template'!$A$2:$AI$3005</definedName>
    <definedName hidden="1" localSheetId="4" name="Z_B1893A95_06A1_42E6_9449_CE5644669755_.wvu.FilterData">'FL-KWS-20201210'!$A$2:$AI$3005</definedName>
    <definedName hidden="1" localSheetId="5" name="Z_B1893A95_06A1_42E6_9449_CE5644669755_.wvu.FilterData">'TX-MM-20201212'!$A$2:$AI$3005</definedName>
    <definedName hidden="1" localSheetId="3" name="Z_E7E1018D_0F4C_466D_8A5A_29A59FA876BE_.wvu.FilterData">'DB Editing Template'!$A$2:$AI$3005</definedName>
    <definedName hidden="1" localSheetId="4" name="Z_E7E1018D_0F4C_466D_8A5A_29A59FA876BE_.wvu.FilterData">'FL-KWS-20201210'!$A$2:$AI$3005</definedName>
    <definedName hidden="1" localSheetId="5" name="Z_E7E1018D_0F4C_466D_8A5A_29A59FA876BE_.wvu.FilterData">'TX-MM-20201212'!$A$2:$AI$3005</definedName>
    <definedName hidden="1" localSheetId="3" name="Z_34B2CFE1_F501_4269_96C7_9703FA4779A1_.wvu.FilterData">'DB Editing Template'!$A$2:$AP$3005</definedName>
    <definedName hidden="1" localSheetId="4" name="Z_34B2CFE1_F501_4269_96C7_9703FA4779A1_.wvu.FilterData">'FL-KWS-20201210'!$A$2:$AP$3005</definedName>
    <definedName hidden="1" localSheetId="5" name="Z_34B2CFE1_F501_4269_96C7_9703FA4779A1_.wvu.FilterData">'TX-MM-20201212'!$A$2:$AP$3005</definedName>
    <definedName hidden="1" localSheetId="3" name="Z_65C0530C_8229_4ACE_95F6_590E66D9CA60_.wvu.FilterData">'DB Editing Template'!$A$2:$AI$3005</definedName>
    <definedName hidden="1" localSheetId="4" name="Z_65C0530C_8229_4ACE_95F6_590E66D9CA60_.wvu.FilterData">'FL-KWS-20201210'!$A$2:$AI$3005</definedName>
    <definedName hidden="1" localSheetId="5" name="Z_65C0530C_8229_4ACE_95F6_590E66D9CA60_.wvu.FilterData">'TX-MM-20201212'!$A$2:$AI$3005</definedName>
  </definedNames>
  <calcPr/>
  <customWorkbookViews>
    <customWorkbookView activeSheetId="0" maximized="1" tabRatio="600" windowHeight="0" windowWidth="0" guid="{BAFC7AA0-3C82-474D-BF5E-ADCA2BB969D6}" name="HI"/>
    <customWorkbookView activeSheetId="0" maximized="1" tabRatio="600" windowHeight="0" windowWidth="0" guid="{B1AFE3A5-3248-4EF7-9E4F-8029B162BE10}" name="DE"/>
    <customWorkbookView activeSheetId="0" maximized="1" tabRatio="600" windowHeight="0" windowWidth="0" guid="{FD0F86F7-BBB7-48C0-9096-1D7389C53D26}" name="PR"/>
    <customWorkbookView activeSheetId="0" maximized="1" tabRatio="600" windowHeight="0" windowWidth="0" guid="{8EF1C69F-305B-4B81-8C03-38E2B72FD978}" name="TX"/>
    <customWorkbookView activeSheetId="0" maximized="1" tabRatio="600" windowHeight="0" windowWidth="0" guid="{D0FFEAFD-1EC8-4285-8029-E054807BBDE8}" name="MA"/>
    <customWorkbookView activeSheetId="0" maximized="1" tabRatio="600" windowHeight="0" windowWidth="0" guid="{623BCCDE-8296-4A6C-8449-77E183833713}" name="MD"/>
    <customWorkbookView activeSheetId="0" maximized="1" tabRatio="600" windowHeight="0" windowWidth="0" guid="{FAFEE254-D8A0-4242-9C22-2E979E6BEA13}" name="ME"/>
    <customWorkbookView activeSheetId="0" maximized="1" tabRatio="600" windowHeight="0" windowWidth="0" guid="{7E8CBFA5-34D1-413D-B203-2E4E66EA53A5}" name="IA"/>
    <customWorkbookView activeSheetId="0" maximized="1" tabRatio="600" windowHeight="0" windowWidth="0" guid="{AB4111F5-DE6A-48D5-B7D0-C4A52EC54A29}" name="ID"/>
    <customWorkbookView activeSheetId="0" maximized="1" tabRatio="600" windowHeight="0" windowWidth="0" guid="{9B7D5949-1B32-45D0-B40E-B3083A0CB1F3}" name="MI"/>
    <customWorkbookView activeSheetId="0" maximized="1" tabRatio="600" windowHeight="0" windowWidth="0" guid="{65C0530C-8229-4ACE-95F6-590E66D9CA60}" name="UT"/>
    <customWorkbookView activeSheetId="0" maximized="1" tabRatio="600" windowHeight="0" windowWidth="0" guid="{4B10C269-45CF-43A9-AE78-3DA5EB8E02CF}" name="MN"/>
    <customWorkbookView activeSheetId="0" maximized="1" tabRatio="600" windowHeight="0" windowWidth="0" guid="{9FEEBF1C-2632-4AB5-ABD0-F976EF1F4C66}" name="MO"/>
    <customWorkbookView activeSheetId="0" maximized="1" tabRatio="600" windowHeight="0" windowWidth="0" guid="{EC80274F-39BB-43AD-BFA3-A3FA3D95FCBF}" name="MP"/>
    <customWorkbookView activeSheetId="0" maximized="1" tabRatio="600" windowHeight="0" windowWidth="0" guid="{1C9AC9F4-DC49-435E-AA65-DD517C99ACB9}" name="IL"/>
    <customWorkbookView activeSheetId="0" maximized="1" tabRatio="600" windowHeight="0" windowWidth="0" guid="{93B8FCF8-2CA9-4F9E-9CB3-47B01530A381}" name="IN"/>
    <customWorkbookView activeSheetId="0" maximized="1" tabRatio="600" windowHeight="0" windowWidth="0" guid="{D439B2C2-AC07-40C3-B1CF-58BFFCDAF1A5}" name="MS"/>
    <customWorkbookView activeSheetId="0" maximized="1" tabRatio="600" windowHeight="0" windowWidth="0" guid="{C48DCA08-FCBE-4278-A404-E28707C43275}" name="MT"/>
    <customWorkbookView activeSheetId="0" maximized="1" tabRatio="600" windowHeight="0" windowWidth="0" guid="{865A11A2-886D-47D9-A252-D2311405D003}" name="AK"/>
    <customWorkbookView activeSheetId="0" maximized="1" tabRatio="600" windowHeight="0" windowWidth="0" guid="{7358FD07-6F0E-4ECB-BE5C-155BB5AF6E8A}" name="AL"/>
    <customWorkbookView activeSheetId="0" maximized="1" tabRatio="600" windowHeight="0" windowWidth="0" guid="{F67E01EE-370C-4DBC-9407-E7841ABA85B6}" name="VA"/>
    <customWorkbookView activeSheetId="0" maximized="1" tabRatio="600" windowHeight="0" windowWidth="0" guid="{4C7B5325-C9AF-4839-B52B-C18B244835B4}" name="AR"/>
    <customWorkbookView activeSheetId="0" maximized="1" tabRatio="600" windowHeight="0" windowWidth="0" guid="{E31BC2CC-71FD-49EF-AC16-BC5E64AD2904}" name="AS"/>
    <customWorkbookView activeSheetId="0" maximized="1" tabRatio="600" windowHeight="0" windowWidth="0" guid="{9E9E9F3F-D30E-4C13-B02F-FF71CB01D24C}" name="VI"/>
    <customWorkbookView activeSheetId="0" maximized="1" tabRatio="600" windowHeight="0" windowWidth="0" guid="{54193ACB-C714-478D-856F-B3246B8F11FF}" name="NC"/>
    <customWorkbookView activeSheetId="0" maximized="1" tabRatio="600" windowHeight="0" windowWidth="0" guid="{812A404E-00FC-4988-B1B3-C1707CFDFD8B}" name="ND"/>
    <customWorkbookView activeSheetId="0" maximized="1" tabRatio="600" windowHeight="0" windowWidth="0" guid="{4DB1920F-7749-45EB-AA16-75BCD4C7432D}" name="NE"/>
    <customWorkbookView activeSheetId="0" maximized="1" tabRatio="600" windowHeight="0" windowWidth="0" guid="{EF17CE61-40CB-4654-9FE4-99F60FE5A94E}" name="RI"/>
    <customWorkbookView activeSheetId="0" maximized="1" tabRatio="600" windowHeight="0" windowWidth="0" guid="{FD9BBA71-35DC-4157-85F0-EA28070C9678}" name="AZ"/>
    <customWorkbookView activeSheetId="0" maximized="1" tabRatio="600" windowHeight="0" windowWidth="0" guid="{91907F5A-46FC-4E1C-875D-60A03EFAE7E9}" name="NH"/>
    <customWorkbookView activeSheetId="0" maximized="1" tabRatio="600" windowHeight="0" windowWidth="0" guid="{5E04E3EE-9F0B-4DBA-858F-5A5949CF63C2}" name="NJ"/>
    <customWorkbookView activeSheetId="0" maximized="1" tabRatio="600" windowHeight="0" windowWidth="0" guid="{34B2CFE1-F501-4269-96C7-9703FA4779A1}" name="Data Cleaning"/>
    <customWorkbookView activeSheetId="0" maximized="1" tabRatio="600" windowHeight="0" windowWidth="0" guid="{E63D53D3-5DF6-4CE0-805B-9418D979B809}" name="VT"/>
    <customWorkbookView activeSheetId="0" maximized="1" tabRatio="600" windowHeight="0" windowWidth="0" guid="{95224DAA-8899-4374-843D-C035ABB54C61}" name="NM"/>
    <customWorkbookView activeSheetId="0" maximized="1" tabRatio="600" windowHeight="0" windowWidth="0" guid="{1E0045AF-3AFD-428A-A413-88563AE0453D}" name="FL"/>
    <customWorkbookView activeSheetId="0" maximized="1" tabRatio="600" windowHeight="0" windowWidth="0" guid="{9CA40C7E-1CEE-4E8E-AEA4-2FBD22A5C251}" name="NV"/>
    <customWorkbookView activeSheetId="0" maximized="1" tabRatio="600" windowHeight="0" windowWidth="0" guid="{E7E1018D-0F4C-466D-8A5A-29A59FA876BE}" name="WA"/>
    <customWorkbookView activeSheetId="0" maximized="1" tabRatio="600" windowHeight="0" windowWidth="0" guid="{69059BBC-651B-438E-8157-C46F8F662433}" name="NY"/>
    <customWorkbookView activeSheetId="0" maximized="1" tabRatio="600" windowHeight="0" windowWidth="0" guid="{5AEBF248-30DC-4CFB-9C48-4D9A5F5F6971}" name="SC"/>
    <customWorkbookView activeSheetId="0" maximized="1" tabRatio="600" windowHeight="0" windowWidth="0" guid="{C3CCBFE8-F375-4111-9521-44819196788B}" name="SD"/>
    <customWorkbookView activeSheetId="0" maximized="1" tabRatio="600" windowHeight="0" windowWidth="0" guid="{7907AE2C-EB6F-4976-B876-C6C375220CCD}" name="WI"/>
    <customWorkbookView activeSheetId="0" maximized="1" tabRatio="600" windowHeight="0" windowWidth="0" guid="{1AB68794-BD15-44DF-9B68-69CBF95D771F}" name="OH"/>
    <customWorkbookView activeSheetId="0" maximized="1" tabRatio="600" windowHeight="0" windowWidth="0" guid="{2E73829F-3F1B-47E6-BA51-23C90ABC499B}" name="GA"/>
    <customWorkbookView activeSheetId="0" maximized="1" tabRatio="600" windowHeight="0" windowWidth="0" guid="{D8BAAA0E-37B6-42E7-935A-4F3FF910E5B4}" name="OK"/>
    <customWorkbookView activeSheetId="0" maximized="1" tabRatio="600" windowHeight="0" windowWidth="0" guid="{B1893A95-06A1-42E6-9449-CE5644669755}" name="CA"/>
    <customWorkbookView activeSheetId="0" maximized="1" tabRatio="600" windowHeight="0" windowWidth="0" guid="{F43F7AF1-8E4E-4631-ADEB-DA33E9E56E3B}" name="WV"/>
    <customWorkbookView activeSheetId="0" maximized="1" tabRatio="600" windowHeight="0" windowWidth="0" guid="{A8667CDE-4A2D-4AA5-9F4D-1E3FBE2F4019}" name="WY"/>
    <customWorkbookView activeSheetId="0" maximized="1" tabRatio="600" windowHeight="0" windowWidth="0" guid="{76D32245-E675-4E69-B612-35FB0D15AD9A}" name="OR"/>
    <customWorkbookView activeSheetId="0" maximized="1" tabRatio="600" windowHeight="0" windowWidth="0" guid="{300F2228-8D59-4AD8-BB9F-D9296C59F3B6}" name="KS"/>
    <customWorkbookView activeSheetId="0" maximized="1" tabRatio="600" windowHeight="0" windowWidth="0" guid="{EDDF00D8-8651-4056-8D2A-9DD917A42FE1}" name="CO"/>
    <customWorkbookView activeSheetId="0" maximized="1" tabRatio="600" windowHeight="0" windowWidth="0" guid="{533A5E50-2219-4BF1-8BF3-4BD6FC1C6DEF}" name="KY"/>
    <customWorkbookView activeSheetId="0" maximized="1" tabRatio="600" windowHeight="0" windowWidth="0" guid="{CAB960EB-8B7C-49F7-BCCE-79C6BC68B830}" name="GU"/>
    <customWorkbookView activeSheetId="0" maximized="1" tabRatio="600" windowHeight="0" windowWidth="0" guid="{098932E9-7BD5-42D2-9B2F-240DDCA116E2}" name="Filter 6"/>
    <customWorkbookView activeSheetId="0" maximized="1" tabRatio="600" windowHeight="0" windowWidth="0" guid="{83E2CCFC-A1A6-47A0-9EF3-0BE436C320B0}" name="PA"/>
    <customWorkbookView activeSheetId="0" maximized="1" tabRatio="600" windowHeight="0" windowWidth="0" guid="{A3BD5391-DEF9-4435-94B6-2DF2F1E6E21B}" name="CT"/>
    <customWorkbookView activeSheetId="0" maximized="1" tabRatio="600" windowHeight="0" windowWidth="0" guid="{494A325C-CBE6-488B-B30F-024734BC2446}" name="Filter 4"/>
    <customWorkbookView activeSheetId="0" maximized="1" tabRatio="600" windowHeight="0" windowWidth="0" guid="{A315D7CC-083F-4CB3-9885-9593B589ADEC}" name="Filter 5"/>
    <customWorkbookView activeSheetId="0" maximized="1" tabRatio="600" windowHeight="0" windowWidth="0" guid="{F41BB59A-A5D8-4068-BFE6-AE5FCE3D30F8}" name="Filter 2"/>
    <customWorkbookView activeSheetId="0" maximized="1" tabRatio="600" windowHeight="0" windowWidth="0" guid="{A0FF9554-0F5D-4AD3-B3A5-F685DC2F2FD6}" name="Filter 3"/>
    <customWorkbookView activeSheetId="0" maximized="1" tabRatio="600" windowHeight="0" windowWidth="0" guid="{E47B0D43-158B-4196-9462-413D796DB796}" name="LA"/>
    <customWorkbookView activeSheetId="0" maximized="1" tabRatio="600" windowHeight="0" windowWidth="0" guid="{B3A1C7AE-F7DE-4128-8DAA-592BF3EC8B22}" name="TN"/>
    <customWorkbookView activeSheetId="0" maximized="1" tabRatio="600" windowHeight="0" windowWidth="0" guid="{455F8F5D-7E6F-4A1C-AEFA-341ADA14199F}" name="DC"/>
  </customWorkbookViews>
</workbook>
</file>

<file path=xl/sharedStrings.xml><?xml version="1.0" encoding="utf-8"?>
<sst xmlns="http://schemas.openxmlformats.org/spreadsheetml/2006/main" count="2979" uniqueCount="479">
  <si>
    <t>Database Editing Tool</t>
  </si>
  <si>
    <t>Documentation</t>
  </si>
  <si>
    <t>YOU ARE EDITING THE PRODUCTION ENVIRONMENT</t>
  </si>
  <si>
    <r>
      <t xml:space="preserve">For staging, </t>
    </r>
    <r>
      <rPr>
        <color rgb="FF1155CC"/>
        <u/>
      </rPr>
      <t>switch to the staging environment</t>
    </r>
  </si>
  <si>
    <t xml:space="preserve">To begin: </t>
  </si>
  <si>
    <t>COVID Tracking -&gt; Set Database Password</t>
  </si>
  <si>
    <t>COVID Tracking -&gt; Edit—Fetch From DB</t>
  </si>
  <si>
    <t>Make your edits in the new tab</t>
  </si>
  <si>
    <t>COVID Tracking -&gt; Edit—Save Edits</t>
  </si>
  <si>
    <t>Delete your tab</t>
  </si>
  <si>
    <t>Doublecheck Flag</t>
  </si>
  <si>
    <t>Total Check</t>
  </si>
  <si>
    <t>State</t>
  </si>
  <si>
    <t>URL</t>
  </si>
  <si>
    <t>DATA UPDATED</t>
  </si>
  <si>
    <t>TESTING &amp; OUTCOMES</t>
  </si>
  <si>
    <t>Hospitalized</t>
  </si>
  <si>
    <t>ICU</t>
  </si>
  <si>
    <t>Ventilator</t>
  </si>
  <si>
    <t>CALCULATED</t>
  </si>
  <si>
    <t>CHECKER METADATA</t>
  </si>
  <si>
    <t>Previous Last Check (ET)</t>
  </si>
  <si>
    <t>REPORTER</t>
  </si>
  <si>
    <t>URL WATCH</t>
  </si>
  <si>
    <t>FRESHNESS</t>
  </si>
  <si>
    <t>Public Notes (States Tab)</t>
  </si>
  <si>
    <t>Private Notes (Internal)</t>
  </si>
  <si>
    <t>Local Time</t>
  </si>
  <si>
    <t>+/–</t>
  </si>
  <si>
    <t>Positive</t>
  </si>
  <si>
    <t>Negative</t>
  </si>
  <si>
    <t>Pending</t>
  </si>
  <si>
    <t>Current</t>
  </si>
  <si>
    <t>Cumulative</t>
  </si>
  <si>
    <t>Recovered</t>
  </si>
  <si>
    <t>Deaths</t>
  </si>
  <si>
    <t>Total</t>
  </si>
  <si>
    <t>Last Update (ET)</t>
  </si>
  <si>
    <t>Last Check (ET)</t>
  </si>
  <si>
    <t>Checker</t>
  </si>
  <si>
    <t>Double Checker</t>
  </si>
  <si>
    <t>Items</t>
  </si>
  <si>
    <t>Status</t>
  </si>
  <si>
    <t>Alerted</t>
  </si>
  <si>
    <t>Last Alert</t>
  </si>
  <si>
    <t>Last Update</t>
  </si>
  <si>
    <t>This is the States current Data</t>
  </si>
  <si>
    <t>Final QA</t>
  </si>
  <si>
    <t>Add initials and date to new notes</t>
  </si>
  <si>
    <t>State Name</t>
  </si>
  <si>
    <t>Error</t>
  </si>
  <si>
    <t>Pos</t>
  </si>
  <si>
    <t>Neg</t>
  </si>
  <si>
    <t>Pend</t>
  </si>
  <si>
    <t>Hosp</t>
  </si>
  <si>
    <t>Death</t>
  </si>
  <si>
    <t>AK is tracking cases by date of onset.</t>
  </si>
  <si>
    <t>NG**</t>
  </si>
  <si>
    <t>Alaska</t>
  </si>
  <si>
    <t xml:space="preserve">(3/31 AW) Per convo with KP, use "died from illness" as 
our deaths number. May revise this process if it seems 
like AL is lagging in updating the "died from illness"
number. - (3/31) roger that - PR </t>
  </si>
  <si>
    <t>Alabama</t>
  </si>
  <si>
    <r>
      <rPr>
        <b/>
      </rPr>
      <t>PROCESS</t>
    </r>
    <r>
      <t>:Find positives, negatives, deaths by clicking Big Blue button on primary site.
Hospitalization and ventialtor info is on the first page before the blue button.</t>
    </r>
  </si>
  <si>
    <t>Arizona</t>
  </si>
  <si>
    <r>
      <t>(3/31 AW) source: https://www.samoanews.com/local-news/out-5-suspected-coronavirus-samples-3-test-negative-so-far</t>
    </r>
    <r>
      <rPr>
        <b/>
      </rPr>
      <t xml:space="preserve">
PROCESS: American Samoa (.as) is not Samoa (.ws).   Do not use any .ws information.
</t>
    </r>
    <r>
      <t xml:space="preserve">https://www.americansamoa.gov/covid-19-advisories
https://www.facebook.com/amsamgov/ </t>
    </r>
  </si>
  <si>
    <t>American Samoa</t>
  </si>
  <si>
    <r>
      <rPr>
        <b/>
      </rPr>
      <t>PROCESS: Negative</t>
    </r>
    <r>
      <t xml:space="preserve"> = total - positive. Two tabs on the dashboard provide the data
Old dashboard, no longer fresh: https://tableau.azdhs.gov/views/UpdatedCOVIDdashboard/Dashboard1?:embed=y&amp;:showVizHome=no&amp;:host_url=https%3A%2F%2Ftableau.azdhs.gov%2F&amp;:embed_code_version=3&amp;:tabs=no&amp;:toolbar=no&amp;:showAppBanner=false&amp;:display_spinner=no&amp;iframeSizedToWindow=true&amp;:loadOrderID=0</t>
    </r>
  </si>
  <si>
    <t>Arkansas</t>
  </si>
  <si>
    <r>
      <rPr>
        <b/>
      </rPr>
      <t xml:space="preserve">(3/31 ESK) Gov Twitter: https://twitter.com/GavinNewsom
(3/30 AM) </t>
    </r>
    <r>
      <t xml:space="preserve">I used California's latest numbers to infer the negative (CA TOTAL - CA POSITIVES). 
</t>
    </r>
    <r>
      <rPr>
        <b/>
      </rPr>
      <t>(3/29 AM) NEW PROCESS</t>
    </r>
    <r>
      <t xml:space="preserve">: Because of the complexity of sources, we are only updating numbers from CA official sources. For cases and deaths, we've found the Sonoma County dashboard ((https://sonomacounty.maps.arcgis.com/apps/MapSeries/index.html?appid=21a1653b79ba42039ff22bcb85fa5b19).
Check for overall data at https://covid19.ca.gov/
See also the latest news conferences: https://www.youtube.com/watch?v=peP0bQyNvzo
</t>
    </r>
  </si>
  <si>
    <t>California</t>
  </si>
  <si>
    <r>
      <rPr>
        <b/>
      </rPr>
      <t>PROCESS</t>
    </r>
    <r>
      <t xml:space="preserve">: People Tested = Total
</t>
    </r>
    <r>
      <rPr>
        <b/>
      </rPr>
      <t>Negatives</t>
    </r>
    <r>
      <t xml:space="preserve"> = People Tested - Cases
(3/30 afternoon HDF) numbers updated from reporting tab </t>
    </r>
  </si>
  <si>
    <t>Colorado</t>
  </si>
  <si>
    <r>
      <rPr>
        <b/>
      </rPr>
      <t>PROCESS</t>
    </r>
    <r>
      <t xml:space="preserve">: </t>
    </r>
    <r>
      <rPr>
        <b/>
      </rPr>
      <t>Negative</t>
    </r>
    <r>
      <t xml:space="preserve"> = Total - Positive.  
Positives occasionally update before totals do; we do not revise negatives down, keep the last calculated negative. -  (PR 3/31) Roger</t>
    </r>
  </si>
  <si>
    <t>Connecticut</t>
  </si>
  <si>
    <r>
      <rPr>
        <b/>
      </rPr>
      <t>PROCESS</t>
    </r>
    <r>
      <t>: 
-Hospital data under "COVID-19 Case Data" includes # of ventilators in use across the hospital system but does not specify if used by COVID patients. No way to estimate # ventilators (current or cumulative) used by COVID cases based on available data.
-In the new dashboard, click on the document icon in the upper left corner (on mouseover it reads "Table of Contents").  Choose COVID-19 Case Data to see historical ICU and ventilator data.</t>
    </r>
  </si>
  <si>
    <t>Washington DC</t>
  </si>
  <si>
    <t>3/31 PR - negative carried fwd from 3/30</t>
  </si>
  <si>
    <t>Delaware</t>
  </si>
  <si>
    <r>
      <rPr>
        <b/>
      </rPr>
      <t>PROCESS</t>
    </r>
    <r>
      <t>: Use Total Cases for positives (residents + non-residents) even if negatives exclude non-residents and our Total doesn't match their "Total Tests".
Use metrics marked with * on https://flovid.herokuapp.com/</t>
    </r>
  </si>
  <si>
    <t>Florida</t>
  </si>
  <si>
    <r>
      <rPr>
        <b/>
      </rPr>
      <t>PROCESS</t>
    </r>
    <r>
      <t xml:space="preserve">: </t>
    </r>
    <r>
      <rPr>
        <b/>
      </rPr>
      <t>Negative</t>
    </r>
    <r>
      <t xml:space="preserve"> = Total - Positive.  
Positives occasionally update before totals do; we do not revise negatives down, keep the last calculated negative.</t>
    </r>
  </si>
  <si>
    <t>Georgia</t>
  </si>
  <si>
    <r>
      <rPr>
        <b/>
      </rPr>
      <t>PROCESS</t>
    </r>
    <r>
      <t>: Use primary link, but see if Facebook Link has newer data</t>
    </r>
  </si>
  <si>
    <t>Guam</t>
  </si>
  <si>
    <r>
      <rPr>
        <b/>
      </rPr>
      <t xml:space="preserve">PROCESS: 
</t>
    </r>
    <r>
      <t>Positive = Total cases - Pending 
Negative = Total tests - Total cases
Three+ different locations to review:
[Top Line, most current timestamp](https://health.hawaii.gov/coronavirusdisease2019/)
[Detailed Summaries, updated daily-ish](https://health.hawaii.gov/news/category/corona-virus/)
[Another Summary, us Top Line as primary](https://health.hawaii.gov/coronavirusdisease2019/what-you-should-know/current-situation-in-hawaii/)</t>
    </r>
  </si>
  <si>
    <t>Hawaii</t>
  </si>
  <si>
    <r>
      <rPr>
        <b/>
      </rPr>
      <t xml:space="preserve">(3/31 AW): </t>
    </r>
    <r>
      <t>Cumulative hospitalizations = "discharged and recovering" + "currently hospitalized</t>
    </r>
    <r>
      <rPr>
        <b/>
      </rPr>
      <t>"
PROCESS</t>
    </r>
    <r>
      <t>: Caching issues with the negative numbers - page refresh needed to see the latest.</t>
    </r>
  </si>
  <si>
    <t>Iowa</t>
  </si>
  <si>
    <r>
      <rPr>
        <b/>
      </rPr>
      <t>PROCESS</t>
    </r>
    <r>
      <t xml:space="preserve">: </t>
    </r>
    <r>
      <rPr>
        <b/>
      </rPr>
      <t>Negative</t>
    </r>
    <r>
      <t xml:space="preserve"> = Total - Positive.  
Positives occasionally update before totals do; we do not revise negatives down, keep the last calculated negative.
Scroll to the bottom for ICU numbers</t>
    </r>
  </si>
  <si>
    <t>Idaho</t>
  </si>
  <si>
    <t>Illinois</t>
  </si>
  <si>
    <r>
      <rPr>
        <b/>
      </rPr>
      <t>PROCESS: Negative</t>
    </r>
    <r>
      <t xml:space="preserve"> = Total - Positive. </t>
    </r>
  </si>
  <si>
    <t>Indiana</t>
  </si>
  <si>
    <r>
      <rPr>
        <b/>
      </rPr>
      <t>PROCESS</t>
    </r>
    <r>
      <t>: Use timestamp plus time = 0:00
(3/31 LH: Note that dashboard and press release currently show different numbers. See press release for most updated https://khap2.kdhe.state.ks.us/NewsRelease/COVID19/COVID-19_March_31.pdf)</t>
    </r>
  </si>
  <si>
    <t>Kansas</t>
  </si>
  <si>
    <r>
      <rPr>
        <b/>
      </rPr>
      <t>PROCESS: Negative</t>
    </r>
    <r>
      <t xml:space="preserve"> = Total - Positive. </t>
    </r>
  </si>
  <si>
    <t>Kentucky</t>
  </si>
  <si>
    <r>
      <rPr>
        <b/>
      </rPr>
      <t>PROCESS: Total</t>
    </r>
    <r>
      <t xml:space="preserve"> = State Lab + Commercial Lab
</t>
    </r>
    <r>
      <rPr>
        <b/>
      </rPr>
      <t>Negative</t>
    </r>
    <r>
      <t xml:space="preserve"> = Total - Positive. </t>
    </r>
  </si>
  <si>
    <t>Louisiana</t>
  </si>
  <si>
    <r>
      <rPr>
        <b/>
      </rPr>
      <t>PROCESS: Negative</t>
    </r>
    <r>
      <t xml:space="preserve"> = Total - Positive. 
Click through to the PDF or Doc for the daily numbers</t>
    </r>
  </si>
  <si>
    <t>Maine</t>
  </si>
  <si>
    <r>
      <rPr>
        <b/>
      </rPr>
      <t>PROCESS: Total</t>
    </r>
    <r>
      <t xml:space="preserve"> = Negative + Positive. 
Released from isolation does </t>
    </r>
    <r>
      <rPr>
        <b/>
      </rPr>
      <t>NOT</t>
    </r>
    <r>
      <t xml:space="preserve"> equal recovered</t>
    </r>
  </si>
  <si>
    <t>Maryland</t>
  </si>
  <si>
    <r>
      <rPr>
        <b/>
      </rPr>
      <t>PROCESS</t>
    </r>
    <r>
      <t>: State is not consistently providing totals or negatives. 
(3/31 afternoon MC) Note under table states "Because of the number of outside labs that are testing samples from Maine, it is no longer possible to post an accurate count of negative tests."
(3/31 afternoon MC) Negative count from this 3/30 article https://bangordailynews.com/2020/03/30/news/state/275-coronavirus-cases-confirmed-in-12-maine-counties/</t>
    </r>
  </si>
  <si>
    <t>Massachusetts</t>
  </si>
  <si>
    <r>
      <rPr>
        <b/>
      </rPr>
      <t>PROCESS</t>
    </r>
    <r>
      <t>: The webiste provides total specimens tested which is NOT equal to people. Last negative was sourced from a news article/pressser
Use time=10:00. "COVID-19 results as of 10 a.m."</t>
    </r>
  </si>
  <si>
    <t>Michigan</t>
  </si>
  <si>
    <r>
      <t xml:space="preserve">Note that we "Patients who no longer need to be isolated" is </t>
    </r>
    <r>
      <rPr>
        <b/>
      </rPr>
      <t>NOT</t>
    </r>
    <r>
      <t xml:space="preserve"> "recovered" </t>
    </r>
  </si>
  <si>
    <t>Minnesota</t>
  </si>
  <si>
    <t>(3/31 LH) Negatives carried over because website total has not updated yet (ie website = 15645 same as 3/30)
(3/30 evening QN) website has updated. Noting here for private notes cleaning
(3/30 afternoon HDF) website notes "*Not yet updated for 3/30/20" next to total count. So leaving negative unchanged 
(3/28 JC) Negatives = total - positives
(3/28 EB) Updating positives to 670 to reflect the official numbers from the state.
(3/24 DG) New Dashboard https://www.arcgis.com/apps/opsdashboard/index.html#/1fd32012487c4e5c936a13389f9731c3</t>
  </si>
  <si>
    <t>Missouri</t>
  </si>
  <si>
    <t>_(3/24 DG) date in the future is accurate (time zones) --&gt;
(3/26) Of note: They track screening #s for passengers interviewed.</t>
  </si>
  <si>
    <t>Commonwealth of the Northern Mariana Islands</t>
  </si>
  <si>
    <t>Mississippi</t>
  </si>
  <si>
    <r>
      <rPr>
        <b/>
      </rPr>
      <t>PROCESS</t>
    </r>
    <r>
      <t>: Negative = Total - Positive. 
Positives occasionally update before totals do; we do not revise negatives down, keep the last calculated negative.</t>
    </r>
  </si>
  <si>
    <t>Montana</t>
  </si>
  <si>
    <t xml:space="preserve">(3/31 morning MS) Only "Cumulative" hospitalizations are not reported so using the "Current" number for both columns 
(3/30 evening JC) Negatives = "Completed tests" minus "Cases" (aka positives)
(3/29 RS) Site now reports Hospitalization #. Public Notes should be updated.
</t>
  </si>
  <si>
    <t>North Carolina</t>
  </si>
  <si>
    <t>As of 3/30, the site updates at 10:00 and 16:00.</t>
  </si>
  <si>
    <t>North Dakota</t>
  </si>
  <si>
    <r>
      <rPr>
        <b/>
      </rPr>
      <t>PROCESS</t>
    </r>
    <r>
      <t xml:space="preserve">: </t>
    </r>
    <r>
      <rPr>
        <b/>
      </rPr>
      <t>Negatives</t>
    </r>
    <r>
      <t xml:space="preserve"> = "Virus not detected"
</t>
    </r>
    <r>
      <rPr>
        <b/>
      </rPr>
      <t>Pending</t>
    </r>
    <r>
      <t xml:space="preserve"> = Total - Positives - Negatives</t>
    </r>
  </si>
  <si>
    <t>Nebraska</t>
  </si>
  <si>
    <t>(3/30 evening JC) Negatives only from "select laboratories" (public + several but not all commercial) 
(3/28 evening RV) Pending numbers dropped again from last update. Now reporting negatives.</t>
  </si>
  <si>
    <t>New Hampshire</t>
  </si>
  <si>
    <t xml:space="preserve">(3/30 SJ) NJ's update tracker -- https://covid19.nj.gov/#live-updates -- now made the new URL. 
They also say "3,847 Positives Pending Further Information" -- unsure what this means
(3/30 evening JC) State website says the negative number represents state lab plus ~95% of private testing 
</t>
  </si>
  <si>
    <t>New Jersey</t>
  </si>
  <si>
    <t xml:space="preserve">(3/31 afternoon MC) Still can't find reliable source for hospitalization data. 22 patients hospitalized and 26 recovered is from this 3/30 article: https://www.taosnews.com/stories/22-in-hospital-in-new-mexico,63060
(3/30 evening JC) Still can't find a reliable source for hospitalization data. That # 22 patients hospitalized may be a few days old.
(3/28 afternoon HDF) no source for hospitalization or recovered 
**(3/27 SD) hospitalized and ventilator from reporting. according to the governor, 6 are in critical care or ventilator. we are not sure how many on each.  I put 6 in ventilator. </t>
  </si>
  <si>
    <t>New Mexico</t>
  </si>
  <si>
    <t>(3/28 QN) FYI on the Power BI dashboard: If selecting the right-most dropdown menu to be "Total" then the number of negatives will be by total test, not total number of people tested. 
As a result, our Negative is lower than the Negatives from their dash.</t>
  </si>
  <si>
    <t>ATS</t>
  </si>
  <si>
    <t>Nevada</t>
  </si>
  <si>
    <r>
      <rPr>
        <b/>
      </rPr>
      <t>PROCESS</t>
    </r>
    <r>
      <t>: Check Reporting Slack Channel - Screen caps usually are there</t>
    </r>
  </si>
  <si>
    <t>New York</t>
  </si>
  <si>
    <t>Ohio</t>
  </si>
  <si>
    <t>Oklahoma</t>
  </si>
  <si>
    <t xml:space="preserve">(3/31 KP) using "COVID-19 admissions" from bottom of expanded table as currently-hospitalized number, and keeping this from an earlier entry since it's out of sync as of 17:09
(3/29 PJR) Unsure about datasource for current hospitalization, left unchanged
_(3/27 AF) Expand the table "Demographic &amp; Hosp Info" to see "ever hospitalized" data
(3/26 PR) now deaths ARE counted in positives on the state site. </t>
  </si>
  <si>
    <t>Oregon</t>
  </si>
  <si>
    <t xml:space="preserve">(3/30 AW) Per convo with ESK, updated hospitalization number to match PA's website.
(3/29 PJR) Filed issue about hospitalizations and left it unchanged for now.
(3/29 KP) PA has now started publishing hospitalization numbers that are much lower than our prior calculation. Defaulting to their number.
</t>
  </si>
  <si>
    <t>Pennsylvania</t>
  </si>
  <si>
    <t xml:space="preserve">(3/30 afternoon HDF) seems like they've moved a person from positive to negative since morning
(3/30 morning HDF) on doubling checking numbers seem to have updated but not time stamp. Most useful seems to be the "Resultados de las Pruebas" arc on the left side under the green tab. "positivos"= positive "negativos"=negative "pendientes"=pending.
_(3/28 morning AF) The green banner at the top of the page and the tables below are often out of sync. Hard refresh the page or open in a new browser. 
(3/26 PR) scroll down for chart breakdown - Green = Pos, Red = Neg, Yellow = Pending.  </t>
  </si>
  <si>
    <t>ATS**</t>
  </si>
  <si>
    <t>Puerto Rico</t>
  </si>
  <si>
    <t>(3/29 PJR) Updated per governor livestream, no new negatives, ICU, or vent data
(3/29 am MM) State website no longer reports pending, blanking out after consulting with EK and AF
(3/28 AFG) reporting includes currently hospitalized, unsure whether / how to update cumulative. left pending/ICU/ventilator #s from before (unsure of source)
(3/27 evening SD)  https://docs.google.com/spreadsheets/d/1n-zMS9Al94CPj_Tc3K7Adin-tN9x1RSjjx2UzJ4SV7Q/edit#gid=0</t>
  </si>
  <si>
    <t>Rhode Island</t>
  </si>
  <si>
    <t>South Carolina</t>
  </si>
  <si>
    <t>South Dakota</t>
  </si>
  <si>
    <t>Tennessee</t>
  </si>
  <si>
    <t>(03/31 LH) 38 recovered is a carryover number from previous shift; Note that Harris County alone shows 39 recovered on their dashboard http://publichealth.harriscountytx.gov/Resources/2019-Novel-Coronavirus
Numbers are as of 8 p.m. the day before reporting, but sometimes the dashboard will have a more current timestamp. Use the more current timestamp</t>
  </si>
  <si>
    <t>Texas</t>
  </si>
  <si>
    <t xml:space="preserve">(03/31 LH) According to note "Hospitalizations in this table represent the total number of cases that have been admitted to hospitals" 
(3/23 KP) UT is currently reporting "positive cases". We assume this does not include deaths, and add deaths into our positives number.
(3/20 PR) - "Results prior to March 19th may be under reported." - From state website </t>
  </si>
  <si>
    <t>Utah</t>
  </si>
  <si>
    <r>
      <t xml:space="preserve">(3/30 JC) Negative = "Number of people tested" minus "Total cases" (aka positives)
</t>
    </r>
    <r>
      <rPr>
        <b/>
      </rPr>
      <t>Process</t>
    </r>
    <r>
      <t>: Use time = 00:00, last updated date is at the bottom of the dashboard</t>
    </r>
  </si>
  <si>
    <t>Virginia</t>
  </si>
  <si>
    <t>(3/30 MEB) VI is now reporting "Recovered" data !</t>
  </si>
  <si>
    <t>Virgin Islands</t>
  </si>
  <si>
    <t xml:space="preserve">(3/31 PR) some hospital data now on state website
**(3/31 SD) I don't have access to reporter link. hospitalization based on the data from that link shared by ESK. For cumulative, I added current+discharged. used discharged for recovered column as well. </t>
  </si>
  <si>
    <t>Vermont</t>
  </si>
  <si>
    <t>(3/31 KP) Dashboard shows new data, but still claims 3/28 date.  hypothesis: they didn't update the date?
(3/31 MM) Dashboard still shows 3/28 data. 
Seattle Times article has updates on weekly hospitalizations, but consulted with AF and not using yet since methodology is thorny and state intends to release numbers soon 
https://www.seattletimes.com/seattle-news/hospitalizations-for-covid-19-like-illness-declined-last-week-in-washington-offering-a-glimmer-of-hope/ 
(3/30 MM) The dashboard is still as of 3/28
_Reflects data as of 23:59 the previous day.
(3/29 OL): hospitalizations source (from 3/25) in public notes
(3/29 SJ): new dashboard. See https://github.com/COVID19Tracking/issues/issues/81</t>
  </si>
  <si>
    <t>Washington</t>
  </si>
  <si>
    <t>(3/31 KP) Data from Milwaukee and Madison numbers added together give larger totals than those on state web site.  Sticking with state numbers for now to avoid tracking counties, but we need to keep an eye on this.
(3/31 LH) Website now has hospitalization data. Go to https://data.dhsgis.wi.gov/datasets/wisconsin-covid-19-cases-state-boundary/data and look under 'Hosp_Yes'
(3/31 SD) website shows last update as 3/29! I kept the date from previous checker.
3/30 PJR - Both sources are now in sync
(3/30 MM) Today the state adjusted thier total number of negatives down from 16550 to  15856. Secondary URL still shows yesterday's higher number.</t>
  </si>
  <si>
    <t>Wisconsin</t>
  </si>
  <si>
    <t>(3/31 morning AF) Pending went from 1 to 0 on 3/29: I removed the 0
(3/30 MM) From Gov Jim Justice Press Conference https://twitter.com/WVGovernor/status/1244688506498080770
(3/30 MM) Backdated last update to 3/29 to match site.</t>
  </si>
  <si>
    <t>West Virginia</t>
  </si>
  <si>
    <t>(3/31 SD) state updated the total as well. hospitalization percentage from the website by clicking on the Map and Statistics.
3/30 PJR - State updated positives but not totals, resulting in decreased negatives - leaving negs unchanged
_(3/28 PR) Recovered, hospitalization from https://health.wyo.gov/publichealth/infectious-disease-epidemiology-unit/disease/novel-coronavirus/covid-19-map-and-statistics/  as percentage "XXX%  yes" Formula is Hospitalization = FLOOR( % * Positive Value)</t>
  </si>
  <si>
    <t>Wyoming</t>
  </si>
  <si>
    <t xml:space="preserve">State </t>
  </si>
  <si>
    <t>Unknown</t>
  </si>
  <si>
    <t>0-19</t>
  </si>
  <si>
    <t>20-29</t>
  </si>
  <si>
    <t>30-39</t>
  </si>
  <si>
    <t>40-49</t>
  </si>
  <si>
    <t>50-59</t>
  </si>
  <si>
    <t>60-69</t>
  </si>
  <si>
    <t>NO Data</t>
  </si>
  <si>
    <t xml:space="preserve">Provides data </t>
  </si>
  <si>
    <t>AK</t>
  </si>
  <si>
    <t>X</t>
  </si>
  <si>
    <t>AL</t>
  </si>
  <si>
    <t>AR</t>
  </si>
  <si>
    <t>AZ</t>
  </si>
  <si>
    <t>CA</t>
  </si>
  <si>
    <t>Yes*</t>
  </si>
  <si>
    <t>CO</t>
  </si>
  <si>
    <t>Yes</t>
  </si>
  <si>
    <t>CT</t>
  </si>
  <si>
    <t>DC</t>
  </si>
  <si>
    <t>DE</t>
  </si>
  <si>
    <t>FL</t>
  </si>
  <si>
    <t>GA</t>
  </si>
  <si>
    <t>HI</t>
  </si>
  <si>
    <t>IA</t>
  </si>
  <si>
    <t>ID</t>
  </si>
  <si>
    <t>IL</t>
  </si>
  <si>
    <t>IN</t>
  </si>
  <si>
    <t>KS</t>
  </si>
  <si>
    <t xml:space="preserve">Yes </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</si>
  <si>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</si>
  <si>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</si>
  <si>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</si>
  <si>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</si>
  <si>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</si>
  <si>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</si>
  <si>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</si>
  <si>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</si>
  <si>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</si>
  <si>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</si>
  <si>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</si>
  <si>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</si>
  <si>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</si>
  <si>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</si>
  <si>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</si>
  <si>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</si>
  <si>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</si>
  <si>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</si>
  <si>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</si>
  <si>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</si>
  <si>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</si>
  <si>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</si>
  <si>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</si>
  <si>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</si>
  <si>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</si>
  <si>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</si>
  <si>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YES</t>
  </si>
  <si>
    <t>TX</t>
  </si>
  <si>
    <t>UT</t>
  </si>
  <si>
    <t>VA</t>
  </si>
  <si>
    <t>VT</t>
  </si>
  <si>
    <t>WA</t>
  </si>
  <si>
    <t>WI</t>
  </si>
  <si>
    <t>WV</t>
  </si>
  <si>
    <t>WY</t>
  </si>
  <si>
    <t>PR</t>
  </si>
  <si>
    <t>VI</t>
  </si>
  <si>
    <t>GU</t>
  </si>
  <si>
    <t>MP</t>
  </si>
  <si>
    <t>AS</t>
  </si>
  <si>
    <t>date</t>
  </si>
  <si>
    <t>state</t>
  </si>
  <si>
    <t>totalTestsPeopleAntigen</t>
  </si>
  <si>
    <t>positiveTestsPeopleAntigen</t>
  </si>
  <si>
    <t>negativeTestsPeopleAntigen</t>
  </si>
  <si>
    <t>totalTestsAntigen</t>
  </si>
  <si>
    <t>positiveTestsAntigen</t>
  </si>
  <si>
    <t>negativeTestsAntigen</t>
  </si>
  <si>
    <t>totalTestsPeopleAntibody</t>
  </si>
  <si>
    <t>positiveTestsPeopleAntibody</t>
  </si>
  <si>
    <t>negativeTestsPeopleAntibody</t>
  </si>
  <si>
    <t>totalTestsAntibody</t>
  </si>
  <si>
    <t>positiveTestsAntibody</t>
  </si>
  <si>
    <t>negativeTestsAntibody</t>
  </si>
  <si>
    <t>totalTestEncountersViral</t>
  </si>
  <si>
    <t>totalTestsViral</t>
  </si>
  <si>
    <t>positiveTestsViral</t>
  </si>
  <si>
    <t>negativeTestsViral</t>
  </si>
  <si>
    <t>positiveCasesViral</t>
  </si>
  <si>
    <t>probableCases</t>
  </si>
  <si>
    <t>totalTestsPeopleViral</t>
  </si>
  <si>
    <t>positive</t>
  </si>
  <si>
    <t>negative</t>
  </si>
  <si>
    <t>pending</t>
  </si>
  <si>
    <t>hospitalizedCurrently</t>
  </si>
  <si>
    <t>hospitalizedCumulative</t>
  </si>
  <si>
    <t>inIcuCurrently</t>
  </si>
  <si>
    <t>inIcuCumulative</t>
  </si>
  <si>
    <t>onVentilatorCurrently</t>
  </si>
  <si>
    <t>onVentilatorCumulative</t>
  </si>
  <si>
    <t>recovered</t>
  </si>
  <si>
    <t>death</t>
  </si>
  <si>
    <t>deathConfirmed</t>
  </si>
  <si>
    <t>deathProbable</t>
  </si>
  <si>
    <t>lastUpdateTime</t>
  </si>
  <si>
    <t>dateChecked</t>
  </si>
  <si>
    <t>checker</t>
  </si>
  <si>
    <t>doubleChecker</t>
  </si>
  <si>
    <t>privateNotes</t>
  </si>
  <si>
    <t>dataQualityGrade</t>
  </si>
  <si>
    <t>Date</t>
  </si>
  <si>
    <t>Total Antigen Tests (People)</t>
  </si>
  <si>
    <t>Positive Antigen Tests (People)</t>
  </si>
  <si>
    <t>Negative Antigen Tests (People)</t>
  </si>
  <si>
    <t>Total Antigen Tests</t>
  </si>
  <si>
    <t>Positive Antigen Tests</t>
  </si>
  <si>
    <t>Negative Antigen Tests</t>
  </si>
  <si>
    <t>Total Antibody Tests (People)</t>
  </si>
  <si>
    <t>Positive Antibody Tests (People)</t>
  </si>
  <si>
    <t>Negative Antibody Tests (People)</t>
  </si>
  <si>
    <t>Total Antibody Tests</t>
  </si>
  <si>
    <t>Positive Antibody Tests</t>
  </si>
  <si>
    <t>Negative Antibody Tests</t>
  </si>
  <si>
    <t>Total Test Encounters (PCR)</t>
  </si>
  <si>
    <t>Total Tests (PCR)</t>
  </si>
  <si>
    <t>Positive Tests (PCR)</t>
  </si>
  <si>
    <t>Negative Tests (PCR)</t>
  </si>
  <si>
    <t>Positive Cases (PCR)</t>
  </si>
  <si>
    <t>Probable Cases</t>
  </si>
  <si>
    <t>Total PCR Tests (People)</t>
  </si>
  <si>
    <t>Hospitalized – Currently</t>
  </si>
  <si>
    <t>Hospitalized – Cumulative</t>
  </si>
  <si>
    <t>In ICU – Currently</t>
  </si>
  <si>
    <t>In ICU – Cumulative</t>
  </si>
  <si>
    <t>On Ventilator – Currently</t>
  </si>
  <si>
    <t>On Ventilator – Cumulative</t>
  </si>
  <si>
    <t>Deaths (confirmed)</t>
  </si>
  <si>
    <t>Deaths (probable)</t>
  </si>
  <si>
    <t>Last Update ET</t>
  </si>
  <si>
    <t>Check time (ET)</t>
  </si>
  <si>
    <t>Doublechecker</t>
  </si>
  <si>
    <t>Notes</t>
  </si>
  <si>
    <t>Data Quality Grade</t>
  </si>
  <si>
    <t>LSW</t>
  </si>
  <si>
    <t>HAH</t>
  </si>
  <si>
    <t>A</t>
  </si>
  <si>
    <t>P*K</t>
  </si>
  <si>
    <t>CB-M</t>
  </si>
  <si>
    <t>JCF</t>
  </si>
  <si>
    <t>LDH</t>
  </si>
  <si>
    <t>NEZ</t>
  </si>
  <si>
    <t>BML</t>
  </si>
  <si>
    <t>RSG</t>
  </si>
  <si>
    <t>DZL</t>
  </si>
  <si>
    <t>HMH</t>
  </si>
  <si>
    <t>KVP</t>
  </si>
  <si>
    <t>BHP</t>
  </si>
  <si>
    <t>JAC</t>
  </si>
  <si>
    <t>KP</t>
  </si>
  <si>
    <t>PK</t>
  </si>
  <si>
    <t>JAL</t>
  </si>
  <si>
    <t>BSL</t>
  </si>
  <si>
    <t>KJZ</t>
  </si>
  <si>
    <t>SMBS</t>
  </si>
  <si>
    <t>SB</t>
  </si>
  <si>
    <t>JNG</t>
  </si>
  <si>
    <t>QN</t>
  </si>
  <si>
    <t>MM</t>
  </si>
  <si>
    <t>RS</t>
  </si>
  <si>
    <t>ESK</t>
  </si>
  <si>
    <t>(9/27 HMH) PDF did not show total pcr test results so summed positive + negative + inconclusive for total tests (PCR) 
(9/21 RSG) Reported FL residents awaiting testing from page 31 due to its removal from pg 1. Non-FL resident data is not included.
(9/19 PK) Pending data has been removed from Page 1 of the state report. Get Resident pending from the Total at the bottom of the "COVID-19: All Florida residents with test results reported" table, "Awaiting testing" column. Carry-over the previous non-resident number (currently 33) until/unless it reappears in the report.</t>
  </si>
  <si>
    <t>ALF</t>
  </si>
  <si>
    <t>(9/21 RSG) Reported FL residents awaiting testing from page 31 due to its removal from pg 1. Non-FL resident data is not included.
(9/19 PK) Pending data has been removed from Page 1 of the state report. Get Resident pending from the Total at the bottom of the "COVID-19: All Florida residents with test results reported" table, "Awaiting testing" column. Carry-over the previous non-resident number (currently 33) until/unless it reappears in the report.</t>
  </si>
  <si>
    <t>(9/19 PK) Pending data has been removed from Page 1 of the state report. Get Resident pending from the Total at the bottom of the "COVID-19: All Florida residents with test results reported" table, "Awaiting testing" column. Carry-over the previous non-resident number (currently 33) until/unless it reappears in the report.</t>
  </si>
  <si>
    <t>KWS</t>
  </si>
  <si>
    <t>PROCESS: We include non-residents as well as residents in our all data. For Cumulative Hospitalized queries, go to this link.</t>
  </si>
  <si>
    <t>PROCESS: Use "Other" link (o-vid.herokuapp) when instructed to. We include non-residents as well as residents in our all data. For Cumulative Hospitalized queries, go to this link.</t>
  </si>
  <si>
    <t>A+</t>
  </si>
  <si>
    <t>PROCESS: Use "Other" link (o-vid.herokuapp) when instructed to. We include non-residents in our data. Cum hosp query at this link.</t>
  </si>
  <si>
    <t>PROCESS: Use "Other" link (o-vid.herokuapp). We include non-residents in our data.
Cum hosp query at this link
(8/17 RSG) ArcGIS has not updated with today's data so today's reported data is from the state report. Carried over yesterday's non-resident cum. hospitalizations (413) and added in today's resident hospitalizations (34,194)
(8/7 RSG) ArcGIS is broken and has yesterday's data. Today's reported data is from the state report. The state report doesn't report non-FL resident cum. hospitalizations so I carried over yesterday's non-resident cum. hospitalizations (384) and added in today's resident hospitalizations (29,730)
(7/30 BSL) Antibody test capture changed to reflect both people and specimens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</si>
  <si>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PROCESS: Use "Other" link (o-vid.herokuapp). We include non-residents in our data.
(8/17 RSG) ArcGIS has not updated with today's data so today's reported data is from the state report. Carried over yesterday's non-resident cum. hospitalizations (413) and added in today's resident hospitalizations (34,194)
(8/7 RSG) ArcGIS is broken and has yesterday's data. Today's reported data is from the state report. The state report doesn't report non-FL resident cum. hospitalizations so I carried over yesterday's non-resident cum. hospitalizations (384) and added in today's resident hospitalizations (29,730)
(7/30 BSL) Antibody test capture changed to reflect both people and specimens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</si>
  <si>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B</t>
  </si>
  <si>
    <t>PROCESS: Use "Other" link (o-vid.herokuapp). We include non-residents in our data.
(8/7 RSG) ArcGIS is broken and has yesterday's data. Today's reported data is from the state report. The state report doesn't report non-FL resident cum. hospitalizations so I carried over yesterday's non-resident cum. hospitalizations (384) and added in today's resident hospitalizations (29,730)
(7/30 BSL) Antibody test capture changed to reflect both people and specimens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</si>
  <si>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PROCESS: Use "Other" link (o-vid.herokuapp). We include non-residents in our data.
(7/30 BSL) Antibody test capture changed to reflect both people and specimens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</si>
  <si>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REB</t>
  </si>
  <si>
    <t>PROCESS: Use "Other" link (o-vid.herokuapp). We include non-residents in our data.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</si>
  <si>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 xml:space="preserve">PROCESS: Use "Other" link (o-vid.herokuapp). We include non-residents in our data.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
</t>
  </si>
  <si>
    <t xml:space="preserve">PROCESS: Use "Other" link (o-vid.herokuapp). We include non-residents in our data.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
</t>
  </si>
  <si>
    <t xml:space="preserve">PROCESS: Use "Other" link (o-vid.herokuapp). We include non-residents in our data.
(6/19 RSG) Serology report should update today (Friday), but didn't happen yet
(6/5 REB) Serology report should update today (Friday), but didn't happen yet
(6/2 RS) no new Antibody or Specimen data PDFs
</t>
  </si>
  <si>
    <t xml:space="preserve">PROCESS: Use "Other" link (o-vid.herokuapp). 
(6/19 RSG) Serology report should update today (Friday), but didn't happen yet
(6/5 REB) Serology report should update today (Friday), but didn't happen yet
(6/2 RS) no new Antibody or Specimen data PDFs
</t>
  </si>
  <si>
    <t xml:space="preserve">PROCESS: Use "Other" link (o-vid.herokuapp). 
(6/5 REB) Serology report should update today (Friday), but didn't happen yet
(6/2 RS) no new Antibody or Specimen data PDFs
</t>
  </si>
  <si>
    <t xml:space="preserve">PROCESS: 
1. Use "Other" link (o-vid.herokuapp). 
2. Check each source note for the mapping. Pending and hospitalizations are correct there, and higher than the dashboard. 
(6/5 REB) Serology report should update today (Friday), but didn't happen yet
(6/2 RS) no new Antibody or Specimen data PDFs
</t>
  </si>
  <si>
    <t xml:space="preserve">PROCESS: 
1. Use "Other" link (o-vid.herokuapp). 
2. Check each source note for the mapping. Pending and hospitalizations are correct there, and higher than the dashboard. 
(6/6 RSG) Serology report still not updated
(6/5 REB) Serology report should update today (Friday), but didn't happen yet
(6/2 RS) no new Antibody or Specimen data PDFs
</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</si>
  <si>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 Antibody data from same page as #4. Report updated on Fridays
A) Search antibody. Totals on first page.
(6/6 RSG) Serology report still not updated
(6/5 REB) Serology report should update today (Friday), but didn't happen yet
(6/2 RS) no new Antibody or Specimen data PDFs
(5/31 BL) State report not out by ~5pm ET, left PCR test numbers from previous day
(5/21 RS) Removed Stale Curr Hosp and ICU #s
(5/18 RS) No new specimens data</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</si>
  <si>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 Antibody data from same page as #4. Report updated on Fridays
A) Search antibody. Totals on first page.
(6/5 REB) Serology report should update today (Friday), but didn't happen yet
(6/2 RS) no new Antibody or Specimen data PDFs
(5/31 BL) State report not out by ~5pm ET, left PCR test numbers from previous day
(5/21 RS) Removed Stale Curr Hosp and ICU #s
(5/18 RS) No new specimens data</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</si>
  <si>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 Antibody data from same page as #4. Report updated on Fridays
A) Search antibody. Totals on first page.
(6/2 RS) no new Antibody or Specimen data PDFs
(5/31 BL) State report not out by ~5pm ET, left PCR test numbers from previous day
(5/21 RS) Removed Stale Curr Hosp and ICU #s
(5/18 RS) No new specimens data</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</si>
  <si>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 Antibody data from same page as #4.
A) Search antibody. Totals on first page.
(6/2 RS) no new Antibody or Specimen data PDFs
(5/31 BL) State report not out by ~5pm ET, left PCR test numbers from previous day
(5/21 RS) Removed Stale Curr Hosp and ICU #s
(5/18 RS) No new specimens data</t>
  </si>
  <si>
    <t>BL</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</si>
  <si>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(5/31 BL) State report not out by ~5pm ET, left PCR test numbers from previous day
(5/21 RS) Removed Stale Curr Hosp and ICU #s
(5/18 RS) No new specimens data</t>
  </si>
  <si>
    <t>CML</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</si>
  <si>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(5/21 RS) Removed Stale Curr Hosp and ICU #s
(5/18 RS) No new specimens data</t>
  </si>
  <si>
    <t xml:space="preserve">PROCESS: Use Florida COVID-19 Report: https://o-vid.herokuapp.com/florida.  for numbers. pending and hospitalizations are correct there, and higher than the dashboard (see public note). For Cum Hosp and Deaths and indeed all numbers sum residents &amp; non-residents.
Notice: There are 2 sections in o-vid, use the bottom part for most metrics but top part for deaths.
Specimens data from: https://floridahealthcovid19.gov/, click on "see state report" under "Review case, monitoring and PUI information on the latest COVID-19 Report." -&gt; look in the report for "Coronavirus: testing by laboratory" -&gt; scroll down to the totals ((in the 5/16 pdf, the testing by laboratory section starts on p. 19 of the pdf and the totals are on p. 34))
(5/21 RS) Removed Stale Curr Hosp and ICU #s
(5/18 RS) No new specimens data
</t>
  </si>
  <si>
    <t xml:space="preserve">PROCESS: Use Florida COVID-19 Report: https://o-vid.herokuapp.com/florida.  for numbers. pending and hospitalizations are correct there, and higher than the dashboard (see public note).
Notice: There are 2 sections in o-vid, use the bottom part for most metrics but top part for deaths.
Specimens data from: https://floridahealthcovid19.gov/, click on "see state report" under "Review case, monitoring and PUI information on the latest COVID-19 Report." -&gt; look in the report for "Coronavirus: testing by laboratory" -&gt; scroll down to the totals ((in the 5/16 pdf, the testing by laboratory section starts on p. 19 of the pdf and the totals are on p. 34))
(5/21 RS) Removed Stale Curr Hosp and ICU #s
(5/18 RS) No new specimens data
</t>
  </si>
  <si>
    <t>PROCESS: Use Florida COVID-19 Report: https://o-vid.herokuapp.com/florida.  for numbers. pending and hospitalizations are correct there, and higher than the dashboard (see public note).
Notice: There are 2 sections in o-vid, use the bottom part for most metrics but top part for deaths.
Specimens data from: https://floridahealthcovid19.gov/, click on "see state report" under "Review case, monitoring and PUI information on the latest COVID-19 Report." -&gt; look in the report for "Coronavirus: testing by laboratory" -&gt; scroll down to the totals ((in the 5/16 pdf, the testing by laboratory section starts on p. 19 of the pdf and the totals are on p. 34))
(5/18 RS) No new specimens data
(5/15 MM) Updated deaths from top FLovid after consulting w Olivier
(5/14 QN/RS) Current Hosp and ICU #s come from presser.
(5/8 MM) Used Hospitalization&amp;Death numbers from second section - summed up in and out of state cases
(4/27 ESK) Used Hospitalization numbers from second section - summed up in and out of state cases</t>
  </si>
  <si>
    <t>RS**</t>
  </si>
  <si>
    <t xml:space="preserve">KP </t>
  </si>
  <si>
    <t>PROCESS: Use Florida COVID-19 Report: https://o-vid.herokuapp.com/florida.  for numbers. pending and hospitalizations are correct there, and higher than the dashboard (see public note).
Notice: There are 2 sections in o-vid, use the bottom part for most metrics but top part for deaths.
Specimens data from: https://floridahealthcovid19.gov/, click on "see state report" under "Review case, monitoring and PUI information on the latest COVID-19 Report." -&gt; look in the report for "Coronavirus: testing by laboratory" -&gt; scroll down to the totals ((in the 5/16 pdf, the testing by laboratory section starts on p. 19 of the pdf and the totals are on p. 34))
(5/15 MM) Updated deaths from top FLovid after consulting w Olivier
(5/14 QN/RS) Current Hosp and ICU #s come from presser.
(5/8 MM) Used Hospitalization&amp;Death numbers from second section - summed up in and out of state cases
(4/27 ESK) Used Hospitalization numbers from second section - summed up in and out of state cases</t>
  </si>
  <si>
    <t>PROCESS: Use Florida COVID-19 Report: https://o-vid.herokuapp.com/florida.  for numbers. pending and hospitalizations are correct there, and higher than the dashboard (see public note).
Notice: There are 2 sections in o-vid, use the bottom part for most metrics but top part for deaths.
(5/15 MM) Updated deaths from top FLovid after consulting w Olivier
(5/14 QN/RS) Current Hosp and ICU #s come from presser.
(5/8 MM) Used Hospitalization&amp;Death numbers from second section - summed up in and out of state cases
(4/27 ESK) Used Hospitalization numbers from second section - summed up in and out of state cases</t>
  </si>
  <si>
    <t>PROCESS: Use Florida COVID-19 Report: https://o-vid.herokuapp.com/florida.  for numbers. pending and hospitalizations are correct there, and higher than the dashboard (see public note).
Notice: There are 2 sections in o-vid, use the bottom part, the top one is aggregation of casse, and it's out of date now
(5/15 MM) Updated deaths from top FLovid after consulting w Olivier
(5/14 QN/RS) Current Hosp and ICU #s come from presser.
(5/8 MM) Used Hospitalization&amp;Death numbers from second section - summed up in and out of state cases
(4/27 ESK) Used Hospitalization numbers from second section - summed up in and out of state cases</t>
  </si>
  <si>
    <t>PROCESS: Use Florida COVID-19 Report: https://o-vid.herokuapp.com/florida.  for numbers. pending and hospitalizations are correct there, and higher than the dashboard (see public note).
Notice: There are 2 sections in o-vid, use the bottom part, the top one is aggregation of casse, and it's out of date now
(5/8 MM) Used Hospitalization&amp;Death numbers from second section - summed up in and out of state cases
(4/27 ESK) Used Hospitalization numbers from second section - summed up in and out of state cases</t>
  </si>
  <si>
    <t>G-S</t>
  </si>
  <si>
    <t>SLW</t>
  </si>
  <si>
    <t>C</t>
  </si>
  <si>
    <t>PROCESS: Use Florida COVID-19 Report: https://o-vid.herokuapp.com/florida.  for numbers. pending and hospitalizations are correct there, and higher than the dashboard (see public note)
(4/27 ESK) Used Hospitalization numbers from second section - summed up in and out of state cases</t>
  </si>
  <si>
    <t>AW</t>
  </si>
  <si>
    <t xml:space="preserve">PROCESS: Use Florida COVID-19 Report: https://o-vid.herokuapp.com/florida.  for numbers. pending and hospitalizations are correct there, and higher than the dashboard (see public note)
(4/13-4/16) updated pending, hospitalizations, and deaths from https://o-vid.herokuapp.com/florida. </t>
  </si>
  <si>
    <t>SJ</t>
  </si>
  <si>
    <t>ERG</t>
  </si>
  <si>
    <t>JFC</t>
  </si>
  <si>
    <t>RV</t>
  </si>
  <si>
    <t>PROCESS: Use Florida COVID-19 Report: https://o-vid.herokuapp.com/florida.  for numbers. pending and hospitalizations are correct there, and higher than the dashboard (see public note)
(4/13 eve,4/14 noon) updated pending, hospitalizations, and deaths from https://o-vid.herokuapp.com/florida. Ditto for 4/16 eve (SB)</t>
  </si>
  <si>
    <t xml:space="preserve">PROCESS: Use Florida COVID-19 Report: https://o-vid.herokuapp.com/florida for numbers. pending and hospitalizations are correct there, and higher than the dashboard (see public note)
(4/13 eve,4/14 noon) updated pending, hospitalizations, and deaths from https://o-vid.herokuapp.com/florida. 
</t>
  </si>
  <si>
    <t>(4/13 eve AGS) updated pending, hospitalizations, and deaths from https://o-vid.herokuapp.com/florida. Higher numbers than dashboard.
(4/13 aft AW) numbers are from flovid app as they seem more updated than dashboard
(4/12 evening JFC) https://o-vid.herokuapp.com/florida gives higher numbers for "data aggregated from individual cases" vs "data aggregated from county totals," i used numbers from individual cases except for negatives and pending which were only available from county totals, per site county deaths "may be out of date compared to individual case death total which is updated more frequently"
(4/12 afternoon JL)** daily report pdf from 10am (https://floridadisaster.org/globalassets/covid19/dailies/covid-19-data---daily-report-2020-04-12-1001.pdf) has lower number of pending results, cumulative hospitalized and deaths
4/11 evening BL) Cumulative hospitalized figure = sum of FL residents and non-FL residents figures from the o-vid site
(MC 4/9 aft) need to public note that we take total cases (resident + non-resident); total column AH does not reflect total in Daily Report PDF (https://floridadisaster.org/globalassets/covid19/dailies/covid-19-data---daily-report-2020-04-09-1004.pdf) because we don't take into account inconclusive figure of 150
PROCESS: Use Florida COVID-19 Report: https://o-vid.herokuapp.com/florida for pending and cumulative hospitalized numbers</t>
  </si>
  <si>
    <t>(4/12 afternoon JL)** daily report pdf from 10am (https://floridadisaster.org/globalassets/covid19/dailies/covid-19-data---daily-report-2020-04-12-1001.pdf) has lower number of pending results, cumulative hospitalized and deaths
4/11 evening BL) Cumulative hospitalized figure = sum of FL residents and non-FL residents figures from the o-vid site
(MC 4/9 aft) need to public note that we take total cases (resident + non-resident); total column AH does not reflect total in Daily Report PDF (https://floridadisaster.org/globalassets/covid19/dailies/covid-19-data---daily-report-2020-04-09-1004.pdf) because we don't take into account inconclusive figure of 150
PROCESS: Use Florida COVID-19 Report: https://o-vid.herokuapp.com/florida for pending and cumulative hospitalized numbers</t>
  </si>
  <si>
    <t>AM</t>
  </si>
  <si>
    <t>(MC 4/9 aft) need to public note that we take total cases (resident + non-resident); total column AH does not reflect total in Daily Report PDF (https://floridadisaster.org/globalassets/covid19/dailies/covid-19-data---daily-report-2020-04-09-1004.pdf) because we don't take into account inconclusive figure of 150
PROCESS: Use Florida COVID-19 Report: https://o-vid.herokuapp.com/florida for pending and cumulative hospitalized numbers</t>
  </si>
  <si>
    <t>JJ</t>
  </si>
  <si>
    <t>MC</t>
  </si>
  <si>
    <t>(MC 4/9 aft) need to public note that we take total cases (resident + non-resident); total column AH does not reflect total in Daily Report PDF (https://floridadisaster.org/globalassets/covid19/dailies/covid-19-data---daily-report-2020-04-09-1004.pdf) because we don't take into account inconclusive figure of 150
PROCESS: Use https://o-vid.herokuapp.com/florida for pending and cumulative hospitalized numbers</t>
  </si>
  <si>
    <t>(4/8 aft AW) Positives and total cases are off by 1, used positives. Timestamp from state's webpage (not dashboard or flovid). Pending, negatives, and positives still do not add up to reported total tests
(4/7 eve CML) No changes to the row of data. Used combination of this PDF: https://floridadisaster.org/globalassets/covid19/dailies/covid-19-data---daily-report-2020-04-07-1643.pdf and the flovid app (link below)
(4/6 DG) Numbers do not add up to reported total. I assume there are 75 inconclusive tests. Unsure how to account for total. -- PR - flovid notes 116 inconclusive - still does not add up
PROCESS: Use https://flovid.herokuapp.com/florida for pending and cumulative hospitalized numbers</t>
  </si>
  <si>
    <t>(4/7 eve CML) No changes to the row of data. Used combination of this PDF: https://floridadisaster.org/globalassets/covid19/dailies/covid-19-data---daily-report-2020-04-07-1643.pdf and the flovid app (link below)
(4/6 DG) Numbers do not add up to reported total. I assume there are 75 inconclusive tests. Unsure how to account for total. -- PR - flovid notes 116 inconclusive - still does not add up
PROCESS: Use https://flovid.herokuapp.com/florida for pending and cumulative hospitalized numbers</t>
  </si>
  <si>
    <t>HDF</t>
  </si>
  <si>
    <t>PROCESS: Use https://flovid.herokuapp.com/florida for pending and cumulative hospitalized numbers</t>
  </si>
  <si>
    <t>OL</t>
  </si>
  <si>
    <t>SD/ESK</t>
  </si>
  <si>
    <t>**(4/4 SD) positive + negative + pending does not add up to total test from dashboard, the non-resident negatives are not included in negatives.  Kept previous pending which is from https://flovid.herokuapp.com/florida.  Also dashboard hospitalization number is smaller than number from https://flovid.herokuapp.com/florida. I used dashboard number. 
PROCESS: Use https://flovid.herokuapp.com/florida for pending and cumulative hospitalized numbers</t>
  </si>
  <si>
    <t>EB***</t>
  </si>
  <si>
    <t xml:space="preserve">PROCESS: Use 1237
(4/3 EB) Use https://flovid.herokuapp.com/florida for pending and cumulative hospitalized numbers
(4/2 LH Afternoon) Positive + Negative + Pending numbers do not add up to total on Florida site. </t>
  </si>
  <si>
    <t>LH</t>
  </si>
  <si>
    <t xml:space="preserve">PROCESS: Use https://flovid.herokuapp.com/florida
(4/2 LH Afternoon) Positive + Negative + Pending numbers do not add up to total on Florida site. </t>
  </si>
  <si>
    <t xml:space="preserve">  </t>
  </si>
  <si>
    <t>JAG</t>
  </si>
  <si>
    <t>PJS</t>
  </si>
  <si>
    <t>PROCESS: Numbers from main dashboard, "Testing Data" dashboard (In the Other link column), ICU from Excel spreadsheet.</t>
  </si>
  <si>
    <t>SAC</t>
  </si>
  <si>
    <t>CHH</t>
  </si>
  <si>
    <t>EFD</t>
  </si>
  <si>
    <t>KSB</t>
  </si>
  <si>
    <t>HMT</t>
  </si>
  <si>
    <t>BAG</t>
  </si>
  <si>
    <t>HGC</t>
  </si>
  <si>
    <t>LNH</t>
  </si>
  <si>
    <t>ALM</t>
  </si>
  <si>
    <t>MBM</t>
  </si>
  <si>
    <t>YC</t>
  </si>
  <si>
    <t>LJH</t>
  </si>
  <si>
    <t>SMS</t>
  </si>
  <si>
    <t xml:space="preserve">PROCESS: Numbers from main dashboard, "Testing Data" dashboard (In the Other link column), ICU from Excel spreadsheet.
(9/29 CB-M) TX had "No Data" on the dashboard for recoveries. Recoveries have been carried over from previous day.
(9/21 RSG) It seems TX has a math error in their hospitalization Excel sheet. The total in ICU does not equal the sum of patients and doubled the patients from the previous day. We summed the patients for the most recent day and reported this total instead.
(9/15 DZL) On 9/14, TX "revised its method for reporting Total Tests," resulting in an approximately 300,000 decrease in Total PCR tests (specimens) and approximately 17,000 decrease in Total antibody tests (specimens).
</t>
  </si>
  <si>
    <t>HMH++</t>
  </si>
  <si>
    <t xml:space="preserve">PROCESS: Numbers from main dashboard, "Testing Data" dashboard (In the Other link column), ICU from Excel spreadsheet.
(9/21 RSG) It seems TX has a math error in their hospitalization Excel sheet. The total in ICU does not equal the sum of patients and doubled the patients from the previous day. We summed the patients for the most recent day and reported this total instead.
(9/15 DZL) On 9/14, TX "revised its method for reporting Total Tests," resulting in an approximately 300,000 decrease in Total PCR tests (specimens) and approximately 17,000 decrease in Total antibody tests (specimens).
</t>
  </si>
  <si>
    <t xml:space="preserve">PROCESS: Numbers from main dashboard, "Testing Data" dashboard (In the Other link column), ICU from Excel spreadsheet.
(9/15 DZL) On 9/14, TX "revised its method for reporting Total Tests," resulting in an approximately 300,000 decrease in Total PCR tests (specimens) and approximately 17,000 decrease in Total antibody tests (specimens).
</t>
  </si>
  <si>
    <t xml:space="preserve">PROCESS: Numbers from main dashboard, "Testing Data" dashboard (In the Other link column), ICU from Excel spreadsheet.
</t>
  </si>
  <si>
    <t xml:space="preserve">PROCESS: Numbers from main dashboard and "Testing Data" dashboard (In the Other link column).
</t>
  </si>
  <si>
    <t>PROCESS:
1. Numbers from main dashboard and "Testing Data" dashboard.
(8/24 RS) Testing data not updated due to network outage on TX's end
(8/16 RSG) Antigen tests didn't update. Antibody tests increased by 2.
(8/13 BHP) Current ICU did not update.
(8/12 RSG) Current ICU didn't update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</si>
  <si>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DPT</t>
  </si>
  <si>
    <t>PROCESS:
1. Numbers from main dashboard and "Testing Data" dashboard.
(8/16 RSG) Antigen tests didn't update. Antibody tests increased by 2.
(8/13 BHP) Current ICU did not update.
(8/12 RSG) Current ICU didn't update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</si>
  <si>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(8/13 BHP) Current ICU did not update.
(8/12 RSG) Current ICU didn't update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</si>
  <si>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(8/12 RSG) Current ICU didn't update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</si>
  <si>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</si>
  <si>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</si>
  <si>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SPA</t>
  </si>
  <si>
    <t>PROCESS:
1. Numbers from main dashboard and "Testing Data" dashboard.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</si>
  <si>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GET</t>
  </si>
  <si>
    <t>PROCESS:
1. Numbers from main dashboard and "Testing Data" dashboard.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</si>
  <si>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</si>
  <si>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(7/28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</si>
  <si>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</si>
  <si>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</si>
  <si>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 xml:space="preserve">PROCESS:
1. Numbers from main dashboard and "Testing Data" dashboard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
</t>
  </si>
  <si>
    <t>JJO</t>
  </si>
  <si>
    <t xml:space="preserve">PROCESS:
1. Numbers from main dashboard and "Testing Data" dashboard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
</t>
  </si>
  <si>
    <t>BAS</t>
  </si>
  <si>
    <t>ENT</t>
  </si>
  <si>
    <t>LRH</t>
  </si>
  <si>
    <t>WCD</t>
  </si>
  <si>
    <t>EDS</t>
  </si>
  <si>
    <t>SLC</t>
  </si>
  <si>
    <t>DCC</t>
  </si>
  <si>
    <t>SNW</t>
  </si>
  <si>
    <t>ETS/SPA</t>
  </si>
  <si>
    <t xml:space="preserve">PROCESS:
1. Numbers from main dashboard and "Testing Data" dashboard
(6/15 KWS) current hospitalization number updated without any other numbers or timestamp changing
(HMH 6/12) All testing data as of 6/11
(6/11 MM+REB) patch for late publish
</t>
  </si>
  <si>
    <t xml:space="preserve">PROCESS:
1. Numbers from main dashboard and "Testing Data" dashboard
(HMH 6/12) All testing data as of 6/11
(6/11 MM+REB) patch for late publish
</t>
  </si>
  <si>
    <t xml:space="preserve">PROCESS:
1. Numbers from main dashboard and "Testing Data" dashboard
(5/28 MM) Only antibody totals changed. not positives.. 
(5/24 JAC) TX updated 'Cases reported' but not 'Total tests', so left Negative calc
(5/24 MM) Changed deaths based on 6pm screenshot. See https://github.com/COVID19Tracking/issues/issues/448
(5/22 MM) Did some patches for PCR tests. See https://github.com/COVID19Tracking/issues/issues/444 and https://github.com/COVID19Tracking/issues/issues/443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t>
  </si>
  <si>
    <t xml:space="preserve">Process: Get TX Antibody info on Testing Data tab. Positive antibody tests are in https://www.dshs.state.tx.us/coronavirus/TexasCOVID19CaseCountData.xlsx
(5/28 MM) Only antibody totals changed. not positives.. 
(5/24 JAC) TX updated 'Cases reported' but not 'Total tests', so left Negative calc
(5/24 MM) Changed deaths based on 6pm screenshot. See https://github.com/COVID19Tracking/issues/issues/448
(5/22 MM) Did some patches for PCR tests. See https://github.com/COVID19Tracking/issues/issues/444 and https://github.com/COVID19Tracking/issues/issues/443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t>
  </si>
  <si>
    <t>NRC</t>
  </si>
  <si>
    <t>MDH</t>
  </si>
  <si>
    <t>TCD</t>
  </si>
  <si>
    <t>KP/MM</t>
  </si>
  <si>
    <t xml:space="preserve">Process: Get TX Antibody info on Testing Data tab. Positive antibody tests are in https://www.dshs.state.tx.us/coronavirus/TexasCOVID19CaseCountData.xlsx
(5/24 JAC) TX updated 'Cases reported' but not 'Total tests', so left Negative calc
(5/24 MM) Changed deaths based on 6pm screenshot. See https://github.com/COVID19Tracking/issues/issues/448
(5/22 MM) Did some patches for PCR tests. See https://github.com/COVID19Tracking/issues/issues/444 and https://github.com/COVID19Tracking/issues/issues/443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t>
  </si>
  <si>
    <t>Process: Get TX Antibody info on Testing Data tab. Positive antibody tests are in https://www.dshs.state.tx.us/coronavirus/TexasCOVID19CaseCountData.xlsx
(5/22 MM) Did some patches for PCR tests. See https://github.com/COVID19Tracking/issues/issues/444 and https://github.com/COVID19Tracking/issues/issues/443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</si>
  <si>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Process: Get TX Antibody info on Testing Data tab.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</si>
  <si>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</si>
  <si>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PROCESS: Confirmed fatalities data comes from Fatalty Demographics tab
(5/5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</si>
  <si>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AFG</t>
  </si>
  <si>
    <t>RSB</t>
  </si>
  <si>
    <t>(5/5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</si>
  <si>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</si>
  <si>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(4/7 LH aft) Moved cumulative hospitalized data to currently hospitalized based on dashboard wording ("Currently In Texas Hospitals")
(4/6 RS Aft) Recovered data held over due to descrepancy reporting vs state</t>
  </si>
  <si>
    <t>JJ/PR</t>
  </si>
  <si>
    <t>(4/6 RS Aft) Recovered data held over due to descrepancy reporting vs state</t>
  </si>
  <si>
    <t>(4/5 RS) Hosp from: https://www.youtube.com/watch?v=nzdy10J3X9o</t>
  </si>
  <si>
    <t>(4/4 RS afternoon) Recovered and Hospitalizations are not reported on state page, left previous stats intact. Hospitalization Update: 
https://www.houstonchronicle.com/news/houston-texas/houstorticle/Texas-is-behind-the-curve-on-releasing-timely-15179104.php</t>
  </si>
  <si>
    <t>(4/3 LH afternoon) Recovered and Hospitalizations are not reported on state page, left previous stats intact.</t>
  </si>
  <si>
    <t>(4/2 RS aft) Recovered and Hospitalizations are not reported on state page, left previous stats intact.</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</si>
</sst>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 &quot;hrs ago&quot;"/>
    <numFmt numFmtId="165" formatCode="m&quot;/&quot;dd&quot; &quot;hh&quot;:&quot;mm"/>
    <numFmt numFmtId="166" formatCode="+#;-#;"/>
    <numFmt numFmtId="167" formatCode="#;#;0"/>
    <numFmt numFmtId="168" formatCode="M/d H:mm"/>
    <numFmt numFmtId="169" formatCode="#,#;"/>
    <numFmt numFmtId="170" formatCode="[h]:mm"/>
    <numFmt numFmtId="171" formatCode="m/d h:mm"/>
    <numFmt numFmtId="172" formatCode="mm/dd h:mm"/>
    <numFmt numFmtId="173" formatCode="# &quot;hrs ago&quot;"/>
    <numFmt numFmtId="174" formatCode="mm&quot;/&quot;dd&quot; &quot;h&quot;:&quot;mm"/>
    <numFmt numFmtId="175" formatCode="yyyy-mm-dd"/>
  </numFmts>
  <fonts count="34">
    <font>
      <sz val="10.0"/>
      <color rgb="FF000000"/>
      <name val="Arial"/>
    </font>
    <font>
      <b/>
      <sz val="14.0"/>
      <color theme="1"/>
      <name val="Arial"/>
    </font>
    <font>
      <u/>
      <sz val="14.0"/>
      <color rgb="FF1155CC"/>
    </font>
    <font>
      <b/>
      <color theme="1"/>
      <name val="Arial"/>
    </font>
    <font>
      <b/>
      <sz val="24.0"/>
      <color rgb="FFFF0000"/>
      <name val="Arial"/>
    </font>
    <font>
      <b/>
      <u/>
      <color rgb="FF0000FF"/>
    </font>
    <font>
      <color theme="1"/>
      <name val="Arial"/>
    </font>
    <font>
      <b/>
      <color rgb="FF000000"/>
      <name val="Arial"/>
    </font>
    <font>
      <b/>
      <sz val="6.0"/>
      <color rgb="FF666666"/>
      <name val="Arial"/>
    </font>
    <font>
      <b/>
      <color rgb="FF666666"/>
      <name val="Arial"/>
    </font>
    <font>
      <b/>
      <color rgb="FF434343"/>
      <name val="Arial"/>
    </font>
    <font>
      <color rgb="FFFFFFFF"/>
      <name val="Arial"/>
    </font>
    <font>
      <color rgb="FF666666"/>
      <name val="Arial"/>
    </font>
    <font>
      <b/>
      <sz val="8.0"/>
      <color theme="1"/>
      <name val="Arial"/>
    </font>
    <font>
      <sz val="8.0"/>
      <color theme="1"/>
      <name val="Arial"/>
    </font>
    <font>
      <b/>
      <sz val="8.0"/>
      <color rgb="FF666666"/>
      <name val="Arial"/>
    </font>
    <font/>
    <font>
      <b/>
      <sz val="8.0"/>
      <color rgb="FFB7B7B7"/>
      <name val="Arial"/>
    </font>
    <font>
      <b/>
      <u/>
      <sz val="8.0"/>
      <color rgb="FF000000"/>
      <name val="Arial"/>
    </font>
    <font>
      <sz val="8.0"/>
      <color rgb="FFFFFFFF"/>
      <name val="Arial"/>
    </font>
    <font>
      <b/>
      <sz val="11.0"/>
      <color rgb="FF3C4043"/>
      <name val="Roboto"/>
    </font>
    <font>
      <b/>
      <sz val="10.0"/>
      <color theme="1"/>
      <name val="Arial"/>
    </font>
    <font>
      <sz val="11.0"/>
      <color rgb="FF000000"/>
      <name val="Inconsolata"/>
    </font>
    <font>
      <i/>
      <color rgb="FF999999"/>
      <name val="Arial"/>
    </font>
    <font>
      <b/>
      <sz val="10.0"/>
      <color rgb="FFCC0000"/>
      <name val="Arial"/>
    </font>
    <font>
      <u/>
      <color rgb="FF1155CC"/>
      <name val="Arial"/>
    </font>
    <font>
      <i/>
      <color theme="1"/>
      <name val="Arial"/>
    </font>
    <font>
      <u/>
      <color rgb="FF1155CC"/>
      <name val="Arial"/>
    </font>
    <font>
      <color rgb="FF000000"/>
      <name val="Arial"/>
    </font>
    <font>
      <color rgb="FFCCCCCC"/>
      <name val="Arial"/>
    </font>
    <font>
      <i/>
      <color rgb="FF666666"/>
      <name val="Arial"/>
    </font>
    <font>
      <color rgb="FF000000"/>
      <name val="Roboto"/>
    </font>
    <font>
      <sz val="9.0"/>
      <color rgb="FF999999"/>
      <name val="Arial"/>
    </font>
    <font>
      <b/>
      <sz val="9.0"/>
      <color theme="1"/>
      <name val="Arial"/>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3F3F3"/>
        <bgColor rgb="FFF3F3F3"/>
      </patternFill>
    </fill>
    <fill>
      <patternFill patternType="solid">
        <fgColor rgb="FFFCE8B2"/>
        <bgColor rgb="FFFCE8B2"/>
      </patternFill>
    </fill>
    <fill>
      <patternFill patternType="solid">
        <fgColor rgb="FFB6D7A8"/>
        <bgColor rgb="FFB6D7A8"/>
      </patternFill>
    </fill>
    <fill>
      <patternFill patternType="solid">
        <fgColor rgb="FFB7B7B7"/>
        <bgColor rgb="FFB7B7B7"/>
      </patternFill>
    </fill>
    <fill>
      <patternFill patternType="solid">
        <fgColor rgb="FFA4C2F4"/>
        <bgColor rgb="FFA4C2F4"/>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border>
    <border>
      <left style="thin">
        <color rgb="FF666666"/>
      </left>
      <bottom style="thin">
        <color rgb="FFD9D9D9"/>
      </bottom>
    </border>
    <border>
      <left style="thin">
        <color rgb="FFCCCCCC"/>
      </left>
      <bottom style="thin">
        <color rgb="FFD9D9D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0" fillId="0" fontId="6" numFmtId="0" xfId="0" applyAlignment="1" applyFont="1">
      <alignment vertical="bottom"/>
    </xf>
    <xf borderId="0" fillId="0" fontId="6" numFmtId="0" xfId="0" applyAlignment="1" applyFont="1">
      <alignment readingOrder="0"/>
    </xf>
    <xf borderId="0" fillId="0" fontId="6" numFmtId="10" xfId="0" applyAlignment="1" applyFont="1" applyNumberFormat="1">
      <alignment readingOrder="0"/>
    </xf>
    <xf borderId="0" fillId="0" fontId="3" numFmtId="0" xfId="0" applyAlignment="1" applyFont="1">
      <alignment readingOrder="0" shrinkToFit="0" vertical="center" wrapText="1"/>
    </xf>
    <xf borderId="0" fillId="2" fontId="7" numFmtId="0" xfId="0" applyAlignment="1" applyFill="1" applyFont="1">
      <alignment readingOrder="0" shrinkToFit="0" vertical="center" wrapText="1"/>
    </xf>
    <xf borderId="0" fillId="2" fontId="7" numFmtId="0" xfId="0" applyAlignment="1" applyFont="1">
      <alignment horizontal="left" readingOrder="0" shrinkToFit="0" vertical="center" wrapText="1"/>
    </xf>
    <xf borderId="0" fillId="2" fontId="8" numFmtId="0" xfId="0" applyAlignment="1" applyFont="1">
      <alignment readingOrder="0" shrinkToFit="0" vertical="center" wrapText="1"/>
    </xf>
    <xf borderId="0" fillId="3" fontId="3" numFmtId="0" xfId="0" applyAlignment="1" applyFill="1" applyFont="1">
      <alignment readingOrder="0" shrinkToFit="0" vertical="center" wrapText="1"/>
    </xf>
    <xf borderId="0" fillId="3" fontId="9" numFmtId="0" xfId="0" applyAlignment="1" applyFont="1">
      <alignment horizontal="center" readingOrder="0" shrinkToFit="0" vertical="center" wrapText="1"/>
    </xf>
    <xf borderId="0" fillId="3" fontId="3" numFmtId="0" xfId="0" applyAlignment="1" applyFont="1">
      <alignment horizontal="center" shrinkToFit="0" vertical="center" wrapText="1"/>
    </xf>
    <xf borderId="1" fillId="3" fontId="3"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readingOrder="0" shrinkToFit="0" vertical="top" wrapText="1"/>
    </xf>
    <xf borderId="0" fillId="0" fontId="10" numFmtId="0" xfId="0" applyAlignment="1" applyFont="1">
      <alignment horizontal="center" readingOrder="0" shrinkToFit="0" textRotation="90" vertical="bottom" wrapText="1"/>
    </xf>
    <xf borderId="0" fillId="0" fontId="9"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3" numFmtId="164" xfId="0" applyAlignment="1" applyFont="1" applyNumberFormat="1">
      <alignment horizontal="center" readingOrder="0" shrinkToFit="0" vertical="center" wrapText="1"/>
    </xf>
    <xf borderId="0" fillId="0" fontId="11" numFmtId="0" xfId="0" applyAlignment="1" applyFont="1">
      <alignment horizontal="center" readingOrder="0" vertical="center"/>
    </xf>
    <xf borderId="0" fillId="0" fontId="11" numFmtId="0" xfId="0" applyAlignment="1" applyFont="1">
      <alignment vertical="center"/>
    </xf>
    <xf borderId="0" fillId="0" fontId="12" numFmtId="0" xfId="0" applyAlignment="1" applyFont="1">
      <alignment horizontal="center" readingOrder="0" shrinkToFit="0" textRotation="90" vertical="center" wrapText="1"/>
    </xf>
    <xf borderId="0" fillId="0" fontId="13" numFmtId="0" xfId="0" applyAlignment="1" applyFont="1">
      <alignment readingOrder="0" shrinkToFit="0" vertical="center" wrapText="1"/>
    </xf>
    <xf borderId="0" fillId="0" fontId="14" numFmtId="0" xfId="0" applyAlignment="1" applyFont="1">
      <alignment shrinkToFit="0" wrapText="1"/>
    </xf>
    <xf borderId="0" fillId="2" fontId="15" numFmtId="0" xfId="0" applyAlignment="1" applyFont="1">
      <alignment horizontal="center" readingOrder="0" shrinkToFit="0" vertical="center" wrapText="1"/>
    </xf>
    <xf borderId="0" fillId="0" fontId="14" numFmtId="0" xfId="0" applyFont="1"/>
    <xf borderId="0" fillId="0" fontId="13" numFmtId="0" xfId="0" applyAlignment="1" applyFont="1">
      <alignment horizontal="left" readingOrder="0" vertical="center"/>
    </xf>
    <xf borderId="0" fillId="0" fontId="13" numFmtId="0" xfId="0" applyAlignment="1" applyFont="1">
      <alignment horizontal="center" readingOrder="0" vertical="center"/>
    </xf>
    <xf borderId="3" fillId="4" fontId="13" numFmtId="0" xfId="0" applyAlignment="1" applyBorder="1" applyFill="1" applyFont="1">
      <alignment horizontal="center" readingOrder="0" shrinkToFit="0" textRotation="0" vertical="center" wrapText="1"/>
    </xf>
    <xf borderId="4" fillId="0" fontId="16" numFmtId="0" xfId="0" applyBorder="1" applyFont="1"/>
    <xf borderId="0" fillId="4" fontId="13" numFmtId="0" xfId="0" applyAlignment="1" applyFont="1">
      <alignment horizontal="center" readingOrder="0" shrinkToFit="0" textRotation="0" vertical="center" wrapText="1"/>
    </xf>
    <xf borderId="0" fillId="0" fontId="17" numFmtId="0" xfId="0" applyAlignment="1" applyFont="1">
      <alignment horizontal="center" readingOrder="0" vertical="center"/>
    </xf>
    <xf borderId="0" fillId="0" fontId="13" numFmtId="0" xfId="0" applyAlignment="1" applyFont="1">
      <alignment horizontal="center" readingOrder="0" shrinkToFit="0" vertical="center" wrapText="1"/>
    </xf>
    <xf borderId="0" fillId="5" fontId="15" numFmtId="0" xfId="0" applyAlignment="1" applyFill="1" applyFont="1">
      <alignment horizontal="left" readingOrder="0" shrinkToFit="0" vertical="bottom" wrapText="1"/>
    </xf>
    <xf borderId="0" fillId="0" fontId="18" numFmtId="0" xfId="0" applyAlignment="1" applyFont="1">
      <alignment horizontal="center" readingOrder="0" shrinkToFit="0" vertical="center" wrapText="1"/>
    </xf>
    <xf borderId="0" fillId="0" fontId="14" numFmtId="0" xfId="0" applyAlignment="1" applyFont="1">
      <alignment horizontal="center" vertical="center"/>
    </xf>
    <xf borderId="0" fillId="0" fontId="13" numFmtId="164" xfId="0" applyAlignment="1" applyFont="1" applyNumberFormat="1">
      <alignment horizontal="center" readingOrder="0" shrinkToFit="0" vertical="center" wrapText="1"/>
    </xf>
    <xf borderId="0" fillId="0" fontId="19" numFmtId="0" xfId="0" applyAlignment="1" applyFont="1">
      <alignment horizontal="center" readingOrder="0" vertical="center"/>
    </xf>
    <xf borderId="0" fillId="0" fontId="19" numFmtId="0" xfId="0" applyAlignment="1" applyFont="1">
      <alignment vertical="center"/>
    </xf>
    <xf borderId="0" fillId="5" fontId="20" numFmtId="0" xfId="0" applyAlignment="1" applyFont="1">
      <alignment readingOrder="0" vertical="center"/>
    </xf>
    <xf borderId="0" fillId="4" fontId="7" numFmtId="0" xfId="0" applyAlignment="1" applyFont="1">
      <alignment horizontal="left" readingOrder="0" shrinkToFit="0" vertical="center" wrapText="1"/>
    </xf>
    <xf borderId="0" fillId="4" fontId="3" numFmtId="0" xfId="0" applyAlignment="1" applyFont="1">
      <alignment readingOrder="0" shrinkToFit="0" vertical="center" wrapText="1"/>
    </xf>
    <xf quotePrefix="1" borderId="0" fillId="5" fontId="7" numFmtId="0" xfId="0" applyAlignment="1" applyFont="1">
      <alignment readingOrder="0" shrinkToFit="0" vertical="center" wrapText="1"/>
    </xf>
    <xf borderId="0" fillId="5" fontId="7" numFmtId="0" xfId="0" applyAlignment="1" applyFont="1">
      <alignment horizontal="center" readingOrder="0" shrinkToFit="0" textRotation="90" vertical="bottom" wrapText="1"/>
    </xf>
    <xf borderId="0" fillId="4" fontId="21" numFmtId="0" xfId="0" applyAlignment="1" applyFont="1">
      <alignment horizontal="center" shrinkToFit="0" textRotation="90" vertical="bottom" wrapText="1"/>
    </xf>
    <xf borderId="3" fillId="4" fontId="21" numFmtId="0" xfId="0" applyAlignment="1" applyBorder="1" applyFont="1">
      <alignment horizontal="center" readingOrder="0" shrinkToFit="0" textRotation="90" vertical="bottom" wrapText="1"/>
    </xf>
    <xf borderId="4" fillId="4" fontId="21" numFmtId="0" xfId="0" applyAlignment="1" applyBorder="1" applyFont="1">
      <alignment horizontal="center" readingOrder="0" shrinkToFit="0" textRotation="90" vertical="bottom" wrapText="1"/>
    </xf>
    <xf borderId="0" fillId="4" fontId="21" numFmtId="0" xfId="0" applyAlignment="1" applyFont="1">
      <alignment horizontal="center" readingOrder="0" shrinkToFit="0" textRotation="90" vertical="bottom" wrapText="1"/>
    </xf>
    <xf borderId="0" fillId="5" fontId="7" numFmtId="0" xfId="0" applyAlignment="1" applyFont="1">
      <alignment readingOrder="0" shrinkToFit="0" vertical="center" wrapText="1"/>
    </xf>
    <xf borderId="0" fillId="4" fontId="3" numFmtId="0" xfId="0" applyAlignment="1" applyFont="1">
      <alignment readingOrder="0" shrinkToFit="0" vertical="top" wrapText="1"/>
    </xf>
    <xf borderId="0" fillId="0" fontId="6" numFmtId="0" xfId="0" applyAlignment="1" applyFont="1">
      <alignment horizontal="center" vertical="center"/>
    </xf>
    <xf borderId="0" fillId="0" fontId="9" numFmtId="0" xfId="0" applyAlignment="1" applyFont="1">
      <alignment horizontal="center" readingOrder="0" vertical="center"/>
    </xf>
    <xf borderId="0" fillId="5" fontId="22" numFmtId="0" xfId="0" applyFont="1"/>
    <xf borderId="0" fillId="4" fontId="23" numFmtId="0" xfId="0" applyAlignment="1" applyFont="1">
      <alignment horizontal="left" readingOrder="0" shrinkToFit="0" vertical="center" wrapText="1"/>
    </xf>
    <xf borderId="0" fillId="5" fontId="3" numFmtId="0" xfId="0" applyAlignment="1" applyFont="1">
      <alignment horizontal="center" readingOrder="0" shrinkToFit="0" vertical="center" wrapText="1"/>
    </xf>
    <xf borderId="3" fillId="0" fontId="16" numFmtId="0" xfId="0" applyBorder="1" applyFont="1"/>
    <xf borderId="0" fillId="4" fontId="24"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12" numFmtId="0" xfId="0" applyAlignment="1" applyFont="1">
      <alignment horizontal="center" vertical="center"/>
    </xf>
    <xf borderId="0" fillId="0" fontId="6" numFmtId="0" xfId="0" applyAlignment="1" applyFont="1">
      <alignment shrinkToFit="0" vertical="center" wrapText="0"/>
    </xf>
    <xf borderId="0" fillId="0" fontId="25" numFmtId="0" xfId="0" applyAlignment="1" applyFont="1">
      <alignment readingOrder="0" shrinkToFit="0" vertical="center" wrapText="0"/>
    </xf>
    <xf borderId="0" fillId="5" fontId="12"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6" numFmtId="165" xfId="0" applyAlignment="1" applyFont="1" applyNumberFormat="1">
      <alignment horizontal="left" readingOrder="0" vertical="top"/>
    </xf>
    <xf borderId="0" fillId="5" fontId="6" numFmtId="166" xfId="0" applyAlignment="1" applyFont="1" applyNumberFormat="1">
      <alignment horizontal="center" vertical="top"/>
    </xf>
    <xf borderId="0" fillId="5" fontId="12" numFmtId="0" xfId="0" applyAlignment="1" applyFont="1">
      <alignment horizontal="center" vertical="top"/>
    </xf>
    <xf borderId="0" fillId="0" fontId="6" numFmtId="167" xfId="0" applyAlignment="1" applyFont="1" applyNumberFormat="1">
      <alignment horizontal="center" readingOrder="0" vertical="top"/>
    </xf>
    <xf borderId="3" fillId="0" fontId="6" numFmtId="167" xfId="0" applyAlignment="1" applyBorder="1" applyFont="1" applyNumberFormat="1">
      <alignment horizontal="center" readingOrder="0" vertical="top"/>
    </xf>
    <xf borderId="4" fillId="5" fontId="6" numFmtId="167" xfId="0" applyAlignment="1" applyBorder="1" applyFont="1" applyNumberFormat="1">
      <alignment horizontal="center" readingOrder="0" vertical="top"/>
    </xf>
    <xf borderId="0" fillId="5" fontId="12" numFmtId="167" xfId="0" applyAlignment="1" applyFont="1" applyNumberFormat="1">
      <alignment horizontal="left" vertical="top"/>
    </xf>
    <xf borderId="0" fillId="5" fontId="6" numFmtId="165" xfId="0" applyAlignment="1" applyFont="1" applyNumberFormat="1">
      <alignment horizontal="left" readingOrder="0" shrinkToFit="0" vertical="top" wrapText="1"/>
    </xf>
    <xf borderId="0" fillId="0" fontId="6" numFmtId="168" xfId="0" applyAlignment="1" applyFont="1" applyNumberFormat="1">
      <alignment readingOrder="0" vertical="top"/>
    </xf>
    <xf borderId="0" fillId="0" fontId="6" numFmtId="0" xfId="0" applyAlignment="1" applyFont="1">
      <alignment readingOrder="0" shrinkToFit="0" vertical="top" wrapText="1"/>
    </xf>
    <xf borderId="0" fillId="0" fontId="6" numFmtId="0" xfId="0" applyAlignment="1" applyFont="1">
      <alignment readingOrder="0" vertical="top"/>
    </xf>
    <xf borderId="0" fillId="2" fontId="22" numFmtId="0" xfId="0" applyFont="1"/>
    <xf borderId="0" fillId="5" fontId="12" numFmtId="165" xfId="0" applyAlignment="1" applyFont="1" applyNumberFormat="1">
      <alignment horizontal="left" readingOrder="0" vertical="top"/>
    </xf>
    <xf borderId="0" fillId="0" fontId="6" numFmtId="169" xfId="0" applyAlignment="1" applyFont="1" applyNumberFormat="1">
      <alignment horizontal="center" shrinkToFit="0" vertical="center" wrapText="1"/>
    </xf>
    <xf borderId="0" fillId="0" fontId="6" numFmtId="46" xfId="0" applyAlignment="1" applyFont="1" applyNumberFormat="1">
      <alignment horizontal="center" shrinkToFit="0" vertical="center" wrapText="1"/>
    </xf>
    <xf borderId="0" fillId="0" fontId="6" numFmtId="170" xfId="0" applyAlignment="1" applyFont="1" applyNumberFormat="1">
      <alignment horizontal="right" vertical="center"/>
    </xf>
    <xf borderId="0" fillId="0" fontId="26" numFmtId="4" xfId="0" applyAlignment="1" applyFont="1" applyNumberFormat="1">
      <alignment horizontal="center" shrinkToFit="0" vertical="center" wrapText="1"/>
    </xf>
    <xf borderId="0" fillId="0" fontId="26" numFmtId="168" xfId="0" applyAlignment="1" applyFont="1" applyNumberFormat="1">
      <alignment horizontal="center" shrinkToFit="0" vertical="center" wrapText="1"/>
    </xf>
    <xf borderId="0" fillId="0" fontId="26" numFmtId="164" xfId="0" applyAlignment="1" applyFont="1" applyNumberFormat="1">
      <alignment horizontal="center" vertical="center"/>
    </xf>
    <xf borderId="0" fillId="0" fontId="12" numFmtId="3" xfId="0" applyAlignment="1" applyFont="1" applyNumberFormat="1">
      <alignment horizontal="center" vertical="center"/>
    </xf>
    <xf borderId="0" fillId="0" fontId="12" numFmtId="167" xfId="0" applyAlignment="1" applyFont="1" applyNumberFormat="1">
      <alignment horizontal="center" vertical="center"/>
    </xf>
    <xf borderId="0" fillId="2" fontId="22" numFmtId="0" xfId="0" applyAlignment="1" applyFont="1">
      <alignment vertical="center"/>
    </xf>
    <xf borderId="0" fillId="0" fontId="6" numFmtId="171" xfId="0" applyAlignment="1" applyFont="1" applyNumberFormat="1">
      <alignment horizontal="left" readingOrder="0" vertical="top"/>
    </xf>
    <xf borderId="0" fillId="0" fontId="6" numFmtId="0" xfId="0" applyAlignment="1" applyFont="1">
      <alignment horizontal="center" readingOrder="0" vertical="top"/>
    </xf>
    <xf borderId="0" fillId="5" fontId="12" numFmtId="0" xfId="0" applyAlignment="1" applyFont="1">
      <alignment horizontal="left" vertical="top"/>
    </xf>
    <xf borderId="0" fillId="0" fontId="27" numFmtId="0" xfId="0" applyAlignment="1" applyFont="1">
      <alignment shrinkToFit="0" vertical="center" wrapText="0"/>
    </xf>
    <xf borderId="0" fillId="0" fontId="28" numFmtId="0" xfId="0" applyAlignment="1" applyFont="1">
      <alignment horizontal="left" readingOrder="0" shrinkToFit="0" vertical="top" wrapText="1"/>
    </xf>
    <xf borderId="4" fillId="5" fontId="6" numFmtId="167" xfId="0" applyAlignment="1" applyBorder="1" applyFont="1" applyNumberFormat="1">
      <alignment horizontal="center" readingOrder="0" vertical="top"/>
    </xf>
    <xf borderId="0" fillId="5" fontId="12" numFmtId="3" xfId="0" applyAlignment="1" applyFont="1" applyNumberFormat="1">
      <alignment horizontal="left" shrinkToFit="0" vertical="top" wrapText="1"/>
    </xf>
    <xf borderId="0" fillId="5" fontId="12" numFmtId="3" xfId="0" applyAlignment="1" applyFont="1" applyNumberFormat="1">
      <alignment horizontal="center" vertical="top"/>
    </xf>
    <xf borderId="0" fillId="6" fontId="6" numFmtId="170" xfId="0" applyAlignment="1" applyFill="1" applyFont="1" applyNumberFormat="1">
      <alignment vertical="center"/>
    </xf>
    <xf borderId="0" fillId="5" fontId="6" numFmtId="166" xfId="0" applyAlignment="1" applyFont="1" applyNumberFormat="1">
      <alignment horizontal="center" shrinkToFit="0" vertical="top" wrapText="0"/>
    </xf>
    <xf borderId="0" fillId="0" fontId="6" numFmtId="167" xfId="0" applyAlignment="1" applyFont="1" applyNumberFormat="1">
      <alignment horizontal="center" readingOrder="0" shrinkToFit="0" vertical="top" wrapText="0"/>
    </xf>
    <xf borderId="3" fillId="0"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0" fillId="0" fontId="6" numFmtId="0" xfId="0" applyAlignment="1" applyFont="1">
      <alignment horizontal="left" readingOrder="0" shrinkToFit="0" vertical="top" wrapText="1"/>
    </xf>
    <xf borderId="0" fillId="0" fontId="6" numFmtId="167" xfId="0" applyAlignment="1" applyFont="1" applyNumberFormat="1">
      <alignment horizontal="center" readingOrder="0" vertical="top"/>
    </xf>
    <xf borderId="0" fillId="0" fontId="6" numFmtId="0" xfId="0" applyAlignment="1" applyFont="1">
      <alignment readingOrder="0" vertical="center"/>
    </xf>
    <xf borderId="0" fillId="0" fontId="6" numFmtId="171" xfId="0" applyAlignment="1" applyFont="1" applyNumberFormat="1">
      <alignment readingOrder="0" vertical="top"/>
    </xf>
    <xf borderId="0" fillId="0" fontId="6" numFmtId="172" xfId="0" applyAlignment="1" applyFont="1" applyNumberFormat="1">
      <alignment horizontal="left" readingOrder="0" vertical="top"/>
    </xf>
    <xf borderId="0" fillId="0" fontId="6" numFmtId="0" xfId="0" applyAlignment="1" applyFont="1">
      <alignment horizontal="left" readingOrder="0" shrinkToFit="0" vertical="top" wrapText="1"/>
    </xf>
    <xf borderId="0" fillId="0" fontId="6" numFmtId="1" xfId="0" applyAlignment="1" applyFont="1" applyNumberFormat="1">
      <alignment horizontal="center" readingOrder="0" vertical="top"/>
    </xf>
    <xf borderId="0" fillId="0" fontId="28" numFmtId="0" xfId="0" applyAlignment="1" applyFont="1">
      <alignment horizontal="left" readingOrder="0"/>
    </xf>
    <xf borderId="0" fillId="2" fontId="0" numFmtId="167" xfId="0" applyAlignment="1" applyFont="1" applyNumberFormat="1">
      <alignment horizontal="right" readingOrder="0" vertical="top"/>
    </xf>
    <xf borderId="0" fillId="0" fontId="6" numFmtId="167" xfId="0" applyAlignment="1" applyFont="1" applyNumberFormat="1">
      <alignment horizontal="center" vertical="top"/>
    </xf>
    <xf borderId="0" fillId="0" fontId="6" numFmtId="0" xfId="0" applyAlignment="1" applyFont="1">
      <alignment readingOrder="0" shrinkToFit="0" vertical="center" wrapText="0"/>
    </xf>
    <xf borderId="0" fillId="0" fontId="28"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4" fillId="0" fontId="6" numFmtId="167" xfId="0" applyAlignment="1" applyBorder="1" applyFont="1" applyNumberFormat="1">
      <alignment horizontal="center" readingOrder="0" vertical="top"/>
    </xf>
    <xf borderId="0" fillId="0" fontId="6" numFmtId="171" xfId="0" applyFont="1" applyNumberFormat="1"/>
    <xf borderId="0" fillId="0" fontId="6" numFmtId="0" xfId="0" applyAlignment="1" applyFont="1">
      <alignment shrinkToFit="0" wrapText="1"/>
    </xf>
    <xf borderId="0" fillId="0" fontId="29" numFmtId="165" xfId="0" applyAlignment="1" applyFont="1" applyNumberFormat="1">
      <alignment horizontal="left" readingOrder="0" vertical="top"/>
    </xf>
    <xf borderId="0" fillId="0" fontId="30" numFmtId="173" xfId="0" applyAlignment="1" applyFont="1" applyNumberFormat="1">
      <alignment horizontal="left" vertical="center"/>
    </xf>
    <xf borderId="0" fillId="0" fontId="26" numFmtId="173" xfId="0" applyAlignment="1" applyFont="1" applyNumberFormat="1">
      <alignment horizontal="left" vertical="center"/>
    </xf>
    <xf borderId="5" fillId="0" fontId="6" numFmtId="167" xfId="0" applyAlignment="1" applyBorder="1" applyFont="1" applyNumberFormat="1">
      <alignment horizontal="center" readingOrder="0" vertical="top"/>
    </xf>
    <xf borderId="6" fillId="0" fontId="6" numFmtId="167" xfId="0" applyAlignment="1" applyBorder="1" applyFont="1" applyNumberFormat="1">
      <alignment horizontal="center" readingOrder="0" vertical="top"/>
    </xf>
    <xf borderId="0" fillId="0" fontId="6" numFmtId="0" xfId="0" applyAlignment="1" applyFont="1">
      <alignment shrinkToFit="0" wrapText="1"/>
    </xf>
    <xf borderId="0" fillId="0" fontId="6" numFmtId="0" xfId="0" applyFont="1"/>
    <xf borderId="0" fillId="0" fontId="6" numFmtId="0" xfId="0" applyAlignment="1" applyFont="1">
      <alignment horizontal="center" readingOrder="0" vertical="center"/>
    </xf>
    <xf borderId="0" fillId="0" fontId="3"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shrinkToFit="0" vertical="bottom" wrapText="0"/>
    </xf>
    <xf borderId="0" fillId="0" fontId="6" numFmtId="0" xfId="0" applyFont="1"/>
    <xf borderId="0" fillId="0" fontId="6"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horizontal="left" readingOrder="0" shrinkToFit="0" textRotation="90" vertical="bottom" wrapText="1"/>
    </xf>
    <xf borderId="0" fillId="2" fontId="6" numFmtId="0" xfId="0" applyAlignment="1" applyFont="1">
      <alignment horizontal="left" readingOrder="0" shrinkToFit="0" textRotation="90" vertical="bottom" wrapText="1"/>
    </xf>
    <xf borderId="0" fillId="0" fontId="6" numFmtId="0" xfId="0" applyAlignment="1" applyFont="1">
      <alignment shrinkToFit="0" textRotation="90" vertical="bottom" wrapText="1"/>
    </xf>
    <xf borderId="0" fillId="0" fontId="6" numFmtId="0" xfId="0" applyAlignment="1" applyFont="1">
      <alignment horizontal="left" shrinkToFit="0" textRotation="90" vertical="bottom" wrapText="1"/>
    </xf>
    <xf borderId="0" fillId="2" fontId="31" numFmtId="0" xfId="0" applyAlignment="1" applyFont="1">
      <alignment readingOrder="0" shrinkToFit="0" textRotation="90" wrapText="1"/>
    </xf>
    <xf borderId="0" fillId="0" fontId="6" numFmtId="0" xfId="0" applyAlignment="1" applyFont="1">
      <alignment horizontal="left" shrinkToFit="0" textRotation="90" vertical="bottom" wrapText="1"/>
    </xf>
    <xf borderId="0" fillId="0" fontId="6" numFmtId="1" xfId="0" applyAlignment="1" applyFont="1" applyNumberFormat="1">
      <alignment horizontal="left" shrinkToFit="0" textRotation="90" vertical="bottom" wrapText="1"/>
    </xf>
    <xf borderId="7" fillId="0" fontId="6" numFmtId="0" xfId="0" applyAlignment="1" applyBorder="1" applyFont="1">
      <alignment horizontal="left" shrinkToFit="0" textRotation="90" vertical="bottom" wrapText="1"/>
    </xf>
    <xf borderId="0" fillId="0" fontId="6" numFmtId="174" xfId="0" applyAlignment="1" applyFont="1" applyNumberFormat="1">
      <alignment horizontal="left" shrinkToFit="0" textRotation="90" vertical="bottom" wrapText="1"/>
    </xf>
    <xf borderId="0" fillId="0" fontId="32" numFmtId="0" xfId="0" applyAlignment="1" applyFont="1">
      <alignment shrinkToFit="0" vertical="bottom" wrapText="1"/>
    </xf>
    <xf borderId="0" fillId="0" fontId="6" numFmtId="0" xfId="0" applyAlignment="1" applyFont="1">
      <alignment readingOrder="0" shrinkToFit="0" textRotation="90" wrapText="1"/>
    </xf>
    <xf borderId="8" fillId="2" fontId="21" numFmtId="0" xfId="0" applyAlignment="1" applyBorder="1" applyFont="1">
      <alignment horizontal="left" readingOrder="0" shrinkToFit="0" textRotation="90" vertical="bottom" wrapText="1"/>
    </xf>
    <xf borderId="9" fillId="2" fontId="21" numFmtId="0" xfId="0" applyAlignment="1" applyBorder="1" applyFont="1">
      <alignment horizontal="left" readingOrder="0" shrinkToFit="0" textRotation="90" vertical="bottom" wrapText="1"/>
    </xf>
    <xf borderId="10" fillId="7" fontId="3" numFmtId="0" xfId="0" applyAlignment="1" applyBorder="1" applyFill="1" applyFont="1">
      <alignment shrinkToFit="0" textRotation="90" vertical="bottom" wrapText="1"/>
    </xf>
    <xf borderId="0" fillId="7" fontId="33" numFmtId="0" xfId="0" applyAlignment="1" applyFont="1">
      <alignment horizontal="left" shrinkToFit="0" textRotation="90" vertical="bottom" wrapText="1"/>
    </xf>
    <xf borderId="0" fillId="0" fontId="6" numFmtId="1" xfId="0" applyAlignment="1" applyFont="1" applyNumberFormat="1">
      <alignment horizontal="left" readingOrder="0" shrinkToFit="0" textRotation="90" vertical="bottom" wrapText="1"/>
    </xf>
    <xf borderId="0" fillId="0" fontId="6" numFmtId="0" xfId="0" applyAlignment="1" applyFont="1">
      <alignment horizontal="left" readingOrder="0" shrinkToFit="0" textRotation="90" vertical="bottom" wrapText="1"/>
    </xf>
    <xf borderId="0" fillId="0" fontId="3" numFmtId="0" xfId="0" applyAlignment="1" applyFont="1">
      <alignment horizontal="left" readingOrder="0" textRotation="90" vertical="bottom"/>
    </xf>
    <xf borderId="0" fillId="0" fontId="3" numFmtId="165" xfId="0" applyAlignment="1" applyFont="1" applyNumberFormat="1">
      <alignment horizontal="left" readingOrder="0" textRotation="90" vertical="bottom"/>
    </xf>
    <xf borderId="7" fillId="4" fontId="3" numFmtId="174" xfId="0" applyAlignment="1" applyBorder="1" applyFont="1" applyNumberFormat="1">
      <alignment horizontal="left" shrinkToFit="0" textRotation="90" vertical="bottom" wrapText="1"/>
    </xf>
    <xf borderId="9" fillId="4" fontId="21" numFmtId="0" xfId="0" applyAlignment="1" applyBorder="1" applyFont="1">
      <alignment horizontal="left" readingOrder="0" shrinkToFit="0" textRotation="90" vertical="bottom" wrapText="1"/>
    </xf>
    <xf borderId="0" fillId="8" fontId="6" numFmtId="0" xfId="0" applyAlignment="1" applyFill="1" applyFont="1">
      <alignment horizontal="left" readingOrder="0" shrinkToFit="0" textRotation="90" vertical="bottom" wrapText="0"/>
    </xf>
    <xf borderId="0" fillId="8" fontId="6" numFmtId="0" xfId="0" applyAlignment="1" applyFont="1">
      <alignment horizontal="left" readingOrder="0" shrinkToFit="0" textRotation="90" vertical="bottom" wrapText="1"/>
    </xf>
    <xf borderId="10" fillId="9" fontId="3" numFmtId="0" xfId="0" applyAlignment="1" applyBorder="1" applyFill="1" applyFont="1">
      <alignment horizontal="left" shrinkToFit="0" textRotation="90" vertical="bottom" wrapText="1"/>
    </xf>
    <xf borderId="0" fillId="9" fontId="3" numFmtId="0" xfId="0" applyAlignment="1" applyFont="1">
      <alignment horizontal="left" readingOrder="0" shrinkToFit="0" textRotation="90" vertical="bottom" wrapText="1"/>
    </xf>
    <xf borderId="0" fillId="0" fontId="6" numFmtId="1" xfId="0" applyFont="1" applyNumberFormat="1"/>
    <xf borderId="0" fillId="0" fontId="6" numFmtId="174" xfId="0" applyFont="1" applyNumberFormat="1"/>
    <xf borderId="0" fillId="0" fontId="6" numFmtId="165" xfId="0" applyFont="1" applyNumberFormat="1"/>
    <xf borderId="0" fillId="0" fontId="6" numFmtId="3" xfId="0" applyFont="1" applyNumberFormat="1"/>
    <xf borderId="0" fillId="0" fontId="6" numFmtId="172" xfId="0" applyFont="1" applyNumberFormat="1"/>
    <xf borderId="0" fillId="0" fontId="6" numFmtId="168" xfId="0" applyFont="1" applyNumberFormat="1"/>
    <xf borderId="0" fillId="0" fontId="6" numFmtId="175" xfId="0" applyAlignment="1" applyFont="1" applyNumberFormat="1">
      <alignment readingOrder="0"/>
    </xf>
    <xf borderId="0" fillId="0" fontId="6" numFmtId="0" xfId="0" applyAlignment="1" applyFont="1">
      <alignment readingOrder="0"/>
    </xf>
    <xf borderId="0" fillId="0" fontId="6" numFmtId="1" xfId="0" applyAlignment="1" applyFont="1" applyNumberFormat="1">
      <alignment readingOrder="0"/>
    </xf>
    <xf borderId="0" fillId="0" fontId="6" numFmtId="174" xfId="0" applyAlignment="1" applyFont="1" applyNumberFormat="1">
      <alignment readingOrder="0"/>
    </xf>
    <xf borderId="0" fillId="0" fontId="6" numFmtId="165" xfId="0" applyAlignment="1" applyFont="1" applyNumberFormat="1">
      <alignment readingOrder="0"/>
    </xf>
    <xf borderId="0" fillId="0" fontId="6" numFmtId="3" xfId="0" applyAlignment="1" applyFont="1" applyNumberFormat="1">
      <alignment readingOrder="0"/>
    </xf>
    <xf borderId="0" fillId="0" fontId="16" numFmtId="175" xfId="0" applyAlignment="1" applyFont="1" applyNumberFormat="1">
      <alignment readingOrder="0"/>
    </xf>
    <xf borderId="0" fillId="0" fontId="16" numFmtId="0" xfId="0" applyAlignment="1" applyFont="1">
      <alignment readingOrder="0"/>
    </xf>
    <xf borderId="0" fillId="0" fontId="16" numFmtId="174" xfId="0" applyAlignment="1" applyFont="1" applyNumberFormat="1">
      <alignment readingOrder="0"/>
    </xf>
    <xf borderId="0" fillId="0" fontId="16" numFmtId="165" xfId="0" applyAlignment="1" applyFont="1" applyNumberFormat="1">
      <alignment readingOrder="0"/>
    </xf>
    <xf borderId="0" fillId="0" fontId="16" numFmtId="3" xfId="0" applyAlignment="1" applyFont="1" applyNumberFormat="1">
      <alignment readingOrder="0"/>
    </xf>
  </cellXfs>
  <cellStyles count="1">
    <cellStyle xfId="0" name="Normal" builtinId="0"/>
  </cellStyles>
  <dxfs count="14">
    <dxf>
      <font>
        <color rgb="FF85200C"/>
      </font>
      <fill>
        <patternFill patternType="solid">
          <fgColor rgb="FFF4CCCC"/>
          <bgColor rgb="FFF4CCCC"/>
        </patternFill>
      </fill>
      <border/>
    </dxf>
    <dxf>
      <font>
        <b/>
      </font>
      <fill>
        <patternFill patternType="solid">
          <fgColor rgb="FFEA9999"/>
          <bgColor rgb="FFEA9999"/>
        </patternFill>
      </fill>
      <border/>
    </dxf>
    <dxf>
      <font/>
      <fill>
        <patternFill patternType="solid">
          <fgColor rgb="FFFCE8B2"/>
          <bgColor rgb="FFFCE8B2"/>
        </patternFill>
      </fill>
      <border/>
    </dxf>
    <dxf>
      <font>
        <b/>
      </font>
      <fill>
        <patternFill patternType="solid">
          <fgColor rgb="FFE06666"/>
          <bgColor rgb="FFE06666"/>
        </patternFill>
      </fill>
      <border/>
    </dxf>
    <dxf>
      <font>
        <b/>
      </font>
      <fill>
        <patternFill patternType="solid">
          <fgColor rgb="FFF4C7C3"/>
          <bgColor rgb="FFF4C7C3"/>
        </patternFill>
      </fill>
      <border/>
    </dxf>
    <dxf>
      <font>
        <b/>
        <color rgb="FF000000"/>
      </font>
      <fill>
        <patternFill patternType="solid">
          <fgColor rgb="FFF4CCCC"/>
          <bgColor rgb="FFF4CCCC"/>
        </patternFill>
      </fill>
      <border/>
    </dxf>
    <dxf>
      <font/>
      <fill>
        <patternFill patternType="solid">
          <fgColor rgb="FFF4C7C3"/>
          <bgColor rgb="FFF4C7C3"/>
        </patternFill>
      </fill>
      <border/>
    </dxf>
    <dxf>
      <font/>
      <fill>
        <patternFill patternType="solid">
          <fgColor rgb="FFFFF2CC"/>
          <bgColor rgb="FFFFF2CC"/>
        </patternFill>
      </fill>
      <border/>
    </dxf>
    <dxf>
      <font/>
      <fill>
        <patternFill patternType="solid">
          <fgColor rgb="FFF4CCCC"/>
          <bgColor rgb="FFF4CCCC"/>
        </patternFill>
      </fill>
      <border/>
    </dxf>
    <dxf>
      <font>
        <b/>
      </font>
      <fill>
        <patternFill patternType="solid">
          <fgColor rgb="FFCC0000"/>
          <bgColor rgb="FFCC00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Ages-style">
      <tableStyleElement dxfId="11" type="headerRow"/>
      <tableStyleElement dxfId="12"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1000"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g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ndRc7MXEBje0Icuy800zHORg_WvvYIsfbke7oz3i08A/edit?ts=5ef0ea99" TargetMode="External"/><Relationship Id="rId2" Type="http://schemas.openxmlformats.org/officeDocument/2006/relationships/hyperlink" Target="https://docs.google.com/spreadsheets/d/1n3MsQQEDV-HmTpKiYalisVuv2wRg5tiGC5CTl_wWqio/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14"/>
  </cols>
  <sheetData>
    <row r="1">
      <c r="A1" s="1" t="s">
        <v>0</v>
      </c>
    </row>
    <row r="2">
      <c r="A2" s="2" t="s">
        <v>1</v>
      </c>
    </row>
    <row r="4">
      <c r="A4" s="3"/>
    </row>
    <row r="5">
      <c r="A5" s="4" t="s">
        <v>2</v>
      </c>
    </row>
    <row r="6">
      <c r="A6" s="5" t="s">
        <v>3</v>
      </c>
    </row>
    <row r="7">
      <c r="A7" s="3"/>
    </row>
    <row r="8">
      <c r="A8" s="3"/>
    </row>
    <row r="9">
      <c r="A9" s="6" t="s">
        <v>4</v>
      </c>
      <c r="B9" s="7"/>
      <c r="C9" s="7"/>
      <c r="D9" s="7"/>
      <c r="E9" s="7"/>
      <c r="F9" s="7"/>
      <c r="G9" s="7"/>
      <c r="H9" s="7"/>
      <c r="I9" s="7"/>
      <c r="J9" s="7"/>
      <c r="K9" s="7"/>
      <c r="L9" s="7"/>
      <c r="M9" s="7"/>
      <c r="N9" s="7"/>
      <c r="O9" s="7"/>
      <c r="P9" s="7"/>
      <c r="Q9" s="7"/>
      <c r="R9" s="7"/>
      <c r="S9" s="7"/>
      <c r="T9" s="7"/>
      <c r="U9" s="7"/>
      <c r="V9" s="7"/>
      <c r="W9" s="7"/>
      <c r="X9" s="7"/>
      <c r="Y9" s="7"/>
      <c r="Z9" s="7"/>
    </row>
    <row r="10">
      <c r="A10" s="7" t="s">
        <v>5</v>
      </c>
      <c r="B10" s="7"/>
      <c r="C10" s="7"/>
      <c r="D10" s="7"/>
      <c r="E10" s="7"/>
      <c r="F10" s="7"/>
      <c r="G10" s="7"/>
      <c r="H10" s="7"/>
      <c r="I10" s="7"/>
      <c r="J10" s="7"/>
      <c r="K10" s="7"/>
      <c r="L10" s="7"/>
      <c r="M10" s="7"/>
      <c r="N10" s="7"/>
      <c r="O10" s="7"/>
      <c r="P10" s="7"/>
      <c r="Q10" s="7"/>
      <c r="R10" s="7"/>
      <c r="S10" s="7"/>
      <c r="T10" s="7"/>
      <c r="U10" s="7"/>
      <c r="V10" s="7"/>
      <c r="W10" s="7"/>
      <c r="X10" s="7"/>
      <c r="Y10" s="7"/>
      <c r="Z10" s="7"/>
    </row>
    <row r="11">
      <c r="A11" s="7" t="s">
        <v>6</v>
      </c>
      <c r="B11" s="7"/>
      <c r="C11" s="7"/>
      <c r="D11" s="7"/>
      <c r="E11" s="7"/>
      <c r="F11" s="7"/>
      <c r="G11" s="7"/>
      <c r="H11" s="7"/>
      <c r="I11" s="7"/>
      <c r="J11" s="7"/>
      <c r="K11" s="7"/>
      <c r="L11" s="7"/>
      <c r="M11" s="7"/>
      <c r="N11" s="7"/>
      <c r="O11" s="7"/>
      <c r="P11" s="7"/>
      <c r="Q11" s="7"/>
      <c r="R11" s="7"/>
      <c r="S11" s="7"/>
      <c r="T11" s="7"/>
      <c r="U11" s="7"/>
      <c r="V11" s="7"/>
      <c r="W11" s="7"/>
      <c r="X11" s="7"/>
      <c r="Y11" s="7"/>
      <c r="Z11" s="7"/>
    </row>
    <row r="12">
      <c r="A12" s="7" t="s">
        <v>7</v>
      </c>
      <c r="B12" s="7"/>
      <c r="C12" s="7"/>
      <c r="D12" s="7"/>
      <c r="E12" s="7"/>
      <c r="F12" s="7"/>
      <c r="G12" s="7"/>
      <c r="H12" s="7"/>
      <c r="I12" s="7"/>
      <c r="J12" s="7"/>
      <c r="K12" s="7"/>
      <c r="L12" s="7"/>
      <c r="M12" s="7"/>
      <c r="N12" s="7"/>
      <c r="O12" s="7"/>
      <c r="P12" s="7"/>
      <c r="Q12" s="7"/>
      <c r="R12" s="7"/>
      <c r="S12" s="7"/>
      <c r="T12" s="7"/>
      <c r="U12" s="7"/>
      <c r="V12" s="7"/>
      <c r="W12" s="7"/>
      <c r="X12" s="7"/>
      <c r="Y12" s="7"/>
      <c r="Z12" s="7"/>
    </row>
    <row r="13">
      <c r="A13" s="7" t="s">
        <v>8</v>
      </c>
      <c r="B13" s="7"/>
      <c r="C13" s="7"/>
      <c r="D13" s="7"/>
      <c r="E13" s="7"/>
      <c r="F13" s="7"/>
      <c r="G13" s="7"/>
      <c r="H13" s="7"/>
      <c r="I13" s="7"/>
      <c r="J13" s="7"/>
      <c r="K13" s="7"/>
      <c r="L13" s="7"/>
      <c r="M13" s="7"/>
      <c r="N13" s="7"/>
      <c r="O13" s="7"/>
      <c r="P13" s="7"/>
      <c r="Q13" s="7"/>
      <c r="R13" s="7"/>
      <c r="S13" s="7"/>
      <c r="T13" s="7"/>
      <c r="U13" s="7"/>
      <c r="V13" s="7"/>
      <c r="W13" s="7"/>
      <c r="X13" s="7"/>
      <c r="Y13" s="7"/>
      <c r="Z13" s="7"/>
    </row>
    <row r="14">
      <c r="A14" s="8" t="s">
        <v>9</v>
      </c>
    </row>
    <row r="27">
      <c r="B27" s="9"/>
    </row>
  </sheetData>
  <hyperlinks>
    <hyperlink r:id="rId1" location="heading=h.auqx04tow43l" ref="A2"/>
    <hyperlink r:id="rId2" location="gid=403965226" ref="A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hidden="1" min="1" max="1" width="7.14"/>
    <col customWidth="1" hidden="1" min="2" max="2" width="9.86"/>
    <col customWidth="1" min="3" max="3" width="44.43"/>
    <col customWidth="1" min="4" max="4" width="49.57"/>
    <col customWidth="1" min="5" max="5" width="10.86"/>
    <col customWidth="1" hidden="1" min="6" max="6" width="3.14"/>
    <col customWidth="1" min="7" max="7" width="6.0"/>
    <col customWidth="1" min="8" max="8" width="6.71"/>
    <col customWidth="1" min="9" max="9" width="7.43"/>
    <col customWidth="1" min="10" max="10" width="6.0"/>
    <col customWidth="1" min="11" max="11" width="6.14"/>
    <col customWidth="1" min="12" max="12" width="6.43"/>
    <col customWidth="1" min="13" max="13" width="6.57"/>
    <col customWidth="1" min="14" max="14" width="5.57"/>
    <col customWidth="1" min="15" max="15" width="3.71"/>
    <col customWidth="1" min="16" max="16" width="4.14"/>
    <col customWidth="1" min="17" max="17" width="5.14"/>
    <col customWidth="1" min="18" max="18" width="5.29"/>
    <col customWidth="1" min="19" max="19" width="7.29"/>
    <col customWidth="1" min="20" max="20" width="10.0"/>
    <col customWidth="1" min="21" max="21" width="10.57"/>
    <col customWidth="1" min="22" max="22" width="9.43"/>
    <col customWidth="1" min="23" max="23" width="9.57"/>
    <col customWidth="1" hidden="1" min="24" max="24" width="5.86"/>
    <col customWidth="1" hidden="1" min="25" max="25" width="9.43"/>
    <col customWidth="1" min="26" max="26" width="11.86"/>
    <col customWidth="1" min="27" max="27" width="9.14"/>
    <col customWidth="1" hidden="1" min="28" max="28" width="8.43"/>
    <col customWidth="1" min="29" max="29" width="8.29"/>
    <col customWidth="1" min="30" max="30" width="10.86"/>
    <col customWidth="1" hidden="1" min="31" max="32" width="12.0"/>
    <col customWidth="1" min="33" max="33" width="12.71"/>
    <col customWidth="1" min="34" max="43" width="7.29"/>
    <col customWidth="1" min="44" max="44" width="4.29"/>
    <col customWidth="1" min="45" max="45" width="10.71"/>
  </cols>
  <sheetData>
    <row r="1" ht="8.25" customHeight="1">
      <c r="A1" s="10"/>
      <c r="B1" s="10"/>
      <c r="C1" s="11"/>
      <c r="D1" s="12"/>
      <c r="E1" s="13"/>
      <c r="F1" s="14"/>
      <c r="G1" s="15"/>
      <c r="H1" s="16"/>
      <c r="I1" s="16"/>
      <c r="J1" s="16"/>
      <c r="K1" s="17"/>
      <c r="L1" s="18"/>
      <c r="M1" s="19"/>
      <c r="N1" s="19"/>
      <c r="O1" s="17"/>
      <c r="P1" s="18"/>
      <c r="Q1" s="19"/>
      <c r="R1" s="19"/>
      <c r="S1" s="14"/>
      <c r="T1" s="14"/>
      <c r="U1" s="14"/>
      <c r="V1" s="20"/>
      <c r="W1" s="20"/>
      <c r="X1" s="21" t="s">
        <v>10</v>
      </c>
      <c r="Y1" s="22"/>
      <c r="Z1" s="23"/>
      <c r="AA1" s="23"/>
      <c r="AB1" s="23"/>
      <c r="AC1" s="23"/>
      <c r="AD1" s="23"/>
      <c r="AE1" s="24"/>
      <c r="AF1" s="24"/>
      <c r="AG1" s="25"/>
      <c r="AH1" s="26">
        <v>2.0</v>
      </c>
      <c r="AI1" s="27">
        <f t="shared" ref="AI1:AK1" si="1">AH1+1</f>
        <v>3</v>
      </c>
      <c r="AJ1" s="27">
        <f t="shared" si="1"/>
        <v>4</v>
      </c>
      <c r="AK1" s="27">
        <f t="shared" si="1"/>
        <v>5</v>
      </c>
      <c r="AL1" s="27"/>
      <c r="AM1" s="27"/>
      <c r="AN1" s="27"/>
      <c r="AO1" s="27"/>
      <c r="AP1" s="27">
        <f t="shared" ref="AP1:AP2" si="3">AK1+1</f>
        <v>6</v>
      </c>
      <c r="AQ1" s="27">
        <f t="shared" ref="AQ1:AQ2" si="4">AP1+1</f>
        <v>7</v>
      </c>
      <c r="AR1" s="28" t="s">
        <v>11</v>
      </c>
      <c r="AS1" s="23"/>
    </row>
    <row r="2" ht="25.5" customHeight="1">
      <c r="A2" s="29" t="s">
        <v>12</v>
      </c>
      <c r="B2" s="29" t="s">
        <v>13</v>
      </c>
      <c r="C2" s="30"/>
      <c r="D2" s="31" t="s">
        <v>14</v>
      </c>
      <c r="F2" s="32"/>
      <c r="G2" s="33" t="s">
        <v>15</v>
      </c>
      <c r="H2" s="32"/>
      <c r="I2" s="34"/>
      <c r="J2" s="34"/>
      <c r="K2" s="35" t="s">
        <v>16</v>
      </c>
      <c r="L2" s="36"/>
      <c r="M2" s="37" t="s">
        <v>17</v>
      </c>
      <c r="O2" s="35" t="s">
        <v>18</v>
      </c>
      <c r="P2" s="36"/>
      <c r="Q2" s="34"/>
      <c r="R2" s="34"/>
      <c r="S2" s="38" t="s">
        <v>19</v>
      </c>
      <c r="U2" s="39" t="s">
        <v>20</v>
      </c>
      <c r="Y2" s="40" t="s">
        <v>21</v>
      </c>
      <c r="Z2" s="41" t="s">
        <v>22</v>
      </c>
      <c r="AA2" s="39" t="s">
        <v>23</v>
      </c>
      <c r="AE2" s="42"/>
      <c r="AF2" s="42"/>
      <c r="AG2" s="43" t="s">
        <v>24</v>
      </c>
      <c r="AH2" s="44">
        <v>8.0</v>
      </c>
      <c r="AI2" s="45">
        <f t="shared" ref="AI2:AK2" si="2">AH2+1</f>
        <v>9</v>
      </c>
      <c r="AJ2" s="45">
        <f t="shared" si="2"/>
        <v>10</v>
      </c>
      <c r="AK2" s="45">
        <f t="shared" si="2"/>
        <v>11</v>
      </c>
      <c r="AL2" s="45"/>
      <c r="AM2" s="45"/>
      <c r="AN2" s="45"/>
      <c r="AO2" s="45"/>
      <c r="AP2" s="45">
        <f t="shared" si="3"/>
        <v>12</v>
      </c>
      <c r="AQ2" s="45">
        <f t="shared" si="4"/>
        <v>13</v>
      </c>
      <c r="AS2" s="39"/>
    </row>
    <row r="3" ht="54.75" customHeight="1">
      <c r="C3" s="46" t="s">
        <v>25</v>
      </c>
      <c r="D3" s="47" t="s">
        <v>26</v>
      </c>
      <c r="E3" s="48" t="s">
        <v>27</v>
      </c>
      <c r="F3" s="49" t="s">
        <v>28</v>
      </c>
      <c r="G3" s="50" t="s">
        <v>12</v>
      </c>
      <c r="H3" s="51" t="s">
        <v>29</v>
      </c>
      <c r="I3" s="51" t="s">
        <v>30</v>
      </c>
      <c r="J3" s="51" t="s">
        <v>31</v>
      </c>
      <c r="K3" s="52" t="s">
        <v>32</v>
      </c>
      <c r="L3" s="53" t="s">
        <v>33</v>
      </c>
      <c r="M3" s="54" t="s">
        <v>32</v>
      </c>
      <c r="N3" s="54" t="s">
        <v>33</v>
      </c>
      <c r="O3" s="52" t="s">
        <v>32</v>
      </c>
      <c r="P3" s="53" t="s">
        <v>33</v>
      </c>
      <c r="Q3" s="54" t="s">
        <v>34</v>
      </c>
      <c r="R3" s="54" t="s">
        <v>35</v>
      </c>
      <c r="S3" s="55" t="s">
        <v>36</v>
      </c>
      <c r="T3" s="55" t="s">
        <v>37</v>
      </c>
      <c r="U3" s="48" t="s">
        <v>38</v>
      </c>
      <c r="V3" s="56" t="s">
        <v>39</v>
      </c>
      <c r="W3" s="56" t="s">
        <v>40</v>
      </c>
      <c r="Z3" s="23" t="s">
        <v>41</v>
      </c>
      <c r="AA3" s="23" t="s">
        <v>42</v>
      </c>
      <c r="AB3" s="23"/>
      <c r="AC3" s="23" t="s">
        <v>43</v>
      </c>
      <c r="AD3" s="23" t="s">
        <v>44</v>
      </c>
      <c r="AE3" s="57"/>
      <c r="AF3" s="57"/>
      <c r="AG3" s="25" t="s">
        <v>45</v>
      </c>
      <c r="AH3" s="58" t="s">
        <v>46</v>
      </c>
      <c r="AS3" s="23" t="s">
        <v>47</v>
      </c>
    </row>
    <row r="4" ht="12.75" customHeight="1">
      <c r="A4" s="10"/>
      <c r="B4" s="10"/>
      <c r="C4" s="59" t="str">
        <f t="array" ref="C4">States!I2:I58</f>
        <v>#REF!</v>
      </c>
      <c r="D4" s="60" t="s">
        <v>48</v>
      </c>
      <c r="E4" s="48"/>
      <c r="F4" s="61"/>
      <c r="K4" s="62"/>
      <c r="L4" s="36"/>
      <c r="O4" s="62"/>
      <c r="P4" s="36"/>
      <c r="U4" s="63" t="str">
        <f>"CURRENT TIME: "&amp;TEXT(now(),"M/DD H:mm")</f>
        <v>CURRENT TIME: 12/12 15:17</v>
      </c>
      <c r="AB4" s="23"/>
      <c r="AE4" s="24" t="s">
        <v>49</v>
      </c>
      <c r="AF4" s="24" t="s">
        <v>50</v>
      </c>
      <c r="AH4" s="64" t="s">
        <v>51</v>
      </c>
      <c r="AI4" s="64" t="s">
        <v>52</v>
      </c>
      <c r="AJ4" s="64" t="s">
        <v>53</v>
      </c>
      <c r="AK4" s="64" t="s">
        <v>54</v>
      </c>
      <c r="AL4" s="64"/>
      <c r="AM4" s="64"/>
      <c r="AN4" s="64"/>
      <c r="AO4" s="64"/>
      <c r="AP4" s="64" t="s">
        <v>55</v>
      </c>
      <c r="AQ4" s="65" t="s">
        <v>36</v>
      </c>
    </row>
    <row r="5">
      <c r="A5" s="66" t="str">
        <f t="array" ref="A5:B5">{States!A3:A58,States!C3:C58}</f>
        <v>#REF!</v>
      </c>
      <c r="B5" s="67" t="e">
        <v>#REF!</v>
      </c>
      <c r="C5" s="68"/>
      <c r="D5" s="69" t="s">
        <v>56</v>
      </c>
      <c r="E5" s="70">
        <v>43923.5</v>
      </c>
      <c r="F5" s="71">
        <v>4.0</v>
      </c>
      <c r="G5" s="72" t="str">
        <f t="shared" ref="G5:G60" si="7">HYPERLINK(B5,A5)</f>
        <v>#REF!</v>
      </c>
      <c r="H5" s="73">
        <v>147.0</v>
      </c>
      <c r="I5" s="73">
        <f>3366+2164-126</f>
        <v>5404</v>
      </c>
      <c r="J5" s="73"/>
      <c r="K5" s="74"/>
      <c r="L5" s="75">
        <v>13.0</v>
      </c>
      <c r="M5" s="73"/>
      <c r="N5" s="75"/>
      <c r="O5" s="74"/>
      <c r="P5" s="75"/>
      <c r="Q5" s="73"/>
      <c r="R5" s="73">
        <v>3.0</v>
      </c>
      <c r="S5" s="76">
        <f t="shared" ref="S5:S60" si="8">sum(H5:J5)</f>
        <v>5551</v>
      </c>
      <c r="T5" s="77">
        <f t="shared" ref="T5:T16" si="9">if(AND(HOUR(E5)=0,MINUTE(E5)=0),E5,E5+time(F5,0,0))</f>
        <v>43923.66667</v>
      </c>
      <c r="U5" s="78">
        <v>43923.927777777775</v>
      </c>
      <c r="V5" s="79" t="s">
        <v>57</v>
      </c>
      <c r="W5" s="80"/>
      <c r="X5" s="81" t="str">
        <f t="array" ref="X5">AND(OR(H5:J5&lt;&gt;AH5:AJ5,R5:S5&lt;&gt;AP5:AQ5,L5&lt;K5,N5&lt;M5,P5&lt;O5),ISBLANK(W5))</f>
        <v>#REF!</v>
      </c>
      <c r="Y5" s="82" t="str">
        <f t="shared" ref="Y5:Y60" si="10">maxifs(Checks!P:P,Checks!A:A,G5)</f>
        <v>#N/A</v>
      </c>
      <c r="Z5" s="83" t="str">
        <f t="shared" ref="Z5:Z60" si="11">if(SUMPRODUCT('#Reporting'!A$10:A64=G5,ISBLANK('#Reporting'!I$10:I64))&gt;0,"Check Reporting Tab", "")</f>
        <v>#REF!</v>
      </c>
      <c r="AA5" s="84" t="str">
        <f t="shared" ref="AA5:AA60" si="12">IF(AF5="",ifs(AB5="","No Data",AB5=0,"Uncertain",AB5&gt;0,"Review",AB5&lt;0,"Current",AB5="","No Data"),AF5)</f>
        <v>No Data</v>
      </c>
      <c r="AB5" s="85" t="str">
        <f t="shared" ref="AB5:AB60" si="13">if(AD5="","",AD5-max(Y5,U5))</f>
        <v/>
      </c>
      <c r="AC5" s="86" t="str">
        <f t="shared" ref="AC5:AC60" si="14">IF(AD5="","Never",ROUND((NOW()-AD5)*24,0) &amp; " hrs ago")</f>
        <v>Never</v>
      </c>
      <c r="AD5" s="87" t="str">
        <f t="shared" ref="AD5:AD60" si="15">iferror(VLOOKUP(AE5,URLWatchClone!B:K,match("LastUpdate",URLWatchClone!$1:$1)-1,0),"")</f>
        <v/>
      </c>
      <c r="AE5" s="57" t="s">
        <v>58</v>
      </c>
      <c r="AF5" s="57" t="str">
        <f t="shared" ref="AF5:AF60" si="16">iferror(VLOOKUP(AE5,URLWatchClone!B:K,match("Error",URLWatchClone!$1:$1)-1,0),"")</f>
        <v/>
      </c>
      <c r="AG5" s="88">
        <f t="shared" ref="AG5:AG57" si="17">ROUND((NOW()-T5)*24,0)</f>
        <v>6095</v>
      </c>
      <c r="AH5" s="89" t="str">
        <f t="shared" ref="AH5:AK5" si="5">vlookup($A5,'States current old'!$A:$G,AH$1,0)</f>
        <v>#REF!</v>
      </c>
      <c r="AI5" s="89" t="str">
        <f t="shared" si="5"/>
        <v>#REF!</v>
      </c>
      <c r="AJ5" s="89" t="str">
        <f t="shared" si="5"/>
        <v>#REF!</v>
      </c>
      <c r="AK5" s="89" t="str">
        <f t="shared" si="5"/>
        <v>#REF!</v>
      </c>
      <c r="AL5" s="89"/>
      <c r="AM5" s="89"/>
      <c r="AN5" s="89"/>
      <c r="AO5" s="89"/>
      <c r="AP5" s="89" t="str">
        <f t="shared" ref="AP5:AQ5" si="6">vlookup($A5,'States current old'!$A:$G,AP$1,0)</f>
        <v>#REF!</v>
      </c>
      <c r="AQ5" s="89" t="str">
        <f t="shared" si="6"/>
        <v>#REF!</v>
      </c>
      <c r="AR5" s="90">
        <f t="shared" ref="AR5:AR60" si="20">S5-sum(H5:I5)</f>
        <v>0</v>
      </c>
      <c r="AS5" s="91" t="str">
        <f t="shared" ref="AS5:AS60" si="21">if(OR(Z5="Check Reporting Tab",not(AA5="Current"), not(sum(H5:J5)=S5)),True,False)</f>
        <v>#REF!</v>
      </c>
    </row>
    <row r="6">
      <c r="A6" s="66"/>
      <c r="B6" s="67"/>
      <c r="C6" s="68"/>
      <c r="D6" s="69" t="s">
        <v>59</v>
      </c>
      <c r="E6" s="92">
        <v>43921.0</v>
      </c>
      <c r="F6" s="71">
        <v>1.0</v>
      </c>
      <c r="G6" s="72" t="str">
        <f t="shared" si="7"/>
        <v/>
      </c>
      <c r="H6" s="93">
        <v>1270.0</v>
      </c>
      <c r="I6" s="73">
        <f>8619 - 1270</f>
        <v>7349</v>
      </c>
      <c r="J6" s="73"/>
      <c r="K6" s="74"/>
      <c r="L6" s="75"/>
      <c r="M6" s="73"/>
      <c r="N6" s="75"/>
      <c r="O6" s="74"/>
      <c r="P6" s="75"/>
      <c r="Q6" s="73"/>
      <c r="R6" s="73">
        <v>17.0</v>
      </c>
      <c r="S6" s="94">
        <f t="shared" si="8"/>
        <v>8619</v>
      </c>
      <c r="T6" s="77">
        <f t="shared" si="9"/>
        <v>43921</v>
      </c>
      <c r="U6" s="78"/>
      <c r="V6" s="79" t="s">
        <v>57</v>
      </c>
      <c r="W6" s="80"/>
      <c r="X6" s="81" t="str">
        <f t="array" ref="X6">AND(OR(H6:J6&lt;&gt;AH6:AJ6,R6:S6&lt;&gt;AP6:AQ6,L6&lt;K6,N6&lt;M6,P6&lt;O6),ISBLANK(W6))</f>
        <v>#REF!</v>
      </c>
      <c r="Y6" s="82" t="str">
        <f t="shared" si="10"/>
        <v>#N/A</v>
      </c>
      <c r="Z6" s="83" t="str">
        <f t="shared" si="11"/>
        <v>#REF!</v>
      </c>
      <c r="AA6" s="84" t="str">
        <f t="shared" si="12"/>
        <v>No Data</v>
      </c>
      <c r="AB6" s="85" t="str">
        <f t="shared" si="13"/>
        <v/>
      </c>
      <c r="AC6" s="86" t="str">
        <f t="shared" si="14"/>
        <v>Never</v>
      </c>
      <c r="AD6" s="87" t="str">
        <f t="shared" si="15"/>
        <v/>
      </c>
      <c r="AE6" s="57" t="s">
        <v>60</v>
      </c>
      <c r="AF6" s="57" t="str">
        <f t="shared" si="16"/>
        <v/>
      </c>
      <c r="AG6" s="88">
        <f t="shared" si="17"/>
        <v>6159</v>
      </c>
      <c r="AH6" s="89" t="str">
        <f t="shared" ref="AH6:AK6" si="18">vlookup($A6,'States current old'!$A:$G,AH$1,0)</f>
        <v>#REF!</v>
      </c>
      <c r="AI6" s="89" t="str">
        <f t="shared" si="18"/>
        <v>#REF!</v>
      </c>
      <c r="AJ6" s="89" t="str">
        <f t="shared" si="18"/>
        <v>#REF!</v>
      </c>
      <c r="AK6" s="89" t="str">
        <f t="shared" si="18"/>
        <v>#REF!</v>
      </c>
      <c r="AL6" s="89"/>
      <c r="AM6" s="89"/>
      <c r="AN6" s="89"/>
      <c r="AO6" s="89"/>
      <c r="AP6" s="89" t="str">
        <f t="shared" ref="AP6:AQ6" si="19">vlookup($A6,'States current old'!$A:$G,AP$1,0)</f>
        <v>#REF!</v>
      </c>
      <c r="AQ6" s="89" t="str">
        <f t="shared" si="19"/>
        <v>#REF!</v>
      </c>
      <c r="AR6" s="65">
        <f t="shared" si="20"/>
        <v>0</v>
      </c>
      <c r="AS6" s="91" t="str">
        <f t="shared" si="21"/>
        <v>#REF!</v>
      </c>
    </row>
    <row r="7">
      <c r="A7" s="66"/>
      <c r="B7" s="95"/>
      <c r="C7" s="68"/>
      <c r="D7" s="96" t="s">
        <v>61</v>
      </c>
      <c r="E7" s="70">
        <v>43921.58263888889</v>
      </c>
      <c r="F7" s="71">
        <v>1.0</v>
      </c>
      <c r="G7" s="72" t="str">
        <f t="shared" si="7"/>
        <v/>
      </c>
      <c r="H7" s="73">
        <v>523.0</v>
      </c>
      <c r="I7" s="73">
        <v>5959.0</v>
      </c>
      <c r="J7" s="73"/>
      <c r="K7" s="74">
        <v>66.0</v>
      </c>
      <c r="L7" s="97">
        <v>64.0</v>
      </c>
      <c r="M7" s="73"/>
      <c r="N7" s="75"/>
      <c r="O7" s="74">
        <v>23.0</v>
      </c>
      <c r="P7" s="97">
        <v>23.0</v>
      </c>
      <c r="Q7" s="73">
        <v>35.0</v>
      </c>
      <c r="R7" s="73">
        <v>8.0</v>
      </c>
      <c r="S7" s="76">
        <f t="shared" si="8"/>
        <v>6482</v>
      </c>
      <c r="T7" s="77">
        <f t="shared" si="9"/>
        <v>43921.62431</v>
      </c>
      <c r="U7" s="78"/>
      <c r="V7" s="79"/>
      <c r="W7" s="80"/>
      <c r="X7" s="81" t="str">
        <f t="array" ref="X7">AND(OR(H7:J7&lt;&gt;AH7:AJ7,R7:S7&lt;&gt;AP7:AQ7,L7&lt;K7,N7&lt;M7,P7&lt;O7),ISBLANK(W7))</f>
        <v>#REF!</v>
      </c>
      <c r="Y7" s="82" t="str">
        <f t="shared" si="10"/>
        <v>#N/A</v>
      </c>
      <c r="Z7" s="83" t="str">
        <f t="shared" si="11"/>
        <v>#REF!</v>
      </c>
      <c r="AA7" s="84" t="str">
        <f t="shared" si="12"/>
        <v>No Data</v>
      </c>
      <c r="AB7" s="85" t="str">
        <f t="shared" si="13"/>
        <v/>
      </c>
      <c r="AC7" s="86" t="str">
        <f t="shared" si="14"/>
        <v>Never</v>
      </c>
      <c r="AD7" s="87" t="str">
        <f t="shared" si="15"/>
        <v/>
      </c>
      <c r="AE7" s="57" t="s">
        <v>62</v>
      </c>
      <c r="AF7" s="57" t="str">
        <f t="shared" si="16"/>
        <v/>
      </c>
      <c r="AG7" s="88">
        <f t="shared" si="17"/>
        <v>6144</v>
      </c>
      <c r="AH7" s="89" t="str">
        <f t="shared" ref="AH7:AK7" si="22">vlookup($A7,'States current old'!$A:$G,AH$1,0)</f>
        <v>#REF!</v>
      </c>
      <c r="AI7" s="89" t="str">
        <f t="shared" si="22"/>
        <v>#REF!</v>
      </c>
      <c r="AJ7" s="89" t="str">
        <f t="shared" si="22"/>
        <v>#REF!</v>
      </c>
      <c r="AK7" s="89" t="str">
        <f t="shared" si="22"/>
        <v>#REF!</v>
      </c>
      <c r="AL7" s="89"/>
      <c r="AM7" s="89"/>
      <c r="AN7" s="89"/>
      <c r="AO7" s="89"/>
      <c r="AP7" s="89" t="str">
        <f t="shared" ref="AP7:AQ7" si="23">vlookup($A7,'States current old'!$A:$G,AP$1,0)</f>
        <v>#REF!</v>
      </c>
      <c r="AQ7" s="89" t="str">
        <f t="shared" si="23"/>
        <v>#REF!</v>
      </c>
      <c r="AR7" s="90">
        <f t="shared" si="20"/>
        <v>0</v>
      </c>
      <c r="AS7" s="91" t="str">
        <f t="shared" si="21"/>
        <v>#REF!</v>
      </c>
    </row>
    <row r="8">
      <c r="A8" s="66"/>
      <c r="B8" s="95"/>
      <c r="C8" s="98"/>
      <c r="D8" s="69" t="s">
        <v>63</v>
      </c>
      <c r="E8" s="70">
        <v>43920.0</v>
      </c>
      <c r="F8" s="71">
        <v>7.0</v>
      </c>
      <c r="G8" s="99" t="str">
        <f t="shared" si="7"/>
        <v/>
      </c>
      <c r="H8" s="73"/>
      <c r="I8" s="73">
        <v>3.0</v>
      </c>
      <c r="J8" s="73">
        <v>2.0</v>
      </c>
      <c r="K8" s="74"/>
      <c r="L8" s="75"/>
      <c r="M8" s="73"/>
      <c r="N8" s="75"/>
      <c r="O8" s="74"/>
      <c r="P8" s="75"/>
      <c r="Q8" s="73"/>
      <c r="R8" s="73">
        <v>0.0</v>
      </c>
      <c r="S8" s="76">
        <f t="shared" si="8"/>
        <v>5</v>
      </c>
      <c r="T8" s="77">
        <f t="shared" si="9"/>
        <v>43920</v>
      </c>
      <c r="U8" s="78"/>
      <c r="V8" s="79"/>
      <c r="W8" s="80"/>
      <c r="X8" s="81" t="str">
        <f t="array" ref="X8">AND(OR(H8:J8&lt;&gt;AH8:AJ8,R8:S8&lt;&gt;AP8:AQ8,L8&lt;K8,N8&lt;M8,P8&lt;O8),ISBLANK(W8))</f>
        <v>#REF!</v>
      </c>
      <c r="Y8" s="82" t="str">
        <f t="shared" si="10"/>
        <v>#N/A</v>
      </c>
      <c r="Z8" s="83" t="str">
        <f t="shared" si="11"/>
        <v>#REF!</v>
      </c>
      <c r="AA8" s="84" t="str">
        <f t="shared" si="12"/>
        <v>No Data</v>
      </c>
      <c r="AB8" s="100" t="str">
        <f t="shared" si="13"/>
        <v/>
      </c>
      <c r="AC8" s="86" t="str">
        <f t="shared" si="14"/>
        <v>Never</v>
      </c>
      <c r="AD8" s="87" t="str">
        <f t="shared" si="15"/>
        <v/>
      </c>
      <c r="AE8" s="57" t="s">
        <v>64</v>
      </c>
      <c r="AF8" s="57" t="str">
        <f t="shared" si="16"/>
        <v/>
      </c>
      <c r="AG8" s="88">
        <f t="shared" si="17"/>
        <v>6183</v>
      </c>
      <c r="AH8" s="89" t="str">
        <f t="shared" ref="AH8:AK8" si="24">vlookup($A8,'States current old'!$A:$G,AH$1,0)</f>
        <v>#REF!</v>
      </c>
      <c r="AI8" s="89" t="str">
        <f t="shared" si="24"/>
        <v>#REF!</v>
      </c>
      <c r="AJ8" s="89" t="str">
        <f t="shared" si="24"/>
        <v>#REF!</v>
      </c>
      <c r="AK8" s="89" t="str">
        <f t="shared" si="24"/>
        <v>#REF!</v>
      </c>
      <c r="AL8" s="89"/>
      <c r="AM8" s="89"/>
      <c r="AN8" s="89"/>
      <c r="AO8" s="89"/>
      <c r="AP8" s="89" t="str">
        <f t="shared" ref="AP8:AQ8" si="25">vlookup($A8,'States current old'!$A:$G,AP$1,0)</f>
        <v>#REF!</v>
      </c>
      <c r="AQ8" s="89" t="str">
        <f t="shared" si="25"/>
        <v>#REF!</v>
      </c>
      <c r="AR8" s="90">
        <f t="shared" si="20"/>
        <v>2</v>
      </c>
      <c r="AS8" s="91" t="str">
        <f t="shared" si="21"/>
        <v>#REF!</v>
      </c>
    </row>
    <row r="9">
      <c r="A9" s="66"/>
      <c r="B9" s="95"/>
      <c r="C9" s="68"/>
      <c r="D9" s="69" t="s">
        <v>65</v>
      </c>
      <c r="E9" s="70">
        <v>43921.0</v>
      </c>
      <c r="F9" s="71">
        <v>1.0</v>
      </c>
      <c r="G9" s="72" t="str">
        <f t="shared" si="7"/>
        <v/>
      </c>
      <c r="H9" s="73">
        <v>1289.0</v>
      </c>
      <c r="I9" s="73">
        <f>19371-1289</f>
        <v>18082</v>
      </c>
      <c r="J9" s="73"/>
      <c r="K9" s="74"/>
      <c r="L9" s="75">
        <v>78.0</v>
      </c>
      <c r="M9" s="73"/>
      <c r="N9" s="75">
        <v>30.0</v>
      </c>
      <c r="O9" s="74"/>
      <c r="P9" s="75"/>
      <c r="Q9" s="73"/>
      <c r="R9" s="73">
        <v>24.0</v>
      </c>
      <c r="S9" s="76">
        <f t="shared" si="8"/>
        <v>19371</v>
      </c>
      <c r="T9" s="77">
        <f t="shared" si="9"/>
        <v>43921</v>
      </c>
      <c r="U9" s="70"/>
      <c r="V9" s="79"/>
      <c r="W9" s="80"/>
      <c r="X9" s="81" t="str">
        <f t="array" ref="X9">AND(OR(H9:J9&lt;&gt;AH9:AJ9,R9:S9&lt;&gt;AP9:AQ9,L9&lt;K9,N9&lt;M9,P9&lt;O9),ISBLANK(W9))</f>
        <v>#REF!</v>
      </c>
      <c r="Y9" s="82" t="str">
        <f t="shared" si="10"/>
        <v>#N/A</v>
      </c>
      <c r="Z9" s="83" t="str">
        <f t="shared" si="11"/>
        <v>#REF!</v>
      </c>
      <c r="AA9" s="84" t="str">
        <f t="shared" si="12"/>
        <v>No Data</v>
      </c>
      <c r="AB9" s="100" t="str">
        <f t="shared" si="13"/>
        <v/>
      </c>
      <c r="AC9" s="86" t="str">
        <f t="shared" si="14"/>
        <v>Never</v>
      </c>
      <c r="AD9" s="87" t="str">
        <f t="shared" si="15"/>
        <v/>
      </c>
      <c r="AE9" s="57" t="s">
        <v>66</v>
      </c>
      <c r="AF9" s="57" t="str">
        <f t="shared" si="16"/>
        <v/>
      </c>
      <c r="AG9" s="88">
        <f t="shared" si="17"/>
        <v>6159</v>
      </c>
      <c r="AH9" s="89" t="str">
        <f t="shared" ref="AH9:AK9" si="26">vlookup($A9,'States current old'!$A:$G,AH$1,0)</f>
        <v>#REF!</v>
      </c>
      <c r="AI9" s="89" t="str">
        <f t="shared" si="26"/>
        <v>#REF!</v>
      </c>
      <c r="AJ9" s="89" t="str">
        <f t="shared" si="26"/>
        <v>#REF!</v>
      </c>
      <c r="AK9" s="89" t="str">
        <f t="shared" si="26"/>
        <v>#REF!</v>
      </c>
      <c r="AL9" s="89"/>
      <c r="AM9" s="89"/>
      <c r="AN9" s="89"/>
      <c r="AO9" s="89"/>
      <c r="AP9" s="89" t="str">
        <f t="shared" ref="AP9:AQ9" si="27">vlookup($A9,'States current old'!$A:$G,AP$1,0)</f>
        <v>#REF!</v>
      </c>
      <c r="AQ9" s="89" t="str">
        <f t="shared" si="27"/>
        <v>#REF!</v>
      </c>
      <c r="AR9" s="90">
        <f t="shared" si="20"/>
        <v>0</v>
      </c>
      <c r="AS9" s="91" t="str">
        <f t="shared" si="21"/>
        <v>#REF!</v>
      </c>
    </row>
    <row r="10">
      <c r="A10" s="66"/>
      <c r="B10" s="95"/>
      <c r="C10" s="68"/>
      <c r="D10" s="69" t="s">
        <v>67</v>
      </c>
      <c r="E10" s="92">
        <v>43921.541666666664</v>
      </c>
      <c r="F10" s="101">
        <v>3.0</v>
      </c>
      <c r="G10" s="72" t="str">
        <f t="shared" si="7"/>
        <v/>
      </c>
      <c r="H10" s="102">
        <v>7482.0</v>
      </c>
      <c r="I10" s="73">
        <f>28704-6932</f>
        <v>21772</v>
      </c>
      <c r="J10" s="102">
        <v>57400.0</v>
      </c>
      <c r="K10" s="103">
        <v>1617.0</v>
      </c>
      <c r="L10" s="104">
        <v>1617.0</v>
      </c>
      <c r="M10" s="102">
        <v>657.0</v>
      </c>
      <c r="N10" s="105">
        <v>657.0</v>
      </c>
      <c r="O10" s="103"/>
      <c r="P10" s="105"/>
      <c r="Q10" s="102"/>
      <c r="R10" s="102">
        <v>153.0</v>
      </c>
      <c r="S10" s="76">
        <f t="shared" si="8"/>
        <v>86654</v>
      </c>
      <c r="T10" s="77">
        <f t="shared" si="9"/>
        <v>43921.66667</v>
      </c>
      <c r="U10" s="92"/>
      <c r="V10" s="79"/>
      <c r="W10" s="80"/>
      <c r="X10" s="81" t="str">
        <f t="array" ref="X10">AND(OR(H10:J10&lt;&gt;AH10:AJ10,R10:S10&lt;&gt;AP10:AQ10,L10&lt;K10,N10&lt;M10,P10&lt;O10),ISBLANK(W10))</f>
        <v>#REF!</v>
      </c>
      <c r="Y10" s="82" t="str">
        <f t="shared" si="10"/>
        <v>#N/A</v>
      </c>
      <c r="Z10" s="83" t="str">
        <f t="shared" si="11"/>
        <v>#REF!</v>
      </c>
      <c r="AA10" s="84" t="str">
        <f t="shared" si="12"/>
        <v>No Data</v>
      </c>
      <c r="AB10" s="85" t="str">
        <f t="shared" si="13"/>
        <v/>
      </c>
      <c r="AC10" s="86" t="str">
        <f t="shared" si="14"/>
        <v>Never</v>
      </c>
      <c r="AD10" s="87" t="str">
        <f t="shared" si="15"/>
        <v/>
      </c>
      <c r="AE10" s="57" t="s">
        <v>68</v>
      </c>
      <c r="AF10" s="57" t="str">
        <f t="shared" si="16"/>
        <v/>
      </c>
      <c r="AG10" s="88">
        <f t="shared" si="17"/>
        <v>6143</v>
      </c>
      <c r="AH10" s="89" t="str">
        <f t="shared" ref="AH10:AK10" si="28">vlookup($A10,'States current old'!$A:$G,AH$1,0)</f>
        <v>#REF!</v>
      </c>
      <c r="AI10" s="89" t="str">
        <f t="shared" si="28"/>
        <v>#REF!</v>
      </c>
      <c r="AJ10" s="89" t="str">
        <f t="shared" si="28"/>
        <v>#REF!</v>
      </c>
      <c r="AK10" s="89" t="str">
        <f t="shared" si="28"/>
        <v>#REF!</v>
      </c>
      <c r="AL10" s="89"/>
      <c r="AM10" s="89"/>
      <c r="AN10" s="89"/>
      <c r="AO10" s="89"/>
      <c r="AP10" s="89" t="str">
        <f t="shared" ref="AP10:AQ10" si="29">vlookup($A10,'States current old'!$A:$G,AP$1,0)</f>
        <v>#REF!</v>
      </c>
      <c r="AQ10" s="89" t="str">
        <f t="shared" si="29"/>
        <v>#REF!</v>
      </c>
      <c r="AR10" s="90">
        <f t="shared" si="20"/>
        <v>57400</v>
      </c>
      <c r="AS10" s="91" t="str">
        <f t="shared" si="21"/>
        <v>#REF!</v>
      </c>
    </row>
    <row r="11">
      <c r="A11" s="66"/>
      <c r="B11" s="95"/>
      <c r="C11" s="68"/>
      <c r="D11" s="69" t="s">
        <v>69</v>
      </c>
      <c r="E11" s="70">
        <v>43920.666666666664</v>
      </c>
      <c r="F11" s="101">
        <v>2.0</v>
      </c>
      <c r="G11" s="72" t="str">
        <f t="shared" si="7"/>
        <v/>
      </c>
      <c r="H11" s="73">
        <v>2627.0</v>
      </c>
      <c r="I11" s="73">
        <f>15364 - 2627</f>
        <v>12737</v>
      </c>
      <c r="J11" s="73"/>
      <c r="K11" s="74"/>
      <c r="L11" s="75">
        <v>414.0</v>
      </c>
      <c r="M11" s="73"/>
      <c r="N11" s="75"/>
      <c r="O11" s="74"/>
      <c r="P11" s="75"/>
      <c r="Q11" s="73"/>
      <c r="R11" s="73">
        <v>51.0</v>
      </c>
      <c r="S11" s="76">
        <f t="shared" si="8"/>
        <v>15364</v>
      </c>
      <c r="T11" s="77">
        <f t="shared" si="9"/>
        <v>43920.75</v>
      </c>
      <c r="U11" s="70"/>
      <c r="V11" s="79"/>
      <c r="W11" s="79"/>
      <c r="X11" s="81" t="str">
        <f t="array" ref="X11">AND(OR(H11:J11&lt;&gt;AH11:AJ11,R11:S11&lt;&gt;AP11:AQ11,L11&lt;K11,N11&lt;M11,P11&lt;O11),ISBLANK(W11))</f>
        <v>#REF!</v>
      </c>
      <c r="Y11" s="82" t="str">
        <f t="shared" si="10"/>
        <v>#N/A</v>
      </c>
      <c r="Z11" s="83" t="str">
        <f t="shared" si="11"/>
        <v>#REF!</v>
      </c>
      <c r="AA11" s="84" t="str">
        <f t="shared" si="12"/>
        <v>No Data</v>
      </c>
      <c r="AB11" s="85" t="str">
        <f t="shared" si="13"/>
        <v/>
      </c>
      <c r="AC11" s="86" t="str">
        <f t="shared" si="14"/>
        <v>Never</v>
      </c>
      <c r="AD11" s="87" t="str">
        <f t="shared" si="15"/>
        <v/>
      </c>
      <c r="AE11" s="57" t="s">
        <v>70</v>
      </c>
      <c r="AF11" s="57" t="str">
        <f t="shared" si="16"/>
        <v/>
      </c>
      <c r="AG11" s="88">
        <f t="shared" si="17"/>
        <v>6165</v>
      </c>
      <c r="AH11" s="89" t="str">
        <f t="shared" ref="AH11:AK11" si="30">vlookup($A11,'States current old'!$A:$G,AH$1,0)</f>
        <v>#REF!</v>
      </c>
      <c r="AI11" s="89" t="str">
        <f t="shared" si="30"/>
        <v>#REF!</v>
      </c>
      <c r="AJ11" s="89" t="str">
        <f t="shared" si="30"/>
        <v>#REF!</v>
      </c>
      <c r="AK11" s="89" t="str">
        <f t="shared" si="30"/>
        <v>#REF!</v>
      </c>
      <c r="AL11" s="89"/>
      <c r="AM11" s="89"/>
      <c r="AN11" s="89"/>
      <c r="AO11" s="89"/>
      <c r="AP11" s="89" t="str">
        <f t="shared" ref="AP11:AQ11" si="31">vlookup($A11,'States current old'!$A:$G,AP$1,0)</f>
        <v>#REF!</v>
      </c>
      <c r="AQ11" s="89" t="str">
        <f t="shared" si="31"/>
        <v>#REF!</v>
      </c>
      <c r="AR11" s="90">
        <f t="shared" si="20"/>
        <v>0</v>
      </c>
      <c r="AS11" s="91" t="str">
        <f t="shared" si="21"/>
        <v>#REF!</v>
      </c>
    </row>
    <row r="12">
      <c r="A12" s="66"/>
      <c r="B12" s="95"/>
      <c r="C12" s="68"/>
      <c r="D12" s="69" t="s">
        <v>71</v>
      </c>
      <c r="E12" s="70">
        <v>43921.5625</v>
      </c>
      <c r="F12" s="71">
        <v>0.0</v>
      </c>
      <c r="G12" s="72" t="str">
        <f t="shared" si="7"/>
        <v/>
      </c>
      <c r="H12" s="73">
        <v>3128.0</v>
      </c>
      <c r="I12" s="73">
        <f>15600-2571</f>
        <v>13029</v>
      </c>
      <c r="J12" s="73"/>
      <c r="K12" s="74">
        <v>608.0</v>
      </c>
      <c r="L12" s="75">
        <v>608.0</v>
      </c>
      <c r="M12" s="73"/>
      <c r="N12" s="75"/>
      <c r="O12" s="74"/>
      <c r="P12" s="75"/>
      <c r="Q12" s="73"/>
      <c r="R12" s="73">
        <v>69.0</v>
      </c>
      <c r="S12" s="76">
        <f t="shared" si="8"/>
        <v>16157</v>
      </c>
      <c r="T12" s="77">
        <f t="shared" si="9"/>
        <v>43921.5625</v>
      </c>
      <c r="U12" s="70"/>
      <c r="V12" s="79"/>
      <c r="W12" s="79"/>
      <c r="X12" s="81" t="str">
        <f t="array" ref="X12">AND(OR(H12:J12&lt;&gt;AH12:AJ12,R12:S12&lt;&gt;AP12:AQ12,L12&lt;K12,N12&lt;M12,P12&lt;O12),ISBLANK(W12))</f>
        <v>#REF!</v>
      </c>
      <c r="Y12" s="82" t="str">
        <f t="shared" si="10"/>
        <v>#N/A</v>
      </c>
      <c r="Z12" s="83" t="str">
        <f t="shared" si="11"/>
        <v>#REF!</v>
      </c>
      <c r="AA12" s="84" t="str">
        <f t="shared" si="12"/>
        <v>No Data</v>
      </c>
      <c r="AB12" s="85" t="str">
        <f t="shared" si="13"/>
        <v/>
      </c>
      <c r="AC12" s="86" t="str">
        <f t="shared" si="14"/>
        <v>Never</v>
      </c>
      <c r="AD12" s="87" t="str">
        <f t="shared" si="15"/>
        <v/>
      </c>
      <c r="AE12" s="57" t="s">
        <v>72</v>
      </c>
      <c r="AF12" s="57" t="str">
        <f t="shared" si="16"/>
        <v/>
      </c>
      <c r="AG12" s="88">
        <f t="shared" si="17"/>
        <v>6146</v>
      </c>
      <c r="AH12" s="89" t="str">
        <f t="shared" ref="AH12:AK12" si="32">vlookup($A12,'States current old'!$A:$G,AH$1,0)</f>
        <v>#REF!</v>
      </c>
      <c r="AI12" s="89" t="str">
        <f t="shared" si="32"/>
        <v>#REF!</v>
      </c>
      <c r="AJ12" s="89" t="str">
        <f t="shared" si="32"/>
        <v>#REF!</v>
      </c>
      <c r="AK12" s="89" t="str">
        <f t="shared" si="32"/>
        <v>#REF!</v>
      </c>
      <c r="AL12" s="89"/>
      <c r="AM12" s="89"/>
      <c r="AN12" s="89"/>
      <c r="AO12" s="89"/>
      <c r="AP12" s="89" t="str">
        <f t="shared" ref="AP12:AQ12" si="33">vlookup($A12,'States current old'!$A:$G,AP$1,0)</f>
        <v>#REF!</v>
      </c>
      <c r="AQ12" s="89" t="str">
        <f t="shared" si="33"/>
        <v>#REF!</v>
      </c>
      <c r="AR12" s="90">
        <f t="shared" si="20"/>
        <v>0</v>
      </c>
      <c r="AS12" s="91" t="str">
        <f t="shared" si="21"/>
        <v>#REF!</v>
      </c>
    </row>
    <row r="13">
      <c r="A13" s="66"/>
      <c r="B13" s="95"/>
      <c r="C13" s="68"/>
      <c r="D13" s="69" t="s">
        <v>73</v>
      </c>
      <c r="E13" s="70">
        <v>43920.0</v>
      </c>
      <c r="F13" s="71">
        <v>0.0</v>
      </c>
      <c r="G13" s="72" t="str">
        <f t="shared" si="7"/>
        <v/>
      </c>
      <c r="H13" s="73">
        <f>419+76</f>
        <v>495</v>
      </c>
      <c r="I13" s="73">
        <f>3058+204</f>
        <v>3262</v>
      </c>
      <c r="J13" s="73">
        <v>2.0</v>
      </c>
      <c r="K13" s="74"/>
      <c r="L13" s="75"/>
      <c r="M13" s="73"/>
      <c r="N13" s="75"/>
      <c r="O13" s="74"/>
      <c r="P13" s="75"/>
      <c r="Q13" s="73">
        <v>121.0</v>
      </c>
      <c r="R13" s="73">
        <v>9.0</v>
      </c>
      <c r="S13" s="76">
        <f t="shared" si="8"/>
        <v>3759</v>
      </c>
      <c r="T13" s="77">
        <f t="shared" si="9"/>
        <v>43920</v>
      </c>
      <c r="U13" s="70"/>
      <c r="V13" s="79"/>
      <c r="W13" s="80"/>
      <c r="X13" s="81" t="str">
        <f t="array" ref="X13">AND(OR(H13:J13&lt;&gt;AH13:AJ13,R13:S13&lt;&gt;AP13:AQ13,L13&lt;K13,N13&lt;M13,P13&lt;O13),ISBLANK(W13))</f>
        <v>#REF!</v>
      </c>
      <c r="Y13" s="82" t="str">
        <f t="shared" si="10"/>
        <v>#N/A</v>
      </c>
      <c r="Z13" s="83" t="str">
        <f t="shared" si="11"/>
        <v>#REF!</v>
      </c>
      <c r="AA13" s="84" t="str">
        <f t="shared" si="12"/>
        <v>No Data</v>
      </c>
      <c r="AB13" s="85" t="str">
        <f t="shared" si="13"/>
        <v/>
      </c>
      <c r="AC13" s="86" t="str">
        <f t="shared" si="14"/>
        <v>Never</v>
      </c>
      <c r="AD13" s="87" t="str">
        <f t="shared" si="15"/>
        <v/>
      </c>
      <c r="AE13" s="57" t="s">
        <v>74</v>
      </c>
      <c r="AF13" s="57" t="str">
        <f t="shared" si="16"/>
        <v/>
      </c>
      <c r="AG13" s="88">
        <f t="shared" si="17"/>
        <v>6183</v>
      </c>
      <c r="AH13" s="89" t="str">
        <f t="shared" ref="AH13:AK13" si="34">vlookup($A13,'States current old'!$A:$G,AH$1,0)</f>
        <v>#REF!</v>
      </c>
      <c r="AI13" s="89" t="str">
        <f t="shared" si="34"/>
        <v>#REF!</v>
      </c>
      <c r="AJ13" s="89" t="str">
        <f t="shared" si="34"/>
        <v>#REF!</v>
      </c>
      <c r="AK13" s="89" t="str">
        <f t="shared" si="34"/>
        <v>#REF!</v>
      </c>
      <c r="AL13" s="89"/>
      <c r="AM13" s="89"/>
      <c r="AN13" s="89"/>
      <c r="AO13" s="89"/>
      <c r="AP13" s="89" t="str">
        <f t="shared" ref="AP13:AQ13" si="35">vlookup($A13,'States current old'!$A:$G,AP$1,0)</f>
        <v>#REF!</v>
      </c>
      <c r="AQ13" s="89" t="str">
        <f t="shared" si="35"/>
        <v>#REF!</v>
      </c>
      <c r="AR13" s="90">
        <f t="shared" si="20"/>
        <v>2</v>
      </c>
      <c r="AS13" s="91" t="str">
        <f t="shared" si="21"/>
        <v>#REF!</v>
      </c>
    </row>
    <row r="14">
      <c r="A14" s="66"/>
      <c r="B14" s="95"/>
      <c r="C14" s="68"/>
      <c r="D14" s="69" t="s">
        <v>75</v>
      </c>
      <c r="E14" s="70">
        <v>43921.666666666664</v>
      </c>
      <c r="F14" s="71">
        <v>0.0</v>
      </c>
      <c r="G14" s="72" t="str">
        <f t="shared" si="7"/>
        <v/>
      </c>
      <c r="H14" s="73">
        <v>406.0</v>
      </c>
      <c r="I14" s="73">
        <v>3696.0</v>
      </c>
      <c r="J14" s="73"/>
      <c r="K14" s="74">
        <v>57.0</v>
      </c>
      <c r="L14" s="75">
        <v>64.0</v>
      </c>
      <c r="M14" s="73"/>
      <c r="N14" s="75"/>
      <c r="O14" s="74"/>
      <c r="P14" s="75"/>
      <c r="Q14" s="73">
        <v>22.0</v>
      </c>
      <c r="R14" s="73">
        <v>10.0</v>
      </c>
      <c r="S14" s="76">
        <f t="shared" si="8"/>
        <v>4102</v>
      </c>
      <c r="T14" s="77">
        <f t="shared" si="9"/>
        <v>43921.66667</v>
      </c>
      <c r="U14" s="78"/>
      <c r="V14" s="79"/>
      <c r="W14" s="80"/>
      <c r="X14" s="81" t="str">
        <f t="array" ref="X14">AND(OR(H14:J14&lt;&gt;AH14:AJ14,R14:S14&lt;&gt;AP14:AQ14,L14&lt;K14,N14&lt;M14,P14&lt;O14),ISBLANK(W14))</f>
        <v>#REF!</v>
      </c>
      <c r="Y14" s="82" t="str">
        <f t="shared" si="10"/>
        <v>#N/A</v>
      </c>
      <c r="Z14" s="83" t="str">
        <f t="shared" si="11"/>
        <v>#REF!</v>
      </c>
      <c r="AA14" s="84" t="str">
        <f t="shared" si="12"/>
        <v>No Data</v>
      </c>
      <c r="AB14" s="85" t="str">
        <f t="shared" si="13"/>
        <v/>
      </c>
      <c r="AC14" s="86" t="str">
        <f t="shared" si="14"/>
        <v>Never</v>
      </c>
      <c r="AD14" s="87" t="str">
        <f t="shared" si="15"/>
        <v/>
      </c>
      <c r="AE14" s="57" t="s">
        <v>76</v>
      </c>
      <c r="AF14" s="57" t="str">
        <f t="shared" si="16"/>
        <v/>
      </c>
      <c r="AG14" s="88">
        <f t="shared" si="17"/>
        <v>6143</v>
      </c>
      <c r="AH14" s="89" t="str">
        <f t="shared" ref="AH14:AK14" si="36">vlookup($A14,'States current old'!$A:$G,AH$1,0)</f>
        <v>#REF!</v>
      </c>
      <c r="AI14" s="89" t="str">
        <f t="shared" si="36"/>
        <v>#REF!</v>
      </c>
      <c r="AJ14" s="89" t="str">
        <f t="shared" si="36"/>
        <v>#REF!</v>
      </c>
      <c r="AK14" s="89" t="str">
        <f t="shared" si="36"/>
        <v>#REF!</v>
      </c>
      <c r="AL14" s="89"/>
      <c r="AM14" s="89"/>
      <c r="AN14" s="89"/>
      <c r="AO14" s="89"/>
      <c r="AP14" s="89" t="str">
        <f t="shared" ref="AP14:AQ14" si="37">vlookup($A14,'States current old'!$A:$G,AP$1,0)</f>
        <v>#REF!</v>
      </c>
      <c r="AQ14" s="89" t="str">
        <f t="shared" si="37"/>
        <v>#REF!</v>
      </c>
      <c r="AR14" s="90">
        <f t="shared" si="20"/>
        <v>0</v>
      </c>
      <c r="AS14" s="91" t="str">
        <f t="shared" si="21"/>
        <v>#REF!</v>
      </c>
    </row>
    <row r="15">
      <c r="A15" s="66"/>
      <c r="B15" s="95"/>
      <c r="C15" s="68"/>
      <c r="D15" s="106" t="s">
        <v>77</v>
      </c>
      <c r="E15" s="70">
        <v>43921.770833333336</v>
      </c>
      <c r="F15" s="71">
        <v>0.0</v>
      </c>
      <c r="G15" s="72" t="str">
        <f t="shared" si="7"/>
        <v/>
      </c>
      <c r="H15" s="73">
        <v>6741.0</v>
      </c>
      <c r="I15" s="73">
        <v>56644.0</v>
      </c>
      <c r="J15" s="73">
        <v>1163.0</v>
      </c>
      <c r="K15" s="74"/>
      <c r="L15" s="75">
        <v>912.0</v>
      </c>
      <c r="M15" s="73"/>
      <c r="N15" s="75"/>
      <c r="O15" s="74"/>
      <c r="P15" s="75"/>
      <c r="Q15" s="73"/>
      <c r="R15" s="73">
        <v>77.0</v>
      </c>
      <c r="S15" s="76">
        <f t="shared" si="8"/>
        <v>64548</v>
      </c>
      <c r="T15" s="77">
        <f t="shared" si="9"/>
        <v>43921.77083</v>
      </c>
      <c r="U15" s="78"/>
      <c r="V15" s="79"/>
      <c r="W15" s="80"/>
      <c r="X15" s="81" t="str">
        <f t="array" ref="X15">AND(OR(H15:J15&lt;&gt;AH15:AJ15,R15:S15&lt;&gt;AP15:AQ15,L15&lt;K15,N15&lt;M15,P15&lt;O15),ISBLANK(W15))</f>
        <v>#REF!</v>
      </c>
      <c r="Y15" s="82" t="str">
        <f t="shared" si="10"/>
        <v>#N/A</v>
      </c>
      <c r="Z15" s="83" t="str">
        <f t="shared" si="11"/>
        <v>#REF!</v>
      </c>
      <c r="AA15" s="84" t="str">
        <f t="shared" si="12"/>
        <v>No Data</v>
      </c>
      <c r="AB15" s="85" t="str">
        <f t="shared" si="13"/>
        <v/>
      </c>
      <c r="AC15" s="86" t="str">
        <f t="shared" si="14"/>
        <v>Never</v>
      </c>
      <c r="AD15" s="87" t="str">
        <f t="shared" si="15"/>
        <v/>
      </c>
      <c r="AE15" s="57" t="s">
        <v>78</v>
      </c>
      <c r="AF15" s="57" t="str">
        <f t="shared" si="16"/>
        <v/>
      </c>
      <c r="AG15" s="88">
        <f t="shared" si="17"/>
        <v>6141</v>
      </c>
      <c r="AH15" s="89" t="str">
        <f t="shared" ref="AH15:AK15" si="38">vlookup($A15,'States current old'!$A:$G,AH$1,0)</f>
        <v>#REF!</v>
      </c>
      <c r="AI15" s="89" t="str">
        <f t="shared" si="38"/>
        <v>#REF!</v>
      </c>
      <c r="AJ15" s="89" t="str">
        <f t="shared" si="38"/>
        <v>#REF!</v>
      </c>
      <c r="AK15" s="89" t="str">
        <f t="shared" si="38"/>
        <v>#REF!</v>
      </c>
      <c r="AL15" s="89"/>
      <c r="AM15" s="89"/>
      <c r="AN15" s="89"/>
      <c r="AO15" s="89"/>
      <c r="AP15" s="89" t="str">
        <f t="shared" ref="AP15:AQ15" si="39">vlookup($A15,'States current old'!$A:$G,AP$1,0)</f>
        <v>#REF!</v>
      </c>
      <c r="AQ15" s="89" t="str">
        <f t="shared" si="39"/>
        <v>#REF!</v>
      </c>
      <c r="AR15" s="90">
        <f t="shared" si="20"/>
        <v>1163</v>
      </c>
      <c r="AS15" s="91" t="str">
        <f t="shared" si="21"/>
        <v>#REF!</v>
      </c>
    </row>
    <row r="16">
      <c r="A16" s="66"/>
      <c r="B16" s="95"/>
      <c r="C16" s="68"/>
      <c r="D16" s="69" t="s">
        <v>79</v>
      </c>
      <c r="E16" s="70">
        <v>43921.53958333333</v>
      </c>
      <c r="F16" s="101">
        <v>0.0</v>
      </c>
      <c r="G16" s="72" t="str">
        <f t="shared" si="7"/>
        <v/>
      </c>
      <c r="H16" s="73">
        <v>3929.0</v>
      </c>
      <c r="I16" s="73">
        <f>(14260-3602)+(1921-327)</f>
        <v>12252</v>
      </c>
      <c r="J16" s="73"/>
      <c r="K16" s="74"/>
      <c r="L16" s="75">
        <v>833.0</v>
      </c>
      <c r="M16" s="73"/>
      <c r="N16" s="75"/>
      <c r="O16" s="74"/>
      <c r="P16" s="75"/>
      <c r="Q16" s="73"/>
      <c r="R16" s="73">
        <v>111.0</v>
      </c>
      <c r="S16" s="76">
        <f t="shared" si="8"/>
        <v>16181</v>
      </c>
      <c r="T16" s="77">
        <f t="shared" si="9"/>
        <v>43921.53958</v>
      </c>
      <c r="U16" s="78"/>
      <c r="V16" s="79"/>
      <c r="W16" s="80"/>
      <c r="X16" s="81" t="str">
        <f t="array" ref="X16">AND(OR(H16:J16&lt;&gt;AH16:AJ16,R16:S16&lt;&gt;AP16:AQ16,L16&lt;K16,N16&lt;M16,P16&lt;O16),ISBLANK(W16))</f>
        <v>#REF!</v>
      </c>
      <c r="Y16" s="82" t="str">
        <f t="shared" si="10"/>
        <v>#N/A</v>
      </c>
      <c r="Z16" s="83" t="str">
        <f t="shared" si="11"/>
        <v>#REF!</v>
      </c>
      <c r="AA16" s="84" t="str">
        <f t="shared" si="12"/>
        <v>No Data</v>
      </c>
      <c r="AB16" s="85" t="str">
        <f t="shared" si="13"/>
        <v/>
      </c>
      <c r="AC16" s="86" t="str">
        <f t="shared" si="14"/>
        <v>Never</v>
      </c>
      <c r="AD16" s="87" t="str">
        <f t="shared" si="15"/>
        <v/>
      </c>
      <c r="AE16" s="57" t="s">
        <v>80</v>
      </c>
      <c r="AF16" s="57" t="str">
        <f t="shared" si="16"/>
        <v/>
      </c>
      <c r="AG16" s="88">
        <f t="shared" si="17"/>
        <v>6146</v>
      </c>
      <c r="AH16" s="89" t="str">
        <f t="shared" ref="AH16:AK16" si="40">vlookup($A16,'States current old'!$A:$G,AH$1,0)</f>
        <v>#REF!</v>
      </c>
      <c r="AI16" s="89" t="str">
        <f t="shared" si="40"/>
        <v>#REF!</v>
      </c>
      <c r="AJ16" s="89" t="str">
        <f t="shared" si="40"/>
        <v>#REF!</v>
      </c>
      <c r="AK16" s="89" t="str">
        <f t="shared" si="40"/>
        <v>#REF!</v>
      </c>
      <c r="AL16" s="89"/>
      <c r="AM16" s="89"/>
      <c r="AN16" s="89"/>
      <c r="AO16" s="89"/>
      <c r="AP16" s="89" t="str">
        <f t="shared" ref="AP16:AQ16" si="41">vlookup($A16,'States current old'!$A:$G,AP$1,0)</f>
        <v>#REF!</v>
      </c>
      <c r="AQ16" s="89" t="str">
        <f t="shared" si="41"/>
        <v>#REF!</v>
      </c>
      <c r="AR16" s="90">
        <f t="shared" si="20"/>
        <v>0</v>
      </c>
      <c r="AS16" s="91" t="str">
        <f t="shared" si="21"/>
        <v>#REF!</v>
      </c>
    </row>
    <row r="17">
      <c r="A17" s="66"/>
      <c r="B17" s="95"/>
      <c r="C17" s="98"/>
      <c r="D17" s="69" t="s">
        <v>81</v>
      </c>
      <c r="E17" s="70">
        <v>43921.913194444445</v>
      </c>
      <c r="F17" s="71">
        <v>14.0</v>
      </c>
      <c r="G17" s="99" t="str">
        <f t="shared" si="7"/>
        <v/>
      </c>
      <c r="H17" s="73">
        <v>69.0</v>
      </c>
      <c r="I17" s="73">
        <v>406.0</v>
      </c>
      <c r="J17" s="73"/>
      <c r="K17" s="74"/>
      <c r="L17" s="75">
        <v>19.0</v>
      </c>
      <c r="M17" s="73"/>
      <c r="N17" s="75">
        <v>2.0</v>
      </c>
      <c r="O17" s="74"/>
      <c r="P17" s="75"/>
      <c r="Q17" s="73">
        <v>7.0</v>
      </c>
      <c r="R17" s="73">
        <v>2.0</v>
      </c>
      <c r="S17" s="76">
        <f t="shared" si="8"/>
        <v>475</v>
      </c>
      <c r="T17" s="77">
        <f>if(AND(HOUR(E17)=0,MINUTE(E17)=0),E17,E17-time(F17,0,0))</f>
        <v>43921.32986</v>
      </c>
      <c r="U17" s="78"/>
      <c r="V17" s="79"/>
      <c r="W17" s="80"/>
      <c r="X17" s="81" t="str">
        <f t="array" ref="X17">AND(OR(H17:J17&lt;&gt;AH17:AJ17,R17:S17&lt;&gt;AP17:AQ17,L17&lt;K17,N17&lt;M17,P17&lt;O17),ISBLANK(W17))</f>
        <v>#REF!</v>
      </c>
      <c r="Y17" s="82" t="str">
        <f t="shared" si="10"/>
        <v>#N/A</v>
      </c>
      <c r="Z17" s="83" t="str">
        <f t="shared" si="11"/>
        <v>#REF!</v>
      </c>
      <c r="AA17" s="84" t="str">
        <f t="shared" si="12"/>
        <v>No Data</v>
      </c>
      <c r="AB17" s="85" t="str">
        <f t="shared" si="13"/>
        <v/>
      </c>
      <c r="AC17" s="86" t="str">
        <f t="shared" si="14"/>
        <v>Never</v>
      </c>
      <c r="AD17" s="87" t="str">
        <f t="shared" si="15"/>
        <v/>
      </c>
      <c r="AE17" s="57" t="s">
        <v>82</v>
      </c>
      <c r="AF17" s="57" t="str">
        <f t="shared" si="16"/>
        <v/>
      </c>
      <c r="AG17" s="88">
        <f t="shared" si="17"/>
        <v>6151</v>
      </c>
      <c r="AH17" s="89" t="str">
        <f t="shared" ref="AH17:AK17" si="42">vlookup($A17,'States current old'!$A:$G,AH$1,0)</f>
        <v>#REF!</v>
      </c>
      <c r="AI17" s="89" t="str">
        <f t="shared" si="42"/>
        <v>#REF!</v>
      </c>
      <c r="AJ17" s="89" t="str">
        <f t="shared" si="42"/>
        <v>#REF!</v>
      </c>
      <c r="AK17" s="89" t="str">
        <f t="shared" si="42"/>
        <v>#REF!</v>
      </c>
      <c r="AL17" s="89"/>
      <c r="AM17" s="89"/>
      <c r="AN17" s="89"/>
      <c r="AO17" s="89"/>
      <c r="AP17" s="89" t="str">
        <f t="shared" ref="AP17:AQ17" si="43">vlookup($A17,'States current old'!$A:$G,AP$1,0)</f>
        <v>#REF!</v>
      </c>
      <c r="AQ17" s="89" t="str">
        <f t="shared" si="43"/>
        <v>#REF!</v>
      </c>
      <c r="AR17" s="90">
        <f t="shared" si="20"/>
        <v>0</v>
      </c>
      <c r="AS17" s="91" t="str">
        <f t="shared" si="21"/>
        <v>#REF!</v>
      </c>
    </row>
    <row r="18">
      <c r="A18" s="66"/>
      <c r="B18" s="95"/>
      <c r="C18" s="68"/>
      <c r="D18" s="69" t="s">
        <v>83</v>
      </c>
      <c r="E18" s="70">
        <v>43920.5</v>
      </c>
      <c r="F18" s="101">
        <v>6.0</v>
      </c>
      <c r="G18" s="72" t="str">
        <f t="shared" si="7"/>
        <v/>
      </c>
      <c r="H18" s="73">
        <v>204.0</v>
      </c>
      <c r="I18" s="73">
        <f>8675-204</f>
        <v>8471</v>
      </c>
      <c r="J18" s="73">
        <v>11.0</v>
      </c>
      <c r="K18" s="74"/>
      <c r="L18" s="75">
        <v>12.0</v>
      </c>
      <c r="M18" s="73"/>
      <c r="N18" s="75">
        <v>6.0</v>
      </c>
      <c r="O18" s="74"/>
      <c r="P18" s="75"/>
      <c r="Q18" s="73">
        <v>49.0</v>
      </c>
      <c r="R18" s="73">
        <v>0.0</v>
      </c>
      <c r="S18" s="76">
        <f t="shared" si="8"/>
        <v>8686</v>
      </c>
      <c r="T18" s="77">
        <f t="shared" ref="T18:T31" si="46">if(AND(HOUR(E18)=0,MINUTE(E18)=0),E18,E18+time(F18,0,0))</f>
        <v>43920.75</v>
      </c>
      <c r="U18" s="78"/>
      <c r="V18" s="79"/>
      <c r="W18" s="80"/>
      <c r="X18" s="81" t="str">
        <f t="array" ref="X18">AND(OR(H18:J18&lt;&gt;AH18:AJ18,R18:S18&lt;&gt;AP18:AQ18,L18&lt;K18,N18&lt;M18,P18&lt;O18),ISBLANK(W18))</f>
        <v>#REF!</v>
      </c>
      <c r="Y18" s="82" t="str">
        <f t="shared" si="10"/>
        <v>#N/A</v>
      </c>
      <c r="Z18" s="83" t="str">
        <f t="shared" si="11"/>
        <v>#REF!</v>
      </c>
      <c r="AA18" s="84" t="str">
        <f t="shared" si="12"/>
        <v>No Data</v>
      </c>
      <c r="AB18" s="85" t="str">
        <f t="shared" si="13"/>
        <v/>
      </c>
      <c r="AC18" s="86" t="str">
        <f t="shared" si="14"/>
        <v>Never</v>
      </c>
      <c r="AD18" s="87" t="str">
        <f t="shared" si="15"/>
        <v/>
      </c>
      <c r="AE18" s="57" t="s">
        <v>84</v>
      </c>
      <c r="AF18" s="57" t="str">
        <f t="shared" si="16"/>
        <v/>
      </c>
      <c r="AG18" s="88">
        <f t="shared" si="17"/>
        <v>6165</v>
      </c>
      <c r="AH18" s="89" t="str">
        <f t="shared" ref="AH18:AK18" si="44">vlookup($A18,'States current old'!$A:$G,AH$1,0)</f>
        <v>#REF!</v>
      </c>
      <c r="AI18" s="89" t="str">
        <f t="shared" si="44"/>
        <v>#REF!</v>
      </c>
      <c r="AJ18" s="89" t="str">
        <f t="shared" si="44"/>
        <v>#REF!</v>
      </c>
      <c r="AK18" s="89" t="str">
        <f t="shared" si="44"/>
        <v>#REF!</v>
      </c>
      <c r="AL18" s="89"/>
      <c r="AM18" s="89"/>
      <c r="AN18" s="89"/>
      <c r="AO18" s="89"/>
      <c r="AP18" s="89" t="str">
        <f t="shared" ref="AP18:AQ18" si="45">vlookup($A18,'States current old'!$A:$G,AP$1,0)</f>
        <v>#REF!</v>
      </c>
      <c r="AQ18" s="89" t="str">
        <f t="shared" si="45"/>
        <v>#REF!</v>
      </c>
      <c r="AR18" s="90">
        <f t="shared" si="20"/>
        <v>11</v>
      </c>
      <c r="AS18" s="91" t="str">
        <f t="shared" si="21"/>
        <v>#REF!</v>
      </c>
    </row>
    <row r="19">
      <c r="A19" s="66"/>
      <c r="B19" s="95"/>
      <c r="C19" s="68"/>
      <c r="D19" s="69" t="s">
        <v>85</v>
      </c>
      <c r="E19" s="70">
        <v>43921.0</v>
      </c>
      <c r="F19" s="101">
        <v>2.0</v>
      </c>
      <c r="G19" s="72" t="str">
        <f t="shared" si="7"/>
        <v/>
      </c>
      <c r="H19" s="73">
        <v>497.0</v>
      </c>
      <c r="I19" s="73">
        <v>6888.0</v>
      </c>
      <c r="J19" s="73"/>
      <c r="K19" s="74">
        <v>61.0</v>
      </c>
      <c r="L19" s="75">
        <f>61+33</f>
        <v>94</v>
      </c>
      <c r="M19" s="73"/>
      <c r="N19" s="75"/>
      <c r="O19" s="74"/>
      <c r="P19" s="75"/>
      <c r="Q19" s="73">
        <v>33.0</v>
      </c>
      <c r="R19" s="73">
        <v>7.0</v>
      </c>
      <c r="S19" s="76">
        <f t="shared" si="8"/>
        <v>7385</v>
      </c>
      <c r="T19" s="77">
        <f t="shared" si="46"/>
        <v>43921</v>
      </c>
      <c r="U19" s="92"/>
      <c r="V19" s="79"/>
      <c r="W19" s="80"/>
      <c r="X19" s="81" t="str">
        <f t="array" ref="X19">AND(OR(H19:J19&lt;&gt;AH19:AJ19,R19:S19&lt;&gt;AP19:AQ19,L19&lt;K19,N19&lt;M19,P19&lt;O19),ISBLANK(W19))</f>
        <v>#REF!</v>
      </c>
      <c r="Y19" s="82" t="str">
        <f t="shared" si="10"/>
        <v>#N/A</v>
      </c>
      <c r="Z19" s="83" t="str">
        <f t="shared" si="11"/>
        <v>#REF!</v>
      </c>
      <c r="AA19" s="84" t="str">
        <f t="shared" si="12"/>
        <v>No Data</v>
      </c>
      <c r="AB19" s="85" t="str">
        <f t="shared" si="13"/>
        <v/>
      </c>
      <c r="AC19" s="86" t="str">
        <f t="shared" si="14"/>
        <v>Never</v>
      </c>
      <c r="AD19" s="87" t="str">
        <f t="shared" si="15"/>
        <v/>
      </c>
      <c r="AE19" s="57" t="s">
        <v>86</v>
      </c>
      <c r="AF19" s="57" t="str">
        <f t="shared" si="16"/>
        <v/>
      </c>
      <c r="AG19" s="88">
        <f t="shared" si="17"/>
        <v>6159</v>
      </c>
      <c r="AH19" s="89" t="str">
        <f t="shared" ref="AH19:AK19" si="47">vlookup($A19,'States current old'!$A:$G,AH$1,0)</f>
        <v>#REF!</v>
      </c>
      <c r="AI19" s="89" t="str">
        <f t="shared" si="47"/>
        <v>#REF!</v>
      </c>
      <c r="AJ19" s="89" t="str">
        <f t="shared" si="47"/>
        <v>#REF!</v>
      </c>
      <c r="AK19" s="89" t="str">
        <f t="shared" si="47"/>
        <v>#REF!</v>
      </c>
      <c r="AL19" s="89"/>
      <c r="AM19" s="89"/>
      <c r="AN19" s="89"/>
      <c r="AO19" s="89"/>
      <c r="AP19" s="89" t="str">
        <f t="shared" ref="AP19:AQ19" si="48">vlookup($A19,'States current old'!$A:$G,AP$1,0)</f>
        <v>#REF!</v>
      </c>
      <c r="AQ19" s="89" t="str">
        <f t="shared" si="48"/>
        <v>#REF!</v>
      </c>
      <c r="AR19" s="90">
        <f t="shared" si="20"/>
        <v>0</v>
      </c>
      <c r="AS19" s="91" t="str">
        <f t="shared" si="21"/>
        <v>#REF!</v>
      </c>
    </row>
    <row r="20">
      <c r="A20" s="66"/>
      <c r="B20" s="95"/>
      <c r="C20" s="68"/>
      <c r="D20" s="69" t="s">
        <v>87</v>
      </c>
      <c r="E20" s="70">
        <v>43920.708333333336</v>
      </c>
      <c r="F20" s="71">
        <v>2.0</v>
      </c>
      <c r="G20" s="72" t="str">
        <f t="shared" si="7"/>
        <v/>
      </c>
      <c r="H20" s="73">
        <v>415.0</v>
      </c>
      <c r="I20" s="73">
        <f>4145 + 1567 - 415 </f>
        <v>5297</v>
      </c>
      <c r="J20" s="73"/>
      <c r="K20" s="74"/>
      <c r="L20" s="75">
        <v>45.0</v>
      </c>
      <c r="M20" s="73"/>
      <c r="N20" s="75">
        <v>6.0</v>
      </c>
      <c r="O20" s="74"/>
      <c r="P20" s="75"/>
      <c r="Q20" s="73"/>
      <c r="R20" s="73">
        <v>7.0</v>
      </c>
      <c r="S20" s="76">
        <f t="shared" si="8"/>
        <v>5712</v>
      </c>
      <c r="T20" s="77">
        <f t="shared" si="46"/>
        <v>43920.79167</v>
      </c>
      <c r="U20" s="92"/>
      <c r="V20" s="79"/>
      <c r="W20" s="80"/>
      <c r="X20" s="81" t="str">
        <f t="array" ref="X20">AND(OR(H20:J20&lt;&gt;AH20:AJ20,R20:S20&lt;&gt;AP20:AQ20,L20&lt;K20,N20&lt;M20,P20&lt;O20),ISBLANK(W20))</f>
        <v>#REF!</v>
      </c>
      <c r="Y20" s="82" t="str">
        <f t="shared" si="10"/>
        <v>#N/A</v>
      </c>
      <c r="Z20" s="83" t="str">
        <f t="shared" si="11"/>
        <v>#REF!</v>
      </c>
      <c r="AA20" s="84" t="str">
        <f t="shared" si="12"/>
        <v>No Data</v>
      </c>
      <c r="AB20" s="85" t="str">
        <f t="shared" si="13"/>
        <v/>
      </c>
      <c r="AC20" s="86" t="str">
        <f t="shared" si="14"/>
        <v>Never</v>
      </c>
      <c r="AD20" s="87" t="str">
        <f t="shared" si="15"/>
        <v/>
      </c>
      <c r="AE20" s="57" t="s">
        <v>88</v>
      </c>
      <c r="AF20" s="57" t="str">
        <f t="shared" si="16"/>
        <v/>
      </c>
      <c r="AG20" s="88">
        <f t="shared" si="17"/>
        <v>6164</v>
      </c>
      <c r="AH20" s="89" t="str">
        <f t="shared" ref="AH20:AK20" si="49">vlookup($A20,'States current old'!$A:$G,AH$1,0)</f>
        <v>#REF!</v>
      </c>
      <c r="AI20" s="89" t="str">
        <f t="shared" si="49"/>
        <v>#REF!</v>
      </c>
      <c r="AJ20" s="89" t="str">
        <f t="shared" si="49"/>
        <v>#REF!</v>
      </c>
      <c r="AK20" s="89" t="str">
        <f t="shared" si="49"/>
        <v>#REF!</v>
      </c>
      <c r="AL20" s="89"/>
      <c r="AM20" s="89"/>
      <c r="AN20" s="89"/>
      <c r="AO20" s="89"/>
      <c r="AP20" s="89" t="str">
        <f t="shared" ref="AP20:AQ20" si="50">vlookup($A20,'States current old'!$A:$G,AP$1,0)</f>
        <v>#REF!</v>
      </c>
      <c r="AQ20" s="89" t="str">
        <f t="shared" si="50"/>
        <v>#REF!</v>
      </c>
      <c r="AR20" s="90">
        <f t="shared" si="20"/>
        <v>0</v>
      </c>
      <c r="AS20" s="91" t="str">
        <f t="shared" si="21"/>
        <v>#REF!</v>
      </c>
    </row>
    <row r="21">
      <c r="A21" s="66"/>
      <c r="B21" s="95"/>
      <c r="C21" s="68"/>
      <c r="D21" s="69"/>
      <c r="E21" s="70">
        <v>43921.0</v>
      </c>
      <c r="F21" s="71">
        <v>1.0</v>
      </c>
      <c r="G21" s="72" t="str">
        <f t="shared" si="7"/>
        <v/>
      </c>
      <c r="H21" s="107">
        <v>5994.0</v>
      </c>
      <c r="I21" s="73">
        <f>35225-5994</f>
        <v>29231</v>
      </c>
      <c r="J21" s="73"/>
      <c r="K21" s="74"/>
      <c r="L21" s="75"/>
      <c r="M21" s="73"/>
      <c r="N21" s="75"/>
      <c r="O21" s="74"/>
      <c r="P21" s="75"/>
      <c r="Q21" s="73"/>
      <c r="R21" s="73">
        <v>99.0</v>
      </c>
      <c r="S21" s="76">
        <f t="shared" si="8"/>
        <v>35225</v>
      </c>
      <c r="T21" s="77">
        <f t="shared" si="46"/>
        <v>43921</v>
      </c>
      <c r="U21" s="70"/>
      <c r="V21" s="79"/>
      <c r="W21" s="80"/>
      <c r="X21" s="81" t="str">
        <f t="array" ref="X21">AND(OR(H21:J21&lt;&gt;AH21:AJ21,R21:S21&lt;&gt;AP21:AQ21,L21&lt;K21,N21&lt;M21,P21&lt;O21),ISBLANK(W21))</f>
        <v>#REF!</v>
      </c>
      <c r="Y21" s="82" t="str">
        <f t="shared" si="10"/>
        <v>#N/A</v>
      </c>
      <c r="Z21" s="83" t="str">
        <f t="shared" si="11"/>
        <v>#REF!</v>
      </c>
      <c r="AA21" s="84" t="str">
        <f t="shared" si="12"/>
        <v>No Data</v>
      </c>
      <c r="AB21" s="85" t="str">
        <f t="shared" si="13"/>
        <v/>
      </c>
      <c r="AC21" s="86" t="str">
        <f t="shared" si="14"/>
        <v>Never</v>
      </c>
      <c r="AD21" s="87" t="str">
        <f t="shared" si="15"/>
        <v/>
      </c>
      <c r="AE21" s="57" t="s">
        <v>89</v>
      </c>
      <c r="AF21" s="57" t="str">
        <f t="shared" si="16"/>
        <v/>
      </c>
      <c r="AG21" s="88">
        <f t="shared" si="17"/>
        <v>6159</v>
      </c>
      <c r="AH21" s="89" t="str">
        <f t="shared" ref="AH21:AK21" si="51">vlookup($A21,'States current old'!$A:$G,AH$1,0)</f>
        <v>#REF!</v>
      </c>
      <c r="AI21" s="89" t="str">
        <f t="shared" si="51"/>
        <v>#REF!</v>
      </c>
      <c r="AJ21" s="89" t="str">
        <f t="shared" si="51"/>
        <v>#REF!</v>
      </c>
      <c r="AK21" s="89" t="str">
        <f t="shared" si="51"/>
        <v>#REF!</v>
      </c>
      <c r="AL21" s="89"/>
      <c r="AM21" s="89"/>
      <c r="AN21" s="89"/>
      <c r="AO21" s="89"/>
      <c r="AP21" s="89" t="str">
        <f t="shared" ref="AP21:AQ21" si="52">vlookup($A21,'States current old'!$A:$G,AP$1,0)</f>
        <v>#REF!</v>
      </c>
      <c r="AQ21" s="89" t="str">
        <f t="shared" si="52"/>
        <v>#REF!</v>
      </c>
      <c r="AR21" s="90">
        <f t="shared" si="20"/>
        <v>0</v>
      </c>
      <c r="AS21" s="91" t="str">
        <f t="shared" si="21"/>
        <v>#REF!</v>
      </c>
    </row>
    <row r="22">
      <c r="A22" s="66"/>
      <c r="B22" s="95"/>
      <c r="C22" s="68"/>
      <c r="D22" s="69" t="s">
        <v>90</v>
      </c>
      <c r="E22" s="92">
        <v>43920.49930555555</v>
      </c>
      <c r="F22" s="71">
        <v>1.0</v>
      </c>
      <c r="G22" s="72" t="str">
        <f t="shared" si="7"/>
        <v/>
      </c>
      <c r="H22" s="73">
        <v>2159.0</v>
      </c>
      <c r="I22" s="73">
        <f>13373-2159</f>
        <v>11214</v>
      </c>
      <c r="J22" s="73"/>
      <c r="K22" s="74"/>
      <c r="L22" s="75"/>
      <c r="M22" s="73"/>
      <c r="N22" s="75"/>
      <c r="O22" s="74"/>
      <c r="P22" s="75"/>
      <c r="Q22" s="73"/>
      <c r="R22" s="73">
        <v>49.0</v>
      </c>
      <c r="S22" s="76">
        <f t="shared" si="8"/>
        <v>13373</v>
      </c>
      <c r="T22" s="77">
        <f t="shared" si="46"/>
        <v>43920.54097</v>
      </c>
      <c r="U22" s="70"/>
      <c r="V22" s="79"/>
      <c r="W22" s="80"/>
      <c r="X22" s="81" t="str">
        <f t="array" ref="X22">AND(OR(H22:J22&lt;&gt;AH22:AJ22,R22:S22&lt;&gt;AP22:AQ22,L22&lt;K22,N22&lt;M22,P22&lt;O22),ISBLANK(W22))</f>
        <v>#REF!</v>
      </c>
      <c r="Y22" s="82" t="str">
        <f t="shared" si="10"/>
        <v>#N/A</v>
      </c>
      <c r="Z22" s="83" t="str">
        <f t="shared" si="11"/>
        <v>#REF!</v>
      </c>
      <c r="AA22" s="84" t="str">
        <f t="shared" si="12"/>
        <v>No Data</v>
      </c>
      <c r="AB22" s="85" t="str">
        <f t="shared" si="13"/>
        <v/>
      </c>
      <c r="AC22" s="86" t="str">
        <f t="shared" si="14"/>
        <v>Never</v>
      </c>
      <c r="AD22" s="87" t="str">
        <f t="shared" si="15"/>
        <v/>
      </c>
      <c r="AE22" s="57" t="s">
        <v>91</v>
      </c>
      <c r="AF22" s="57" t="str">
        <f t="shared" si="16"/>
        <v/>
      </c>
      <c r="AG22" s="88">
        <f t="shared" si="17"/>
        <v>6170</v>
      </c>
      <c r="AH22" s="89" t="str">
        <f t="shared" ref="AH22:AK22" si="53">vlookup($A22,'States current old'!$A:$G,AH$1,0)</f>
        <v>#REF!</v>
      </c>
      <c r="AI22" s="89" t="str">
        <f t="shared" si="53"/>
        <v>#REF!</v>
      </c>
      <c r="AJ22" s="89" t="str">
        <f t="shared" si="53"/>
        <v>#REF!</v>
      </c>
      <c r="AK22" s="89" t="str">
        <f t="shared" si="53"/>
        <v>#REF!</v>
      </c>
      <c r="AL22" s="89"/>
      <c r="AM22" s="89"/>
      <c r="AN22" s="89"/>
      <c r="AO22" s="89"/>
      <c r="AP22" s="89" t="str">
        <f t="shared" ref="AP22:AQ22" si="54">vlookup($A22,'States current old'!$A:$G,AP$1,0)</f>
        <v>#REF!</v>
      </c>
      <c r="AQ22" s="89" t="str">
        <f t="shared" si="54"/>
        <v>#REF!</v>
      </c>
      <c r="AR22" s="90">
        <f t="shared" si="20"/>
        <v>0</v>
      </c>
      <c r="AS22" s="91" t="str">
        <f t="shared" si="21"/>
        <v>#REF!</v>
      </c>
    </row>
    <row r="23">
      <c r="A23" s="66"/>
      <c r="B23" s="95"/>
      <c r="C23" s="68"/>
      <c r="D23" s="69" t="s">
        <v>92</v>
      </c>
      <c r="E23" s="70">
        <v>43921.416666666664</v>
      </c>
      <c r="F23" s="71">
        <v>1.0</v>
      </c>
      <c r="G23" s="72" t="str">
        <f t="shared" si="7"/>
        <v/>
      </c>
      <c r="H23" s="73">
        <v>428.0</v>
      </c>
      <c r="I23" s="73">
        <v>4996.0</v>
      </c>
      <c r="J23" s="73"/>
      <c r="K23" s="74"/>
      <c r="L23" s="75">
        <v>79.0</v>
      </c>
      <c r="M23" s="73"/>
      <c r="N23" s="75"/>
      <c r="O23" s="74"/>
      <c r="P23" s="75"/>
      <c r="Q23" s="73"/>
      <c r="R23" s="73">
        <v>9.0</v>
      </c>
      <c r="S23" s="76">
        <f t="shared" si="8"/>
        <v>5424</v>
      </c>
      <c r="T23" s="77">
        <f t="shared" si="46"/>
        <v>43921.45833</v>
      </c>
      <c r="U23" s="78"/>
      <c r="V23" s="79"/>
      <c r="W23" s="80"/>
      <c r="X23" s="81" t="str">
        <f t="array" ref="X23">AND(OR(H23:J23&lt;&gt;AH23:AJ23,R23:S23&lt;&gt;AP23:AQ23,L23&lt;K23,N23&lt;M23,P23&lt;O23),ISBLANK(W23))</f>
        <v>#REF!</v>
      </c>
      <c r="Y23" s="82" t="str">
        <f t="shared" si="10"/>
        <v>#N/A</v>
      </c>
      <c r="Z23" s="83" t="str">
        <f t="shared" si="11"/>
        <v>#REF!</v>
      </c>
      <c r="AA23" s="84" t="str">
        <f t="shared" si="12"/>
        <v>No Data</v>
      </c>
      <c r="AB23" s="85" t="str">
        <f t="shared" si="13"/>
        <v/>
      </c>
      <c r="AC23" s="86" t="str">
        <f t="shared" si="14"/>
        <v>Never</v>
      </c>
      <c r="AD23" s="87" t="str">
        <f t="shared" si="15"/>
        <v/>
      </c>
      <c r="AE23" s="57" t="s">
        <v>93</v>
      </c>
      <c r="AF23" s="57" t="str">
        <f t="shared" si="16"/>
        <v/>
      </c>
      <c r="AG23" s="88">
        <f t="shared" si="17"/>
        <v>6148</v>
      </c>
      <c r="AH23" s="89" t="str">
        <f t="shared" ref="AH23:AK23" si="55">vlookup($A23,'States current old'!$A:$G,AH$1,0)</f>
        <v>#REF!</v>
      </c>
      <c r="AI23" s="89" t="str">
        <f t="shared" si="55"/>
        <v>#REF!</v>
      </c>
      <c r="AJ23" s="89" t="str">
        <f t="shared" si="55"/>
        <v>#REF!</v>
      </c>
      <c r="AK23" s="89" t="str">
        <f t="shared" si="55"/>
        <v>#REF!</v>
      </c>
      <c r="AL23" s="89"/>
      <c r="AM23" s="89"/>
      <c r="AN23" s="89"/>
      <c r="AO23" s="89"/>
      <c r="AP23" s="89" t="str">
        <f t="shared" ref="AP23:AQ23" si="56">vlookup($A23,'States current old'!$A:$G,AP$1,0)</f>
        <v>#REF!</v>
      </c>
      <c r="AQ23" s="89" t="str">
        <f t="shared" si="56"/>
        <v>#REF!</v>
      </c>
      <c r="AR23" s="90">
        <f t="shared" si="20"/>
        <v>0</v>
      </c>
      <c r="AS23" s="91" t="str">
        <f t="shared" si="21"/>
        <v>#REF!</v>
      </c>
    </row>
    <row r="24">
      <c r="A24" s="66"/>
      <c r="B24" s="95"/>
      <c r="C24" s="68"/>
      <c r="D24" s="69" t="s">
        <v>94</v>
      </c>
      <c r="E24" s="92">
        <v>43920.708333333336</v>
      </c>
      <c r="F24" s="71">
        <v>0.0</v>
      </c>
      <c r="G24" s="72" t="str">
        <f t="shared" si="7"/>
        <v/>
      </c>
      <c r="H24" s="73">
        <v>480.0</v>
      </c>
      <c r="I24" s="73">
        <f>6810 - 480</f>
        <v>6330</v>
      </c>
      <c r="J24" s="73"/>
      <c r="K24" s="74"/>
      <c r="L24" s="75"/>
      <c r="M24" s="73"/>
      <c r="N24" s="75"/>
      <c r="O24" s="74"/>
      <c r="P24" s="75"/>
      <c r="Q24" s="73"/>
      <c r="R24" s="73">
        <v>11.0</v>
      </c>
      <c r="S24" s="76">
        <f t="shared" si="8"/>
        <v>6810</v>
      </c>
      <c r="T24" s="77">
        <f t="shared" si="46"/>
        <v>43920.70833</v>
      </c>
      <c r="U24" s="92"/>
      <c r="V24" s="79"/>
      <c r="W24" s="80"/>
      <c r="X24" s="81" t="str">
        <f t="array" ref="X24">AND(OR(H24:J24&lt;&gt;AH24:AJ24,R24:S24&lt;&gt;AP24:AQ24,L24&lt;K24,N24&lt;M24,P24&lt;O24),ISBLANK(W24))</f>
        <v>#REF!</v>
      </c>
      <c r="Y24" s="82" t="str">
        <f t="shared" si="10"/>
        <v>#N/A</v>
      </c>
      <c r="Z24" s="83" t="str">
        <f t="shared" si="11"/>
        <v>#REF!</v>
      </c>
      <c r="AA24" s="84" t="str">
        <f t="shared" si="12"/>
        <v>No Data</v>
      </c>
      <c r="AB24" s="85" t="str">
        <f t="shared" si="13"/>
        <v/>
      </c>
      <c r="AC24" s="86" t="str">
        <f t="shared" si="14"/>
        <v>Never</v>
      </c>
      <c r="AD24" s="87" t="str">
        <f t="shared" si="15"/>
        <v/>
      </c>
      <c r="AE24" s="57" t="s">
        <v>95</v>
      </c>
      <c r="AF24" s="57" t="str">
        <f t="shared" si="16"/>
        <v/>
      </c>
      <c r="AG24" s="88">
        <f t="shared" si="17"/>
        <v>6166</v>
      </c>
      <c r="AH24" s="89" t="str">
        <f t="shared" ref="AH24:AK24" si="57">vlookup($A24,'States current old'!$A:$G,AH$1,0)</f>
        <v>#REF!</v>
      </c>
      <c r="AI24" s="89" t="str">
        <f t="shared" si="57"/>
        <v>#REF!</v>
      </c>
      <c r="AJ24" s="89" t="str">
        <f t="shared" si="57"/>
        <v>#REF!</v>
      </c>
      <c r="AK24" s="89" t="str">
        <f t="shared" si="57"/>
        <v>#REF!</v>
      </c>
      <c r="AL24" s="89"/>
      <c r="AM24" s="89"/>
      <c r="AN24" s="89"/>
      <c r="AO24" s="89"/>
      <c r="AP24" s="89" t="str">
        <f t="shared" ref="AP24:AQ24" si="58">vlookup($A24,'States current old'!$A:$G,AP$1,0)</f>
        <v>#REF!</v>
      </c>
      <c r="AQ24" s="89" t="str">
        <f t="shared" si="58"/>
        <v>#REF!</v>
      </c>
      <c r="AR24" s="90">
        <f t="shared" si="20"/>
        <v>0</v>
      </c>
      <c r="AS24" s="91" t="str">
        <f t="shared" si="21"/>
        <v>#REF!</v>
      </c>
    </row>
    <row r="25">
      <c r="A25" s="66"/>
      <c r="B25" s="108"/>
      <c r="C25" s="68"/>
      <c r="D25" s="69" t="s">
        <v>96</v>
      </c>
      <c r="E25" s="70">
        <v>43921.5</v>
      </c>
      <c r="F25" s="71">
        <v>1.0</v>
      </c>
      <c r="G25" s="72" t="str">
        <f t="shared" si="7"/>
        <v/>
      </c>
      <c r="H25" s="73">
        <v>5237.0</v>
      </c>
      <c r="I25" s="73">
        <f>35498+3469-5237</f>
        <v>33730</v>
      </c>
      <c r="J25" s="73"/>
      <c r="K25" s="74"/>
      <c r="L25" s="75">
        <v>1355.0</v>
      </c>
      <c r="M25" s="73"/>
      <c r="N25" s="75"/>
      <c r="O25" s="74"/>
      <c r="P25" s="75">
        <v>438.0</v>
      </c>
      <c r="Q25" s="73"/>
      <c r="R25" s="73">
        <v>239.0</v>
      </c>
      <c r="S25" s="76">
        <f t="shared" si="8"/>
        <v>38967</v>
      </c>
      <c r="T25" s="77">
        <f t="shared" si="46"/>
        <v>43921.54167</v>
      </c>
      <c r="U25" s="109"/>
      <c r="V25" s="79"/>
      <c r="W25" s="80"/>
      <c r="X25" s="81" t="str">
        <f t="array" ref="X25">AND(OR(H25:J25&lt;&gt;AH25:AJ25,R25:S25&lt;&gt;AP25:AQ25,L25&lt;K25,N25&lt;M25,P25&lt;O25),ISBLANK(W25))</f>
        <v>#REF!</v>
      </c>
      <c r="Y25" s="82" t="str">
        <f t="shared" si="10"/>
        <v>#N/A</v>
      </c>
      <c r="Z25" s="83" t="str">
        <f t="shared" si="11"/>
        <v>#REF!</v>
      </c>
      <c r="AA25" s="84" t="str">
        <f t="shared" si="12"/>
        <v>No Data</v>
      </c>
      <c r="AB25" s="85" t="str">
        <f t="shared" si="13"/>
        <v/>
      </c>
      <c r="AC25" s="86" t="str">
        <f t="shared" si="14"/>
        <v>Never</v>
      </c>
      <c r="AD25" s="87" t="str">
        <f t="shared" si="15"/>
        <v/>
      </c>
      <c r="AE25" s="57" t="s">
        <v>97</v>
      </c>
      <c r="AF25" s="57" t="str">
        <f t="shared" si="16"/>
        <v/>
      </c>
      <c r="AG25" s="88">
        <f t="shared" si="17"/>
        <v>6146</v>
      </c>
      <c r="AH25" s="89" t="str">
        <f t="shared" ref="AH25:AK25" si="59">vlookup($A25,'States current old'!$A:$G,AH$1,0)</f>
        <v>#REF!</v>
      </c>
      <c r="AI25" s="89" t="str">
        <f t="shared" si="59"/>
        <v>#REF!</v>
      </c>
      <c r="AJ25" s="89" t="str">
        <f t="shared" si="59"/>
        <v>#REF!</v>
      </c>
      <c r="AK25" s="89" t="str">
        <f t="shared" si="59"/>
        <v>#REF!</v>
      </c>
      <c r="AL25" s="89"/>
      <c r="AM25" s="89"/>
      <c r="AN25" s="89"/>
      <c r="AO25" s="89"/>
      <c r="AP25" s="89" t="str">
        <f t="shared" ref="AP25:AQ25" si="60">vlookup($A25,'States current old'!$A:$G,AP$1,0)</f>
        <v>#REF!</v>
      </c>
      <c r="AQ25" s="89" t="str">
        <f t="shared" si="60"/>
        <v>#REF!</v>
      </c>
      <c r="AR25" s="90">
        <f t="shared" si="20"/>
        <v>0</v>
      </c>
      <c r="AS25" s="91" t="str">
        <f t="shared" si="21"/>
        <v>#REF!</v>
      </c>
    </row>
    <row r="26">
      <c r="A26" s="66"/>
      <c r="B26" s="95"/>
      <c r="C26" s="68"/>
      <c r="D26" s="69" t="s">
        <v>98</v>
      </c>
      <c r="E26" s="110">
        <v>43921.520833333336</v>
      </c>
      <c r="F26" s="71">
        <v>0.0</v>
      </c>
      <c r="G26" s="72" t="str">
        <f t="shared" si="7"/>
        <v/>
      </c>
      <c r="H26" s="73">
        <v>6620.0</v>
      </c>
      <c r="I26" s="73">
        <f>46935-6620</f>
        <v>40315</v>
      </c>
      <c r="J26" s="73"/>
      <c r="K26" s="74"/>
      <c r="L26" s="75">
        <v>562.0</v>
      </c>
      <c r="M26" s="73"/>
      <c r="N26" s="75"/>
      <c r="O26" s="74"/>
      <c r="P26" s="75"/>
      <c r="Q26" s="73"/>
      <c r="R26" s="73">
        <v>89.0</v>
      </c>
      <c r="S26" s="76">
        <f t="shared" si="8"/>
        <v>46935</v>
      </c>
      <c r="T26" s="77">
        <f t="shared" si="46"/>
        <v>43921.52083</v>
      </c>
      <c r="U26" s="78"/>
      <c r="V26" s="79"/>
      <c r="W26" s="80"/>
      <c r="X26" s="81" t="str">
        <f t="array" ref="X26">AND(OR(H26:J26&lt;&gt;AH26:AJ26,R26:S26&lt;&gt;AP26:AQ26,L26&lt;K26,N26&lt;M26,P26&lt;O26),ISBLANK(V26))</f>
        <v>#REF!</v>
      </c>
      <c r="Y26" s="82" t="str">
        <f t="shared" si="10"/>
        <v>#N/A</v>
      </c>
      <c r="Z26" s="83" t="str">
        <f t="shared" si="11"/>
        <v>#REF!</v>
      </c>
      <c r="AA26" s="84" t="str">
        <f t="shared" si="12"/>
        <v>No Data</v>
      </c>
      <c r="AB26" s="85" t="str">
        <f t="shared" si="13"/>
        <v/>
      </c>
      <c r="AC26" s="86" t="str">
        <f t="shared" si="14"/>
        <v>Never</v>
      </c>
      <c r="AD26" s="87" t="str">
        <f t="shared" si="15"/>
        <v/>
      </c>
      <c r="AE26" s="57" t="s">
        <v>99</v>
      </c>
      <c r="AF26" s="57" t="str">
        <f t="shared" si="16"/>
        <v/>
      </c>
      <c r="AG26" s="88">
        <f t="shared" si="17"/>
        <v>6147</v>
      </c>
      <c r="AH26" s="89" t="str">
        <f t="shared" ref="AH26:AK26" si="61">vlookup($A26,'States current old'!$A:$G,AH$1,0)</f>
        <v>#REF!</v>
      </c>
      <c r="AI26" s="89" t="str">
        <f t="shared" si="61"/>
        <v>#REF!</v>
      </c>
      <c r="AJ26" s="89" t="str">
        <f t="shared" si="61"/>
        <v>#REF!</v>
      </c>
      <c r="AK26" s="89" t="str">
        <f t="shared" si="61"/>
        <v>#REF!</v>
      </c>
      <c r="AL26" s="89"/>
      <c r="AM26" s="89"/>
      <c r="AN26" s="89"/>
      <c r="AO26" s="89"/>
      <c r="AP26" s="89" t="str">
        <f t="shared" ref="AP26:AQ26" si="62">vlookup($A26,'States current old'!$A:$G,AP$1,0)</f>
        <v>#REF!</v>
      </c>
      <c r="AQ26" s="89" t="str">
        <f t="shared" si="62"/>
        <v>#REF!</v>
      </c>
      <c r="AR26" s="90">
        <f t="shared" si="20"/>
        <v>0</v>
      </c>
      <c r="AS26" s="91" t="str">
        <f t="shared" si="21"/>
        <v>#REF!</v>
      </c>
    </row>
    <row r="27">
      <c r="A27" s="66"/>
      <c r="B27" s="95"/>
      <c r="C27" s="68"/>
      <c r="D27" s="69" t="s">
        <v>100</v>
      </c>
      <c r="E27" s="70">
        <v>43921.416666666664</v>
      </c>
      <c r="F27" s="71">
        <v>0.0</v>
      </c>
      <c r="G27" s="72" t="str">
        <f t="shared" si="7"/>
        <v/>
      </c>
      <c r="H27" s="73">
        <v>1660.0</v>
      </c>
      <c r="I27" s="73">
        <v>14868.0</v>
      </c>
      <c r="J27" s="73"/>
      <c r="K27" s="74"/>
      <c r="L27" s="75">
        <v>429.0</v>
      </c>
      <c r="M27" s="73"/>
      <c r="N27" s="75"/>
      <c r="O27" s="74"/>
      <c r="P27" s="75"/>
      <c r="Q27" s="73"/>
      <c r="R27" s="73">
        <v>18.0</v>
      </c>
      <c r="S27" s="76">
        <f t="shared" si="8"/>
        <v>16528</v>
      </c>
      <c r="T27" s="77">
        <f t="shared" si="46"/>
        <v>43921.41667</v>
      </c>
      <c r="U27" s="78"/>
      <c r="V27" s="79"/>
      <c r="W27" s="80"/>
      <c r="X27" s="81" t="str">
        <f t="array" ref="X27">AND(OR(H27:J27&lt;&gt;AH27:AJ27,R27:S27&lt;&gt;AP27:AQ27,L27&lt;K27,N27&lt;M27,P27&lt;O27),ISBLANK(W27))</f>
        <v>#REF!</v>
      </c>
      <c r="Y27" s="82" t="str">
        <f t="shared" si="10"/>
        <v>#N/A</v>
      </c>
      <c r="Z27" s="83" t="str">
        <f t="shared" si="11"/>
        <v>#REF!</v>
      </c>
      <c r="AA27" s="84" t="str">
        <f t="shared" si="12"/>
        <v>No Data</v>
      </c>
      <c r="AB27" s="85" t="str">
        <f t="shared" si="13"/>
        <v/>
      </c>
      <c r="AC27" s="86" t="str">
        <f t="shared" si="14"/>
        <v>Never</v>
      </c>
      <c r="AD27" s="87" t="str">
        <f t="shared" si="15"/>
        <v/>
      </c>
      <c r="AE27" s="57" t="s">
        <v>101</v>
      </c>
      <c r="AF27" s="57" t="str">
        <f t="shared" si="16"/>
        <v/>
      </c>
      <c r="AG27" s="88">
        <f t="shared" si="17"/>
        <v>6149</v>
      </c>
      <c r="AH27" s="89" t="str">
        <f t="shared" ref="AH27:AK27" si="63">vlookup($A27,'States current old'!$A:$G,AH$1,0)</f>
        <v>#REF!</v>
      </c>
      <c r="AI27" s="89" t="str">
        <f t="shared" si="63"/>
        <v>#REF!</v>
      </c>
      <c r="AJ27" s="89" t="str">
        <f t="shared" si="63"/>
        <v>#REF!</v>
      </c>
      <c r="AK27" s="89" t="str">
        <f t="shared" si="63"/>
        <v>#REF!</v>
      </c>
      <c r="AL27" s="89"/>
      <c r="AM27" s="89"/>
      <c r="AN27" s="89"/>
      <c r="AO27" s="89"/>
      <c r="AP27" s="89" t="str">
        <f t="shared" ref="AP27:AQ27" si="64">vlookup($A27,'States current old'!$A:$G,AP$1,0)</f>
        <v>#REF!</v>
      </c>
      <c r="AQ27" s="89" t="str">
        <f t="shared" si="64"/>
        <v>#REF!</v>
      </c>
      <c r="AR27" s="90">
        <f t="shared" si="20"/>
        <v>0</v>
      </c>
      <c r="AS27" s="91" t="str">
        <f t="shared" si="21"/>
        <v>#REF!</v>
      </c>
    </row>
    <row r="28">
      <c r="A28" s="66"/>
      <c r="B28" s="95"/>
      <c r="C28" s="68"/>
      <c r="D28" s="69" t="s">
        <v>102</v>
      </c>
      <c r="E28" s="70">
        <v>43921.4375</v>
      </c>
      <c r="F28" s="71">
        <v>0.0</v>
      </c>
      <c r="G28" s="72" t="str">
        <f t="shared" si="7"/>
        <v/>
      </c>
      <c r="H28" s="73">
        <v>303.0</v>
      </c>
      <c r="I28" s="73">
        <v>6088.0</v>
      </c>
      <c r="J28" s="73"/>
      <c r="K28" s="74"/>
      <c r="L28" s="75">
        <v>57.0</v>
      </c>
      <c r="M28" s="73"/>
      <c r="N28" s="75"/>
      <c r="O28" s="74"/>
      <c r="P28" s="75"/>
      <c r="Q28" s="73">
        <v>68.0</v>
      </c>
      <c r="R28" s="73">
        <v>5.0</v>
      </c>
      <c r="S28" s="76">
        <f t="shared" si="8"/>
        <v>6391</v>
      </c>
      <c r="T28" s="77">
        <f t="shared" si="46"/>
        <v>43921.4375</v>
      </c>
      <c r="U28" s="78"/>
      <c r="V28" s="79"/>
      <c r="W28" s="80"/>
      <c r="X28" s="81" t="str">
        <f t="array" ref="X28">AND(OR(H28:J28&lt;&gt;AH28:AJ28,R28:S28&lt;&gt;AP28:AQ28,L28&lt;K28,N28&lt;M28,P28&lt;O28),ISBLANK(W28))</f>
        <v>#REF!</v>
      </c>
      <c r="Y28" s="82" t="str">
        <f t="shared" si="10"/>
        <v>#N/A</v>
      </c>
      <c r="Z28" s="83" t="str">
        <f t="shared" si="11"/>
        <v>#REF!</v>
      </c>
      <c r="AA28" s="84" t="str">
        <f t="shared" si="12"/>
        <v>No Data</v>
      </c>
      <c r="AB28" s="85" t="str">
        <f t="shared" si="13"/>
        <v/>
      </c>
      <c r="AC28" s="86" t="str">
        <f t="shared" si="14"/>
        <v>Never</v>
      </c>
      <c r="AD28" s="87" t="str">
        <f t="shared" si="15"/>
        <v/>
      </c>
      <c r="AE28" s="57" t="s">
        <v>103</v>
      </c>
      <c r="AF28" s="57" t="str">
        <f t="shared" si="16"/>
        <v/>
      </c>
      <c r="AG28" s="88">
        <f t="shared" si="17"/>
        <v>6149</v>
      </c>
      <c r="AH28" s="89" t="str">
        <f t="shared" ref="AH28:AK28" si="65">vlookup($A28,'States current old'!$A:$G,AH$1,0)</f>
        <v>#REF!</v>
      </c>
      <c r="AI28" s="89" t="str">
        <f t="shared" si="65"/>
        <v>#REF!</v>
      </c>
      <c r="AJ28" s="89" t="str">
        <f t="shared" si="65"/>
        <v>#REF!</v>
      </c>
      <c r="AK28" s="89" t="str">
        <f t="shared" si="65"/>
        <v>#REF!</v>
      </c>
      <c r="AL28" s="89"/>
      <c r="AM28" s="89"/>
      <c r="AN28" s="89"/>
      <c r="AO28" s="89"/>
      <c r="AP28" s="89" t="str">
        <f t="shared" ref="AP28:AQ28" si="66">vlookup($A28,'States current old'!$A:$G,AP$1,0)</f>
        <v>#REF!</v>
      </c>
      <c r="AQ28" s="89" t="str">
        <f t="shared" si="66"/>
        <v>#REF!</v>
      </c>
      <c r="AR28" s="90">
        <f t="shared" si="20"/>
        <v>0</v>
      </c>
      <c r="AS28" s="91" t="str">
        <f t="shared" si="21"/>
        <v>#REF!</v>
      </c>
    </row>
    <row r="29">
      <c r="A29" s="66"/>
      <c r="B29" s="95"/>
      <c r="C29" s="68"/>
      <c r="D29" s="111" t="s">
        <v>104</v>
      </c>
      <c r="E29" s="70">
        <v>43921.416666666664</v>
      </c>
      <c r="F29" s="71">
        <v>1.0</v>
      </c>
      <c r="G29" s="72" t="str">
        <f t="shared" si="7"/>
        <v/>
      </c>
      <c r="H29" s="73">
        <v>7615.0</v>
      </c>
      <c r="I29" s="73">
        <v>11893.0</v>
      </c>
      <c r="J29" s="73"/>
      <c r="K29" s="74"/>
      <c r="L29" s="75"/>
      <c r="M29" s="73"/>
      <c r="N29" s="75"/>
      <c r="O29" s="74"/>
      <c r="P29" s="75"/>
      <c r="Q29" s="73"/>
      <c r="R29" s="73">
        <v>259.0</v>
      </c>
      <c r="S29" s="76">
        <f t="shared" si="8"/>
        <v>19508</v>
      </c>
      <c r="T29" s="77">
        <f t="shared" si="46"/>
        <v>43921.45833</v>
      </c>
      <c r="U29" s="78"/>
      <c r="V29" s="80"/>
      <c r="W29" s="80"/>
      <c r="X29" s="81" t="str">
        <f t="array" ref="X29">AND(OR(H29:J29&lt;&gt;AH29:AJ29,R29:S29&lt;&gt;AP29:AQ29,L29&lt;K29,N29&lt;M29,P29&lt;O29),ISBLANK(W29))</f>
        <v>#REF!</v>
      </c>
      <c r="Y29" s="82" t="str">
        <f t="shared" si="10"/>
        <v>#N/A</v>
      </c>
      <c r="Z29" s="83" t="str">
        <f t="shared" si="11"/>
        <v>#REF!</v>
      </c>
      <c r="AA29" s="84" t="str">
        <f t="shared" si="12"/>
        <v>No Data</v>
      </c>
      <c r="AB29" s="85" t="str">
        <f t="shared" si="13"/>
        <v/>
      </c>
      <c r="AC29" s="86" t="str">
        <f t="shared" si="14"/>
        <v>Never</v>
      </c>
      <c r="AD29" s="87" t="str">
        <f t="shared" si="15"/>
        <v/>
      </c>
      <c r="AE29" s="57" t="s">
        <v>105</v>
      </c>
      <c r="AF29" s="57" t="str">
        <f t="shared" si="16"/>
        <v/>
      </c>
      <c r="AG29" s="88">
        <f t="shared" si="17"/>
        <v>6148</v>
      </c>
      <c r="AH29" s="89" t="str">
        <f t="shared" ref="AH29:AK29" si="67">vlookup($A29,'States current old'!$A:$G,AH$1,0)</f>
        <v>#REF!</v>
      </c>
      <c r="AI29" s="89" t="str">
        <f t="shared" si="67"/>
        <v>#REF!</v>
      </c>
      <c r="AJ29" s="89" t="str">
        <f t="shared" si="67"/>
        <v>#REF!</v>
      </c>
      <c r="AK29" s="89" t="str">
        <f t="shared" si="67"/>
        <v>#REF!</v>
      </c>
      <c r="AL29" s="89"/>
      <c r="AM29" s="89"/>
      <c r="AN29" s="89"/>
      <c r="AO29" s="89"/>
      <c r="AP29" s="89" t="str">
        <f t="shared" ref="AP29:AQ29" si="68">vlookup($A29,'States current old'!$A:$G,AP$1,0)</f>
        <v>#REF!</v>
      </c>
      <c r="AQ29" s="89" t="str">
        <f t="shared" si="68"/>
        <v>#REF!</v>
      </c>
      <c r="AR29" s="90">
        <f t="shared" si="20"/>
        <v>0</v>
      </c>
      <c r="AS29" s="91" t="str">
        <f t="shared" si="21"/>
        <v>#REF!</v>
      </c>
    </row>
    <row r="30">
      <c r="A30" s="66"/>
      <c r="B30" s="95"/>
      <c r="C30" s="68"/>
      <c r="D30" s="69" t="s">
        <v>106</v>
      </c>
      <c r="E30" s="70">
        <v>43921.0</v>
      </c>
      <c r="F30" s="71">
        <v>1.0</v>
      </c>
      <c r="G30" s="72" t="str">
        <f t="shared" si="7"/>
        <v/>
      </c>
      <c r="H30" s="73">
        <v>629.0</v>
      </c>
      <c r="I30" s="73">
        <f>19780-629</f>
        <v>19151</v>
      </c>
      <c r="J30" s="73"/>
      <c r="K30" s="74">
        <v>56.0</v>
      </c>
      <c r="L30" s="75">
        <v>112.0</v>
      </c>
      <c r="M30" s="73">
        <v>26.0</v>
      </c>
      <c r="N30" s="75">
        <v>26.0</v>
      </c>
      <c r="O30" s="74"/>
      <c r="P30" s="75"/>
      <c r="Q30" s="73"/>
      <c r="R30" s="73">
        <v>12.0</v>
      </c>
      <c r="S30" s="76">
        <f t="shared" si="8"/>
        <v>19780</v>
      </c>
      <c r="T30" s="77">
        <f t="shared" si="46"/>
        <v>43921</v>
      </c>
      <c r="U30" s="78"/>
      <c r="V30" s="79"/>
      <c r="W30" s="80"/>
      <c r="X30" s="81" t="str">
        <f t="array" ref="X30">AND(OR(H30:J30&lt;&gt;AH30:AJ30,R30:S30&lt;&gt;AP30:AQ30,L30&lt;K30,N30&lt;M30,P30&lt;O30),ISBLANK(W30))</f>
        <v>#REF!</v>
      </c>
      <c r="Y30" s="82" t="str">
        <f t="shared" si="10"/>
        <v>#N/A</v>
      </c>
      <c r="Z30" s="83" t="str">
        <f t="shared" si="11"/>
        <v>#REF!</v>
      </c>
      <c r="AA30" s="84" t="str">
        <f t="shared" si="12"/>
        <v>No Data</v>
      </c>
      <c r="AB30" s="85" t="str">
        <f t="shared" si="13"/>
        <v/>
      </c>
      <c r="AC30" s="86" t="str">
        <f t="shared" si="14"/>
        <v>Never</v>
      </c>
      <c r="AD30" s="87" t="str">
        <f t="shared" si="15"/>
        <v/>
      </c>
      <c r="AE30" s="57" t="s">
        <v>107</v>
      </c>
      <c r="AF30" s="57" t="str">
        <f t="shared" si="16"/>
        <v/>
      </c>
      <c r="AG30" s="88">
        <f t="shared" si="17"/>
        <v>6159</v>
      </c>
      <c r="AH30" s="89" t="str">
        <f t="shared" ref="AH30:AK30" si="69">vlookup($A30,'States current old'!$A:$G,AH$1,0)</f>
        <v>#REF!</v>
      </c>
      <c r="AI30" s="89" t="str">
        <f t="shared" si="69"/>
        <v>#REF!</v>
      </c>
      <c r="AJ30" s="89" t="str">
        <f t="shared" si="69"/>
        <v>#REF!</v>
      </c>
      <c r="AK30" s="89" t="str">
        <f t="shared" si="69"/>
        <v>#REF!</v>
      </c>
      <c r="AL30" s="89"/>
      <c r="AM30" s="89"/>
      <c r="AN30" s="89"/>
      <c r="AO30" s="89"/>
      <c r="AP30" s="89" t="str">
        <f t="shared" ref="AP30:AQ30" si="70">vlookup($A30,'States current old'!$A:$G,AP$1,0)</f>
        <v>#REF!</v>
      </c>
      <c r="AQ30" s="89" t="str">
        <f t="shared" si="70"/>
        <v>#REF!</v>
      </c>
      <c r="AR30" s="90">
        <f t="shared" si="20"/>
        <v>0</v>
      </c>
      <c r="AS30" s="91" t="str">
        <f t="shared" si="21"/>
        <v>#REF!</v>
      </c>
    </row>
    <row r="31">
      <c r="A31" s="66"/>
      <c r="B31" s="95"/>
      <c r="C31" s="68"/>
      <c r="D31" s="69" t="s">
        <v>108</v>
      </c>
      <c r="E31" s="70">
        <v>43921.583333333336</v>
      </c>
      <c r="F31" s="71">
        <v>1.0</v>
      </c>
      <c r="G31" s="72" t="str">
        <f t="shared" si="7"/>
        <v/>
      </c>
      <c r="H31" s="73">
        <v>1327.0</v>
      </c>
      <c r="I31" s="112">
        <f>15645-1031</f>
        <v>14614</v>
      </c>
      <c r="J31" s="73"/>
      <c r="K31" s="74"/>
      <c r="L31" s="75"/>
      <c r="M31" s="73"/>
      <c r="N31" s="75"/>
      <c r="O31" s="74"/>
      <c r="P31" s="75"/>
      <c r="Q31" s="73"/>
      <c r="R31" s="73">
        <v>14.0</v>
      </c>
      <c r="S31" s="76">
        <f t="shared" si="8"/>
        <v>15941</v>
      </c>
      <c r="T31" s="77">
        <f t="shared" si="46"/>
        <v>43921.625</v>
      </c>
      <c r="U31" s="78"/>
      <c r="V31" s="79"/>
      <c r="W31" s="79"/>
      <c r="X31" s="81" t="str">
        <f t="array" ref="X31">AND(OR(H31:J31&lt;&gt;AH31:AJ31,R31:S31&lt;&gt;AP31:AQ31,L31&lt;K31,N31&lt;M31,P31&lt;O31),ISBLANK(W31))</f>
        <v>#REF!</v>
      </c>
      <c r="Y31" s="82" t="str">
        <f t="shared" si="10"/>
        <v>#N/A</v>
      </c>
      <c r="Z31" s="83" t="str">
        <f t="shared" si="11"/>
        <v>#REF!</v>
      </c>
      <c r="AA31" s="84" t="str">
        <f t="shared" si="12"/>
        <v>No Data</v>
      </c>
      <c r="AB31" s="85" t="str">
        <f t="shared" si="13"/>
        <v/>
      </c>
      <c r="AC31" s="86" t="str">
        <f t="shared" si="14"/>
        <v>Never</v>
      </c>
      <c r="AD31" s="87" t="str">
        <f t="shared" si="15"/>
        <v/>
      </c>
      <c r="AE31" s="57" t="s">
        <v>109</v>
      </c>
      <c r="AF31" s="57" t="str">
        <f t="shared" si="16"/>
        <v/>
      </c>
      <c r="AG31" s="88">
        <f t="shared" si="17"/>
        <v>6144</v>
      </c>
      <c r="AH31" s="89" t="str">
        <f t="shared" ref="AH31:AK31" si="71">vlookup($A31,'States current old'!$A:$G,AH$1,0)</f>
        <v>#REF!</v>
      </c>
      <c r="AI31" s="89" t="str">
        <f t="shared" si="71"/>
        <v>#REF!</v>
      </c>
      <c r="AJ31" s="89" t="str">
        <f t="shared" si="71"/>
        <v>#REF!</v>
      </c>
      <c r="AK31" s="89" t="str">
        <f t="shared" si="71"/>
        <v>#REF!</v>
      </c>
      <c r="AL31" s="89"/>
      <c r="AM31" s="89"/>
      <c r="AN31" s="89"/>
      <c r="AO31" s="89"/>
      <c r="AP31" s="89" t="str">
        <f t="shared" ref="AP31:AQ31" si="72">vlookup($A31,'States current old'!$A:$G,AP$1,0)</f>
        <v>#REF!</v>
      </c>
      <c r="AQ31" s="89" t="str">
        <f t="shared" si="72"/>
        <v>#REF!</v>
      </c>
      <c r="AR31" s="90">
        <f t="shared" si="20"/>
        <v>0</v>
      </c>
      <c r="AS31" s="91" t="str">
        <f t="shared" si="21"/>
        <v>#REF!</v>
      </c>
    </row>
    <row r="32">
      <c r="A32" s="66"/>
      <c r="B32" s="95"/>
      <c r="C32" s="98"/>
      <c r="D32" s="69" t="s">
        <v>110</v>
      </c>
      <c r="E32" s="70">
        <v>43921.354166666664</v>
      </c>
      <c r="F32" s="71">
        <v>14.0</v>
      </c>
      <c r="G32" s="99" t="str">
        <f t="shared" si="7"/>
        <v/>
      </c>
      <c r="H32" s="73">
        <v>2.0</v>
      </c>
      <c r="I32" s="73"/>
      <c r="J32" s="73"/>
      <c r="K32" s="74"/>
      <c r="L32" s="75"/>
      <c r="M32" s="73"/>
      <c r="N32" s="75"/>
      <c r="O32" s="74"/>
      <c r="P32" s="75"/>
      <c r="Q32" s="73"/>
      <c r="R32" s="73"/>
      <c r="S32" s="76">
        <f t="shared" si="8"/>
        <v>2</v>
      </c>
      <c r="T32" s="77">
        <f>if(AND(HOUR(E32)=0,MINUTE(E32)=0),E32,E32-time(F32,0,0))</f>
        <v>43920.77083</v>
      </c>
      <c r="U32" s="78"/>
      <c r="V32" s="79"/>
      <c r="W32" s="80"/>
      <c r="X32" s="81" t="str">
        <f t="array" ref="X32">AND(OR(H32:J32&lt;&gt;AH32:AJ32,R32:S32&lt;&gt;AP32:AQ32,L32&lt;K32,N32&lt;M32,P32&lt;O32),ISBLANK(W32))</f>
        <v>#REF!</v>
      </c>
      <c r="Y32" s="82" t="str">
        <f t="shared" si="10"/>
        <v>#N/A</v>
      </c>
      <c r="Z32" s="83" t="str">
        <f t="shared" si="11"/>
        <v>#REF!</v>
      </c>
      <c r="AA32" s="84" t="str">
        <f t="shared" si="12"/>
        <v>No Data</v>
      </c>
      <c r="AB32" s="85" t="str">
        <f t="shared" si="13"/>
        <v/>
      </c>
      <c r="AC32" s="86" t="str">
        <f t="shared" si="14"/>
        <v>Never</v>
      </c>
      <c r="AD32" s="87" t="str">
        <f t="shared" si="15"/>
        <v/>
      </c>
      <c r="AE32" s="57" t="s">
        <v>111</v>
      </c>
      <c r="AF32" s="57" t="str">
        <f t="shared" si="16"/>
        <v/>
      </c>
      <c r="AG32" s="88">
        <f t="shared" si="17"/>
        <v>6165</v>
      </c>
      <c r="AH32" s="89" t="str">
        <f t="shared" ref="AH32:AK32" si="73">vlookup($A32,'States current old'!$A:$G,AH$1,0)</f>
        <v>#REF!</v>
      </c>
      <c r="AI32" s="89" t="str">
        <f t="shared" si="73"/>
        <v>#REF!</v>
      </c>
      <c r="AJ32" s="89" t="str">
        <f t="shared" si="73"/>
        <v>#REF!</v>
      </c>
      <c r="AK32" s="89" t="str">
        <f t="shared" si="73"/>
        <v>#REF!</v>
      </c>
      <c r="AL32" s="89"/>
      <c r="AM32" s="89"/>
      <c r="AN32" s="89"/>
      <c r="AO32" s="89"/>
      <c r="AP32" s="89" t="str">
        <f t="shared" ref="AP32:AQ32" si="74">vlookup($A32,'States current old'!$A:$G,AP$1,0)</f>
        <v>#REF!</v>
      </c>
      <c r="AQ32" s="89" t="str">
        <f t="shared" si="74"/>
        <v>#REF!</v>
      </c>
      <c r="AR32" s="90">
        <f t="shared" si="20"/>
        <v>0</v>
      </c>
      <c r="AS32" s="91" t="str">
        <f t="shared" si="21"/>
        <v>#REF!</v>
      </c>
    </row>
    <row r="33">
      <c r="A33" s="66"/>
      <c r="B33" s="95"/>
      <c r="C33" s="68"/>
      <c r="D33" s="111"/>
      <c r="E33" s="70">
        <v>43920.75</v>
      </c>
      <c r="F33" s="71">
        <v>1.0</v>
      </c>
      <c r="G33" s="72" t="str">
        <f t="shared" si="7"/>
        <v/>
      </c>
      <c r="H33" s="73">
        <v>937.0</v>
      </c>
      <c r="I33" s="73">
        <f>4454-917</f>
        <v>3537</v>
      </c>
      <c r="J33" s="73"/>
      <c r="K33" s="74"/>
      <c r="L33" s="75">
        <f>1+2+14+17+35+62+46+23+11</f>
        <v>211</v>
      </c>
      <c r="M33" s="73"/>
      <c r="N33" s="75"/>
      <c r="O33" s="74"/>
      <c r="P33" s="75"/>
      <c r="Q33" s="73"/>
      <c r="R33" s="73">
        <v>20.0</v>
      </c>
      <c r="S33" s="76">
        <f t="shared" si="8"/>
        <v>4474</v>
      </c>
      <c r="T33" s="77">
        <f t="shared" ref="T33:T60" si="77">if(AND(HOUR(E33)=0,MINUTE(E33)=0),E33,E33+time(F33,0,0))</f>
        <v>43920.79167</v>
      </c>
      <c r="U33" s="92"/>
      <c r="V33" s="79"/>
      <c r="W33" s="80"/>
      <c r="X33" s="81" t="str">
        <f t="array" ref="X33">AND(OR(H33:J33&lt;&gt;AH33:AJ33,R33:S33&lt;&gt;AP33:AQ33,L33&lt;K33,N33&lt;M33,P33&lt;O33),ISBLANK(W33))</f>
        <v>#REF!</v>
      </c>
      <c r="Y33" s="82" t="str">
        <f t="shared" si="10"/>
        <v>#N/A</v>
      </c>
      <c r="Z33" s="83" t="str">
        <f t="shared" si="11"/>
        <v>#REF!</v>
      </c>
      <c r="AA33" s="84" t="str">
        <f t="shared" si="12"/>
        <v>No Data</v>
      </c>
      <c r="AB33" s="85" t="str">
        <f t="shared" si="13"/>
        <v/>
      </c>
      <c r="AC33" s="86" t="str">
        <f t="shared" si="14"/>
        <v>Never</v>
      </c>
      <c r="AD33" s="87" t="str">
        <f t="shared" si="15"/>
        <v/>
      </c>
      <c r="AE33" s="57" t="s">
        <v>112</v>
      </c>
      <c r="AF33" s="57" t="str">
        <f t="shared" si="16"/>
        <v/>
      </c>
      <c r="AG33" s="88">
        <f t="shared" si="17"/>
        <v>6164</v>
      </c>
      <c r="AH33" s="89" t="str">
        <f t="shared" ref="AH33:AK33" si="75">vlookup($A33,'States current old'!$A:$G,AH$1,0)</f>
        <v>#REF!</v>
      </c>
      <c r="AI33" s="89" t="str">
        <f t="shared" si="75"/>
        <v>#REF!</v>
      </c>
      <c r="AJ33" s="89" t="str">
        <f t="shared" si="75"/>
        <v>#REF!</v>
      </c>
      <c r="AK33" s="89" t="str">
        <f t="shared" si="75"/>
        <v>#REF!</v>
      </c>
      <c r="AL33" s="89"/>
      <c r="AM33" s="89"/>
      <c r="AN33" s="89"/>
      <c r="AO33" s="89"/>
      <c r="AP33" s="89" t="str">
        <f t="shared" ref="AP33:AQ33" si="76">vlookup($A33,'States current old'!$A:$G,AP$1,0)</f>
        <v>#REF!</v>
      </c>
      <c r="AQ33" s="89" t="str">
        <f t="shared" si="76"/>
        <v>#REF!</v>
      </c>
      <c r="AR33" s="90">
        <f t="shared" si="20"/>
        <v>0</v>
      </c>
      <c r="AS33" s="91" t="str">
        <f t="shared" si="21"/>
        <v>#REF!</v>
      </c>
    </row>
    <row r="34">
      <c r="A34" s="66"/>
      <c r="B34" s="95"/>
      <c r="C34" s="68"/>
      <c r="D34" s="113" t="s">
        <v>113</v>
      </c>
      <c r="E34" s="70">
        <v>43921.333333333336</v>
      </c>
      <c r="F34" s="71">
        <v>2.0</v>
      </c>
      <c r="G34" s="72" t="str">
        <f t="shared" si="7"/>
        <v/>
      </c>
      <c r="H34" s="73">
        <v>184.0</v>
      </c>
      <c r="I34" s="73">
        <f>4411-177</f>
        <v>4234</v>
      </c>
      <c r="J34" s="73"/>
      <c r="K34" s="74"/>
      <c r="L34" s="75">
        <v>14.0</v>
      </c>
      <c r="M34" s="73"/>
      <c r="N34" s="75"/>
      <c r="O34" s="74"/>
      <c r="P34" s="75"/>
      <c r="Q34" s="73"/>
      <c r="R34" s="73">
        <v>4.0</v>
      </c>
      <c r="S34" s="76">
        <f t="shared" si="8"/>
        <v>4418</v>
      </c>
      <c r="T34" s="77">
        <f t="shared" si="77"/>
        <v>43921.41667</v>
      </c>
      <c r="U34" s="78"/>
      <c r="V34" s="79"/>
      <c r="W34" s="80"/>
      <c r="X34" s="81" t="str">
        <f t="array" ref="X34">AND(OR(H34:J34&lt;&gt;AH34:AJ34,R34:S34&lt;&gt;AP34:AQ34,L34&lt;K34,N34&lt;M34,P34&lt;O34),ISBLANK(W34))</f>
        <v>#REF!</v>
      </c>
      <c r="Y34" s="82" t="str">
        <f t="shared" si="10"/>
        <v>#N/A</v>
      </c>
      <c r="Z34" s="83" t="str">
        <f t="shared" si="11"/>
        <v>#REF!</v>
      </c>
      <c r="AA34" s="84" t="str">
        <f t="shared" si="12"/>
        <v>No Data</v>
      </c>
      <c r="AB34" s="85" t="str">
        <f t="shared" si="13"/>
        <v/>
      </c>
      <c r="AC34" s="86" t="str">
        <f t="shared" si="14"/>
        <v>Never</v>
      </c>
      <c r="AD34" s="87" t="str">
        <f t="shared" si="15"/>
        <v/>
      </c>
      <c r="AE34" s="57" t="s">
        <v>114</v>
      </c>
      <c r="AF34" s="57" t="str">
        <f t="shared" si="16"/>
        <v/>
      </c>
      <c r="AG34" s="88">
        <f t="shared" si="17"/>
        <v>6149</v>
      </c>
      <c r="AH34" s="89" t="str">
        <f t="shared" ref="AH34:AK34" si="78">vlookup($A34,'States current old'!$A:$G,AH$1,0)</f>
        <v>#REF!</v>
      </c>
      <c r="AI34" s="89" t="str">
        <f t="shared" si="78"/>
        <v>#REF!</v>
      </c>
      <c r="AJ34" s="89" t="str">
        <f t="shared" si="78"/>
        <v>#REF!</v>
      </c>
      <c r="AK34" s="89" t="str">
        <f t="shared" si="78"/>
        <v>#REF!</v>
      </c>
      <c r="AL34" s="89"/>
      <c r="AM34" s="89"/>
      <c r="AN34" s="89"/>
      <c r="AO34" s="89"/>
      <c r="AP34" s="89" t="str">
        <f t="shared" ref="AP34:AQ34" si="79">vlookup($A34,'States current old'!$A:$G,AP$1,0)</f>
        <v>#REF!</v>
      </c>
      <c r="AQ34" s="89" t="str">
        <f t="shared" si="79"/>
        <v>#REF!</v>
      </c>
      <c r="AR34" s="90">
        <f t="shared" si="20"/>
        <v>0</v>
      </c>
      <c r="AS34" s="91" t="str">
        <f t="shared" si="21"/>
        <v>#REF!</v>
      </c>
    </row>
    <row r="35">
      <c r="A35" s="66"/>
      <c r="B35" s="95"/>
      <c r="C35" s="68"/>
      <c r="D35" s="106" t="s">
        <v>115</v>
      </c>
      <c r="E35" s="70">
        <v>43921.37847222222</v>
      </c>
      <c r="F35" s="71">
        <v>0.0</v>
      </c>
      <c r="G35" s="72" t="str">
        <f t="shared" si="7"/>
        <v/>
      </c>
      <c r="H35" s="73">
        <v>1498.0</v>
      </c>
      <c r="I35" s="73">
        <f>23106-1498</f>
        <v>21608</v>
      </c>
      <c r="J35" s="73"/>
      <c r="K35" s="74">
        <v>157.0</v>
      </c>
      <c r="L35" s="97">
        <v>157.0</v>
      </c>
      <c r="M35" s="73"/>
      <c r="N35" s="75"/>
      <c r="O35" s="74"/>
      <c r="P35" s="75"/>
      <c r="Q35" s="73"/>
      <c r="R35" s="73">
        <v>8.0</v>
      </c>
      <c r="S35" s="76">
        <f t="shared" si="8"/>
        <v>23106</v>
      </c>
      <c r="T35" s="77">
        <f t="shared" si="77"/>
        <v>43921.37847</v>
      </c>
      <c r="U35" s="109"/>
      <c r="V35" s="79"/>
      <c r="W35" s="8"/>
      <c r="X35" s="81" t="str">
        <f t="array" ref="X35">AND(OR(H35:J35&lt;&gt;AH35:AJ35,R35:S35&lt;&gt;AP35:AQ35,L35&lt;K35,N35&lt;M35,P35&lt;O35),ISBLANK(W36))</f>
        <v>#REF!</v>
      </c>
      <c r="Y35" s="82" t="str">
        <f t="shared" si="10"/>
        <v>#N/A</v>
      </c>
      <c r="Z35" s="83" t="str">
        <f t="shared" si="11"/>
        <v>#REF!</v>
      </c>
      <c r="AA35" s="84" t="str">
        <f t="shared" si="12"/>
        <v>No Data</v>
      </c>
      <c r="AB35" s="85" t="str">
        <f t="shared" si="13"/>
        <v/>
      </c>
      <c r="AC35" s="86" t="str">
        <f t="shared" si="14"/>
        <v>Never</v>
      </c>
      <c r="AD35" s="87" t="str">
        <f t="shared" si="15"/>
        <v/>
      </c>
      <c r="AE35" s="57" t="s">
        <v>116</v>
      </c>
      <c r="AF35" s="57" t="str">
        <f t="shared" si="16"/>
        <v/>
      </c>
      <c r="AG35" s="88">
        <f t="shared" si="17"/>
        <v>6150</v>
      </c>
      <c r="AH35" s="89" t="str">
        <f t="shared" ref="AH35:AK35" si="80">vlookup($A35,'States current old'!$A:$G,AH$1,0)</f>
        <v>#REF!</v>
      </c>
      <c r="AI35" s="89" t="str">
        <f t="shared" si="80"/>
        <v>#REF!</v>
      </c>
      <c r="AJ35" s="89" t="str">
        <f t="shared" si="80"/>
        <v>#REF!</v>
      </c>
      <c r="AK35" s="89" t="str">
        <f t="shared" si="80"/>
        <v>#REF!</v>
      </c>
      <c r="AL35" s="89"/>
      <c r="AM35" s="89"/>
      <c r="AN35" s="89"/>
      <c r="AO35" s="89"/>
      <c r="AP35" s="89" t="str">
        <f t="shared" ref="AP35:AQ35" si="81">vlookup($A35,'States current old'!$A:$G,AP$1,0)</f>
        <v>#REF!</v>
      </c>
      <c r="AQ35" s="89" t="str">
        <f t="shared" si="81"/>
        <v>#REF!</v>
      </c>
      <c r="AR35" s="90">
        <f t="shared" si="20"/>
        <v>0</v>
      </c>
      <c r="AS35" s="91" t="str">
        <f t="shared" si="21"/>
        <v>#REF!</v>
      </c>
    </row>
    <row r="36">
      <c r="A36" s="66"/>
      <c r="B36" s="95"/>
      <c r="C36" s="68"/>
      <c r="D36" s="69" t="s">
        <v>117</v>
      </c>
      <c r="E36" s="70">
        <v>43921.666666666664</v>
      </c>
      <c r="F36" s="71">
        <v>2.0</v>
      </c>
      <c r="G36" s="72" t="str">
        <f t="shared" si="7"/>
        <v/>
      </c>
      <c r="H36" s="73">
        <v>126.0</v>
      </c>
      <c r="I36" s="73">
        <v>4131.0</v>
      </c>
      <c r="J36" s="73"/>
      <c r="K36" s="74">
        <v>21.0</v>
      </c>
      <c r="L36" s="75">
        <v>21.0</v>
      </c>
      <c r="M36" s="73"/>
      <c r="N36" s="75"/>
      <c r="O36" s="74"/>
      <c r="P36" s="75"/>
      <c r="Q36" s="73">
        <v>30.0</v>
      </c>
      <c r="R36" s="73">
        <v>3.0</v>
      </c>
      <c r="S36" s="76">
        <f t="shared" si="8"/>
        <v>4257</v>
      </c>
      <c r="T36" s="77">
        <f t="shared" si="77"/>
        <v>43921.75</v>
      </c>
      <c r="U36" s="109"/>
      <c r="V36" s="79"/>
      <c r="W36" s="80"/>
      <c r="X36" s="81" t="str">
        <f t="array" ref="X36">AND(OR(H36:J36&lt;&gt;AH36:AJ36,R36:S36&lt;&gt;AP36:AQ36,L36&lt;K36,N36&lt;M36,P36&lt;O36),ISBLANK(#REF!))</f>
        <v>#REF!</v>
      </c>
      <c r="Y36" s="82" t="str">
        <f t="shared" si="10"/>
        <v>#N/A</v>
      </c>
      <c r="Z36" s="83" t="str">
        <f t="shared" si="11"/>
        <v>#REF!</v>
      </c>
      <c r="AA36" s="84" t="str">
        <f t="shared" si="12"/>
        <v>No Data</v>
      </c>
      <c r="AB36" s="85" t="str">
        <f t="shared" si="13"/>
        <v/>
      </c>
      <c r="AC36" s="86" t="str">
        <f t="shared" si="14"/>
        <v>Never</v>
      </c>
      <c r="AD36" s="87" t="str">
        <f t="shared" si="15"/>
        <v/>
      </c>
      <c r="AE36" s="57" t="s">
        <v>118</v>
      </c>
      <c r="AF36" s="57" t="str">
        <f t="shared" si="16"/>
        <v/>
      </c>
      <c r="AG36" s="88">
        <f t="shared" si="17"/>
        <v>6141</v>
      </c>
      <c r="AH36" s="89" t="str">
        <f t="shared" ref="AH36:AK36" si="82">vlookup($A36,'States current old'!$A:$G,AH$1,0)</f>
        <v>#REF!</v>
      </c>
      <c r="AI36" s="89" t="str">
        <f t="shared" si="82"/>
        <v>#REF!</v>
      </c>
      <c r="AJ36" s="89" t="str">
        <f t="shared" si="82"/>
        <v>#REF!</v>
      </c>
      <c r="AK36" s="89" t="str">
        <f t="shared" si="82"/>
        <v>#REF!</v>
      </c>
      <c r="AL36" s="89"/>
      <c r="AM36" s="89"/>
      <c r="AN36" s="89"/>
      <c r="AO36" s="89"/>
      <c r="AP36" s="89" t="str">
        <f t="shared" ref="AP36:AQ36" si="83">vlookup($A36,'States current old'!$A:$G,AP$1,0)</f>
        <v>#REF!</v>
      </c>
      <c r="AQ36" s="89" t="str">
        <f t="shared" si="83"/>
        <v>#REF!</v>
      </c>
      <c r="AR36" s="90">
        <f t="shared" si="20"/>
        <v>0</v>
      </c>
      <c r="AS36" s="91" t="str">
        <f t="shared" si="21"/>
        <v>#REF!</v>
      </c>
    </row>
    <row r="37">
      <c r="A37" s="66"/>
      <c r="B37" s="95"/>
      <c r="C37" s="68"/>
      <c r="D37" s="69" t="s">
        <v>119</v>
      </c>
      <c r="E37" s="70">
        <v>43921.5</v>
      </c>
      <c r="F37" s="71">
        <v>2.0</v>
      </c>
      <c r="G37" s="72" t="str">
        <f t="shared" si="7"/>
        <v/>
      </c>
      <c r="H37" s="73">
        <v>172.0</v>
      </c>
      <c r="I37" s="73">
        <v>2931.0</v>
      </c>
      <c r="J37" s="73">
        <f>3111-2931-172</f>
        <v>8</v>
      </c>
      <c r="K37" s="74"/>
      <c r="L37" s="75"/>
      <c r="M37" s="73"/>
      <c r="N37" s="75"/>
      <c r="O37" s="74"/>
      <c r="P37" s="75"/>
      <c r="Q37" s="73"/>
      <c r="R37" s="73">
        <v>3.0</v>
      </c>
      <c r="S37" s="76">
        <f t="shared" si="8"/>
        <v>3111</v>
      </c>
      <c r="T37" s="77">
        <f t="shared" si="77"/>
        <v>43921.58333</v>
      </c>
      <c r="U37" s="109"/>
      <c r="V37" s="79"/>
      <c r="W37" s="80"/>
      <c r="X37" s="81" t="str">
        <f t="array" ref="X37">AND(OR(H37:J37&lt;&gt;AH37:AJ37,R37:S37&lt;&gt;AP37:AQ37,L37&lt;K37,N37&lt;M37,P37&lt;O37),ISBLANK(W37))</f>
        <v>#REF!</v>
      </c>
      <c r="Y37" s="82" t="str">
        <f t="shared" si="10"/>
        <v>#N/A</v>
      </c>
      <c r="Z37" s="83" t="str">
        <f t="shared" si="11"/>
        <v>#REF!</v>
      </c>
      <c r="AA37" s="84" t="str">
        <f t="shared" si="12"/>
        <v>No Data</v>
      </c>
      <c r="AB37" s="85" t="str">
        <f t="shared" si="13"/>
        <v/>
      </c>
      <c r="AC37" s="86" t="str">
        <f t="shared" si="14"/>
        <v>Never</v>
      </c>
      <c r="AD37" s="87" t="str">
        <f t="shared" si="15"/>
        <v/>
      </c>
      <c r="AE37" s="57" t="s">
        <v>120</v>
      </c>
      <c r="AF37" s="57" t="str">
        <f t="shared" si="16"/>
        <v/>
      </c>
      <c r="AG37" s="88">
        <f t="shared" si="17"/>
        <v>6145</v>
      </c>
      <c r="AH37" s="89" t="str">
        <f t="shared" ref="AH37:AK37" si="84">vlookup($A37,'States current old'!$A:$G,AH$1,0)</f>
        <v>#REF!</v>
      </c>
      <c r="AI37" s="89" t="str">
        <f t="shared" si="84"/>
        <v>#REF!</v>
      </c>
      <c r="AJ37" s="89" t="str">
        <f t="shared" si="84"/>
        <v>#REF!</v>
      </c>
      <c r="AK37" s="89" t="str">
        <f t="shared" si="84"/>
        <v>#REF!</v>
      </c>
      <c r="AL37" s="89"/>
      <c r="AM37" s="89"/>
      <c r="AN37" s="89"/>
      <c r="AO37" s="89"/>
      <c r="AP37" s="89" t="str">
        <f t="shared" ref="AP37:AQ37" si="85">vlookup($A37,'States current old'!$A:$G,AP$1,0)</f>
        <v>#REF!</v>
      </c>
      <c r="AQ37" s="89" t="str">
        <f t="shared" si="85"/>
        <v>#REF!</v>
      </c>
      <c r="AR37" s="90">
        <f t="shared" si="20"/>
        <v>8</v>
      </c>
      <c r="AS37" s="91" t="str">
        <f t="shared" si="21"/>
        <v>#REF!</v>
      </c>
    </row>
    <row r="38">
      <c r="A38" s="66"/>
      <c r="B38" s="95"/>
      <c r="C38" s="68"/>
      <c r="D38" s="69" t="s">
        <v>121</v>
      </c>
      <c r="E38" s="70">
        <v>43920.375</v>
      </c>
      <c r="F38" s="71">
        <v>0.0</v>
      </c>
      <c r="G38" s="72" t="str">
        <f t="shared" si="7"/>
        <v/>
      </c>
      <c r="H38" s="73">
        <v>314.0</v>
      </c>
      <c r="I38" s="73">
        <v>5413.0</v>
      </c>
      <c r="J38" s="73">
        <v>65.0</v>
      </c>
      <c r="K38" s="74">
        <v>45.0</v>
      </c>
      <c r="L38" s="75">
        <v>45.0</v>
      </c>
      <c r="M38" s="73"/>
      <c r="N38" s="75"/>
      <c r="O38" s="74"/>
      <c r="P38" s="75"/>
      <c r="Q38" s="73"/>
      <c r="R38" s="73">
        <v>3.0</v>
      </c>
      <c r="S38" s="76">
        <f t="shared" si="8"/>
        <v>5792</v>
      </c>
      <c r="T38" s="77">
        <f t="shared" si="77"/>
        <v>43920.375</v>
      </c>
      <c r="U38" s="109"/>
      <c r="V38" s="79"/>
      <c r="W38" s="80"/>
      <c r="X38" s="81" t="str">
        <f t="array" ref="X38">AND(OR(H38:J38&lt;&gt;AH38:AJ38,R38:S38&lt;&gt;AP38:AQ38,L38&lt;K38,N38&lt;M38,P38&lt;O38),ISBLANK(W38))</f>
        <v>#REF!</v>
      </c>
      <c r="Y38" s="82" t="str">
        <f t="shared" si="10"/>
        <v>#N/A</v>
      </c>
      <c r="Z38" s="83" t="str">
        <f t="shared" si="11"/>
        <v>#REF!</v>
      </c>
      <c r="AA38" s="84" t="str">
        <f t="shared" si="12"/>
        <v>No Data</v>
      </c>
      <c r="AB38" s="85" t="str">
        <f t="shared" si="13"/>
        <v/>
      </c>
      <c r="AC38" s="86" t="str">
        <f t="shared" si="14"/>
        <v>Never</v>
      </c>
      <c r="AD38" s="87" t="str">
        <f t="shared" si="15"/>
        <v/>
      </c>
      <c r="AE38" s="57" t="s">
        <v>122</v>
      </c>
      <c r="AF38" s="57" t="str">
        <f t="shared" si="16"/>
        <v/>
      </c>
      <c r="AG38" s="88">
        <f t="shared" si="17"/>
        <v>6174</v>
      </c>
      <c r="AH38" s="89" t="str">
        <f t="shared" ref="AH38:AK38" si="86">vlookup($A38,'States current old'!$A:$G,AH$1,0)</f>
        <v>#REF!</v>
      </c>
      <c r="AI38" s="89" t="str">
        <f t="shared" si="86"/>
        <v>#REF!</v>
      </c>
      <c r="AJ38" s="89" t="str">
        <f t="shared" si="86"/>
        <v>#REF!</v>
      </c>
      <c r="AK38" s="89" t="str">
        <f t="shared" si="86"/>
        <v>#REF!</v>
      </c>
      <c r="AL38" s="89"/>
      <c r="AM38" s="89"/>
      <c r="AN38" s="89"/>
      <c r="AO38" s="89"/>
      <c r="AP38" s="89" t="str">
        <f t="shared" ref="AP38:AQ38" si="87">vlookup($A38,'States current old'!$A:$G,AP$1,0)</f>
        <v>#REF!</v>
      </c>
      <c r="AQ38" s="89" t="str">
        <f t="shared" si="87"/>
        <v>#REF!</v>
      </c>
      <c r="AR38" s="90">
        <f t="shared" si="20"/>
        <v>65</v>
      </c>
      <c r="AS38" s="91" t="str">
        <f t="shared" si="21"/>
        <v>#REF!</v>
      </c>
    </row>
    <row r="39">
      <c r="A39" s="66"/>
      <c r="B39" s="95"/>
      <c r="C39" s="68"/>
      <c r="D39" s="69" t="s">
        <v>123</v>
      </c>
      <c r="E39" s="70">
        <v>43921.541666666664</v>
      </c>
      <c r="F39" s="71">
        <v>0.0</v>
      </c>
      <c r="G39" s="72" t="str">
        <f t="shared" si="7"/>
        <v/>
      </c>
      <c r="H39" s="73">
        <v>18696.0</v>
      </c>
      <c r="I39" s="73">
        <v>27077.0</v>
      </c>
      <c r="J39" s="73"/>
      <c r="K39" s="74"/>
      <c r="L39" s="75"/>
      <c r="M39" s="73"/>
      <c r="N39" s="75"/>
      <c r="O39" s="74"/>
      <c r="P39" s="75"/>
      <c r="Q39" s="73"/>
      <c r="R39" s="73">
        <v>267.0</v>
      </c>
      <c r="S39" s="76">
        <f t="shared" si="8"/>
        <v>45773</v>
      </c>
      <c r="T39" s="77">
        <f t="shared" si="77"/>
        <v>43921.54167</v>
      </c>
      <c r="U39" s="109"/>
      <c r="V39" s="79"/>
      <c r="W39" s="80"/>
      <c r="X39" s="81" t="str">
        <f t="array" ref="X39">AND(OR(H39:J39&lt;&gt;AH39:AJ39,R39:S39&lt;&gt;AP39:AQ39,L39&lt;K39,N39&lt;M39,P39&lt;O39),ISBLANK(W39))</f>
        <v>#REF!</v>
      </c>
      <c r="Y39" s="82" t="str">
        <f t="shared" si="10"/>
        <v>#N/A</v>
      </c>
      <c r="Z39" s="83" t="str">
        <f t="shared" si="11"/>
        <v>#REF!</v>
      </c>
      <c r="AA39" s="84" t="str">
        <f t="shared" si="12"/>
        <v>No Data</v>
      </c>
      <c r="AB39" s="85" t="str">
        <f t="shared" si="13"/>
        <v/>
      </c>
      <c r="AC39" s="86" t="str">
        <f t="shared" si="14"/>
        <v>Never</v>
      </c>
      <c r="AD39" s="87" t="str">
        <f t="shared" si="15"/>
        <v/>
      </c>
      <c r="AE39" s="57" t="s">
        <v>124</v>
      </c>
      <c r="AF39" s="57" t="str">
        <f t="shared" si="16"/>
        <v/>
      </c>
      <c r="AG39" s="88">
        <f t="shared" si="17"/>
        <v>6146</v>
      </c>
      <c r="AH39" s="89" t="str">
        <f t="shared" ref="AH39:AK39" si="88">vlookup($A39,'States current old'!$A:$G,AH$1,0)</f>
        <v>#REF!</v>
      </c>
      <c r="AI39" s="89" t="str">
        <f t="shared" si="88"/>
        <v>#REF!</v>
      </c>
      <c r="AJ39" s="89" t="str">
        <f t="shared" si="88"/>
        <v>#REF!</v>
      </c>
      <c r="AK39" s="89" t="str">
        <f t="shared" si="88"/>
        <v>#REF!</v>
      </c>
      <c r="AL39" s="89"/>
      <c r="AM39" s="89"/>
      <c r="AN39" s="89"/>
      <c r="AO39" s="89"/>
      <c r="AP39" s="89" t="str">
        <f t="shared" ref="AP39:AQ39" si="89">vlookup($A39,'States current old'!$A:$G,AP$1,0)</f>
        <v>#REF!</v>
      </c>
      <c r="AQ39" s="89" t="str">
        <f t="shared" si="89"/>
        <v>#REF!</v>
      </c>
      <c r="AR39" s="90">
        <f t="shared" si="20"/>
        <v>0</v>
      </c>
      <c r="AS39" s="91" t="str">
        <f t="shared" si="21"/>
        <v>#REF!</v>
      </c>
    </row>
    <row r="40">
      <c r="A40" s="66"/>
      <c r="B40" s="95"/>
      <c r="C40" s="68"/>
      <c r="D40" s="69" t="s">
        <v>125</v>
      </c>
      <c r="E40" s="70">
        <v>43921.0</v>
      </c>
      <c r="F40" s="71">
        <v>2.0</v>
      </c>
      <c r="G40" s="72" t="str">
        <f t="shared" si="7"/>
        <v/>
      </c>
      <c r="H40" s="73">
        <v>281.0</v>
      </c>
      <c r="I40" s="114">
        <v>12246.0</v>
      </c>
      <c r="J40" s="73"/>
      <c r="K40" s="74">
        <v>22.0</v>
      </c>
      <c r="L40" s="97">
        <v>22.0</v>
      </c>
      <c r="M40" s="73"/>
      <c r="N40" s="75"/>
      <c r="O40" s="74"/>
      <c r="P40" s="75"/>
      <c r="Q40" s="73">
        <v>26.0</v>
      </c>
      <c r="R40" s="80">
        <v>4.0</v>
      </c>
      <c r="S40" s="76">
        <f t="shared" si="8"/>
        <v>12527</v>
      </c>
      <c r="T40" s="77">
        <f t="shared" si="77"/>
        <v>43921</v>
      </c>
      <c r="U40" s="109"/>
      <c r="V40" s="79"/>
      <c r="W40" s="80"/>
      <c r="X40" s="81" t="str">
        <f t="array" ref="X40">AND(OR(H40:J40&lt;&gt;AH40:AJ40,Q40:S40&lt;&gt;AP40:AQ40,L40&lt;K40,N40&lt;M40,P40&lt;O40),ISBLANK(W40))</f>
        <v>#REF!</v>
      </c>
      <c r="Y40" s="82" t="str">
        <f t="shared" si="10"/>
        <v>#N/A</v>
      </c>
      <c r="Z40" s="83" t="str">
        <f t="shared" si="11"/>
        <v>#REF!</v>
      </c>
      <c r="AA40" s="84" t="str">
        <f t="shared" si="12"/>
        <v>No Data</v>
      </c>
      <c r="AB40" s="85" t="str">
        <f t="shared" si="13"/>
        <v/>
      </c>
      <c r="AC40" s="86" t="str">
        <f t="shared" si="14"/>
        <v>Never</v>
      </c>
      <c r="AD40" s="87" t="str">
        <f t="shared" si="15"/>
        <v/>
      </c>
      <c r="AE40" s="57" t="s">
        <v>126</v>
      </c>
      <c r="AF40" s="57" t="str">
        <f t="shared" si="16"/>
        <v/>
      </c>
      <c r="AG40" s="88">
        <f t="shared" si="17"/>
        <v>6159</v>
      </c>
      <c r="AH40" s="89" t="str">
        <f t="shared" ref="AH40:AK40" si="90">vlookup($A40,'States current old'!$A:$G,AH$1,0)</f>
        <v>#REF!</v>
      </c>
      <c r="AI40" s="89" t="str">
        <f t="shared" si="90"/>
        <v>#REF!</v>
      </c>
      <c r="AJ40" s="89" t="str">
        <f t="shared" si="90"/>
        <v>#REF!</v>
      </c>
      <c r="AK40" s="89" t="str">
        <f t="shared" si="90"/>
        <v>#REF!</v>
      </c>
      <c r="AL40" s="89"/>
      <c r="AM40" s="89"/>
      <c r="AN40" s="89"/>
      <c r="AO40" s="89"/>
      <c r="AP40" s="89" t="str">
        <f t="shared" ref="AP40:AQ40" si="91">vlookup($A40,'States current old'!$A:$G,AP$1,0)</f>
        <v>#REF!</v>
      </c>
      <c r="AQ40" s="89" t="str">
        <f t="shared" si="91"/>
        <v>#REF!</v>
      </c>
      <c r="AR40" s="90">
        <f t="shared" si="20"/>
        <v>0</v>
      </c>
      <c r="AS40" s="91" t="str">
        <f t="shared" si="21"/>
        <v>#REF!</v>
      </c>
    </row>
    <row r="41" ht="96.75" customHeight="1">
      <c r="A41" s="66"/>
      <c r="B41" s="95"/>
      <c r="C41" s="68"/>
      <c r="D41" s="69" t="s">
        <v>127</v>
      </c>
      <c r="E41" s="70">
        <v>43923.0</v>
      </c>
      <c r="F41" s="71">
        <v>3.0</v>
      </c>
      <c r="G41" s="72" t="str">
        <f t="shared" si="7"/>
        <v/>
      </c>
      <c r="H41" s="73">
        <v>1458.0</v>
      </c>
      <c r="I41" s="73">
        <v>12588.0</v>
      </c>
      <c r="J41" s="73"/>
      <c r="K41" s="74"/>
      <c r="L41" s="75"/>
      <c r="M41" s="73"/>
      <c r="N41" s="75"/>
      <c r="O41" s="74"/>
      <c r="P41" s="75"/>
      <c r="Q41" s="73"/>
      <c r="R41" s="73">
        <v>38.0</v>
      </c>
      <c r="S41" s="76">
        <f t="shared" si="8"/>
        <v>14046</v>
      </c>
      <c r="T41" s="77">
        <f t="shared" si="77"/>
        <v>43923</v>
      </c>
      <c r="U41" s="109"/>
      <c r="V41" s="79" t="s">
        <v>128</v>
      </c>
      <c r="W41" s="80"/>
      <c r="X41" s="81" t="str">
        <f t="array" ref="X41">AND(OR(H41:J41&lt;&gt;AH41:AJ41,R41:S41&lt;&gt;AP41:AQ41,L41&lt;K41,N41&lt;M41,P41&lt;O41),ISBLANK(W41))</f>
        <v>#REF!</v>
      </c>
      <c r="Y41" s="82" t="str">
        <f t="shared" si="10"/>
        <v>#N/A</v>
      </c>
      <c r="Z41" s="83" t="str">
        <f t="shared" si="11"/>
        <v>#REF!</v>
      </c>
      <c r="AA41" s="84" t="str">
        <f t="shared" si="12"/>
        <v>No Data</v>
      </c>
      <c r="AB41" s="85" t="str">
        <f t="shared" si="13"/>
        <v/>
      </c>
      <c r="AC41" s="86" t="str">
        <f t="shared" si="14"/>
        <v>Never</v>
      </c>
      <c r="AD41" s="87" t="str">
        <f t="shared" si="15"/>
        <v/>
      </c>
      <c r="AE41" s="57" t="s">
        <v>129</v>
      </c>
      <c r="AF41" s="57" t="str">
        <f t="shared" si="16"/>
        <v/>
      </c>
      <c r="AG41" s="88">
        <f t="shared" si="17"/>
        <v>6111</v>
      </c>
      <c r="AH41" s="89" t="str">
        <f t="shared" ref="AH41:AK41" si="92">vlookup($A41,'States current old'!$A:$G,AH$1,0)</f>
        <v>#REF!</v>
      </c>
      <c r="AI41" s="89" t="str">
        <f t="shared" si="92"/>
        <v>#REF!</v>
      </c>
      <c r="AJ41" s="89" t="str">
        <f t="shared" si="92"/>
        <v>#REF!</v>
      </c>
      <c r="AK41" s="89" t="str">
        <f t="shared" si="92"/>
        <v>#REF!</v>
      </c>
      <c r="AL41" s="89"/>
      <c r="AM41" s="89"/>
      <c r="AN41" s="89"/>
      <c r="AO41" s="89"/>
      <c r="AP41" s="89" t="str">
        <f t="shared" ref="AP41:AQ41" si="93">vlookup($A41,'States current old'!$A:$G,AP$1,0)</f>
        <v>#REF!</v>
      </c>
      <c r="AQ41" s="89" t="str">
        <f t="shared" si="93"/>
        <v>#REF!</v>
      </c>
      <c r="AR41" s="90">
        <f t="shared" si="20"/>
        <v>0</v>
      </c>
      <c r="AS41" s="91" t="str">
        <f t="shared" si="21"/>
        <v>#REF!</v>
      </c>
    </row>
    <row r="42">
      <c r="A42" s="66"/>
      <c r="B42" s="95"/>
      <c r="C42" s="98"/>
      <c r="D42" s="96" t="s">
        <v>130</v>
      </c>
      <c r="E42" s="70">
        <v>43919.38611111111</v>
      </c>
      <c r="F42" s="71">
        <v>0.0</v>
      </c>
      <c r="G42" s="99" t="str">
        <f t="shared" si="7"/>
        <v/>
      </c>
      <c r="H42" s="73">
        <v>75795.0</v>
      </c>
      <c r="I42" s="73">
        <f>205186-75795</f>
        <v>129391</v>
      </c>
      <c r="J42" s="115"/>
      <c r="K42" s="74">
        <v>10929.0</v>
      </c>
      <c r="L42" s="75">
        <f>10929+4975</f>
        <v>15904</v>
      </c>
      <c r="M42" s="74">
        <v>2710.0</v>
      </c>
      <c r="N42" s="75">
        <v>2710.0</v>
      </c>
      <c r="O42" s="74"/>
      <c r="P42" s="75"/>
      <c r="Q42" s="73">
        <v>4975.0</v>
      </c>
      <c r="R42" s="73">
        <v>1550.0</v>
      </c>
      <c r="S42" s="76">
        <f t="shared" si="8"/>
        <v>205186</v>
      </c>
      <c r="T42" s="77">
        <f t="shared" si="77"/>
        <v>43919.38611</v>
      </c>
      <c r="U42" s="109"/>
      <c r="V42" s="79"/>
      <c r="W42" s="80"/>
      <c r="X42" s="81" t="str">
        <f t="array" ref="X42">AND(OR(H42:J42&lt;&gt;AH42:AJ42,R42:S42&lt;&gt;AP42:AQ42,L42&lt;K42,N42&lt;M42,P42&lt;O42),ISBLANK(W42))</f>
        <v>#REF!</v>
      </c>
      <c r="Y42" s="82" t="str">
        <f t="shared" si="10"/>
        <v>#N/A</v>
      </c>
      <c r="Z42" s="83" t="str">
        <f t="shared" si="11"/>
        <v>#REF!</v>
      </c>
      <c r="AA42" s="84" t="str">
        <f t="shared" si="12"/>
        <v>No Data</v>
      </c>
      <c r="AB42" s="85" t="str">
        <f t="shared" si="13"/>
        <v/>
      </c>
      <c r="AC42" s="86" t="str">
        <f t="shared" si="14"/>
        <v>Never</v>
      </c>
      <c r="AD42" s="87" t="str">
        <f t="shared" si="15"/>
        <v/>
      </c>
      <c r="AE42" s="57" t="s">
        <v>131</v>
      </c>
      <c r="AF42" s="57" t="str">
        <f t="shared" si="16"/>
        <v/>
      </c>
      <c r="AG42" s="88">
        <f t="shared" si="17"/>
        <v>6198</v>
      </c>
      <c r="AH42" s="89" t="str">
        <f t="shared" ref="AH42:AK42" si="94">vlookup($A42,'States current old'!$A:$G,AH$1,0)</f>
        <v>#REF!</v>
      </c>
      <c r="AI42" s="89" t="str">
        <f t="shared" si="94"/>
        <v>#REF!</v>
      </c>
      <c r="AJ42" s="89" t="str">
        <f t="shared" si="94"/>
        <v>#REF!</v>
      </c>
      <c r="AK42" s="89" t="str">
        <f t="shared" si="94"/>
        <v>#REF!</v>
      </c>
      <c r="AL42" s="89"/>
      <c r="AM42" s="89"/>
      <c r="AN42" s="89"/>
      <c r="AO42" s="89"/>
      <c r="AP42" s="89" t="str">
        <f t="shared" ref="AP42:AQ42" si="95">vlookup($A42,'States current old'!$A:$G,AP$1,0)</f>
        <v>#REF!</v>
      </c>
      <c r="AQ42" s="89" t="str">
        <f t="shared" si="95"/>
        <v>#REF!</v>
      </c>
      <c r="AR42" s="90">
        <f t="shared" si="20"/>
        <v>0</v>
      </c>
      <c r="AS42" s="91" t="str">
        <f t="shared" si="21"/>
        <v>#REF!</v>
      </c>
    </row>
    <row r="43">
      <c r="A43" s="66"/>
      <c r="B43" s="95"/>
      <c r="C43" s="68"/>
      <c r="D43" s="69"/>
      <c r="E43" s="70">
        <v>43921.583333333336</v>
      </c>
      <c r="F43" s="71">
        <v>0.0</v>
      </c>
      <c r="G43" s="72" t="str">
        <f t="shared" si="7"/>
        <v/>
      </c>
      <c r="H43" s="73">
        <v>2199.0</v>
      </c>
      <c r="I43" s="73">
        <v>26992.0</v>
      </c>
      <c r="J43" s="73"/>
      <c r="K43" s="74">
        <v>387.0</v>
      </c>
      <c r="L43" s="75">
        <v>585.0</v>
      </c>
      <c r="M43" s="73"/>
      <c r="N43" s="75">
        <v>198.0</v>
      </c>
      <c r="O43" s="74"/>
      <c r="P43" s="75"/>
      <c r="Q43" s="73"/>
      <c r="R43" s="73">
        <v>55.0</v>
      </c>
      <c r="S43" s="76">
        <f t="shared" si="8"/>
        <v>29191</v>
      </c>
      <c r="T43" s="77">
        <f t="shared" si="77"/>
        <v>43921.58333</v>
      </c>
      <c r="U43" s="109"/>
      <c r="V43" s="79"/>
      <c r="W43" s="80"/>
      <c r="X43" s="81" t="str">
        <f t="array" ref="X43">AND(OR(H43:J43&lt;&gt;AH43:AJ43,R43:S43&lt;&gt;AP43:AQ43,L43&lt;K43,N43&lt;M43,P43&lt;O43),ISBLANK(W43))</f>
        <v>#REF!</v>
      </c>
      <c r="Y43" s="82" t="str">
        <f t="shared" si="10"/>
        <v>#N/A</v>
      </c>
      <c r="Z43" s="83" t="str">
        <f t="shared" si="11"/>
        <v>#REF!</v>
      </c>
      <c r="AA43" s="84" t="str">
        <f t="shared" si="12"/>
        <v>No Data</v>
      </c>
      <c r="AB43" s="85" t="str">
        <f t="shared" si="13"/>
        <v/>
      </c>
      <c r="AC43" s="86" t="str">
        <f t="shared" si="14"/>
        <v>Never</v>
      </c>
      <c r="AD43" s="87" t="str">
        <f t="shared" si="15"/>
        <v/>
      </c>
      <c r="AE43" s="57" t="s">
        <v>132</v>
      </c>
      <c r="AF43" s="57" t="str">
        <f t="shared" si="16"/>
        <v/>
      </c>
      <c r="AG43" s="88">
        <f t="shared" si="17"/>
        <v>6145</v>
      </c>
      <c r="AH43" s="89" t="str">
        <f t="shared" ref="AH43:AK43" si="96">vlookup($A43,'States current old'!$A:$G,AH$1,0)</f>
        <v>#REF!</v>
      </c>
      <c r="AI43" s="89" t="str">
        <f t="shared" si="96"/>
        <v>#REF!</v>
      </c>
      <c r="AJ43" s="89" t="str">
        <f t="shared" si="96"/>
        <v>#REF!</v>
      </c>
      <c r="AK43" s="89" t="str">
        <f t="shared" si="96"/>
        <v>#REF!</v>
      </c>
      <c r="AL43" s="89"/>
      <c r="AM43" s="89"/>
      <c r="AN43" s="89"/>
      <c r="AO43" s="89"/>
      <c r="AP43" s="89" t="str">
        <f t="shared" ref="AP43:AQ43" si="97">vlookup($A43,'States current old'!$A:$G,AP$1,0)</f>
        <v>#REF!</v>
      </c>
      <c r="AQ43" s="89" t="str">
        <f t="shared" si="97"/>
        <v>#REF!</v>
      </c>
      <c r="AR43" s="90">
        <f t="shared" si="20"/>
        <v>0</v>
      </c>
      <c r="AS43" s="91" t="str">
        <f t="shared" si="21"/>
        <v>#REF!</v>
      </c>
    </row>
    <row r="44">
      <c r="A44" s="66"/>
      <c r="B44" s="95"/>
      <c r="C44" s="68"/>
      <c r="D44" s="69"/>
      <c r="E44" s="92">
        <v>43921.291666666664</v>
      </c>
      <c r="F44" s="71">
        <v>1.0</v>
      </c>
      <c r="G44" s="72" t="str">
        <f t="shared" si="7"/>
        <v/>
      </c>
      <c r="H44" s="73">
        <v>565.0</v>
      </c>
      <c r="I44" s="73">
        <v>1229.0</v>
      </c>
      <c r="J44" s="73"/>
      <c r="K44" s="74"/>
      <c r="L44" s="75">
        <v>177.0</v>
      </c>
      <c r="M44" s="73"/>
      <c r="N44" s="75"/>
      <c r="O44" s="74"/>
      <c r="P44" s="75"/>
      <c r="Q44" s="73"/>
      <c r="R44" s="73">
        <v>23.0</v>
      </c>
      <c r="S44" s="76">
        <f t="shared" si="8"/>
        <v>1794</v>
      </c>
      <c r="T44" s="77">
        <f t="shared" si="77"/>
        <v>43921.33333</v>
      </c>
      <c r="U44" s="109"/>
      <c r="V44" s="79"/>
      <c r="W44" s="80"/>
      <c r="X44" s="81" t="str">
        <f t="array" ref="X44">AND(OR(H44:J44&lt;&gt;AH44:AJ44,R44:S44&lt;&gt;AP44:AQ44,L44&lt;K44,N44&lt;M44,P44&lt;O44),ISBLANK(W44))</f>
        <v>#REF!</v>
      </c>
      <c r="Y44" s="82" t="str">
        <f t="shared" si="10"/>
        <v>#N/A</v>
      </c>
      <c r="Z44" s="83" t="str">
        <f t="shared" si="11"/>
        <v>#REF!</v>
      </c>
      <c r="AA44" s="84" t="str">
        <f t="shared" si="12"/>
        <v>No Data</v>
      </c>
      <c r="AB44" s="85" t="str">
        <f t="shared" si="13"/>
        <v/>
      </c>
      <c r="AC44" s="86" t="str">
        <f t="shared" si="14"/>
        <v>Never</v>
      </c>
      <c r="AD44" s="87" t="str">
        <f t="shared" si="15"/>
        <v/>
      </c>
      <c r="AE44" s="57" t="s">
        <v>133</v>
      </c>
      <c r="AF44" s="57" t="str">
        <f t="shared" si="16"/>
        <v/>
      </c>
      <c r="AG44" s="88">
        <f t="shared" si="17"/>
        <v>6151</v>
      </c>
      <c r="AH44" s="89" t="str">
        <f t="shared" ref="AH44:AK44" si="98">vlookup($A44,'States current old'!$A:$G,AH$1,0)</f>
        <v>#REF!</v>
      </c>
      <c r="AI44" s="89" t="str">
        <f t="shared" si="98"/>
        <v>#REF!</v>
      </c>
      <c r="AJ44" s="89" t="str">
        <f t="shared" si="98"/>
        <v>#REF!</v>
      </c>
      <c r="AK44" s="89" t="str">
        <f t="shared" si="98"/>
        <v>#REF!</v>
      </c>
      <c r="AL44" s="89"/>
      <c r="AM44" s="89"/>
      <c r="AN44" s="89"/>
      <c r="AO44" s="89"/>
      <c r="AP44" s="89" t="str">
        <f t="shared" ref="AP44:AQ44" si="99">vlookup($A44,'States current old'!$A:$G,AP$1,0)</f>
        <v>#REF!</v>
      </c>
      <c r="AQ44" s="89" t="str">
        <f t="shared" si="99"/>
        <v>#REF!</v>
      </c>
      <c r="AR44" s="90">
        <f t="shared" si="20"/>
        <v>0</v>
      </c>
      <c r="AS44" s="91" t="str">
        <f t="shared" si="21"/>
        <v>#REF!</v>
      </c>
    </row>
    <row r="45">
      <c r="A45" s="66"/>
      <c r="B45" s="95"/>
      <c r="C45" s="68"/>
      <c r="D45" s="69" t="s">
        <v>134</v>
      </c>
      <c r="E45" s="70">
        <v>43921.333333333336</v>
      </c>
      <c r="F45" s="71">
        <v>3.0</v>
      </c>
      <c r="G45" s="72" t="str">
        <f t="shared" si="7"/>
        <v/>
      </c>
      <c r="H45" s="73">
        <v>690.0</v>
      </c>
      <c r="I45" s="73">
        <v>13136.0</v>
      </c>
      <c r="J45" s="73"/>
      <c r="K45" s="74">
        <v>132.0</v>
      </c>
      <c r="L45" s="75">
        <v>154.0</v>
      </c>
      <c r="M45" s="73"/>
      <c r="N45" s="75"/>
      <c r="O45" s="74">
        <v>40.0</v>
      </c>
      <c r="P45" s="97">
        <v>40.0</v>
      </c>
      <c r="Q45" s="73"/>
      <c r="R45" s="73">
        <v>18.0</v>
      </c>
      <c r="S45" s="76">
        <f t="shared" si="8"/>
        <v>13826</v>
      </c>
      <c r="T45" s="77">
        <f t="shared" si="77"/>
        <v>43921.45833</v>
      </c>
      <c r="U45" s="109"/>
      <c r="V45" s="79"/>
      <c r="W45" s="80"/>
      <c r="X45" s="81" t="str">
        <f t="array" ref="X45">AND(OR(H45:J45&lt;&gt;AH45:AJ45,R45:S45&lt;&gt;AP45:AQ45,L45&lt;K45,N45&lt;M45,P45&lt;O45),ISBLANK(W45))</f>
        <v>#REF!</v>
      </c>
      <c r="Y45" s="82" t="str">
        <f t="shared" si="10"/>
        <v>#N/A</v>
      </c>
      <c r="Z45" s="83" t="str">
        <f t="shared" si="11"/>
        <v>#REF!</v>
      </c>
      <c r="AA45" s="84" t="str">
        <f t="shared" si="12"/>
        <v>No Data</v>
      </c>
      <c r="AB45" s="85" t="str">
        <f t="shared" si="13"/>
        <v/>
      </c>
      <c r="AC45" s="86" t="str">
        <f t="shared" si="14"/>
        <v>Never</v>
      </c>
      <c r="AD45" s="87" t="str">
        <f t="shared" si="15"/>
        <v/>
      </c>
      <c r="AE45" s="57" t="s">
        <v>135</v>
      </c>
      <c r="AF45" s="57" t="str">
        <f t="shared" si="16"/>
        <v/>
      </c>
      <c r="AG45" s="88">
        <f t="shared" si="17"/>
        <v>6148</v>
      </c>
      <c r="AH45" s="89" t="str">
        <f t="shared" ref="AH45:AK45" si="100">vlookup($A45,'States current old'!$A:$G,AH$1,0)</f>
        <v>#REF!</v>
      </c>
      <c r="AI45" s="89" t="str">
        <f t="shared" si="100"/>
        <v>#REF!</v>
      </c>
      <c r="AJ45" s="89" t="str">
        <f t="shared" si="100"/>
        <v>#REF!</v>
      </c>
      <c r="AK45" s="89" t="str">
        <f t="shared" si="100"/>
        <v>#REF!</v>
      </c>
      <c r="AL45" s="89"/>
      <c r="AM45" s="89"/>
      <c r="AN45" s="89"/>
      <c r="AO45" s="89"/>
      <c r="AP45" s="89" t="str">
        <f t="shared" ref="AP45:AQ45" si="101">vlookup($A45,'States current old'!$A:$G,AP$1,0)</f>
        <v>#REF!</v>
      </c>
      <c r="AQ45" s="89" t="str">
        <f t="shared" si="101"/>
        <v>#REF!</v>
      </c>
      <c r="AR45" s="90">
        <f t="shared" si="20"/>
        <v>0</v>
      </c>
      <c r="AS45" s="91" t="str">
        <f t="shared" si="21"/>
        <v>#REF!</v>
      </c>
    </row>
    <row r="46">
      <c r="A46" s="66"/>
      <c r="B46" s="95"/>
      <c r="C46" s="68"/>
      <c r="D46" s="69" t="s">
        <v>136</v>
      </c>
      <c r="E46" s="70">
        <v>43921.5</v>
      </c>
      <c r="F46" s="71">
        <v>0.0</v>
      </c>
      <c r="G46" s="72" t="str">
        <f t="shared" si="7"/>
        <v/>
      </c>
      <c r="H46" s="73">
        <v>4843.0</v>
      </c>
      <c r="I46" s="73">
        <v>37645.0</v>
      </c>
      <c r="J46" s="73"/>
      <c r="K46" s="74"/>
      <c r="L46" s="75">
        <v>514.0</v>
      </c>
      <c r="M46" s="73"/>
      <c r="N46" s="75"/>
      <c r="O46" s="74"/>
      <c r="P46" s="75"/>
      <c r="Q46" s="73"/>
      <c r="R46" s="73">
        <v>63.0</v>
      </c>
      <c r="S46" s="76">
        <f t="shared" si="8"/>
        <v>42488</v>
      </c>
      <c r="T46" s="77">
        <f t="shared" si="77"/>
        <v>43921.5</v>
      </c>
      <c r="U46" s="109"/>
      <c r="V46" s="79"/>
      <c r="W46" s="80"/>
      <c r="X46" s="81" t="str">
        <f t="array" ref="X46">AND(OR(H46:J46&lt;&gt;AH46:AJ46,R46:S46&lt;&gt;AP46:AQ46,L46&lt;K46,N46&lt;M46,P46&lt;O46),ISBLANK(W46))</f>
        <v>#REF!</v>
      </c>
      <c r="Y46" s="82" t="str">
        <f t="shared" si="10"/>
        <v>#N/A</v>
      </c>
      <c r="Z46" s="83" t="str">
        <f t="shared" si="11"/>
        <v>#REF!</v>
      </c>
      <c r="AA46" s="84" t="str">
        <f t="shared" si="12"/>
        <v>No Data</v>
      </c>
      <c r="AB46" s="85" t="str">
        <f t="shared" si="13"/>
        <v/>
      </c>
      <c r="AC46" s="86" t="str">
        <f t="shared" si="14"/>
        <v>Never</v>
      </c>
      <c r="AD46" s="87" t="str">
        <f t="shared" si="15"/>
        <v/>
      </c>
      <c r="AE46" s="57" t="s">
        <v>137</v>
      </c>
      <c r="AF46" s="57" t="str">
        <f t="shared" si="16"/>
        <v/>
      </c>
      <c r="AG46" s="88">
        <f t="shared" si="17"/>
        <v>6147</v>
      </c>
      <c r="AH46" s="89" t="str">
        <f t="shared" ref="AH46:AK46" si="102">vlookup($A46,'States current old'!$A:$G,AH$1,0)</f>
        <v>#REF!</v>
      </c>
      <c r="AI46" s="89" t="str">
        <f t="shared" si="102"/>
        <v>#REF!</v>
      </c>
      <c r="AJ46" s="89" t="str">
        <f t="shared" si="102"/>
        <v>#REF!</v>
      </c>
      <c r="AK46" s="89" t="str">
        <f t="shared" si="102"/>
        <v>#REF!</v>
      </c>
      <c r="AL46" s="89"/>
      <c r="AM46" s="89"/>
      <c r="AN46" s="89"/>
      <c r="AO46" s="89"/>
      <c r="AP46" s="89" t="str">
        <f t="shared" ref="AP46:AQ46" si="103">vlookup($A46,'States current old'!$A:$G,AP$1,0)</f>
        <v>#REF!</v>
      </c>
      <c r="AQ46" s="89" t="str">
        <f t="shared" si="103"/>
        <v>#REF!</v>
      </c>
      <c r="AR46" s="90">
        <f t="shared" si="20"/>
        <v>0</v>
      </c>
      <c r="AS46" s="91" t="str">
        <f t="shared" si="21"/>
        <v>#REF!</v>
      </c>
    </row>
    <row r="47">
      <c r="A47" s="66"/>
      <c r="B47" s="95"/>
      <c r="C47" s="98"/>
      <c r="D47" s="69" t="s">
        <v>138</v>
      </c>
      <c r="E47" s="70">
        <v>43923.291666666664</v>
      </c>
      <c r="F47" s="71">
        <v>0.0</v>
      </c>
      <c r="G47" s="99" t="str">
        <f t="shared" si="7"/>
        <v/>
      </c>
      <c r="H47" s="73">
        <v>316.0</v>
      </c>
      <c r="I47" s="73">
        <v>1604.0</v>
      </c>
      <c r="J47" s="73">
        <v>1119.0</v>
      </c>
      <c r="K47" s="74"/>
      <c r="L47" s="75"/>
      <c r="M47" s="73"/>
      <c r="N47" s="75"/>
      <c r="O47" s="74"/>
      <c r="P47" s="75"/>
      <c r="Q47" s="73"/>
      <c r="R47" s="73">
        <v>12.0</v>
      </c>
      <c r="S47" s="76">
        <f t="shared" si="8"/>
        <v>3039</v>
      </c>
      <c r="T47" s="77">
        <f t="shared" si="77"/>
        <v>43923.29167</v>
      </c>
      <c r="U47" s="109"/>
      <c r="V47" s="79" t="s">
        <v>139</v>
      </c>
      <c r="W47" s="80"/>
      <c r="X47" s="81" t="str">
        <f t="array" ref="X47">AND(OR(H47:J47&lt;&gt;AH47:AJ47,R47:S47&lt;&gt;AP47:AQ47,L47&lt;K47,N47&lt;M47,P47&lt;O47),ISBLANK(W47))</f>
        <v>#REF!</v>
      </c>
      <c r="Y47" s="82" t="str">
        <f t="shared" si="10"/>
        <v>#N/A</v>
      </c>
      <c r="Z47" s="83" t="str">
        <f t="shared" si="11"/>
        <v>#REF!</v>
      </c>
      <c r="AA47" s="84" t="str">
        <f t="shared" si="12"/>
        <v>No Data</v>
      </c>
      <c r="AB47" s="100" t="str">
        <f t="shared" si="13"/>
        <v/>
      </c>
      <c r="AC47" s="86" t="str">
        <f t="shared" si="14"/>
        <v>Never</v>
      </c>
      <c r="AD47" s="87" t="str">
        <f t="shared" si="15"/>
        <v/>
      </c>
      <c r="AE47" s="57" t="s">
        <v>140</v>
      </c>
      <c r="AF47" s="57" t="str">
        <f t="shared" si="16"/>
        <v/>
      </c>
      <c r="AG47" s="88">
        <f t="shared" si="17"/>
        <v>6104</v>
      </c>
      <c r="AH47" s="89" t="str">
        <f t="shared" ref="AH47:AK47" si="104">vlookup($A47,'States current old'!$A:$G,AH$1,0)</f>
        <v>#REF!</v>
      </c>
      <c r="AI47" s="89" t="str">
        <f t="shared" si="104"/>
        <v>#REF!</v>
      </c>
      <c r="AJ47" s="89" t="str">
        <f t="shared" si="104"/>
        <v>#REF!</v>
      </c>
      <c r="AK47" s="89" t="str">
        <f t="shared" si="104"/>
        <v>#REF!</v>
      </c>
      <c r="AL47" s="89"/>
      <c r="AM47" s="89"/>
      <c r="AN47" s="89"/>
      <c r="AO47" s="89"/>
      <c r="AP47" s="89" t="str">
        <f t="shared" ref="AP47:AQ47" si="105">vlookup($A47,'States current old'!$A:$G,AP$1,0)</f>
        <v>#REF!</v>
      </c>
      <c r="AQ47" s="89" t="str">
        <f t="shared" si="105"/>
        <v>#REF!</v>
      </c>
      <c r="AR47" s="90">
        <f t="shared" si="20"/>
        <v>1119</v>
      </c>
      <c r="AS47" s="91" t="str">
        <f t="shared" si="21"/>
        <v>#REF!</v>
      </c>
    </row>
    <row r="48">
      <c r="A48" s="66"/>
      <c r="B48" s="95"/>
      <c r="C48" s="68"/>
      <c r="D48" s="69" t="s">
        <v>141</v>
      </c>
      <c r="E48" s="70">
        <v>43921.0</v>
      </c>
      <c r="F48" s="71">
        <v>0.0</v>
      </c>
      <c r="G48" s="72" t="str">
        <f t="shared" si="7"/>
        <v/>
      </c>
      <c r="H48" s="73">
        <v>488.0</v>
      </c>
      <c r="I48" s="73">
        <v>3476.0</v>
      </c>
      <c r="J48" s="73"/>
      <c r="K48" s="74">
        <v>59.0</v>
      </c>
      <c r="L48" s="97">
        <v>59.0</v>
      </c>
      <c r="M48" s="73">
        <v>9.0</v>
      </c>
      <c r="N48" s="97">
        <v>9.0</v>
      </c>
      <c r="O48" s="74">
        <v>6.0</v>
      </c>
      <c r="P48" s="75">
        <v>6.0</v>
      </c>
      <c r="Q48" s="73">
        <v>35.0</v>
      </c>
      <c r="R48" s="73">
        <v>8.0</v>
      </c>
      <c r="S48" s="76">
        <f t="shared" si="8"/>
        <v>3964</v>
      </c>
      <c r="T48" s="77">
        <f t="shared" si="77"/>
        <v>43921</v>
      </c>
      <c r="U48" s="109"/>
      <c r="V48" s="79"/>
      <c r="W48" s="80"/>
      <c r="X48" s="81" t="str">
        <f t="array" ref="X48">AND(OR(H48:J48&lt;&gt;AH48:AJ48,R48:S48&lt;&gt;AP48:AQ48,L48&lt;K48,N48&lt;M48,P48&lt;O48),ISBLANK(W48))</f>
        <v>#REF!</v>
      </c>
      <c r="Y48" s="82" t="str">
        <f t="shared" si="10"/>
        <v>#N/A</v>
      </c>
      <c r="Z48" s="83" t="str">
        <f t="shared" si="11"/>
        <v>#REF!</v>
      </c>
      <c r="AA48" s="84" t="str">
        <f t="shared" si="12"/>
        <v>No Data</v>
      </c>
      <c r="AB48" s="85" t="str">
        <f t="shared" si="13"/>
        <v/>
      </c>
      <c r="AC48" s="86" t="str">
        <f t="shared" si="14"/>
        <v>Never</v>
      </c>
      <c r="AD48" s="87" t="str">
        <f t="shared" si="15"/>
        <v/>
      </c>
      <c r="AE48" s="57" t="s">
        <v>142</v>
      </c>
      <c r="AF48" s="57" t="str">
        <f t="shared" si="16"/>
        <v/>
      </c>
      <c r="AG48" s="88">
        <f t="shared" si="17"/>
        <v>6159</v>
      </c>
      <c r="AH48" s="89" t="str">
        <f t="shared" ref="AH48:AK48" si="106">vlookup($A48,'States current old'!$A:$G,AH$1,0)</f>
        <v>#REF!</v>
      </c>
      <c r="AI48" s="89" t="str">
        <f t="shared" si="106"/>
        <v>#REF!</v>
      </c>
      <c r="AJ48" s="89" t="str">
        <f t="shared" si="106"/>
        <v>#REF!</v>
      </c>
      <c r="AK48" s="89" t="str">
        <f t="shared" si="106"/>
        <v>#REF!</v>
      </c>
      <c r="AL48" s="89"/>
      <c r="AM48" s="89"/>
      <c r="AN48" s="89"/>
      <c r="AO48" s="89"/>
      <c r="AP48" s="89" t="str">
        <f t="shared" ref="AP48:AQ48" si="107">vlookup($A48,'States current old'!$A:$G,AP$1,0)</f>
        <v>#REF!</v>
      </c>
      <c r="AQ48" s="89" t="str">
        <f t="shared" si="107"/>
        <v>#REF!</v>
      </c>
      <c r="AR48" s="90">
        <f t="shared" si="20"/>
        <v>0</v>
      </c>
      <c r="AS48" s="91" t="str">
        <f t="shared" si="21"/>
        <v>#REF!</v>
      </c>
    </row>
    <row r="49">
      <c r="A49" s="66"/>
      <c r="B49" s="116"/>
      <c r="C49" s="68"/>
      <c r="D49" s="69"/>
      <c r="E49" s="70">
        <v>43921.68819444445</v>
      </c>
      <c r="F49" s="71">
        <v>0.0</v>
      </c>
      <c r="G49" s="72" t="str">
        <f t="shared" si="7"/>
        <v/>
      </c>
      <c r="H49" s="73">
        <v>1083.0</v>
      </c>
      <c r="I49" s="73">
        <v>4616.0</v>
      </c>
      <c r="J49" s="73"/>
      <c r="K49" s="74"/>
      <c r="L49" s="75">
        <f>floor(0.24*1083,1)</f>
        <v>259</v>
      </c>
      <c r="M49" s="73"/>
      <c r="N49" s="75"/>
      <c r="O49" s="74"/>
      <c r="P49" s="75"/>
      <c r="Q49" s="73"/>
      <c r="R49" s="73">
        <v>22.0</v>
      </c>
      <c r="S49" s="76">
        <f t="shared" si="8"/>
        <v>5699</v>
      </c>
      <c r="T49" s="77">
        <f t="shared" si="77"/>
        <v>43921.68819</v>
      </c>
      <c r="U49" s="109"/>
      <c r="V49" s="79"/>
      <c r="W49" s="80"/>
      <c r="X49" s="81" t="str">
        <f t="array" ref="X49">AND(OR(H49:J49&lt;&gt;AH49:AJ49,R49:S49&lt;&gt;AP49:AQ49,L49&lt;K49,N49&lt;M49,P49&lt;O49),ISBLANK(W49))</f>
        <v>#REF!</v>
      </c>
      <c r="Y49" s="82" t="str">
        <f t="shared" si="10"/>
        <v>#N/A</v>
      </c>
      <c r="Z49" s="83" t="str">
        <f t="shared" si="11"/>
        <v>#REF!</v>
      </c>
      <c r="AA49" s="84" t="str">
        <f t="shared" si="12"/>
        <v>No Data</v>
      </c>
      <c r="AB49" s="85" t="str">
        <f t="shared" si="13"/>
        <v/>
      </c>
      <c r="AC49" s="86" t="str">
        <f t="shared" si="14"/>
        <v>Never</v>
      </c>
      <c r="AD49" s="87" t="str">
        <f t="shared" si="15"/>
        <v/>
      </c>
      <c r="AE49" s="57" t="s">
        <v>143</v>
      </c>
      <c r="AF49" s="57" t="str">
        <f t="shared" si="16"/>
        <v/>
      </c>
      <c r="AG49" s="88">
        <f t="shared" si="17"/>
        <v>6143</v>
      </c>
      <c r="AH49" s="89" t="str">
        <f t="shared" ref="AH49:AK49" si="108">vlookup($A49,'States current old'!$A:$G,AH$1,0)</f>
        <v>#REF!</v>
      </c>
      <c r="AI49" s="89" t="str">
        <f t="shared" si="108"/>
        <v>#REF!</v>
      </c>
      <c r="AJ49" s="89" t="str">
        <f t="shared" si="108"/>
        <v>#REF!</v>
      </c>
      <c r="AK49" s="89" t="str">
        <f t="shared" si="108"/>
        <v>#REF!</v>
      </c>
      <c r="AL49" s="89"/>
      <c r="AM49" s="89"/>
      <c r="AN49" s="89"/>
      <c r="AO49" s="89"/>
      <c r="AP49" s="89" t="str">
        <f t="shared" ref="AP49:AQ49" si="109">vlookup($A49,'States current old'!$A:$G,AP$1,0)</f>
        <v>#REF!</v>
      </c>
      <c r="AQ49" s="89" t="str">
        <f t="shared" si="109"/>
        <v>#REF!</v>
      </c>
      <c r="AR49" s="90">
        <f t="shared" si="20"/>
        <v>0</v>
      </c>
      <c r="AS49" s="91" t="str">
        <f t="shared" si="21"/>
        <v>#REF!</v>
      </c>
    </row>
    <row r="50">
      <c r="A50" s="66"/>
      <c r="B50" s="95"/>
      <c r="C50" s="68"/>
      <c r="D50" s="69"/>
      <c r="E50" s="70">
        <v>43921.479166666664</v>
      </c>
      <c r="F50" s="71">
        <v>1.0</v>
      </c>
      <c r="G50" s="72" t="str">
        <f t="shared" si="7"/>
        <v/>
      </c>
      <c r="H50" s="73">
        <v>108.0</v>
      </c>
      <c r="I50" s="73">
        <v>3609.0</v>
      </c>
      <c r="J50" s="73">
        <v>0.0</v>
      </c>
      <c r="K50" s="74"/>
      <c r="L50" s="75">
        <v>12.0</v>
      </c>
      <c r="M50" s="73"/>
      <c r="N50" s="75"/>
      <c r="O50" s="74"/>
      <c r="P50" s="75"/>
      <c r="Q50" s="73">
        <v>44.0</v>
      </c>
      <c r="R50" s="73">
        <v>1.0</v>
      </c>
      <c r="S50" s="76">
        <f t="shared" si="8"/>
        <v>3717</v>
      </c>
      <c r="T50" s="77">
        <f t="shared" si="77"/>
        <v>43921.52083</v>
      </c>
      <c r="U50" s="92"/>
      <c r="V50" s="79"/>
      <c r="W50" s="80"/>
      <c r="X50" s="81" t="str">
        <f t="array" ref="X50">AND(OR(H50:J50&lt;&gt;AH50:AJ50,R50:S50&lt;&gt;AP50:AQ50,L50&lt;K50,N50&lt;M50,P50&lt;O50),ISBLANK(W50))</f>
        <v>#REF!</v>
      </c>
      <c r="Y50" s="82" t="str">
        <f t="shared" si="10"/>
        <v>#N/A</v>
      </c>
      <c r="Z50" s="83" t="str">
        <f t="shared" si="11"/>
        <v>#REF!</v>
      </c>
      <c r="AA50" s="84" t="str">
        <f t="shared" si="12"/>
        <v>No Data</v>
      </c>
      <c r="AB50" s="85" t="str">
        <f t="shared" si="13"/>
        <v/>
      </c>
      <c r="AC50" s="86" t="str">
        <f t="shared" si="14"/>
        <v>Never</v>
      </c>
      <c r="AD50" s="87" t="str">
        <f t="shared" si="15"/>
        <v/>
      </c>
      <c r="AE50" s="57" t="s">
        <v>144</v>
      </c>
      <c r="AF50" s="57" t="str">
        <f t="shared" si="16"/>
        <v/>
      </c>
      <c r="AG50" s="88">
        <f t="shared" si="17"/>
        <v>6147</v>
      </c>
      <c r="AH50" s="89" t="str">
        <f t="shared" ref="AH50:AK50" si="110">vlookup($A50,'States current old'!$A:$G,AH$1,0)</f>
        <v>#REF!</v>
      </c>
      <c r="AI50" s="89" t="str">
        <f t="shared" si="110"/>
        <v>#REF!</v>
      </c>
      <c r="AJ50" s="89" t="str">
        <f t="shared" si="110"/>
        <v>#REF!</v>
      </c>
      <c r="AK50" s="89" t="str">
        <f t="shared" si="110"/>
        <v>#REF!</v>
      </c>
      <c r="AL50" s="89"/>
      <c r="AM50" s="89"/>
      <c r="AN50" s="89"/>
      <c r="AO50" s="89"/>
      <c r="AP50" s="89" t="str">
        <f t="shared" ref="AP50:AQ50" si="111">vlookup($A50,'States current old'!$A:$G,AP$1,0)</f>
        <v>#REF!</v>
      </c>
      <c r="AQ50" s="89" t="str">
        <f t="shared" si="111"/>
        <v>#REF!</v>
      </c>
      <c r="AR50" s="90">
        <f t="shared" si="20"/>
        <v>0</v>
      </c>
      <c r="AS50" s="91" t="str">
        <f t="shared" si="21"/>
        <v>#REF!</v>
      </c>
    </row>
    <row r="51">
      <c r="A51" s="66"/>
      <c r="B51" s="95"/>
      <c r="C51" s="68"/>
      <c r="D51" s="69"/>
      <c r="E51" s="70">
        <v>43921.583333333336</v>
      </c>
      <c r="F51" s="71">
        <v>1.0</v>
      </c>
      <c r="G51" s="72" t="str">
        <f t="shared" si="7"/>
        <v/>
      </c>
      <c r="H51" s="73">
        <v>2239.0</v>
      </c>
      <c r="I51" s="73">
        <v>25121.0</v>
      </c>
      <c r="J51" s="73"/>
      <c r="K51" s="74"/>
      <c r="L51" s="75">
        <v>175.0</v>
      </c>
      <c r="M51" s="73"/>
      <c r="N51" s="75"/>
      <c r="O51" s="74"/>
      <c r="P51" s="75"/>
      <c r="Q51" s="73">
        <v>121.0</v>
      </c>
      <c r="R51" s="73">
        <v>23.0</v>
      </c>
      <c r="S51" s="76">
        <f t="shared" si="8"/>
        <v>27360</v>
      </c>
      <c r="T51" s="77">
        <f t="shared" si="77"/>
        <v>43921.625</v>
      </c>
      <c r="U51" s="92"/>
      <c r="V51" s="79"/>
      <c r="W51" s="80"/>
      <c r="X51" s="81" t="str">
        <f t="array" ref="X51">AND(OR(H51:J51&lt;&gt;AH51:AJ51,R51:S51&lt;&gt;AP51:AQ51,L51&lt;K51,N51&lt;M51,P51&lt;O51),ISBLANK(W51))</f>
        <v>#REF!</v>
      </c>
      <c r="Y51" s="82" t="str">
        <f t="shared" si="10"/>
        <v>#N/A</v>
      </c>
      <c r="Z51" s="83" t="str">
        <f t="shared" si="11"/>
        <v>#REF!</v>
      </c>
      <c r="AA51" s="84" t="str">
        <f t="shared" si="12"/>
        <v>No Data</v>
      </c>
      <c r="AB51" s="85" t="str">
        <f t="shared" si="13"/>
        <v/>
      </c>
      <c r="AC51" s="86" t="str">
        <f t="shared" si="14"/>
        <v>Never</v>
      </c>
      <c r="AD51" s="87" t="str">
        <f t="shared" si="15"/>
        <v/>
      </c>
      <c r="AE51" s="57" t="s">
        <v>145</v>
      </c>
      <c r="AF51" s="57" t="str">
        <f t="shared" si="16"/>
        <v/>
      </c>
      <c r="AG51" s="88">
        <f t="shared" si="17"/>
        <v>6144</v>
      </c>
      <c r="AH51" s="89" t="str">
        <f t="shared" ref="AH51:AK51" si="112">vlookup($A51,'States current old'!$A:$G,AH$1,0)</f>
        <v>#REF!</v>
      </c>
      <c r="AI51" s="89" t="str">
        <f t="shared" si="112"/>
        <v>#REF!</v>
      </c>
      <c r="AJ51" s="89" t="str">
        <f t="shared" si="112"/>
        <v>#REF!</v>
      </c>
      <c r="AK51" s="89" t="str">
        <f t="shared" si="112"/>
        <v>#REF!</v>
      </c>
      <c r="AL51" s="89"/>
      <c r="AM51" s="89"/>
      <c r="AN51" s="89"/>
      <c r="AO51" s="89"/>
      <c r="AP51" s="89" t="str">
        <f t="shared" ref="AP51:AQ51" si="113">vlookup($A51,'States current old'!$A:$G,AP$1,0)</f>
        <v>#REF!</v>
      </c>
      <c r="AQ51" s="89" t="str">
        <f t="shared" si="113"/>
        <v>#REF!</v>
      </c>
      <c r="AR51" s="90">
        <f t="shared" si="20"/>
        <v>0</v>
      </c>
      <c r="AS51" s="91" t="str">
        <f t="shared" si="21"/>
        <v>#REF!</v>
      </c>
    </row>
    <row r="52">
      <c r="A52" s="66"/>
      <c r="B52" s="95"/>
      <c r="C52" s="68"/>
      <c r="D52" s="69" t="s">
        <v>146</v>
      </c>
      <c r="E52" s="70">
        <v>43921.53125</v>
      </c>
      <c r="F52" s="71">
        <v>1.0</v>
      </c>
      <c r="G52" s="72" t="str">
        <f t="shared" si="7"/>
        <v/>
      </c>
      <c r="H52" s="73">
        <v>3266.0</v>
      </c>
      <c r="I52" s="73">
        <f>42992-3266</f>
        <v>39726</v>
      </c>
      <c r="J52" s="73"/>
      <c r="K52" s="74"/>
      <c r="L52" s="75">
        <v>196.0</v>
      </c>
      <c r="M52" s="73"/>
      <c r="N52" s="75"/>
      <c r="O52" s="74"/>
      <c r="P52" s="75"/>
      <c r="Q52" s="73">
        <v>38.0</v>
      </c>
      <c r="R52" s="73">
        <v>41.0</v>
      </c>
      <c r="S52" s="76">
        <f t="shared" si="8"/>
        <v>42992</v>
      </c>
      <c r="T52" s="77">
        <f t="shared" si="77"/>
        <v>43921.57292</v>
      </c>
      <c r="U52" s="92"/>
      <c r="V52" s="79"/>
      <c r="W52" s="80"/>
      <c r="X52" s="81" t="str">
        <f t="array" ref="X52">AND(OR(H52:J52&lt;&gt;AH52:AJ52,R52:S52&lt;&gt;AP52:AQ52,L52&lt;K52,N52&lt;M52,P52&lt;O52),ISBLANK(W52))</f>
        <v>#REF!</v>
      </c>
      <c r="Y52" s="82" t="str">
        <f t="shared" si="10"/>
        <v>#N/A</v>
      </c>
      <c r="Z52" s="83" t="str">
        <f t="shared" si="11"/>
        <v>#REF!</v>
      </c>
      <c r="AA52" s="84" t="str">
        <f t="shared" si="12"/>
        <v>No Data</v>
      </c>
      <c r="AB52" s="85" t="str">
        <f t="shared" si="13"/>
        <v/>
      </c>
      <c r="AC52" s="86" t="str">
        <f t="shared" si="14"/>
        <v>Never</v>
      </c>
      <c r="AD52" s="87" t="str">
        <f t="shared" si="15"/>
        <v/>
      </c>
      <c r="AE52" s="57" t="s">
        <v>147</v>
      </c>
      <c r="AF52" s="57" t="str">
        <f t="shared" si="16"/>
        <v/>
      </c>
      <c r="AG52" s="88">
        <f t="shared" si="17"/>
        <v>6146</v>
      </c>
      <c r="AH52" s="89" t="str">
        <f t="shared" ref="AH52:AK52" si="114">vlookup($A52,'States current old'!$A:$G,AH$1,0)</f>
        <v>#REF!</v>
      </c>
      <c r="AI52" s="89" t="str">
        <f t="shared" si="114"/>
        <v>#REF!</v>
      </c>
      <c r="AJ52" s="89" t="str">
        <f t="shared" si="114"/>
        <v>#REF!</v>
      </c>
      <c r="AK52" s="89" t="str">
        <f t="shared" si="114"/>
        <v>#REF!</v>
      </c>
      <c r="AL52" s="89"/>
      <c r="AM52" s="89"/>
      <c r="AN52" s="89"/>
      <c r="AO52" s="89"/>
      <c r="AP52" s="89" t="str">
        <f t="shared" ref="AP52:AQ52" si="115">vlookup($A52,'States current old'!$A:$G,AP$1,0)</f>
        <v>#REF!</v>
      </c>
      <c r="AQ52" s="89" t="str">
        <f t="shared" si="115"/>
        <v>#REF!</v>
      </c>
      <c r="AR52" s="90">
        <f t="shared" si="20"/>
        <v>0</v>
      </c>
      <c r="AS52" s="91" t="str">
        <f t="shared" si="21"/>
        <v>#REF!</v>
      </c>
    </row>
    <row r="53">
      <c r="A53" s="66"/>
      <c r="B53" s="95"/>
      <c r="C53" s="68"/>
      <c r="D53" s="117" t="s">
        <v>148</v>
      </c>
      <c r="E53" s="70">
        <v>43921.541666666664</v>
      </c>
      <c r="F53" s="71">
        <v>2.0</v>
      </c>
      <c r="G53" s="72" t="str">
        <f t="shared" si="7"/>
        <v/>
      </c>
      <c r="H53" s="73">
        <v>887.0</v>
      </c>
      <c r="I53" s="73">
        <f>18513-887</f>
        <v>17626</v>
      </c>
      <c r="J53" s="73"/>
      <c r="K53" s="74"/>
      <c r="L53" s="75">
        <v>73.0</v>
      </c>
      <c r="M53" s="73"/>
      <c r="N53" s="75"/>
      <c r="O53" s="74"/>
      <c r="P53" s="75"/>
      <c r="Q53" s="73"/>
      <c r="R53" s="73">
        <v>5.0</v>
      </c>
      <c r="S53" s="76">
        <f t="shared" si="8"/>
        <v>18513</v>
      </c>
      <c r="T53" s="77">
        <f t="shared" si="77"/>
        <v>43921.625</v>
      </c>
      <c r="U53" s="92"/>
      <c r="V53" s="79"/>
      <c r="W53" s="80"/>
      <c r="X53" s="81" t="str">
        <f t="array" ref="X53">AND(OR(H53:J53&lt;&gt;AH53:AJ53,R53:S53&lt;&gt;AP53:AQ53,L53&lt;K53,N53&lt;M53,P53&lt;O53),ISBLANK(W53))</f>
        <v>#REF!</v>
      </c>
      <c r="Y53" s="82" t="str">
        <f t="shared" si="10"/>
        <v>#N/A</v>
      </c>
      <c r="Z53" s="83" t="str">
        <f t="shared" si="11"/>
        <v>#REF!</v>
      </c>
      <c r="AA53" s="84" t="str">
        <f t="shared" si="12"/>
        <v>No Data</v>
      </c>
      <c r="AB53" s="85" t="str">
        <f t="shared" si="13"/>
        <v/>
      </c>
      <c r="AC53" s="86" t="str">
        <f t="shared" si="14"/>
        <v>Never</v>
      </c>
      <c r="AD53" s="87" t="str">
        <f t="shared" si="15"/>
        <v/>
      </c>
      <c r="AE53" s="57" t="s">
        <v>149</v>
      </c>
      <c r="AF53" s="57" t="str">
        <f t="shared" si="16"/>
        <v/>
      </c>
      <c r="AG53" s="88">
        <f t="shared" si="17"/>
        <v>6144</v>
      </c>
      <c r="AH53" s="89" t="str">
        <f t="shared" ref="AH53:AK53" si="116">vlookup($A53,'States current old'!$A:$G,AH$1,0)</f>
        <v>#REF!</v>
      </c>
      <c r="AI53" s="89" t="str">
        <f t="shared" si="116"/>
        <v>#REF!</v>
      </c>
      <c r="AJ53" s="89" t="str">
        <f t="shared" si="116"/>
        <v>#REF!</v>
      </c>
      <c r="AK53" s="89" t="str">
        <f t="shared" si="116"/>
        <v>#REF!</v>
      </c>
      <c r="AL53" s="89"/>
      <c r="AM53" s="89"/>
      <c r="AN53" s="89"/>
      <c r="AO53" s="89"/>
      <c r="AP53" s="89" t="str">
        <f t="shared" ref="AP53:AQ53" si="117">vlookup($A53,'States current old'!$A:$G,AP$1,0)</f>
        <v>#REF!</v>
      </c>
      <c r="AQ53" s="89" t="str">
        <f t="shared" si="117"/>
        <v>#REF!</v>
      </c>
      <c r="AR53" s="90">
        <f t="shared" si="20"/>
        <v>0</v>
      </c>
      <c r="AS53" s="91" t="str">
        <f t="shared" si="21"/>
        <v>#REF!</v>
      </c>
    </row>
    <row r="54">
      <c r="A54" s="66"/>
      <c r="B54" s="108"/>
      <c r="C54" s="68"/>
      <c r="D54" s="106" t="s">
        <v>150</v>
      </c>
      <c r="E54" s="70">
        <v>43923.0</v>
      </c>
      <c r="F54" s="71">
        <v>0.0</v>
      </c>
      <c r="G54" s="72" t="str">
        <f t="shared" si="7"/>
        <v/>
      </c>
      <c r="H54" s="73">
        <v>1706.0</v>
      </c>
      <c r="I54" s="73">
        <f>17589-1706</f>
        <v>15883</v>
      </c>
      <c r="J54" s="73"/>
      <c r="K54" s="74"/>
      <c r="L54" s="75">
        <v>246.0</v>
      </c>
      <c r="M54" s="73"/>
      <c r="N54" s="75"/>
      <c r="O54" s="74"/>
      <c r="P54" s="75"/>
      <c r="Q54" s="73"/>
      <c r="R54" s="73">
        <v>41.0</v>
      </c>
      <c r="S54" s="76">
        <f t="shared" si="8"/>
        <v>17589</v>
      </c>
      <c r="T54" s="77">
        <f t="shared" si="77"/>
        <v>43923</v>
      </c>
      <c r="U54" s="92">
        <v>43924.34097222222</v>
      </c>
      <c r="V54" s="79" t="s">
        <v>128</v>
      </c>
      <c r="W54" s="80"/>
      <c r="X54" s="81" t="str">
        <f t="array" ref="X54">AND(OR(H54:J54&lt;&gt;AH54:AJ54,R54:S54&lt;&gt;AP54:AQ54,L54&lt;K54,N54&lt;M54,P54&lt;O54),ISBLANK(V54))</f>
        <v>#REF!</v>
      </c>
      <c r="Y54" s="82" t="str">
        <f t="shared" si="10"/>
        <v>#N/A</v>
      </c>
      <c r="Z54" s="83" t="str">
        <f t="shared" si="11"/>
        <v>#REF!</v>
      </c>
      <c r="AA54" s="84" t="str">
        <f t="shared" si="12"/>
        <v>No Data</v>
      </c>
      <c r="AB54" s="85" t="str">
        <f t="shared" si="13"/>
        <v/>
      </c>
      <c r="AC54" s="86" t="str">
        <f t="shared" si="14"/>
        <v>Never</v>
      </c>
      <c r="AD54" s="87" t="str">
        <f t="shared" si="15"/>
        <v/>
      </c>
      <c r="AE54" s="57" t="s">
        <v>151</v>
      </c>
      <c r="AF54" s="57" t="str">
        <f t="shared" si="16"/>
        <v/>
      </c>
      <c r="AG54" s="88">
        <f t="shared" si="17"/>
        <v>6111</v>
      </c>
      <c r="AH54" s="89" t="str">
        <f t="shared" ref="AH54:AK54" si="118">vlookup($A54,'States current old'!$A:$G,AH$1,0)</f>
        <v>#REF!</v>
      </c>
      <c r="AI54" s="89" t="str">
        <f t="shared" si="118"/>
        <v>#REF!</v>
      </c>
      <c r="AJ54" s="89" t="str">
        <f t="shared" si="118"/>
        <v>#REF!</v>
      </c>
      <c r="AK54" s="89" t="str">
        <f t="shared" si="118"/>
        <v>#REF!</v>
      </c>
      <c r="AL54" s="89"/>
      <c r="AM54" s="89"/>
      <c r="AN54" s="89"/>
      <c r="AO54" s="89"/>
      <c r="AP54" s="89" t="str">
        <f t="shared" ref="AP54:AQ54" si="119">vlookup($A54,'States current old'!$A:$G,AP$1,0)</f>
        <v>#REF!</v>
      </c>
      <c r="AQ54" s="89" t="str">
        <f t="shared" si="119"/>
        <v>#REF!</v>
      </c>
      <c r="AR54" s="90">
        <f t="shared" si="20"/>
        <v>0</v>
      </c>
      <c r="AS54" s="91" t="str">
        <f t="shared" si="21"/>
        <v>#REF!</v>
      </c>
    </row>
    <row r="55">
      <c r="A55" s="66"/>
      <c r="B55" s="95"/>
      <c r="C55" s="98"/>
      <c r="D55" s="118" t="s">
        <v>152</v>
      </c>
      <c r="E55" s="70">
        <v>43920.708333333336</v>
      </c>
      <c r="F55" s="71">
        <v>0.0</v>
      </c>
      <c r="G55" s="99" t="str">
        <f t="shared" si="7"/>
        <v/>
      </c>
      <c r="H55" s="73">
        <v>30.0</v>
      </c>
      <c r="I55" s="73">
        <v>126.0</v>
      </c>
      <c r="J55" s="73">
        <v>24.0</v>
      </c>
      <c r="K55" s="74"/>
      <c r="L55" s="75"/>
      <c r="M55" s="73"/>
      <c r="N55" s="75"/>
      <c r="O55" s="74"/>
      <c r="P55" s="75"/>
      <c r="Q55" s="73">
        <v>21.0</v>
      </c>
      <c r="R55" s="73"/>
      <c r="S55" s="76">
        <f t="shared" si="8"/>
        <v>180</v>
      </c>
      <c r="T55" s="77">
        <f t="shared" si="77"/>
        <v>43920.70833</v>
      </c>
      <c r="U55" s="109"/>
      <c r="V55" s="79"/>
      <c r="W55" s="80"/>
      <c r="X55" s="81" t="str">
        <f t="array" ref="X55">AND(OR(H55:J55&lt;&gt;AH55:AJ55,R55:S55&lt;&gt;AP55:AQ55,L55&lt;K55,N55&lt;M55,P55&lt;O55),ISBLANK(V55))</f>
        <v>#REF!</v>
      </c>
      <c r="Y55" s="82" t="str">
        <f t="shared" si="10"/>
        <v>#N/A</v>
      </c>
      <c r="Z55" s="83" t="str">
        <f t="shared" si="11"/>
        <v>#REF!</v>
      </c>
      <c r="AA55" s="84" t="str">
        <f t="shared" si="12"/>
        <v>No Data</v>
      </c>
      <c r="AB55" s="85" t="str">
        <f t="shared" si="13"/>
        <v/>
      </c>
      <c r="AC55" s="86" t="str">
        <f t="shared" si="14"/>
        <v>Never</v>
      </c>
      <c r="AD55" s="87" t="str">
        <f t="shared" si="15"/>
        <v/>
      </c>
      <c r="AE55" s="57" t="s">
        <v>153</v>
      </c>
      <c r="AF55" s="57" t="str">
        <f t="shared" si="16"/>
        <v/>
      </c>
      <c r="AG55" s="88">
        <f t="shared" si="17"/>
        <v>6166</v>
      </c>
      <c r="AH55" s="89" t="str">
        <f t="shared" ref="AH55:AK55" si="120">vlookup($A55,'States current old'!$A:$G,AH$1,0)</f>
        <v>#REF!</v>
      </c>
      <c r="AI55" s="89" t="str">
        <f t="shared" si="120"/>
        <v>#REF!</v>
      </c>
      <c r="AJ55" s="89" t="str">
        <f t="shared" si="120"/>
        <v>#REF!</v>
      </c>
      <c r="AK55" s="89" t="str">
        <f t="shared" si="120"/>
        <v>#REF!</v>
      </c>
      <c r="AL55" s="89"/>
      <c r="AM55" s="89"/>
      <c r="AN55" s="89"/>
      <c r="AO55" s="89"/>
      <c r="AP55" s="89" t="str">
        <f t="shared" ref="AP55:AQ55" si="121">vlookup($A55,'States current old'!$A:$G,AP$1,0)</f>
        <v>#REF!</v>
      </c>
      <c r="AQ55" s="89" t="str">
        <f t="shared" si="121"/>
        <v>#REF!</v>
      </c>
      <c r="AR55" s="90">
        <f t="shared" si="20"/>
        <v>24</v>
      </c>
      <c r="AS55" s="91" t="str">
        <f t="shared" si="21"/>
        <v>#REF!</v>
      </c>
    </row>
    <row r="56">
      <c r="A56" s="66"/>
      <c r="B56" s="95"/>
      <c r="C56" s="68"/>
      <c r="D56" s="69" t="s">
        <v>154</v>
      </c>
      <c r="E56" s="70">
        <v>43921.541666666664</v>
      </c>
      <c r="F56" s="71">
        <v>0.0</v>
      </c>
      <c r="G56" s="72" t="str">
        <f t="shared" si="7"/>
        <v/>
      </c>
      <c r="H56" s="73">
        <v>293.0</v>
      </c>
      <c r="I56" s="73">
        <f>4250-293</f>
        <v>3957</v>
      </c>
      <c r="J56" s="73"/>
      <c r="K56" s="74">
        <v>21.0</v>
      </c>
      <c r="L56" s="75">
        <f>21+15</f>
        <v>36</v>
      </c>
      <c r="M56" s="73"/>
      <c r="N56" s="75"/>
      <c r="O56" s="74"/>
      <c r="P56" s="75"/>
      <c r="Q56" s="73">
        <v>15.0</v>
      </c>
      <c r="R56" s="73">
        <v>13.0</v>
      </c>
      <c r="S56" s="76">
        <f t="shared" si="8"/>
        <v>4250</v>
      </c>
      <c r="T56" s="77">
        <f t="shared" si="77"/>
        <v>43921.54167</v>
      </c>
      <c r="U56" s="92"/>
      <c r="V56" s="79"/>
      <c r="W56" s="80"/>
      <c r="X56" s="81" t="str">
        <f t="array" ref="X56">AND(OR(H56:J56&lt;&gt;AH56:AJ56,R56:S56&lt;&gt;AP56:AQ56,L56&lt;K56,N56&lt;M56,P56&lt;O56),ISBLANK(W56))</f>
        <v>#REF!</v>
      </c>
      <c r="Y56" s="82" t="str">
        <f t="shared" si="10"/>
        <v>#N/A</v>
      </c>
      <c r="Z56" s="83" t="str">
        <f t="shared" si="11"/>
        <v>#REF!</v>
      </c>
      <c r="AA56" s="84" t="str">
        <f t="shared" si="12"/>
        <v>No Data</v>
      </c>
      <c r="AB56" s="85" t="str">
        <f t="shared" si="13"/>
        <v/>
      </c>
      <c r="AC56" s="86" t="str">
        <f t="shared" si="14"/>
        <v>Never</v>
      </c>
      <c r="AD56" s="87" t="str">
        <f t="shared" si="15"/>
        <v/>
      </c>
      <c r="AE56" s="57" t="s">
        <v>155</v>
      </c>
      <c r="AF56" s="57" t="str">
        <f t="shared" si="16"/>
        <v/>
      </c>
      <c r="AG56" s="88">
        <f t="shared" si="17"/>
        <v>6146</v>
      </c>
      <c r="AH56" s="89" t="str">
        <f t="shared" ref="AH56:AK56" si="122">vlookup($A56,'States current old'!$A:$G,AH$1,0)</f>
        <v>#REF!</v>
      </c>
      <c r="AI56" s="89" t="str">
        <f t="shared" si="122"/>
        <v>#REF!</v>
      </c>
      <c r="AJ56" s="89" t="str">
        <f t="shared" si="122"/>
        <v>#REF!</v>
      </c>
      <c r="AK56" s="89" t="str">
        <f t="shared" si="122"/>
        <v>#REF!</v>
      </c>
      <c r="AL56" s="89"/>
      <c r="AM56" s="89"/>
      <c r="AN56" s="89"/>
      <c r="AO56" s="89"/>
      <c r="AP56" s="89" t="str">
        <f t="shared" ref="AP56:AQ56" si="123">vlookup($A56,'States current old'!$A:$G,AP$1,0)</f>
        <v>#REF!</v>
      </c>
      <c r="AQ56" s="89" t="str">
        <f t="shared" si="123"/>
        <v>#REF!</v>
      </c>
      <c r="AR56" s="90">
        <f t="shared" si="20"/>
        <v>0</v>
      </c>
      <c r="AS56" s="91" t="str">
        <f t="shared" si="21"/>
        <v>#REF!</v>
      </c>
    </row>
    <row r="57">
      <c r="A57" s="66"/>
      <c r="B57" s="95"/>
      <c r="C57" s="68"/>
      <c r="D57" s="69" t="s">
        <v>156</v>
      </c>
      <c r="E57" s="92">
        <v>43921.0</v>
      </c>
      <c r="F57" s="71">
        <v>3.0</v>
      </c>
      <c r="G57" s="72" t="str">
        <f t="shared" si="7"/>
        <v/>
      </c>
      <c r="H57" s="73">
        <v>4896.0</v>
      </c>
      <c r="I57" s="73">
        <f>65462-4896</f>
        <v>60566</v>
      </c>
      <c r="J57" s="73"/>
      <c r="K57" s="74"/>
      <c r="L57" s="75">
        <v>254.0</v>
      </c>
      <c r="M57" s="73"/>
      <c r="N57" s="75"/>
      <c r="O57" s="74"/>
      <c r="P57" s="75"/>
      <c r="Q57" s="73"/>
      <c r="R57" s="73">
        <v>195.0</v>
      </c>
      <c r="S57" s="76">
        <f t="shared" si="8"/>
        <v>65462</v>
      </c>
      <c r="T57" s="77">
        <f t="shared" si="77"/>
        <v>43921</v>
      </c>
      <c r="U57" s="92"/>
      <c r="V57" s="79"/>
      <c r="W57" s="80"/>
      <c r="X57" s="81" t="str">
        <f t="array" ref="X57">AND(OR(H57:J57&lt;&gt;AH57:AJ57,R57:S57&lt;&gt;AP57:AQ57,L57&lt;K57,N57&lt;M57,P57&lt;O57),ISBLANK(W57))</f>
        <v>#REF!</v>
      </c>
      <c r="Y57" s="82" t="str">
        <f t="shared" si="10"/>
        <v>#N/A</v>
      </c>
      <c r="Z57" s="83" t="str">
        <f t="shared" si="11"/>
        <v>#REF!</v>
      </c>
      <c r="AA57" s="84" t="str">
        <f t="shared" si="12"/>
        <v>No Data</v>
      </c>
      <c r="AB57" s="85" t="str">
        <f t="shared" si="13"/>
        <v/>
      </c>
      <c r="AC57" s="86" t="str">
        <f t="shared" si="14"/>
        <v>Never</v>
      </c>
      <c r="AD57" s="87" t="str">
        <f t="shared" si="15"/>
        <v/>
      </c>
      <c r="AE57" s="57" t="s">
        <v>157</v>
      </c>
      <c r="AF57" s="57" t="str">
        <f t="shared" si="16"/>
        <v/>
      </c>
      <c r="AG57" s="88">
        <f t="shared" si="17"/>
        <v>6159</v>
      </c>
      <c r="AH57" s="89" t="str">
        <f t="shared" ref="AH57:AK57" si="124">vlookup($A57,'States current old'!$A:$G,AH$1,0)</f>
        <v>#REF!</v>
      </c>
      <c r="AI57" s="89" t="str">
        <f t="shared" si="124"/>
        <v>#REF!</v>
      </c>
      <c r="AJ57" s="89" t="str">
        <f t="shared" si="124"/>
        <v>#REF!</v>
      </c>
      <c r="AK57" s="89" t="str">
        <f t="shared" si="124"/>
        <v>#REF!</v>
      </c>
      <c r="AL57" s="89"/>
      <c r="AM57" s="89"/>
      <c r="AN57" s="89"/>
      <c r="AO57" s="89"/>
      <c r="AP57" s="89" t="str">
        <f t="shared" ref="AP57:AQ57" si="125">vlookup($A57,'States current old'!$A:$G,AP$1,0)</f>
        <v>#REF!</v>
      </c>
      <c r="AQ57" s="89" t="str">
        <f t="shared" si="125"/>
        <v>#REF!</v>
      </c>
      <c r="AR57" s="90">
        <f t="shared" si="20"/>
        <v>0</v>
      </c>
      <c r="AS57" s="91" t="str">
        <f t="shared" si="21"/>
        <v>#REF!</v>
      </c>
    </row>
    <row r="58">
      <c r="A58" s="66"/>
      <c r="B58" s="95"/>
      <c r="C58" s="68"/>
      <c r="D58" s="69" t="s">
        <v>158</v>
      </c>
      <c r="E58" s="70">
        <v>43921.583333333336</v>
      </c>
      <c r="F58" s="71">
        <v>2.0</v>
      </c>
      <c r="G58" s="72" t="str">
        <f t="shared" si="7"/>
        <v/>
      </c>
      <c r="H58" s="73">
        <v>1351.0</v>
      </c>
      <c r="I58" s="73">
        <v>17375.0</v>
      </c>
      <c r="J58" s="73"/>
      <c r="K58" s="74"/>
      <c r="L58" s="75">
        <v>337.0</v>
      </c>
      <c r="M58" s="73"/>
      <c r="N58" s="75"/>
      <c r="O58" s="74"/>
      <c r="P58" s="75"/>
      <c r="Q58" s="73"/>
      <c r="R58" s="73">
        <v>16.0</v>
      </c>
      <c r="S58" s="76">
        <f t="shared" si="8"/>
        <v>18726</v>
      </c>
      <c r="T58" s="77">
        <f t="shared" si="77"/>
        <v>43921.66667</v>
      </c>
      <c r="U58" s="92"/>
      <c r="V58" s="79"/>
      <c r="W58" s="80"/>
      <c r="X58" s="81" t="str">
        <f t="array" ref="X58">AND(OR(H58:J58&lt;&gt;AH58:AJ58,R58:S58&lt;&gt;AP58:AQ58,L58&lt;K58,N58&lt;M58,P58&lt;O58),ISBLANK(W58))</f>
        <v>#REF!</v>
      </c>
      <c r="Y58" s="82" t="str">
        <f t="shared" si="10"/>
        <v>#N/A</v>
      </c>
      <c r="Z58" s="83" t="str">
        <f t="shared" si="11"/>
        <v>#REF!</v>
      </c>
      <c r="AA58" s="84" t="str">
        <f t="shared" si="12"/>
        <v>No Data</v>
      </c>
      <c r="AB58" s="85" t="str">
        <f t="shared" si="13"/>
        <v/>
      </c>
      <c r="AC58" s="86" t="str">
        <f t="shared" si="14"/>
        <v>Never</v>
      </c>
      <c r="AD58" s="87" t="str">
        <f t="shared" si="15"/>
        <v/>
      </c>
      <c r="AE58" s="57" t="s">
        <v>159</v>
      </c>
      <c r="AF58" s="57" t="str">
        <f t="shared" si="16"/>
        <v/>
      </c>
      <c r="AG58" s="88">
        <f>ROUND((NOW()-T58)*24,2)</f>
        <v>6143.3</v>
      </c>
      <c r="AH58" s="89" t="str">
        <f t="shared" ref="AH58:AK58" si="126">vlookup($A58,'States current old'!$A:$G,AH$1,0)</f>
        <v>#REF!</v>
      </c>
      <c r="AI58" s="89" t="str">
        <f t="shared" si="126"/>
        <v>#REF!</v>
      </c>
      <c r="AJ58" s="89" t="str">
        <f t="shared" si="126"/>
        <v>#REF!</v>
      </c>
      <c r="AK58" s="89" t="str">
        <f t="shared" si="126"/>
        <v>#REF!</v>
      </c>
      <c r="AL58" s="89"/>
      <c r="AM58" s="89"/>
      <c r="AN58" s="89"/>
      <c r="AO58" s="89"/>
      <c r="AP58" s="89" t="str">
        <f t="shared" ref="AP58:AQ58" si="127">vlookup($A58,'States current old'!$A:$G,AP$1,0)</f>
        <v>#REF!</v>
      </c>
      <c r="AQ58" s="89" t="str">
        <f t="shared" si="127"/>
        <v>#REF!</v>
      </c>
      <c r="AR58" s="90">
        <f t="shared" si="20"/>
        <v>0</v>
      </c>
      <c r="AS58" s="91" t="str">
        <f t="shared" si="21"/>
        <v>#REF!</v>
      </c>
    </row>
    <row r="59">
      <c r="A59" s="66"/>
      <c r="B59" s="95"/>
      <c r="C59" s="68"/>
      <c r="D59" s="69" t="s">
        <v>160</v>
      </c>
      <c r="E59" s="70">
        <v>43923.0</v>
      </c>
      <c r="F59" s="71">
        <v>0.0</v>
      </c>
      <c r="G59" s="72" t="str">
        <f t="shared" si="7"/>
        <v/>
      </c>
      <c r="H59" s="73">
        <v>217.0</v>
      </c>
      <c r="I59" s="73">
        <v>5276.0</v>
      </c>
      <c r="J59" s="73"/>
      <c r="K59" s="74"/>
      <c r="L59" s="75">
        <v>1.0</v>
      </c>
      <c r="M59" s="73"/>
      <c r="N59" s="75"/>
      <c r="O59" s="74"/>
      <c r="P59" s="75"/>
      <c r="Q59" s="73"/>
      <c r="R59" s="73">
        <v>2.0</v>
      </c>
      <c r="S59" s="76">
        <f t="shared" si="8"/>
        <v>5493</v>
      </c>
      <c r="T59" s="77">
        <f t="shared" si="77"/>
        <v>43923</v>
      </c>
      <c r="U59" s="92">
        <v>43924.33819444444</v>
      </c>
      <c r="V59" s="79" t="s">
        <v>128</v>
      </c>
      <c r="W59" s="80"/>
      <c r="X59" s="81" t="str">
        <f t="array" ref="X59">AND(OR(H59:J59&lt;&gt;AH59:AJ59,R59:S59&lt;&gt;AP59:AQ59,L59&lt;K59,N59&lt;M59,P59&lt;O59),ISBLANK(W59))</f>
        <v>#REF!</v>
      </c>
      <c r="Y59" s="82" t="str">
        <f t="shared" si="10"/>
        <v>#N/A</v>
      </c>
      <c r="Z59" s="83" t="str">
        <f t="shared" si="11"/>
        <v>#REF!</v>
      </c>
      <c r="AA59" s="84" t="str">
        <f t="shared" si="12"/>
        <v>No Data</v>
      </c>
      <c r="AB59" s="85" t="str">
        <f t="shared" si="13"/>
        <v/>
      </c>
      <c r="AC59" s="86" t="str">
        <f t="shared" si="14"/>
        <v>Never</v>
      </c>
      <c r="AD59" s="87" t="str">
        <f t="shared" si="15"/>
        <v/>
      </c>
      <c r="AE59" s="57" t="s">
        <v>161</v>
      </c>
      <c r="AF59" s="57" t="str">
        <f t="shared" si="16"/>
        <v/>
      </c>
      <c r="AG59" s="88">
        <f t="shared" ref="AG59:AG60" si="130">ROUND((NOW()-T59)*24,0)</f>
        <v>6111</v>
      </c>
      <c r="AH59" s="89" t="str">
        <f t="shared" ref="AH59:AK59" si="128">vlookup($A59,'States current old'!$A:$G,AH$1,0)</f>
        <v>#REF!</v>
      </c>
      <c r="AI59" s="89" t="str">
        <f t="shared" si="128"/>
        <v>#REF!</v>
      </c>
      <c r="AJ59" s="89" t="str">
        <f t="shared" si="128"/>
        <v>#REF!</v>
      </c>
      <c r="AK59" s="89" t="str">
        <f t="shared" si="128"/>
        <v>#REF!</v>
      </c>
      <c r="AL59" s="89"/>
      <c r="AM59" s="89"/>
      <c r="AN59" s="89"/>
      <c r="AO59" s="89"/>
      <c r="AP59" s="89" t="str">
        <f t="shared" ref="AP59:AQ59" si="129">vlookup($A59,'States current old'!$A:$G,AP$1,0)</f>
        <v>#REF!</v>
      </c>
      <c r="AQ59" s="89" t="str">
        <f t="shared" si="129"/>
        <v>#REF!</v>
      </c>
      <c r="AR59" s="90">
        <f t="shared" si="20"/>
        <v>0</v>
      </c>
      <c r="AS59" s="91" t="str">
        <f t="shared" si="21"/>
        <v>#REF!</v>
      </c>
    </row>
    <row r="60">
      <c r="A60" s="66"/>
      <c r="B60" s="95"/>
      <c r="C60" s="68"/>
      <c r="D60" s="106" t="s">
        <v>162</v>
      </c>
      <c r="E60" s="70">
        <v>43921.31736111111</v>
      </c>
      <c r="F60" s="71">
        <v>3.0</v>
      </c>
      <c r="G60" s="72" t="str">
        <f t="shared" si="7"/>
        <v/>
      </c>
      <c r="H60" s="73">
        <v>109.0</v>
      </c>
      <c r="I60" s="73">
        <f>(1563+1+544)-109</f>
        <v>1999</v>
      </c>
      <c r="J60" s="73"/>
      <c r="K60" s="74"/>
      <c r="L60" s="75">
        <f>floor(109*0.165,1)</f>
        <v>17</v>
      </c>
      <c r="M60" s="73"/>
      <c r="N60" s="75"/>
      <c r="O60" s="74"/>
      <c r="P60" s="75"/>
      <c r="Q60" s="73">
        <v>26.0</v>
      </c>
      <c r="R60" s="73">
        <v>0.0</v>
      </c>
      <c r="S60" s="76">
        <f t="shared" si="8"/>
        <v>2108</v>
      </c>
      <c r="T60" s="77">
        <f t="shared" si="77"/>
        <v>43921.44236</v>
      </c>
      <c r="U60" s="92"/>
      <c r="V60" s="79"/>
      <c r="W60" s="80"/>
      <c r="X60" s="81" t="str">
        <f t="array" ref="X60">AND(OR(H60:J60&lt;&gt;AH60:AJ60,R60:S60&lt;&gt;AP60:AQ60,L60&lt;K60,N60&lt;M60,P60&lt;O60),ISBLANK(W60))</f>
        <v>#REF!</v>
      </c>
      <c r="Y60" s="82" t="str">
        <f t="shared" si="10"/>
        <v>#N/A</v>
      </c>
      <c r="Z60" s="83" t="str">
        <f t="shared" si="11"/>
        <v>#REF!</v>
      </c>
      <c r="AA60" s="84" t="str">
        <f t="shared" si="12"/>
        <v>No Data</v>
      </c>
      <c r="AB60" s="85" t="str">
        <f t="shared" si="13"/>
        <v/>
      </c>
      <c r="AC60" s="86" t="str">
        <f t="shared" si="14"/>
        <v>Never</v>
      </c>
      <c r="AD60" s="87" t="str">
        <f t="shared" si="15"/>
        <v/>
      </c>
      <c r="AE60" s="57" t="s">
        <v>163</v>
      </c>
      <c r="AF60" s="57" t="str">
        <f t="shared" si="16"/>
        <v/>
      </c>
      <c r="AG60" s="88">
        <f t="shared" si="130"/>
        <v>6149</v>
      </c>
      <c r="AH60" s="89" t="str">
        <f t="shared" ref="AH60:AK60" si="131">vlookup($A60,'States current old'!$A:$G,AH$1,0)</f>
        <v>#REF!</v>
      </c>
      <c r="AI60" s="89" t="str">
        <f t="shared" si="131"/>
        <v>#REF!</v>
      </c>
      <c r="AJ60" s="89" t="str">
        <f t="shared" si="131"/>
        <v>#REF!</v>
      </c>
      <c r="AK60" s="89" t="str">
        <f t="shared" si="131"/>
        <v>#REF!</v>
      </c>
      <c r="AL60" s="89"/>
      <c r="AM60" s="89"/>
      <c r="AN60" s="89"/>
      <c r="AO60" s="89"/>
      <c r="AP60" s="89" t="str">
        <f t="shared" ref="AP60:AQ60" si="132">vlookup($A60,'States current old'!$A:$G,AP$1,0)</f>
        <v>#REF!</v>
      </c>
      <c r="AQ60" s="89" t="str">
        <f t="shared" si="132"/>
        <v>#REF!</v>
      </c>
      <c r="AR60" s="90">
        <f t="shared" si="20"/>
        <v>0</v>
      </c>
      <c r="AS60" s="91" t="str">
        <f t="shared" si="21"/>
        <v>#REF!</v>
      </c>
    </row>
    <row r="61" hidden="1">
      <c r="A61" s="66"/>
      <c r="B61" s="95"/>
      <c r="C61" s="68"/>
      <c r="D61" s="69"/>
      <c r="E61" s="92"/>
      <c r="F61" s="71"/>
      <c r="G61" s="72"/>
      <c r="H61" s="73"/>
      <c r="I61" s="73"/>
      <c r="J61" s="73"/>
      <c r="K61" s="74"/>
      <c r="L61" s="119"/>
      <c r="M61" s="73"/>
      <c r="N61" s="73"/>
      <c r="O61" s="74"/>
      <c r="P61" s="119"/>
      <c r="Q61" s="73"/>
      <c r="R61" s="73"/>
      <c r="S61" s="94"/>
      <c r="T61" s="77"/>
      <c r="U61" s="120"/>
      <c r="V61" s="121"/>
      <c r="X61" s="122"/>
      <c r="Y61" s="82"/>
      <c r="Z61" s="83"/>
      <c r="AA61" s="84"/>
      <c r="AB61" s="85"/>
      <c r="AC61" s="86"/>
      <c r="AD61" s="87"/>
      <c r="AE61" s="57"/>
      <c r="AF61" s="57"/>
      <c r="AG61" s="88"/>
      <c r="AH61" s="123"/>
      <c r="AI61" s="123"/>
      <c r="AJ61" s="123"/>
      <c r="AK61" s="123"/>
      <c r="AL61" s="123"/>
      <c r="AM61" s="123"/>
      <c r="AN61" s="123"/>
      <c r="AO61" s="123"/>
      <c r="AP61" s="123"/>
      <c r="AQ61" s="123"/>
      <c r="AR61" s="123"/>
      <c r="AS61" s="124"/>
    </row>
    <row r="62" hidden="1">
      <c r="A62" s="66"/>
      <c r="B62" s="95"/>
      <c r="C62" s="68"/>
      <c r="D62" s="69"/>
      <c r="E62" s="92"/>
      <c r="F62" s="71"/>
      <c r="G62" s="72"/>
      <c r="H62" s="73"/>
      <c r="I62" s="73"/>
      <c r="J62" s="73"/>
      <c r="K62" s="74"/>
      <c r="L62" s="119"/>
      <c r="M62" s="73"/>
      <c r="N62" s="73"/>
      <c r="O62" s="74"/>
      <c r="P62" s="119"/>
      <c r="Q62" s="73"/>
      <c r="R62" s="73"/>
      <c r="S62" s="94"/>
      <c r="T62" s="77"/>
      <c r="U62" s="120"/>
      <c r="V62" s="121"/>
      <c r="X62" s="122"/>
      <c r="Y62" s="82"/>
      <c r="Z62" s="83"/>
      <c r="AA62" s="84"/>
      <c r="AB62" s="85"/>
      <c r="AC62" s="86"/>
      <c r="AD62" s="87"/>
      <c r="AE62" s="57"/>
      <c r="AF62" s="57"/>
      <c r="AG62" s="88"/>
      <c r="AH62" s="123"/>
      <c r="AI62" s="123"/>
      <c r="AJ62" s="123"/>
      <c r="AK62" s="123"/>
      <c r="AL62" s="123"/>
      <c r="AM62" s="123"/>
      <c r="AN62" s="123"/>
      <c r="AO62" s="123"/>
      <c r="AP62" s="123"/>
      <c r="AQ62" s="123"/>
      <c r="AR62" s="123"/>
      <c r="AS62" s="124"/>
    </row>
    <row r="63" hidden="1">
      <c r="A63" s="66"/>
      <c r="B63" s="95"/>
      <c r="C63" s="68"/>
      <c r="D63" s="69"/>
      <c r="E63" s="92"/>
      <c r="F63" s="71"/>
      <c r="G63" s="72"/>
      <c r="H63" s="73"/>
      <c r="I63" s="73"/>
      <c r="J63" s="73"/>
      <c r="K63" s="74"/>
      <c r="L63" s="119"/>
      <c r="M63" s="73"/>
      <c r="N63" s="73"/>
      <c r="O63" s="74"/>
      <c r="P63" s="119"/>
      <c r="Q63" s="73"/>
      <c r="R63" s="73"/>
      <c r="S63" s="94"/>
      <c r="T63" s="77"/>
      <c r="U63" s="120"/>
      <c r="V63" s="121"/>
      <c r="X63" s="122"/>
      <c r="Y63" s="82"/>
      <c r="Z63" s="83"/>
      <c r="AA63" s="84"/>
      <c r="AB63" s="85"/>
      <c r="AC63" s="86"/>
      <c r="AD63" s="87"/>
      <c r="AE63" s="57"/>
      <c r="AF63" s="57"/>
      <c r="AG63" s="88"/>
      <c r="AH63" s="123"/>
      <c r="AI63" s="123"/>
      <c r="AJ63" s="123"/>
      <c r="AK63" s="123"/>
      <c r="AL63" s="123"/>
      <c r="AM63" s="123"/>
      <c r="AN63" s="123"/>
      <c r="AO63" s="123"/>
      <c r="AP63" s="123"/>
      <c r="AQ63" s="123"/>
      <c r="AR63" s="123"/>
      <c r="AS63" s="124"/>
    </row>
    <row r="64" hidden="1">
      <c r="A64" s="66"/>
      <c r="B64" s="95"/>
      <c r="C64" s="68"/>
      <c r="D64" s="69"/>
      <c r="E64" s="92"/>
      <c r="F64" s="71"/>
      <c r="G64" s="72"/>
      <c r="H64" s="73"/>
      <c r="I64" s="73"/>
      <c r="J64" s="73"/>
      <c r="K64" s="125"/>
      <c r="L64" s="126"/>
      <c r="M64" s="73"/>
      <c r="N64" s="73"/>
      <c r="O64" s="125"/>
      <c r="P64" s="126"/>
      <c r="Q64" s="73"/>
      <c r="R64" s="73"/>
      <c r="S64" s="94"/>
      <c r="T64" s="77"/>
      <c r="U64" s="120"/>
      <c r="V64" s="127"/>
      <c r="W64" s="128"/>
      <c r="X64" s="122"/>
      <c r="Y64" s="82"/>
      <c r="Z64" s="83"/>
      <c r="AA64" s="84"/>
      <c r="AB64" s="85"/>
      <c r="AC64" s="86"/>
      <c r="AD64" s="87"/>
      <c r="AE64" s="57"/>
      <c r="AF64" s="57"/>
      <c r="AG64" s="88"/>
      <c r="AH64" s="123"/>
      <c r="AI64" s="123"/>
      <c r="AJ64" s="123"/>
      <c r="AK64" s="123"/>
      <c r="AL64" s="123"/>
      <c r="AM64" s="123"/>
      <c r="AN64" s="123"/>
      <c r="AO64" s="123"/>
      <c r="AP64" s="123"/>
      <c r="AQ64" s="123"/>
      <c r="AR64" s="123"/>
      <c r="AS64" s="124"/>
    </row>
  </sheetData>
  <mergeCells count="34">
    <mergeCell ref="D2:E2"/>
    <mergeCell ref="G3:G4"/>
    <mergeCell ref="R3:R4"/>
    <mergeCell ref="S3:S4"/>
    <mergeCell ref="AA2:AD2"/>
    <mergeCell ref="Z3:Z4"/>
    <mergeCell ref="AA3:AA4"/>
    <mergeCell ref="AC3:AC4"/>
    <mergeCell ref="AD3:AD4"/>
    <mergeCell ref="AG3:AG4"/>
    <mergeCell ref="AH3:AQ3"/>
    <mergeCell ref="T3:T4"/>
    <mergeCell ref="U4:W4"/>
    <mergeCell ref="AR1:AR4"/>
    <mergeCell ref="A2:A3"/>
    <mergeCell ref="B2:B3"/>
    <mergeCell ref="K2:L2"/>
    <mergeCell ref="M2:N2"/>
    <mergeCell ref="U2:W2"/>
    <mergeCell ref="AS3:AS4"/>
    <mergeCell ref="O2:P2"/>
    <mergeCell ref="S2:T2"/>
    <mergeCell ref="X1:X4"/>
    <mergeCell ref="Y2:Y4"/>
    <mergeCell ref="H3:H4"/>
    <mergeCell ref="I3:I4"/>
    <mergeCell ref="J3:J4"/>
    <mergeCell ref="K3:K4"/>
    <mergeCell ref="L3:L4"/>
    <mergeCell ref="M3:M4"/>
    <mergeCell ref="N3:N4"/>
    <mergeCell ref="O3:O4"/>
    <mergeCell ref="P3:P4"/>
    <mergeCell ref="Q3:Q4"/>
  </mergeCells>
  <conditionalFormatting sqref="W36">
    <cfRule type="expression" dxfId="0" priority="1">
      <formula>X35=TRUE</formula>
    </cfRule>
  </conditionalFormatting>
  <conditionalFormatting sqref="Q40">
    <cfRule type="cellIs" dxfId="1" priority="2" operator="lessThan">
      <formula>AP40:AP95</formula>
    </cfRule>
  </conditionalFormatting>
  <conditionalFormatting sqref="V26">
    <cfRule type="expression" dxfId="0" priority="3">
      <formula>X26=TRUE</formula>
    </cfRule>
  </conditionalFormatting>
  <conditionalFormatting sqref="V54:V55">
    <cfRule type="expression" dxfId="0" priority="4">
      <formula>X54=TRUE</formula>
    </cfRule>
  </conditionalFormatting>
  <conditionalFormatting sqref="R5:R39 R41:R60">
    <cfRule type="cellIs" dxfId="1" priority="5" operator="lessThan">
      <formula>AP5:AP60</formula>
    </cfRule>
  </conditionalFormatting>
  <conditionalFormatting sqref="T55">
    <cfRule type="expression" dxfId="2" priority="6">
      <formula>k&lt;AE61</formula>
    </cfRule>
  </conditionalFormatting>
  <conditionalFormatting sqref="F55">
    <cfRule type="expression" dxfId="2" priority="7">
      <formula>k&lt;AD65</formula>
    </cfRule>
  </conditionalFormatting>
  <conditionalFormatting sqref="E55">
    <cfRule type="expression" dxfId="2" priority="8">
      <formula>k&lt;AC65</formula>
    </cfRule>
  </conditionalFormatting>
  <conditionalFormatting sqref="T47">
    <cfRule type="expression" dxfId="2" priority="9">
      <formula>k&lt;AE55</formula>
    </cfRule>
  </conditionalFormatting>
  <conditionalFormatting sqref="E47">
    <cfRule type="expression" dxfId="2" priority="10">
      <formula>k&lt;AC55</formula>
    </cfRule>
  </conditionalFormatting>
  <conditionalFormatting sqref="F47">
    <cfRule type="expression" dxfId="2" priority="11">
      <formula>k&lt;AD55</formula>
    </cfRule>
  </conditionalFormatting>
  <conditionalFormatting sqref="T32">
    <cfRule type="expression" dxfId="2" priority="12">
      <formula>k&lt;AE65</formula>
    </cfRule>
  </conditionalFormatting>
  <conditionalFormatting sqref="E32">
    <cfRule type="expression" dxfId="2" priority="13">
      <formula>k&lt;AC65</formula>
    </cfRule>
  </conditionalFormatting>
  <conditionalFormatting sqref="F32">
    <cfRule type="expression" dxfId="2" priority="14">
      <formula>k&lt;AD65</formula>
    </cfRule>
  </conditionalFormatting>
  <conditionalFormatting sqref="E17">
    <cfRule type="expression" dxfId="2" priority="15">
      <formula>k&lt;AC32</formula>
    </cfRule>
  </conditionalFormatting>
  <conditionalFormatting sqref="F17">
    <cfRule type="expression" dxfId="2" priority="16">
      <formula>k&lt;AD32</formula>
    </cfRule>
  </conditionalFormatting>
  <conditionalFormatting sqref="T17">
    <cfRule type="expression" dxfId="2" priority="17">
      <formula>k&lt;AE32</formula>
    </cfRule>
  </conditionalFormatting>
  <conditionalFormatting sqref="E7:E8">
    <cfRule type="expression" dxfId="2" priority="18">
      <formula>k&lt;AC60</formula>
    </cfRule>
  </conditionalFormatting>
  <conditionalFormatting sqref="F8">
    <cfRule type="expression" dxfId="2" priority="19">
      <formula>k&lt;AD65</formula>
    </cfRule>
  </conditionalFormatting>
  <conditionalFormatting sqref="T8">
    <cfRule type="expression" dxfId="2" priority="20">
      <formula>k&lt;AE65</formula>
    </cfRule>
  </conditionalFormatting>
  <conditionalFormatting sqref="F5:F7 F9:F16 F18:F31 F33:F46 F48:F54 F56:F64">
    <cfRule type="expression" dxfId="2" priority="21">
      <formula>k&lt;AD6</formula>
    </cfRule>
  </conditionalFormatting>
  <conditionalFormatting sqref="E5:E7 U5:U22 E9:E16 E18:E31 U24 U30:U37 E33:E46 E48:E54 U50:U60 E56:E64">
    <cfRule type="expression" dxfId="2" priority="22">
      <formula>k&lt;AC6</formula>
    </cfRule>
  </conditionalFormatting>
  <conditionalFormatting sqref="U2:U4">
    <cfRule type="expression" dxfId="3" priority="23">
      <formula>AND(ISNUMBER(U2),TRUNC(U2)&gt;TODAY())</formula>
    </cfRule>
  </conditionalFormatting>
  <conditionalFormatting sqref="AA5:AA64">
    <cfRule type="cellIs" dxfId="4" priority="24" operator="notEqual">
      <formula>"Current"</formula>
    </cfRule>
  </conditionalFormatting>
  <conditionalFormatting sqref="T5:T7 T9:T16 T18:T31 T33:T46 T48:T54 T56:T64">
    <cfRule type="expression" dxfId="2" priority="25">
      <formula>k&lt;AE6</formula>
    </cfRule>
  </conditionalFormatting>
  <conditionalFormatting sqref="Z5:Z64">
    <cfRule type="notContainsBlanks" dxfId="5" priority="26">
      <formula>LEN(TRIM(Z5))&gt;0</formula>
    </cfRule>
  </conditionalFormatting>
  <conditionalFormatting sqref="H5:H60 I35">
    <cfRule type="cellIs" dxfId="1" priority="27" operator="lessThan">
      <formula>AH5:AH60</formula>
    </cfRule>
  </conditionalFormatting>
  <conditionalFormatting sqref="L5:L60 M5:M41 N5:P60 M43:M60">
    <cfRule type="cellIs" dxfId="1" priority="28" operator="lessThan">
      <formula>AK5:AK60</formula>
    </cfRule>
  </conditionalFormatting>
  <conditionalFormatting sqref="I5:I60">
    <cfRule type="cellIs" dxfId="6" priority="29" operator="lessThan">
      <formula>AI5:AI60</formula>
    </cfRule>
  </conditionalFormatting>
  <conditionalFormatting sqref="S5:S60">
    <cfRule type="cellIs" dxfId="6" priority="30" operator="lessThan">
      <formula>AQ5:AQ60</formula>
    </cfRule>
  </conditionalFormatting>
  <conditionalFormatting sqref="J5:J60">
    <cfRule type="cellIs" dxfId="7" priority="31" operator="lessThan">
      <formula>AJ5:AJ60</formula>
    </cfRule>
  </conditionalFormatting>
  <conditionalFormatting sqref="W5:W25 W27:W34 V29 W37:W53 W56:W64">
    <cfRule type="expression" dxfId="0" priority="32">
      <formula>X5=TRUE</formula>
    </cfRule>
  </conditionalFormatting>
  <conditionalFormatting sqref="AG5:AG60">
    <cfRule type="cellIs" dxfId="8" priority="33" operator="greaterThan">
      <formula>22</formula>
    </cfRule>
  </conditionalFormatting>
  <conditionalFormatting sqref="E1:E64 U1:U64">
    <cfRule type="expression" dxfId="4" priority="34">
      <formula>AND(ISNUMBER(E1),TRUNC(E1)&lt;TODAY()-1)</formula>
    </cfRule>
  </conditionalFormatting>
  <conditionalFormatting sqref="E1:E16 U1:U64 E18:E31 E33:E64">
    <cfRule type="expression" dxfId="9" priority="35">
      <formula>AND(ISNUMBER(E1),TRUNC(E1)&gt;TODAY())</formula>
    </cfRule>
  </conditionalFormatting>
  <conditionalFormatting sqref="L5:L60">
    <cfRule type="cellIs" dxfId="4" priority="36" operator="lessThan">
      <formula>K5:K60</formula>
    </cfRule>
  </conditionalFormatting>
  <conditionalFormatting sqref="N5:N60">
    <cfRule type="cellIs" dxfId="4" priority="37" operator="lessThan">
      <formula>M5:M60</formula>
    </cfRule>
  </conditionalFormatting>
  <conditionalFormatting sqref="P5:P60">
    <cfRule type="cellIs" dxfId="4" priority="38" operator="lessThan">
      <formula>O5:O60</formula>
    </cfRule>
  </conditionalFormatting>
  <dataValidations>
    <dataValidation type="custom" allowBlank="1" showDropDown="1" showInputMessage="1" showErrorMessage="1" prompt="Please use MM/DD HH:mm (24HR)" sqref="U5:U9 U11:U22 U30 U33 E5:E64 U35:U64">
      <formula1>OR(NOT(ISERROR(DATEVALUE(E5))), AND(ISNUMBER(E5), LEFT(CELL("format", E5))="D"))</formula1>
    </dataValidation>
    <dataValidation type="custom" allowBlank="1" showDropDown="1" showInputMessage="1" showErrorMessage="1" prompt="Use MM/DD HH/mm (24HR)" sqref="U23:U29 U31:U32 U34">
      <formula1>OR(NOT(ISERROR(DATEVALUE(U23))), AND(ISNUMBER(U23), LEFT(CELL("format", U23))="D"))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s>
  <sheetData>
    <row r="1" ht="18.75" customHeight="1">
      <c r="A1" s="129" t="s">
        <v>164</v>
      </c>
      <c r="B1" s="130" t="s">
        <v>165</v>
      </c>
      <c r="C1" s="130" t="s">
        <v>166</v>
      </c>
      <c r="D1" s="130" t="s">
        <v>167</v>
      </c>
      <c r="E1" s="130" t="s">
        <v>168</v>
      </c>
      <c r="F1" s="130" t="s">
        <v>169</v>
      </c>
      <c r="G1" s="130" t="s">
        <v>170</v>
      </c>
      <c r="H1" s="130" t="s">
        <v>171</v>
      </c>
      <c r="I1" s="129" t="s">
        <v>172</v>
      </c>
      <c r="J1" s="129" t="s">
        <v>173</v>
      </c>
      <c r="K1" s="131"/>
      <c r="L1" s="131"/>
      <c r="M1" s="131"/>
      <c r="N1" s="131"/>
      <c r="O1" s="131"/>
      <c r="P1" s="131"/>
      <c r="Q1" s="131"/>
      <c r="R1" s="131"/>
      <c r="S1" s="131"/>
      <c r="T1" s="131"/>
      <c r="U1" s="131"/>
      <c r="V1" s="131"/>
      <c r="W1" s="131"/>
      <c r="X1" s="131"/>
      <c r="Y1" s="131"/>
      <c r="Z1" s="131"/>
      <c r="AA1" s="131"/>
    </row>
    <row r="2">
      <c r="A2" s="132" t="s">
        <v>174</v>
      </c>
      <c r="B2" s="133"/>
      <c r="C2" s="133"/>
      <c r="D2" s="133"/>
      <c r="E2" s="133"/>
      <c r="F2" s="133"/>
      <c r="G2" s="133"/>
      <c r="H2" s="133"/>
      <c r="I2" s="134" t="s">
        <v>175</v>
      </c>
      <c r="J2" s="133"/>
      <c r="K2" s="133"/>
      <c r="L2" s="133"/>
      <c r="M2" s="133"/>
      <c r="N2" s="133"/>
      <c r="O2" s="133"/>
      <c r="P2" s="133"/>
      <c r="Q2" s="133"/>
      <c r="R2" s="133"/>
      <c r="S2" s="133"/>
      <c r="T2" s="133"/>
      <c r="U2" s="133"/>
      <c r="V2" s="133"/>
      <c r="W2" s="133"/>
      <c r="X2" s="133"/>
      <c r="Y2" s="133"/>
      <c r="Z2" s="133"/>
      <c r="AA2" s="133"/>
    </row>
    <row r="3">
      <c r="A3" s="132" t="s">
        <v>176</v>
      </c>
      <c r="B3" s="133"/>
      <c r="C3" s="133"/>
      <c r="D3" s="133"/>
      <c r="E3" s="133"/>
      <c r="F3" s="133"/>
      <c r="G3" s="133"/>
      <c r="H3" s="133"/>
      <c r="I3" s="134" t="s">
        <v>175</v>
      </c>
      <c r="J3" s="133"/>
      <c r="K3" s="133"/>
      <c r="L3" s="133"/>
      <c r="M3" s="133"/>
      <c r="N3" s="133"/>
      <c r="O3" s="133"/>
      <c r="P3" s="133"/>
      <c r="Q3" s="133"/>
      <c r="R3" s="133"/>
      <c r="S3" s="133"/>
      <c r="T3" s="133"/>
      <c r="U3" s="133"/>
      <c r="V3" s="133"/>
      <c r="W3" s="133"/>
      <c r="X3" s="133"/>
      <c r="Y3" s="133"/>
      <c r="Z3" s="133"/>
      <c r="AA3" s="133"/>
    </row>
    <row r="4">
      <c r="A4" s="132" t="s">
        <v>177</v>
      </c>
      <c r="B4" s="133"/>
      <c r="C4" s="133"/>
      <c r="D4" s="133"/>
      <c r="E4" s="133"/>
      <c r="F4" s="133"/>
      <c r="G4" s="133"/>
      <c r="H4" s="133"/>
      <c r="I4" s="134" t="s">
        <v>175</v>
      </c>
      <c r="J4" s="133"/>
      <c r="K4" s="133"/>
      <c r="L4" s="133"/>
      <c r="M4" s="133"/>
      <c r="N4" s="133"/>
      <c r="O4" s="133"/>
      <c r="P4" s="133"/>
      <c r="Q4" s="133"/>
      <c r="R4" s="133"/>
      <c r="S4" s="133"/>
      <c r="T4" s="133"/>
      <c r="U4" s="133"/>
      <c r="V4" s="133"/>
      <c r="W4" s="133"/>
      <c r="X4" s="133"/>
      <c r="Y4" s="133"/>
      <c r="Z4" s="133"/>
      <c r="AA4" s="133"/>
    </row>
    <row r="5">
      <c r="A5" s="132" t="s">
        <v>178</v>
      </c>
      <c r="B5" s="133"/>
      <c r="C5" s="133"/>
      <c r="D5" s="133"/>
      <c r="E5" s="133"/>
      <c r="F5" s="133"/>
      <c r="G5" s="133"/>
      <c r="H5" s="133"/>
      <c r="I5" s="134" t="s">
        <v>175</v>
      </c>
      <c r="J5" s="133"/>
      <c r="K5" s="133"/>
      <c r="L5" s="133"/>
      <c r="M5" s="133"/>
      <c r="N5" s="133"/>
      <c r="O5" s="133"/>
      <c r="P5" s="133"/>
      <c r="Q5" s="133"/>
      <c r="R5" s="133"/>
      <c r="S5" s="133"/>
      <c r="T5" s="133"/>
      <c r="U5" s="133"/>
      <c r="V5" s="133"/>
      <c r="W5" s="133"/>
      <c r="X5" s="133"/>
      <c r="Y5" s="133"/>
      <c r="Z5" s="133"/>
      <c r="AA5" s="133"/>
    </row>
    <row r="6">
      <c r="A6" s="132" t="s">
        <v>179</v>
      </c>
      <c r="B6" s="133"/>
      <c r="C6" s="133"/>
      <c r="D6" s="133"/>
      <c r="E6" s="133"/>
      <c r="F6" s="133"/>
      <c r="G6" s="133"/>
      <c r="H6" s="133"/>
      <c r="I6" s="133"/>
      <c r="J6" s="134" t="s">
        <v>180</v>
      </c>
      <c r="K6" s="133"/>
      <c r="L6" s="133"/>
      <c r="M6" s="133"/>
      <c r="N6" s="133"/>
      <c r="O6" s="133"/>
      <c r="P6" s="133"/>
      <c r="Q6" s="133"/>
      <c r="R6" s="133"/>
      <c r="S6" s="133"/>
      <c r="T6" s="133"/>
      <c r="U6" s="133"/>
      <c r="V6" s="133"/>
      <c r="W6" s="133"/>
      <c r="X6" s="133"/>
      <c r="Y6" s="133"/>
      <c r="Z6" s="133"/>
      <c r="AA6" s="133"/>
    </row>
    <row r="7">
      <c r="A7" s="132" t="s">
        <v>181</v>
      </c>
      <c r="B7" s="133"/>
      <c r="C7" s="133"/>
      <c r="D7" s="133"/>
      <c r="E7" s="133"/>
      <c r="F7" s="133"/>
      <c r="G7" s="133"/>
      <c r="H7" s="133"/>
      <c r="I7" s="133"/>
      <c r="J7" s="134" t="s">
        <v>182</v>
      </c>
      <c r="K7" s="133"/>
      <c r="L7" s="133"/>
      <c r="M7" s="133"/>
      <c r="N7" s="133"/>
      <c r="O7" s="133"/>
      <c r="P7" s="133"/>
      <c r="Q7" s="133"/>
      <c r="R7" s="133"/>
      <c r="S7" s="133"/>
      <c r="T7" s="133"/>
      <c r="U7" s="133"/>
      <c r="V7" s="133"/>
      <c r="W7" s="133"/>
      <c r="X7" s="133"/>
      <c r="Y7" s="133"/>
      <c r="Z7" s="133"/>
      <c r="AA7" s="133"/>
    </row>
    <row r="8">
      <c r="A8" s="132" t="s">
        <v>183</v>
      </c>
      <c r="B8" s="133"/>
      <c r="C8" s="133"/>
      <c r="D8" s="133"/>
      <c r="E8" s="133"/>
      <c r="F8" s="133"/>
      <c r="G8" s="133"/>
      <c r="H8" s="133"/>
      <c r="I8" s="134" t="s">
        <v>175</v>
      </c>
      <c r="J8" s="133"/>
      <c r="K8" s="133"/>
      <c r="L8" s="133"/>
      <c r="M8" s="133"/>
      <c r="N8" s="133"/>
      <c r="O8" s="133"/>
      <c r="P8" s="133"/>
      <c r="Q8" s="133"/>
      <c r="R8" s="133"/>
      <c r="S8" s="133"/>
      <c r="T8" s="133"/>
      <c r="U8" s="133"/>
      <c r="V8" s="133"/>
      <c r="W8" s="133"/>
      <c r="X8" s="133"/>
      <c r="Y8" s="133"/>
      <c r="Z8" s="133"/>
      <c r="AA8" s="133"/>
    </row>
    <row r="9">
      <c r="A9" s="132" t="s">
        <v>184</v>
      </c>
      <c r="B9" s="133"/>
      <c r="C9" s="133"/>
      <c r="D9" s="133"/>
      <c r="E9" s="133"/>
      <c r="F9" s="133"/>
      <c r="G9" s="133"/>
      <c r="H9" s="133"/>
      <c r="I9" s="134" t="s">
        <v>175</v>
      </c>
      <c r="J9" s="133"/>
      <c r="K9" s="133"/>
      <c r="L9" s="133"/>
      <c r="M9" s="133"/>
      <c r="N9" s="133"/>
      <c r="O9" s="133"/>
      <c r="P9" s="133"/>
      <c r="Q9" s="133"/>
      <c r="R9" s="133"/>
      <c r="S9" s="133"/>
      <c r="T9" s="133"/>
      <c r="U9" s="133"/>
      <c r="V9" s="133"/>
      <c r="W9" s="133"/>
      <c r="X9" s="133"/>
      <c r="Y9" s="133"/>
      <c r="Z9" s="133"/>
      <c r="AA9" s="133"/>
    </row>
    <row r="10">
      <c r="A10" s="132" t="s">
        <v>185</v>
      </c>
      <c r="B10" s="133"/>
      <c r="C10" s="133"/>
      <c r="D10" s="133"/>
      <c r="E10" s="133"/>
      <c r="F10" s="133"/>
      <c r="G10" s="133"/>
      <c r="H10" s="133"/>
      <c r="I10" s="134" t="s">
        <v>175</v>
      </c>
      <c r="J10" s="133"/>
      <c r="K10" s="133"/>
      <c r="L10" s="133"/>
      <c r="M10" s="133"/>
      <c r="N10" s="133"/>
      <c r="O10" s="133"/>
      <c r="P10" s="133"/>
      <c r="Q10" s="133"/>
      <c r="R10" s="133"/>
      <c r="S10" s="133"/>
      <c r="T10" s="133"/>
      <c r="U10" s="133"/>
      <c r="V10" s="133"/>
      <c r="W10" s="133"/>
      <c r="X10" s="133"/>
      <c r="Y10" s="133"/>
      <c r="Z10" s="133"/>
      <c r="AA10" s="133"/>
    </row>
    <row r="11">
      <c r="A11" s="132" t="s">
        <v>186</v>
      </c>
      <c r="B11" s="133"/>
      <c r="C11" s="133"/>
      <c r="D11" s="133"/>
      <c r="E11" s="133"/>
      <c r="F11" s="133"/>
      <c r="G11" s="133"/>
      <c r="H11" s="133"/>
      <c r="I11" s="134" t="s">
        <v>175</v>
      </c>
      <c r="J11" s="133"/>
      <c r="K11" s="133"/>
      <c r="L11" s="133"/>
      <c r="M11" s="133"/>
      <c r="N11" s="133"/>
      <c r="O11" s="133"/>
      <c r="P11" s="133"/>
      <c r="Q11" s="133"/>
      <c r="R11" s="133"/>
      <c r="S11" s="133"/>
      <c r="T11" s="133"/>
      <c r="U11" s="133"/>
      <c r="V11" s="133"/>
      <c r="W11" s="133"/>
      <c r="X11" s="133"/>
      <c r="Y11" s="133"/>
      <c r="Z11" s="133"/>
      <c r="AA11" s="133"/>
    </row>
    <row r="12">
      <c r="A12" s="132" t="s">
        <v>187</v>
      </c>
      <c r="B12" s="133"/>
      <c r="C12" s="133"/>
      <c r="D12" s="133"/>
      <c r="E12" s="133"/>
      <c r="F12" s="133"/>
      <c r="G12" s="133"/>
      <c r="H12" s="133"/>
      <c r="I12" s="133"/>
      <c r="J12" s="134" t="s">
        <v>180</v>
      </c>
      <c r="K12" s="133"/>
      <c r="L12" s="133"/>
      <c r="M12" s="133"/>
      <c r="N12" s="133"/>
      <c r="O12" s="133"/>
      <c r="P12" s="133"/>
      <c r="Q12" s="133"/>
      <c r="R12" s="133"/>
      <c r="S12" s="133"/>
      <c r="T12" s="133"/>
      <c r="U12" s="133"/>
      <c r="V12" s="133"/>
      <c r="W12" s="133"/>
      <c r="X12" s="133"/>
      <c r="Y12" s="133"/>
      <c r="Z12" s="133"/>
      <c r="AA12" s="133"/>
    </row>
    <row r="13">
      <c r="A13" s="132" t="s">
        <v>188</v>
      </c>
      <c r="B13" s="133"/>
      <c r="C13" s="133"/>
      <c r="D13" s="133"/>
      <c r="E13" s="133"/>
      <c r="F13" s="133"/>
      <c r="G13" s="133"/>
      <c r="H13" s="133"/>
      <c r="I13" s="134" t="s">
        <v>175</v>
      </c>
      <c r="J13" s="133"/>
      <c r="K13" s="133"/>
      <c r="L13" s="133"/>
      <c r="M13" s="133"/>
      <c r="N13" s="133"/>
      <c r="O13" s="133"/>
      <c r="P13" s="133"/>
      <c r="Q13" s="133"/>
      <c r="R13" s="133"/>
      <c r="S13" s="133"/>
      <c r="T13" s="133"/>
      <c r="U13" s="133"/>
      <c r="V13" s="133"/>
      <c r="W13" s="133"/>
      <c r="X13" s="133"/>
      <c r="Y13" s="133"/>
      <c r="Z13" s="133"/>
      <c r="AA13" s="133"/>
    </row>
    <row r="14">
      <c r="A14" s="132" t="s">
        <v>189</v>
      </c>
      <c r="B14" s="133"/>
      <c r="C14" s="133"/>
      <c r="D14" s="133"/>
      <c r="E14" s="133"/>
      <c r="F14" s="133"/>
      <c r="G14" s="133"/>
      <c r="H14" s="133"/>
      <c r="I14" s="133"/>
      <c r="J14" s="134" t="s">
        <v>182</v>
      </c>
      <c r="K14" s="133"/>
      <c r="L14" s="133"/>
      <c r="M14" s="133"/>
      <c r="N14" s="133"/>
      <c r="O14" s="133"/>
      <c r="P14" s="133"/>
      <c r="Q14" s="133"/>
      <c r="R14" s="133"/>
      <c r="S14" s="133"/>
      <c r="T14" s="133"/>
      <c r="U14" s="133"/>
      <c r="V14" s="133"/>
      <c r="W14" s="133"/>
      <c r="X14" s="133"/>
      <c r="Y14" s="133"/>
      <c r="Z14" s="133"/>
      <c r="AA14" s="133"/>
    </row>
    <row r="15">
      <c r="A15" s="132" t="s">
        <v>190</v>
      </c>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c r="AA15" s="133"/>
    </row>
    <row r="16">
      <c r="A16" s="132" t="s">
        <v>191</v>
      </c>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c r="AA16" s="133"/>
    </row>
    <row r="17">
      <c r="A17" s="132" t="s">
        <v>192</v>
      </c>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row>
    <row r="18">
      <c r="A18" s="132" t="s">
        <v>193</v>
      </c>
      <c r="B18" s="133"/>
      <c r="C18" s="133"/>
      <c r="D18" s="133"/>
      <c r="E18" s="133"/>
      <c r="F18" s="133"/>
      <c r="G18" s="133"/>
      <c r="H18" s="133"/>
      <c r="I18" s="133"/>
      <c r="J18" s="134" t="s">
        <v>194</v>
      </c>
      <c r="K18" s="133"/>
      <c r="L18" s="133"/>
      <c r="M18" s="133"/>
      <c r="N18" s="133"/>
      <c r="O18" s="133"/>
      <c r="P18" s="133"/>
      <c r="Q18" s="133"/>
      <c r="R18" s="133"/>
      <c r="S18" s="133"/>
      <c r="T18" s="133"/>
      <c r="U18" s="133"/>
      <c r="V18" s="133"/>
      <c r="W18" s="133"/>
      <c r="X18" s="133"/>
      <c r="Y18" s="133"/>
      <c r="Z18" s="133"/>
      <c r="AA18" s="133"/>
    </row>
    <row r="19">
      <c r="A19" s="132" t="s">
        <v>195</v>
      </c>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row>
    <row r="20">
      <c r="A20" s="132" t="s">
        <v>196</v>
      </c>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row>
    <row r="21">
      <c r="A21" s="132" t="s">
        <v>197</v>
      </c>
      <c r="B21" s="133"/>
      <c r="C21" s="133"/>
      <c r="D21" s="133"/>
      <c r="E21" s="133"/>
      <c r="F21" s="133"/>
      <c r="G21" s="133"/>
      <c r="H21" s="133"/>
      <c r="I21" s="134" t="s">
        <v>175</v>
      </c>
      <c r="J21" s="133"/>
      <c r="K21" s="133"/>
      <c r="L21" s="133"/>
      <c r="M21" s="133"/>
      <c r="N21" s="133"/>
      <c r="O21" s="133"/>
      <c r="P21" s="133"/>
      <c r="Q21" s="133"/>
      <c r="R21" s="133"/>
      <c r="S21" s="133"/>
      <c r="T21" s="133"/>
      <c r="U21" s="133"/>
      <c r="V21" s="133"/>
      <c r="W21" s="133"/>
      <c r="X21" s="133"/>
      <c r="Y21" s="133"/>
      <c r="Z21" s="133"/>
      <c r="AA21" s="133"/>
    </row>
    <row r="22">
      <c r="A22" s="132" t="s">
        <v>198</v>
      </c>
      <c r="B22" s="133"/>
      <c r="C22" s="133"/>
      <c r="D22" s="133"/>
      <c r="E22" s="133"/>
      <c r="F22" s="133"/>
      <c r="G22" s="133"/>
      <c r="H22" s="133"/>
      <c r="I22" s="134" t="s">
        <v>175</v>
      </c>
      <c r="J22" s="133"/>
      <c r="K22" s="133"/>
      <c r="L22" s="133"/>
      <c r="M22" s="133"/>
      <c r="N22" s="133"/>
      <c r="O22" s="133"/>
      <c r="P22" s="133"/>
      <c r="Q22" s="133"/>
      <c r="R22" s="133"/>
      <c r="S22" s="133"/>
      <c r="T22" s="133"/>
      <c r="U22" s="133"/>
      <c r="V22" s="133"/>
      <c r="W22" s="133"/>
      <c r="X22" s="133"/>
      <c r="Y22" s="133"/>
      <c r="Z22" s="133"/>
      <c r="AA22" s="133"/>
    </row>
    <row r="23">
      <c r="A23" s="132" t="s">
        <v>199</v>
      </c>
      <c r="B23" s="133"/>
      <c r="C23" s="133"/>
      <c r="D23" s="133"/>
      <c r="E23" s="133"/>
      <c r="F23" s="133"/>
      <c r="G23" s="133"/>
      <c r="H23" s="133"/>
      <c r="I23" s="133"/>
      <c r="J23" s="134" t="s">
        <v>180</v>
      </c>
      <c r="K23" s="133"/>
      <c r="L23" s="133"/>
      <c r="M23" s="133"/>
      <c r="N23" s="133"/>
      <c r="O23" s="133"/>
      <c r="P23" s="133"/>
      <c r="Q23" s="133"/>
      <c r="R23" s="133"/>
      <c r="S23" s="133"/>
      <c r="T23" s="133"/>
      <c r="U23" s="133"/>
      <c r="V23" s="133"/>
      <c r="W23" s="133"/>
      <c r="X23" s="133"/>
      <c r="Y23" s="133"/>
      <c r="Z23" s="133"/>
      <c r="AA23" s="133"/>
    </row>
    <row r="24">
      <c r="A24" s="132" t="s">
        <v>200</v>
      </c>
      <c r="B24" s="133"/>
      <c r="C24" s="133"/>
      <c r="D24" s="133"/>
      <c r="E24" s="133"/>
      <c r="F24" s="133"/>
      <c r="G24" s="133"/>
      <c r="H24" s="133"/>
      <c r="I24" s="133"/>
      <c r="J24" s="134" t="s">
        <v>182</v>
      </c>
      <c r="K24" s="133"/>
      <c r="L24" s="133"/>
      <c r="M24" s="133"/>
      <c r="N24" s="133"/>
      <c r="O24" s="133"/>
      <c r="P24" s="133"/>
      <c r="Q24" s="133"/>
      <c r="R24" s="133"/>
      <c r="S24" s="133"/>
      <c r="T24" s="133"/>
      <c r="U24" s="133"/>
      <c r="V24" s="133"/>
      <c r="W24" s="133"/>
      <c r="X24" s="133"/>
      <c r="Y24" s="133"/>
      <c r="Z24" s="133"/>
      <c r="AA24" s="133"/>
    </row>
    <row r="25">
      <c r="A25" s="132" t="s">
        <v>201</v>
      </c>
      <c r="B25" s="133"/>
      <c r="C25" s="133"/>
      <c r="D25" s="133"/>
      <c r="E25" s="133"/>
      <c r="F25" s="133"/>
      <c r="G25" s="133"/>
      <c r="H25" s="133"/>
      <c r="I25" s="133"/>
      <c r="J25" s="134" t="s">
        <v>182</v>
      </c>
      <c r="K25" s="133"/>
      <c r="L25" s="133"/>
      <c r="M25" s="133"/>
      <c r="N25" s="133"/>
      <c r="O25" s="133"/>
      <c r="P25" s="133"/>
      <c r="Q25" s="133"/>
      <c r="R25" s="133"/>
      <c r="S25" s="133"/>
      <c r="T25" s="133"/>
      <c r="U25" s="133"/>
      <c r="V25" s="133"/>
      <c r="W25" s="133"/>
      <c r="X25" s="133"/>
      <c r="Y25" s="133"/>
      <c r="Z25" s="133"/>
      <c r="AA25" s="133"/>
    </row>
    <row r="26">
      <c r="A26" s="132" t="s">
        <v>202</v>
      </c>
      <c r="B26" s="133"/>
      <c r="C26" s="133"/>
      <c r="D26" s="133"/>
      <c r="E26" s="133"/>
      <c r="F26" s="133"/>
      <c r="G26" s="133"/>
      <c r="H26" s="133"/>
      <c r="I26" s="134" t="s">
        <v>175</v>
      </c>
      <c r="J26" s="133"/>
      <c r="K26" s="133"/>
      <c r="L26" s="133"/>
      <c r="M26" s="133"/>
      <c r="N26" s="133"/>
      <c r="O26" s="133"/>
      <c r="P26" s="133"/>
      <c r="Q26" s="133"/>
      <c r="R26" s="133"/>
      <c r="S26" s="133"/>
      <c r="T26" s="133"/>
      <c r="U26" s="133"/>
      <c r="V26" s="133"/>
      <c r="W26" s="133"/>
      <c r="X26" s="133"/>
      <c r="Y26" s="133"/>
      <c r="Z26" s="133"/>
      <c r="AA26" s="133"/>
    </row>
    <row r="27">
      <c r="A27" s="132" t="s">
        <v>203</v>
      </c>
      <c r="B27" s="133"/>
      <c r="C27" s="133"/>
      <c r="D27" s="133"/>
      <c r="E27" s="133"/>
      <c r="F27" s="133"/>
      <c r="G27" s="133"/>
      <c r="H27" s="133"/>
      <c r="I27" s="134" t="s">
        <v>175</v>
      </c>
      <c r="J27" s="133"/>
      <c r="K27" s="133"/>
      <c r="L27" s="133"/>
      <c r="M27" s="133"/>
      <c r="N27" s="133"/>
      <c r="O27" s="133"/>
      <c r="P27" s="133"/>
      <c r="Q27" s="133"/>
      <c r="R27" s="133"/>
      <c r="S27" s="133"/>
      <c r="T27" s="133"/>
      <c r="U27" s="133"/>
      <c r="V27" s="133"/>
      <c r="W27" s="133"/>
      <c r="X27" s="133"/>
      <c r="Y27" s="133"/>
      <c r="Z27" s="133"/>
      <c r="AA27" s="133"/>
    </row>
    <row r="28">
      <c r="A28" s="132" t="s">
        <v>204</v>
      </c>
      <c r="B28" s="133"/>
      <c r="C28" s="133"/>
      <c r="D28" s="133"/>
      <c r="E28" s="133"/>
      <c r="F28" s="133"/>
      <c r="G28" s="133"/>
      <c r="H28" s="133"/>
      <c r="I28" s="134" t="s">
        <v>175</v>
      </c>
      <c r="J28" s="133"/>
      <c r="K28" s="133"/>
      <c r="L28" s="133"/>
      <c r="M28" s="133"/>
      <c r="N28" s="133"/>
      <c r="O28" s="133"/>
      <c r="P28" s="133"/>
      <c r="Q28" s="133"/>
      <c r="R28" s="133"/>
      <c r="S28" s="133"/>
      <c r="T28" s="133"/>
      <c r="U28" s="133"/>
      <c r="V28" s="133"/>
      <c r="W28" s="133"/>
      <c r="X28" s="133"/>
      <c r="Y28" s="133"/>
      <c r="Z28" s="133"/>
      <c r="AA28" s="133"/>
    </row>
    <row r="29">
      <c r="A29" s="132" t="s">
        <v>205</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row>
    <row r="30">
      <c r="A30" s="132" t="s">
        <v>206</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row>
    <row r="31">
      <c r="A31" s="132" t="s">
        <v>207</v>
      </c>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row>
    <row r="32">
      <c r="A32" s="132" t="s">
        <v>208</v>
      </c>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row>
    <row r="33">
      <c r="A33" s="132" t="s">
        <v>209</v>
      </c>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row>
    <row r="34">
      <c r="A34" s="132" t="s">
        <v>210</v>
      </c>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row>
    <row r="35">
      <c r="A35" s="132" t="s">
        <v>211</v>
      </c>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row>
    <row r="36">
      <c r="A36" s="132" t="s">
        <v>212</v>
      </c>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row>
    <row r="37">
      <c r="A37" s="132" t="s">
        <v>213</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row>
    <row r="38">
      <c r="A38" s="132" t="s">
        <v>214</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row>
    <row r="39">
      <c r="A39" s="132" t="s">
        <v>215</v>
      </c>
      <c r="B39" s="133"/>
      <c r="C39" s="134">
        <v>4.0</v>
      </c>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row>
    <row r="40">
      <c r="A40" s="132" t="s">
        <v>216</v>
      </c>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row>
    <row r="41">
      <c r="A41" s="132" t="s">
        <v>217</v>
      </c>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row>
    <row r="42">
      <c r="A42" s="132" t="s">
        <v>218</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row>
    <row r="43">
      <c r="A43" s="132" t="s">
        <v>219</v>
      </c>
      <c r="B43" s="133"/>
      <c r="C43" s="133"/>
      <c r="D43" s="134">
        <v>1.0</v>
      </c>
      <c r="E43" s="134">
        <v>2.0</v>
      </c>
      <c r="F43" s="134">
        <v>3.0</v>
      </c>
      <c r="G43" s="134">
        <v>3.0</v>
      </c>
      <c r="H43" s="134">
        <v>2.0</v>
      </c>
      <c r="I43" s="133"/>
      <c r="J43" s="133"/>
      <c r="K43" s="133"/>
      <c r="L43" s="133"/>
      <c r="M43" s="133"/>
      <c r="N43" s="133"/>
      <c r="O43" s="133"/>
      <c r="P43" s="133"/>
      <c r="Q43" s="133"/>
      <c r="R43" s="133"/>
      <c r="S43" s="133"/>
      <c r="T43" s="133"/>
      <c r="U43" s="133"/>
      <c r="V43" s="133"/>
      <c r="W43" s="133"/>
      <c r="X43" s="133"/>
      <c r="Y43" s="133"/>
      <c r="Z43" s="133"/>
      <c r="AA43" s="133"/>
    </row>
    <row r="44">
      <c r="A44" s="132" t="s">
        <v>220</v>
      </c>
      <c r="B44" s="133"/>
      <c r="C44" s="133"/>
      <c r="D44" s="133"/>
      <c r="E44" s="133"/>
      <c r="F44" s="133"/>
      <c r="G44" s="133"/>
      <c r="H44" s="133"/>
      <c r="I44" s="133"/>
      <c r="J44" s="134" t="s">
        <v>221</v>
      </c>
      <c r="K44" s="133"/>
      <c r="L44" s="133"/>
      <c r="M44" s="133"/>
      <c r="N44" s="133"/>
      <c r="O44" s="133"/>
      <c r="P44" s="133"/>
      <c r="Q44" s="133"/>
      <c r="R44" s="133"/>
      <c r="S44" s="133"/>
      <c r="T44" s="133"/>
      <c r="U44" s="133"/>
      <c r="V44" s="133"/>
      <c r="W44" s="133"/>
      <c r="X44" s="133"/>
      <c r="Y44" s="133"/>
      <c r="Z44" s="133"/>
      <c r="AA44" s="133"/>
    </row>
    <row r="45">
      <c r="A45" s="132" t="s">
        <v>222</v>
      </c>
      <c r="B45" s="133"/>
      <c r="C45" s="133"/>
      <c r="D45" s="133"/>
      <c r="E45" s="133"/>
      <c r="F45" s="133"/>
      <c r="G45" s="133"/>
      <c r="H45" s="133"/>
      <c r="I45" s="134" t="s">
        <v>175</v>
      </c>
      <c r="J45" s="133"/>
      <c r="K45" s="133"/>
      <c r="L45" s="133"/>
      <c r="M45" s="133"/>
      <c r="N45" s="133"/>
      <c r="O45" s="133"/>
      <c r="P45" s="133"/>
      <c r="Q45" s="133"/>
      <c r="R45" s="133"/>
      <c r="S45" s="133"/>
      <c r="T45" s="133"/>
      <c r="U45" s="133"/>
      <c r="V45" s="133"/>
      <c r="W45" s="133"/>
      <c r="X45" s="133"/>
      <c r="Y45" s="133"/>
      <c r="Z45" s="133"/>
      <c r="AA45" s="133"/>
    </row>
    <row r="46">
      <c r="A46" s="132" t="s">
        <v>223</v>
      </c>
      <c r="B46" s="133"/>
      <c r="C46" s="133"/>
      <c r="D46" s="133"/>
      <c r="E46" s="133"/>
      <c r="F46" s="133"/>
      <c r="G46" s="133"/>
      <c r="H46" s="133"/>
      <c r="I46" s="134" t="s">
        <v>175</v>
      </c>
      <c r="J46" s="133"/>
      <c r="K46" s="133"/>
      <c r="L46" s="133"/>
      <c r="M46" s="133"/>
      <c r="N46" s="133"/>
      <c r="O46" s="133"/>
      <c r="P46" s="133"/>
      <c r="Q46" s="133"/>
      <c r="R46" s="133"/>
      <c r="S46" s="133"/>
      <c r="T46" s="133"/>
      <c r="U46" s="133"/>
      <c r="V46" s="133"/>
      <c r="W46" s="133"/>
      <c r="X46" s="133"/>
      <c r="Y46" s="133"/>
      <c r="Z46" s="133"/>
      <c r="AA46" s="133"/>
    </row>
    <row r="47">
      <c r="A47" s="132" t="s">
        <v>224</v>
      </c>
      <c r="B47" s="133"/>
      <c r="C47" s="133"/>
      <c r="D47" s="133"/>
      <c r="E47" s="133"/>
      <c r="F47" s="133"/>
      <c r="G47" s="133"/>
      <c r="H47" s="133"/>
      <c r="I47" s="134" t="s">
        <v>175</v>
      </c>
      <c r="J47" s="133"/>
      <c r="K47" s="133"/>
      <c r="L47" s="133"/>
      <c r="M47" s="133"/>
      <c r="N47" s="133"/>
      <c r="O47" s="133"/>
      <c r="P47" s="133"/>
      <c r="Q47" s="133"/>
      <c r="R47" s="133"/>
      <c r="S47" s="133"/>
      <c r="T47" s="133"/>
      <c r="U47" s="133"/>
      <c r="V47" s="133"/>
      <c r="W47" s="133"/>
      <c r="X47" s="133"/>
      <c r="Y47" s="133"/>
      <c r="Z47" s="133"/>
      <c r="AA47" s="133"/>
    </row>
    <row r="48">
      <c r="A48" s="132" t="s">
        <v>225</v>
      </c>
      <c r="B48" s="133"/>
      <c r="C48" s="133"/>
      <c r="D48" s="133"/>
      <c r="E48" s="133"/>
      <c r="F48" s="133"/>
      <c r="G48" s="133"/>
      <c r="H48" s="133"/>
      <c r="I48" s="134" t="s">
        <v>175</v>
      </c>
      <c r="J48" s="133"/>
      <c r="K48" s="133"/>
      <c r="L48" s="133"/>
      <c r="M48" s="133"/>
      <c r="N48" s="133"/>
      <c r="O48" s="133"/>
      <c r="P48" s="133"/>
      <c r="Q48" s="133"/>
      <c r="R48" s="133"/>
      <c r="S48" s="133"/>
      <c r="T48" s="133"/>
      <c r="U48" s="133"/>
      <c r="V48" s="133"/>
      <c r="W48" s="133"/>
      <c r="X48" s="133"/>
      <c r="Y48" s="133"/>
      <c r="Z48" s="133"/>
      <c r="AA48" s="133"/>
    </row>
    <row r="49">
      <c r="A49" s="132" t="s">
        <v>226</v>
      </c>
      <c r="B49" s="133"/>
      <c r="C49" s="133"/>
      <c r="D49" s="133"/>
      <c r="E49" s="133"/>
      <c r="F49" s="133"/>
      <c r="G49" s="133"/>
      <c r="H49" s="133"/>
      <c r="I49" s="133"/>
      <c r="J49" s="134" t="s">
        <v>221</v>
      </c>
      <c r="K49" s="133"/>
      <c r="L49" s="133"/>
      <c r="M49" s="133"/>
      <c r="N49" s="133"/>
      <c r="O49" s="133"/>
      <c r="P49" s="133"/>
      <c r="Q49" s="133"/>
      <c r="R49" s="133"/>
      <c r="S49" s="133"/>
      <c r="T49" s="133"/>
      <c r="U49" s="133"/>
      <c r="V49" s="133"/>
      <c r="W49" s="133"/>
      <c r="X49" s="133"/>
      <c r="Y49" s="133"/>
      <c r="Z49" s="133"/>
      <c r="AA49" s="133"/>
    </row>
    <row r="50">
      <c r="A50" s="132" t="s">
        <v>227</v>
      </c>
      <c r="B50" s="134"/>
      <c r="C50" s="133"/>
      <c r="D50" s="133"/>
      <c r="E50" s="133"/>
      <c r="F50" s="133"/>
      <c r="G50" s="133"/>
      <c r="H50" s="133"/>
      <c r="I50" s="134" t="s">
        <v>175</v>
      </c>
      <c r="J50" s="133"/>
      <c r="K50" s="133"/>
      <c r="L50" s="133"/>
      <c r="M50" s="133"/>
      <c r="N50" s="133"/>
      <c r="O50" s="133"/>
      <c r="P50" s="133"/>
      <c r="Q50" s="133"/>
      <c r="R50" s="133"/>
      <c r="S50" s="133"/>
      <c r="T50" s="133"/>
      <c r="U50" s="133"/>
      <c r="V50" s="133"/>
      <c r="W50" s="133"/>
      <c r="X50" s="133"/>
      <c r="Y50" s="133"/>
      <c r="Z50" s="133"/>
      <c r="AA50" s="133"/>
    </row>
    <row r="51">
      <c r="A51" s="132" t="s">
        <v>228</v>
      </c>
      <c r="B51" s="134"/>
      <c r="C51" s="133"/>
      <c r="D51" s="133"/>
      <c r="E51" s="133"/>
      <c r="F51" s="133"/>
      <c r="G51" s="133"/>
      <c r="H51" s="133"/>
      <c r="I51" s="134" t="s">
        <v>175</v>
      </c>
      <c r="J51" s="133"/>
      <c r="K51" s="133"/>
      <c r="L51" s="133"/>
      <c r="M51" s="133"/>
      <c r="N51" s="133"/>
      <c r="O51" s="133"/>
      <c r="P51" s="133"/>
      <c r="Q51" s="133"/>
      <c r="R51" s="133"/>
      <c r="S51" s="133"/>
      <c r="T51" s="133"/>
      <c r="U51" s="133"/>
      <c r="V51" s="133"/>
      <c r="W51" s="133"/>
      <c r="X51" s="133"/>
      <c r="Y51" s="133"/>
      <c r="Z51" s="133"/>
      <c r="AA51" s="133"/>
    </row>
    <row r="52">
      <c r="A52" s="132" t="s">
        <v>229</v>
      </c>
      <c r="B52" s="134"/>
      <c r="C52" s="133"/>
      <c r="D52" s="133"/>
      <c r="E52" s="133"/>
      <c r="F52" s="133"/>
      <c r="G52" s="133"/>
      <c r="H52" s="133"/>
      <c r="I52" s="134" t="s">
        <v>175</v>
      </c>
      <c r="J52" s="133"/>
      <c r="K52" s="133"/>
      <c r="L52" s="133"/>
      <c r="M52" s="133"/>
      <c r="N52" s="133"/>
      <c r="O52" s="133"/>
      <c r="P52" s="133"/>
      <c r="Q52" s="133"/>
      <c r="R52" s="133"/>
      <c r="S52" s="133"/>
      <c r="T52" s="133"/>
      <c r="U52" s="133"/>
      <c r="V52" s="133"/>
      <c r="W52" s="133"/>
      <c r="X52" s="133"/>
      <c r="Y52" s="133"/>
      <c r="Z52" s="133"/>
      <c r="AA52" s="133"/>
    </row>
    <row r="53">
      <c r="A53" s="135" t="s">
        <v>230</v>
      </c>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row>
    <row r="54">
      <c r="A54" s="135" t="s">
        <v>231</v>
      </c>
      <c r="B54" s="133"/>
      <c r="C54" s="133"/>
      <c r="D54" s="133"/>
      <c r="E54" s="133"/>
      <c r="F54" s="133"/>
      <c r="G54" s="133"/>
      <c r="H54" s="133"/>
      <c r="I54" s="134" t="s">
        <v>175</v>
      </c>
      <c r="J54" s="133"/>
      <c r="K54" s="133"/>
      <c r="L54" s="133"/>
      <c r="M54" s="133"/>
      <c r="N54" s="133"/>
      <c r="O54" s="133"/>
      <c r="P54" s="133"/>
      <c r="Q54" s="133"/>
      <c r="R54" s="133"/>
      <c r="S54" s="133"/>
      <c r="T54" s="133"/>
      <c r="U54" s="133"/>
      <c r="V54" s="133"/>
      <c r="W54" s="133"/>
      <c r="X54" s="133"/>
      <c r="Y54" s="133"/>
      <c r="Z54" s="133"/>
      <c r="AA54" s="133"/>
    </row>
    <row r="55">
      <c r="A55" s="135" t="s">
        <v>232</v>
      </c>
      <c r="B55" s="133"/>
      <c r="C55" s="133"/>
      <c r="D55" s="133"/>
      <c r="E55" s="133"/>
      <c r="F55" s="133"/>
      <c r="G55" s="133"/>
      <c r="H55" s="133"/>
      <c r="I55" s="134" t="s">
        <v>175</v>
      </c>
      <c r="J55" s="133"/>
      <c r="K55" s="133"/>
      <c r="L55" s="133"/>
      <c r="M55" s="133"/>
      <c r="N55" s="133"/>
      <c r="O55" s="133"/>
      <c r="P55" s="133"/>
      <c r="Q55" s="133"/>
      <c r="R55" s="133"/>
      <c r="S55" s="133"/>
      <c r="T55" s="133"/>
      <c r="U55" s="133"/>
      <c r="V55" s="133"/>
      <c r="W55" s="133"/>
      <c r="X55" s="133"/>
      <c r="Y55" s="133"/>
      <c r="Z55" s="133"/>
      <c r="AA55" s="133"/>
    </row>
    <row r="56">
      <c r="A56" s="135" t="s">
        <v>233</v>
      </c>
      <c r="B56" s="133"/>
      <c r="C56" s="133"/>
      <c r="D56" s="133"/>
      <c r="E56" s="133"/>
      <c r="F56" s="133"/>
      <c r="G56" s="133"/>
      <c r="H56" s="133"/>
      <c r="I56" s="134" t="s">
        <v>175</v>
      </c>
      <c r="J56" s="133"/>
      <c r="K56" s="133"/>
      <c r="L56" s="133"/>
      <c r="M56" s="133"/>
      <c r="N56" s="133"/>
      <c r="O56" s="133"/>
      <c r="P56" s="133"/>
      <c r="Q56" s="133"/>
      <c r="R56" s="133"/>
      <c r="S56" s="133"/>
      <c r="T56" s="133"/>
      <c r="U56" s="133"/>
      <c r="V56" s="133"/>
      <c r="W56" s="133"/>
      <c r="X56" s="133"/>
      <c r="Y56" s="133"/>
      <c r="Z56" s="133"/>
      <c r="AA56" s="133"/>
    </row>
    <row r="57">
      <c r="A57" s="135" t="s">
        <v>234</v>
      </c>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c r="AA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c r="AA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c r="AA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28"/>
      <c r="B3" s="128"/>
      <c r="C3" s="128"/>
      <c r="D3" s="128"/>
      <c r="E3" s="128"/>
      <c r="F3" s="128"/>
      <c r="G3" s="128"/>
      <c r="H3" s="128"/>
      <c r="I3" s="128"/>
      <c r="J3" s="128"/>
      <c r="K3" s="128"/>
      <c r="L3" s="128"/>
      <c r="M3" s="128"/>
      <c r="N3" s="128"/>
      <c r="O3" s="128"/>
      <c r="P3" s="128"/>
      <c r="Q3" s="128"/>
      <c r="R3" s="128"/>
      <c r="S3" s="128"/>
      <c r="T3" s="128"/>
      <c r="U3" s="128"/>
      <c r="V3" s="128"/>
      <c r="W3" s="128"/>
      <c r="Y3" s="128"/>
      <c r="Z3" s="161"/>
      <c r="AC3" s="128"/>
      <c r="AE3" s="128"/>
      <c r="AF3" s="128"/>
      <c r="AG3" s="128"/>
      <c r="AH3" s="128"/>
      <c r="AI3" s="162"/>
      <c r="AJ3" s="162"/>
      <c r="AK3" s="128"/>
      <c r="AL3" s="128"/>
      <c r="AM3" s="128"/>
      <c r="AN3" s="128"/>
      <c r="AO3" s="120"/>
      <c r="AQ3" s="128"/>
      <c r="AR3" s="128"/>
      <c r="AS3" s="128"/>
      <c r="AT3" s="128"/>
      <c r="AU3" s="128"/>
      <c r="AV3" s="128"/>
    </row>
    <row r="4" ht="16.5" customHeight="1">
      <c r="A4" s="128"/>
      <c r="B4" s="128"/>
      <c r="C4" s="128"/>
      <c r="D4" s="128"/>
      <c r="E4" s="128"/>
      <c r="F4" s="128"/>
      <c r="G4" s="128"/>
      <c r="H4" s="128"/>
      <c r="I4" s="128"/>
      <c r="J4" s="128"/>
      <c r="K4" s="128"/>
      <c r="L4" s="128"/>
      <c r="M4" s="128"/>
      <c r="N4" s="128"/>
      <c r="O4" s="128"/>
      <c r="P4" s="128"/>
      <c r="Q4" s="128"/>
      <c r="R4" s="128"/>
      <c r="S4" s="128"/>
      <c r="T4" s="128"/>
      <c r="U4" s="128"/>
      <c r="V4" s="128"/>
      <c r="W4" s="128"/>
      <c r="Y4" s="128"/>
      <c r="Z4" s="161"/>
      <c r="AC4" s="128"/>
      <c r="AE4" s="128"/>
      <c r="AF4" s="128"/>
      <c r="AG4" s="128"/>
      <c r="AH4" s="128"/>
      <c r="AI4" s="162"/>
      <c r="AJ4" s="162"/>
      <c r="AK4" s="128"/>
      <c r="AL4" s="128"/>
      <c r="AM4" s="128"/>
      <c r="AN4" s="128"/>
      <c r="AO4" s="120"/>
      <c r="AQ4" s="128"/>
      <c r="AR4" s="128"/>
      <c r="AS4" s="128"/>
      <c r="AT4" s="128"/>
      <c r="AU4" s="128"/>
      <c r="AV4" s="128"/>
    </row>
    <row r="5" ht="16.5" customHeight="1">
      <c r="A5" s="128"/>
      <c r="B5" s="128"/>
      <c r="C5" s="128"/>
      <c r="D5" s="128"/>
      <c r="E5" s="128"/>
      <c r="F5" s="128"/>
      <c r="G5" s="128"/>
      <c r="H5" s="128"/>
      <c r="I5" s="128"/>
      <c r="J5" s="128"/>
      <c r="K5" s="128"/>
      <c r="L5" s="128"/>
      <c r="M5" s="128"/>
      <c r="N5" s="128"/>
      <c r="O5" s="128"/>
      <c r="P5" s="128"/>
      <c r="Q5" s="128"/>
      <c r="R5" s="128"/>
      <c r="S5" s="128"/>
      <c r="T5" s="128"/>
      <c r="U5" s="128"/>
      <c r="V5" s="128"/>
      <c r="W5" s="128"/>
      <c r="Y5" s="128"/>
      <c r="Z5" s="161"/>
      <c r="AC5" s="128"/>
      <c r="AE5" s="128"/>
      <c r="AF5" s="128"/>
      <c r="AG5" s="128"/>
      <c r="AH5" s="128"/>
      <c r="AI5" s="162"/>
      <c r="AJ5" s="162"/>
      <c r="AK5" s="128"/>
      <c r="AL5" s="128"/>
      <c r="AM5" s="128"/>
      <c r="AN5" s="128"/>
      <c r="AO5" s="120"/>
      <c r="AQ5" s="128"/>
      <c r="AR5" s="128"/>
      <c r="AS5" s="128"/>
      <c r="AT5" s="128"/>
      <c r="AU5" s="128"/>
      <c r="AV5" s="128"/>
    </row>
    <row r="6" ht="16.5" customHeight="1">
      <c r="A6" s="128"/>
      <c r="B6" s="128"/>
      <c r="C6" s="128"/>
      <c r="D6" s="128"/>
      <c r="E6" s="128"/>
      <c r="F6" s="128"/>
      <c r="G6" s="128"/>
      <c r="H6" s="128"/>
      <c r="I6" s="128"/>
      <c r="J6" s="128"/>
      <c r="K6" s="128"/>
      <c r="L6" s="128"/>
      <c r="M6" s="128"/>
      <c r="N6" s="128"/>
      <c r="O6" s="128"/>
      <c r="P6" s="128"/>
      <c r="Q6" s="128"/>
      <c r="R6" s="128"/>
      <c r="S6" s="128"/>
      <c r="T6" s="128"/>
      <c r="U6" s="128"/>
      <c r="V6" s="128"/>
      <c r="W6" s="128"/>
      <c r="Y6" s="128"/>
      <c r="Z6" s="161"/>
      <c r="AC6" s="128"/>
      <c r="AE6" s="128"/>
      <c r="AF6" s="128"/>
      <c r="AG6" s="128"/>
      <c r="AH6" s="128"/>
      <c r="AI6" s="162"/>
      <c r="AJ6" s="162"/>
      <c r="AK6" s="128"/>
      <c r="AL6" s="128"/>
      <c r="AM6" s="128"/>
      <c r="AN6" s="128"/>
      <c r="AO6" s="120"/>
      <c r="AQ6" s="128"/>
      <c r="AR6" s="128"/>
      <c r="AS6" s="128"/>
      <c r="AT6" s="128"/>
      <c r="AU6" s="128"/>
      <c r="AV6" s="128"/>
    </row>
    <row r="7" ht="16.5" customHeight="1">
      <c r="A7" s="128"/>
      <c r="B7" s="128"/>
      <c r="C7" s="128"/>
      <c r="D7" s="128"/>
      <c r="E7" s="128"/>
      <c r="F7" s="128"/>
      <c r="G7" s="128"/>
      <c r="H7" s="128"/>
      <c r="I7" s="128"/>
      <c r="J7" s="128"/>
      <c r="K7" s="128"/>
      <c r="L7" s="128"/>
      <c r="M7" s="128"/>
      <c r="N7" s="128"/>
      <c r="O7" s="128"/>
      <c r="P7" s="128"/>
      <c r="Q7" s="128"/>
      <c r="R7" s="128"/>
      <c r="S7" s="128"/>
      <c r="T7" s="128"/>
      <c r="U7" s="128"/>
      <c r="V7" s="128"/>
      <c r="W7" s="128"/>
      <c r="Y7" s="128"/>
      <c r="Z7" s="161"/>
      <c r="AC7" s="128"/>
      <c r="AE7" s="128"/>
      <c r="AF7" s="128"/>
      <c r="AG7" s="128"/>
      <c r="AH7" s="128"/>
      <c r="AI7" s="162"/>
      <c r="AJ7" s="162"/>
      <c r="AK7" s="128"/>
      <c r="AL7" s="128"/>
      <c r="AM7" s="128"/>
      <c r="AN7" s="128"/>
      <c r="AO7" s="120"/>
      <c r="AQ7" s="128"/>
      <c r="AR7" s="128"/>
      <c r="AS7" s="128"/>
      <c r="AT7" s="128"/>
      <c r="AU7" s="128"/>
      <c r="AV7" s="128"/>
    </row>
    <row r="8" ht="16.5" customHeight="1">
      <c r="A8" s="128"/>
      <c r="B8" s="128"/>
      <c r="C8" s="128"/>
      <c r="D8" s="128"/>
      <c r="E8" s="128"/>
      <c r="F8" s="128"/>
      <c r="G8" s="128"/>
      <c r="H8" s="128"/>
      <c r="I8" s="128"/>
      <c r="J8" s="128"/>
      <c r="K8" s="128"/>
      <c r="L8" s="128"/>
      <c r="M8" s="128"/>
      <c r="N8" s="128"/>
      <c r="O8" s="128"/>
      <c r="P8" s="128"/>
      <c r="Q8" s="128"/>
      <c r="R8" s="128"/>
      <c r="S8" s="128"/>
      <c r="T8" s="128"/>
      <c r="U8" s="128"/>
      <c r="V8" s="128"/>
      <c r="W8" s="128"/>
      <c r="Y8" s="128"/>
      <c r="Z8" s="161"/>
      <c r="AC8" s="128"/>
      <c r="AE8" s="128"/>
      <c r="AF8" s="128"/>
      <c r="AG8" s="128"/>
      <c r="AH8" s="128"/>
      <c r="AI8" s="162"/>
      <c r="AJ8" s="162"/>
      <c r="AK8" s="128"/>
      <c r="AL8" s="128"/>
      <c r="AM8" s="128"/>
      <c r="AN8" s="128"/>
      <c r="AO8" s="120"/>
      <c r="AQ8" s="128"/>
      <c r="AR8" s="128"/>
      <c r="AS8" s="128"/>
      <c r="AT8" s="128"/>
      <c r="AU8" s="128"/>
      <c r="AV8" s="128"/>
    </row>
    <row r="9" ht="16.5" customHeight="1">
      <c r="A9" s="128"/>
      <c r="B9" s="128"/>
      <c r="C9" s="128"/>
      <c r="D9" s="128"/>
      <c r="E9" s="128"/>
      <c r="F9" s="128"/>
      <c r="G9" s="128"/>
      <c r="H9" s="128"/>
      <c r="I9" s="128"/>
      <c r="J9" s="128"/>
      <c r="K9" s="128"/>
      <c r="L9" s="128"/>
      <c r="M9" s="128"/>
      <c r="N9" s="128"/>
      <c r="O9" s="128"/>
      <c r="P9" s="128"/>
      <c r="Q9" s="128"/>
      <c r="R9" s="128"/>
      <c r="S9" s="128"/>
      <c r="T9" s="128"/>
      <c r="U9" s="128"/>
      <c r="V9" s="128"/>
      <c r="W9" s="128"/>
      <c r="Y9" s="128"/>
      <c r="Z9" s="161"/>
      <c r="AC9" s="128"/>
      <c r="AE9" s="128"/>
      <c r="AF9" s="128"/>
      <c r="AG9" s="128"/>
      <c r="AH9" s="128"/>
      <c r="AI9" s="162"/>
      <c r="AJ9" s="162"/>
      <c r="AK9" s="128"/>
      <c r="AL9" s="128"/>
      <c r="AM9" s="128"/>
      <c r="AN9" s="128"/>
      <c r="AO9" s="120"/>
      <c r="AQ9" s="128"/>
      <c r="AR9" s="128"/>
      <c r="AS9" s="128"/>
      <c r="AT9" s="128"/>
      <c r="AU9" s="128"/>
      <c r="AV9" s="128"/>
    </row>
    <row r="10" ht="16.5" customHeight="1">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Y10" s="128"/>
      <c r="Z10" s="161"/>
      <c r="AC10" s="128"/>
      <c r="AE10" s="128"/>
      <c r="AF10" s="128"/>
      <c r="AG10" s="128"/>
      <c r="AH10" s="128"/>
      <c r="AI10" s="162"/>
      <c r="AJ10" s="162"/>
      <c r="AK10" s="128"/>
      <c r="AL10" s="128"/>
      <c r="AM10" s="128"/>
      <c r="AN10" s="128"/>
      <c r="AO10" s="120"/>
      <c r="AQ10" s="128"/>
      <c r="AR10" s="128"/>
      <c r="AS10" s="128"/>
      <c r="AT10" s="128"/>
      <c r="AU10" s="128"/>
      <c r="AV10" s="128"/>
    </row>
    <row r="11" ht="16.5" customHeight="1">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Y11" s="128"/>
      <c r="Z11" s="161"/>
      <c r="AC11" s="128"/>
      <c r="AE11" s="128"/>
      <c r="AF11" s="128"/>
      <c r="AG11" s="128"/>
      <c r="AH11" s="128"/>
      <c r="AI11" s="162"/>
      <c r="AJ11" s="162"/>
      <c r="AK11" s="128"/>
      <c r="AL11" s="128"/>
      <c r="AM11" s="128"/>
      <c r="AN11" s="128"/>
      <c r="AO11" s="120"/>
      <c r="AQ11" s="128"/>
      <c r="AR11" s="128"/>
      <c r="AS11" s="128"/>
      <c r="AT11" s="128"/>
      <c r="AU11" s="128"/>
      <c r="AV11" s="128"/>
    </row>
    <row r="12" ht="16.5"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Y12" s="128"/>
      <c r="Z12" s="161"/>
      <c r="AC12" s="128"/>
      <c r="AE12" s="128"/>
      <c r="AF12" s="128"/>
      <c r="AG12" s="128"/>
      <c r="AH12" s="128"/>
      <c r="AI12" s="162"/>
      <c r="AJ12" s="162"/>
      <c r="AK12" s="128"/>
      <c r="AL12" s="128"/>
      <c r="AM12" s="128"/>
      <c r="AN12" s="128"/>
      <c r="AO12" s="120"/>
      <c r="AQ12" s="128"/>
      <c r="AR12" s="128"/>
      <c r="AS12" s="128"/>
      <c r="AT12" s="128"/>
      <c r="AU12" s="128"/>
      <c r="AV12" s="128"/>
    </row>
    <row r="13" ht="16.5" customHeight="1">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Y13" s="128"/>
      <c r="Z13" s="161"/>
      <c r="AC13" s="128"/>
      <c r="AE13" s="128"/>
      <c r="AF13" s="128"/>
      <c r="AG13" s="128"/>
      <c r="AH13" s="128"/>
      <c r="AI13" s="162"/>
      <c r="AJ13" s="162"/>
      <c r="AK13" s="128"/>
      <c r="AL13" s="128"/>
      <c r="AM13" s="128"/>
      <c r="AN13" s="128"/>
      <c r="AO13" s="120"/>
      <c r="AQ13" s="128"/>
      <c r="AR13" s="128"/>
      <c r="AS13" s="128"/>
      <c r="AT13" s="128"/>
      <c r="AU13" s="128"/>
      <c r="AV13" s="128"/>
    </row>
    <row r="14" ht="16.5"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Y14" s="128"/>
      <c r="Z14" s="161"/>
      <c r="AC14" s="128"/>
      <c r="AE14" s="128"/>
      <c r="AF14" s="128"/>
      <c r="AG14" s="128"/>
      <c r="AH14" s="128"/>
      <c r="AI14" s="162"/>
      <c r="AJ14" s="162"/>
      <c r="AK14" s="128"/>
      <c r="AL14" s="128"/>
      <c r="AM14" s="128"/>
      <c r="AN14" s="128"/>
      <c r="AO14" s="120"/>
      <c r="AQ14" s="128"/>
      <c r="AR14" s="128"/>
      <c r="AS14" s="128"/>
      <c r="AT14" s="128"/>
      <c r="AU14" s="128"/>
      <c r="AV14" s="128"/>
    </row>
    <row r="15" ht="16.5" customHeight="1">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Y15" s="128"/>
      <c r="Z15" s="161"/>
      <c r="AC15" s="128"/>
      <c r="AE15" s="128"/>
      <c r="AF15" s="128"/>
      <c r="AG15" s="128"/>
      <c r="AH15" s="128"/>
      <c r="AI15" s="162"/>
      <c r="AJ15" s="162"/>
      <c r="AK15" s="128"/>
      <c r="AL15" s="128"/>
      <c r="AM15" s="128"/>
      <c r="AN15" s="128"/>
      <c r="AO15" s="120"/>
      <c r="AQ15" s="128"/>
      <c r="AR15" s="128"/>
      <c r="AS15" s="128"/>
      <c r="AT15" s="128"/>
      <c r="AU15" s="128"/>
      <c r="AV15" s="128"/>
    </row>
    <row r="16" ht="16.5" customHeight="1">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Y16" s="128"/>
      <c r="Z16" s="161"/>
      <c r="AC16" s="128"/>
      <c r="AE16" s="128"/>
      <c r="AF16" s="128"/>
      <c r="AG16" s="128"/>
      <c r="AH16" s="128"/>
      <c r="AI16" s="162"/>
      <c r="AJ16" s="162"/>
      <c r="AK16" s="128"/>
      <c r="AL16" s="128"/>
      <c r="AM16" s="128"/>
      <c r="AN16" s="128"/>
      <c r="AO16" s="120"/>
      <c r="AQ16" s="128"/>
      <c r="AR16" s="128"/>
      <c r="AS16" s="128"/>
      <c r="AT16" s="128"/>
      <c r="AU16" s="128"/>
      <c r="AV16" s="128"/>
    </row>
    <row r="17" ht="16.5" customHeight="1">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Y17" s="128"/>
      <c r="Z17" s="161"/>
      <c r="AC17" s="128"/>
      <c r="AE17" s="128"/>
      <c r="AF17" s="128"/>
      <c r="AG17" s="128"/>
      <c r="AH17" s="128"/>
      <c r="AI17" s="162"/>
      <c r="AJ17" s="162"/>
      <c r="AK17" s="128"/>
      <c r="AL17" s="128"/>
      <c r="AM17" s="128"/>
      <c r="AN17" s="128"/>
      <c r="AO17" s="120"/>
      <c r="AQ17" s="128"/>
      <c r="AR17" s="128"/>
      <c r="AS17" s="128"/>
      <c r="AT17" s="128"/>
      <c r="AU17" s="128"/>
      <c r="AV17" s="128"/>
    </row>
    <row r="18" ht="16.5" customHeight="1">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Y18" s="128"/>
      <c r="Z18" s="161"/>
      <c r="AC18" s="128"/>
      <c r="AE18" s="128"/>
      <c r="AF18" s="128"/>
      <c r="AH18" s="128"/>
      <c r="AI18" s="162"/>
      <c r="AJ18" s="162"/>
      <c r="AK18" s="128"/>
      <c r="AL18" s="128"/>
      <c r="AM18" s="128"/>
      <c r="AN18" s="128"/>
      <c r="AO18" s="120"/>
      <c r="AQ18" s="128"/>
      <c r="AR18" s="128"/>
      <c r="AS18" s="128"/>
      <c r="AT18" s="128"/>
      <c r="AU18" s="128"/>
      <c r="AV18" s="128"/>
    </row>
    <row r="19" ht="16.5" customHeight="1">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Y19" s="128"/>
      <c r="Z19" s="161"/>
      <c r="AC19" s="128"/>
      <c r="AE19" s="128"/>
      <c r="AF19" s="128"/>
      <c r="AH19" s="128"/>
      <c r="AI19" s="162"/>
      <c r="AJ19" s="163"/>
      <c r="AK19" s="162"/>
      <c r="AL19" s="162"/>
      <c r="AM19" s="128"/>
      <c r="AN19" s="128"/>
      <c r="AO19" s="120"/>
      <c r="AQ19" s="128"/>
      <c r="AR19" s="128"/>
      <c r="AS19" s="128"/>
      <c r="AT19" s="128"/>
      <c r="AU19" s="128"/>
      <c r="AV19" s="128"/>
    </row>
    <row r="20" ht="16.5"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Y20" s="128"/>
      <c r="Z20" s="161"/>
      <c r="AC20" s="128"/>
      <c r="AE20" s="128"/>
      <c r="AF20" s="128"/>
      <c r="AH20" s="128"/>
      <c r="AI20" s="162"/>
      <c r="AJ20" s="163"/>
      <c r="AK20" s="162"/>
      <c r="AL20" s="162"/>
      <c r="AM20" s="128"/>
      <c r="AN20" s="128"/>
      <c r="AO20" s="120"/>
      <c r="AQ20" s="128"/>
      <c r="AR20" s="128"/>
      <c r="AS20" s="128"/>
      <c r="AT20" s="128"/>
      <c r="AU20" s="128"/>
      <c r="AV20" s="128"/>
    </row>
    <row r="21" ht="16.5" customHeight="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Y21" s="128"/>
      <c r="Z21" s="161"/>
      <c r="AC21" s="128"/>
      <c r="AE21" s="128"/>
      <c r="AF21" s="128"/>
      <c r="AH21" s="128"/>
      <c r="AI21" s="162"/>
      <c r="AJ21" s="163"/>
      <c r="AK21" s="162"/>
      <c r="AL21" s="162"/>
      <c r="AM21" s="128"/>
      <c r="AN21" s="128"/>
      <c r="AO21" s="120"/>
      <c r="AQ21" s="128"/>
      <c r="AR21" s="128"/>
      <c r="AS21" s="128"/>
      <c r="AT21" s="128"/>
      <c r="AU21" s="128"/>
      <c r="AV21" s="128"/>
    </row>
    <row r="22" ht="16.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Y22" s="128"/>
      <c r="Z22" s="161"/>
      <c r="AC22" s="128"/>
      <c r="AE22" s="128"/>
      <c r="AF22" s="128"/>
      <c r="AH22" s="128"/>
      <c r="AI22" s="162"/>
      <c r="AJ22" s="163"/>
      <c r="AK22" s="162"/>
      <c r="AL22" s="162"/>
      <c r="AM22" s="128"/>
      <c r="AN22" s="128"/>
      <c r="AO22" s="120"/>
      <c r="AQ22" s="128"/>
      <c r="AR22" s="128"/>
      <c r="AS22" s="128"/>
      <c r="AT22" s="128"/>
      <c r="AU22" s="128"/>
      <c r="AV22" s="128"/>
    </row>
    <row r="23" ht="16.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Y23" s="128"/>
      <c r="Z23" s="161"/>
      <c r="AC23" s="128"/>
      <c r="AE23" s="128"/>
      <c r="AF23" s="128"/>
      <c r="AH23" s="128"/>
      <c r="AI23" s="162"/>
      <c r="AJ23" s="163"/>
      <c r="AK23" s="162"/>
      <c r="AL23" s="162"/>
      <c r="AM23" s="128"/>
      <c r="AN23" s="128"/>
      <c r="AO23" s="120"/>
      <c r="AQ23" s="128"/>
      <c r="AR23" s="128"/>
      <c r="AS23" s="128"/>
      <c r="AT23" s="128"/>
      <c r="AU23" s="128"/>
      <c r="AV23" s="128"/>
    </row>
    <row r="24" ht="16.5" customHeight="1">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Y24" s="128"/>
      <c r="Z24" s="161"/>
      <c r="AC24" s="128"/>
      <c r="AE24" s="128"/>
      <c r="AF24" s="128"/>
      <c r="AH24" s="128"/>
      <c r="AI24" s="162"/>
      <c r="AJ24" s="163"/>
      <c r="AK24" s="162"/>
      <c r="AL24" s="162"/>
      <c r="AM24" s="128"/>
      <c r="AN24" s="128"/>
      <c r="AO24" s="120"/>
      <c r="AQ24" s="128"/>
      <c r="AR24" s="128"/>
      <c r="AS24" s="128"/>
      <c r="AT24" s="128"/>
      <c r="AU24" s="128"/>
      <c r="AV24" s="128"/>
    </row>
    <row r="25" ht="16.5" customHeight="1">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Y25" s="128"/>
      <c r="Z25" s="161"/>
      <c r="AC25" s="128"/>
      <c r="AE25" s="128"/>
      <c r="AF25" s="128"/>
      <c r="AH25" s="128"/>
      <c r="AI25" s="162"/>
      <c r="AJ25" s="163"/>
      <c r="AK25" s="162"/>
      <c r="AL25" s="162"/>
      <c r="AM25" s="128"/>
      <c r="AN25" s="128"/>
      <c r="AO25" s="120"/>
      <c r="AQ25" s="128"/>
      <c r="AR25" s="128"/>
      <c r="AS25" s="128"/>
      <c r="AT25" s="128"/>
      <c r="AU25" s="128"/>
      <c r="AV25" s="128"/>
    </row>
    <row r="26" ht="16.5" customHeight="1">
      <c r="A26" s="128"/>
      <c r="B26" s="128"/>
      <c r="C26" s="128"/>
      <c r="D26" s="128"/>
      <c r="E26" s="128"/>
      <c r="F26" s="128"/>
      <c r="G26" s="128"/>
      <c r="H26" s="128"/>
      <c r="I26" s="128"/>
      <c r="J26" s="128"/>
      <c r="K26" s="128"/>
      <c r="L26" s="128"/>
      <c r="M26" s="128"/>
      <c r="N26" s="128"/>
      <c r="O26" s="128"/>
      <c r="P26" s="128"/>
      <c r="Q26" s="128"/>
      <c r="R26" s="128"/>
      <c r="S26" s="128"/>
      <c r="T26" s="128"/>
      <c r="U26" s="128"/>
      <c r="Z26" s="161"/>
      <c r="AH26" s="128"/>
      <c r="AI26" s="162"/>
      <c r="AJ26" s="162"/>
      <c r="AK26" s="162"/>
      <c r="AL26" s="162"/>
      <c r="AM26" s="128"/>
      <c r="AN26" s="128"/>
      <c r="AQ26" s="128"/>
      <c r="AR26" s="128"/>
      <c r="AS26" s="128"/>
      <c r="AT26" s="128"/>
      <c r="AU26" s="128"/>
      <c r="AV26" s="128"/>
    </row>
    <row r="27" ht="16.5" customHeight="1">
      <c r="A27" s="128"/>
      <c r="B27" s="128"/>
      <c r="C27" s="128"/>
      <c r="D27" s="128"/>
      <c r="E27" s="128"/>
      <c r="F27" s="128"/>
      <c r="G27" s="128"/>
      <c r="H27" s="128"/>
      <c r="I27" s="128"/>
      <c r="J27" s="128"/>
      <c r="K27" s="128"/>
      <c r="L27" s="128"/>
      <c r="M27" s="128"/>
      <c r="N27" s="128"/>
      <c r="O27" s="128"/>
      <c r="P27" s="128"/>
      <c r="Q27" s="128"/>
      <c r="R27" s="128"/>
      <c r="S27" s="128"/>
      <c r="T27" s="128"/>
      <c r="U27" s="128"/>
      <c r="Z27" s="161"/>
      <c r="AH27" s="128"/>
      <c r="AI27" s="162"/>
      <c r="AJ27" s="162"/>
      <c r="AK27" s="162"/>
      <c r="AL27" s="162"/>
      <c r="AM27" s="128"/>
      <c r="AN27" s="128"/>
      <c r="AQ27" s="128"/>
      <c r="AR27" s="128"/>
      <c r="AS27" s="128"/>
      <c r="AT27" s="128"/>
      <c r="AU27" s="128"/>
      <c r="AV27" s="128"/>
    </row>
    <row r="28" ht="16.5" customHeight="1">
      <c r="A28" s="128"/>
      <c r="B28" s="128"/>
      <c r="C28" s="128"/>
      <c r="D28" s="128"/>
      <c r="E28" s="128"/>
      <c r="F28" s="128"/>
      <c r="G28" s="128"/>
      <c r="H28" s="128"/>
      <c r="I28" s="128"/>
      <c r="J28" s="128"/>
      <c r="K28" s="128"/>
      <c r="L28" s="128"/>
      <c r="M28" s="128"/>
      <c r="N28" s="128"/>
      <c r="O28" s="128"/>
      <c r="P28" s="128"/>
      <c r="Q28" s="128"/>
      <c r="R28" s="128"/>
      <c r="S28" s="128"/>
      <c r="T28" s="128"/>
      <c r="U28" s="128"/>
      <c r="Z28" s="161"/>
      <c r="AH28" s="128"/>
      <c r="AI28" s="162"/>
      <c r="AJ28" s="162"/>
      <c r="AK28" s="162"/>
      <c r="AL28" s="162"/>
      <c r="AM28" s="128"/>
      <c r="AN28" s="128"/>
      <c r="AQ28" s="128"/>
      <c r="AR28" s="128"/>
      <c r="AS28" s="128"/>
      <c r="AT28" s="128"/>
      <c r="AU28" s="128"/>
      <c r="AV28" s="128"/>
    </row>
    <row r="29" ht="16.5" customHeight="1">
      <c r="A29" s="128"/>
      <c r="B29" s="128"/>
      <c r="C29" s="128"/>
      <c r="D29" s="128"/>
      <c r="E29" s="128"/>
      <c r="F29" s="128"/>
      <c r="G29" s="128"/>
      <c r="H29" s="128"/>
      <c r="I29" s="128"/>
      <c r="J29" s="128"/>
      <c r="K29" s="128"/>
      <c r="L29" s="128"/>
      <c r="M29" s="128"/>
      <c r="N29" s="128"/>
      <c r="O29" s="128"/>
      <c r="P29" s="128"/>
      <c r="Q29" s="128"/>
      <c r="R29" s="128"/>
      <c r="S29" s="128"/>
      <c r="T29" s="128"/>
      <c r="U29" s="128"/>
      <c r="Z29" s="161"/>
      <c r="AH29" s="128"/>
      <c r="AI29" s="162"/>
      <c r="AJ29" s="162"/>
      <c r="AK29" s="162"/>
      <c r="AL29" s="162"/>
      <c r="AM29" s="128"/>
      <c r="AN29" s="128"/>
      <c r="AQ29" s="128"/>
      <c r="AR29" s="128"/>
      <c r="AS29" s="128"/>
      <c r="AT29" s="128"/>
      <c r="AU29" s="128"/>
      <c r="AV29" s="128"/>
    </row>
    <row r="30" ht="16.5" customHeight="1">
      <c r="A30" s="128"/>
      <c r="B30" s="128"/>
      <c r="C30" s="128"/>
      <c r="D30" s="128"/>
      <c r="E30" s="128"/>
      <c r="F30" s="128"/>
      <c r="G30" s="128"/>
      <c r="H30" s="128"/>
      <c r="I30" s="128"/>
      <c r="J30" s="128"/>
      <c r="K30" s="128"/>
      <c r="L30" s="128"/>
      <c r="M30" s="128"/>
      <c r="N30" s="128"/>
      <c r="O30" s="128"/>
      <c r="P30" s="128"/>
      <c r="Q30" s="128"/>
      <c r="R30" s="128"/>
      <c r="S30" s="128"/>
      <c r="T30" s="128"/>
      <c r="U30" s="128"/>
      <c r="Z30" s="161"/>
      <c r="AH30" s="128"/>
      <c r="AI30" s="162"/>
      <c r="AJ30" s="162"/>
      <c r="AK30" s="162"/>
      <c r="AL30" s="162"/>
      <c r="AM30" s="128"/>
      <c r="AN30" s="128"/>
      <c r="AQ30" s="128"/>
      <c r="AR30" s="128"/>
      <c r="AS30" s="128"/>
      <c r="AT30" s="128"/>
      <c r="AU30" s="128"/>
      <c r="AV30" s="128"/>
    </row>
    <row r="31" ht="16.5" customHeight="1">
      <c r="A31" s="128"/>
      <c r="B31" s="128"/>
      <c r="C31" s="128"/>
      <c r="D31" s="128"/>
      <c r="E31" s="128"/>
      <c r="F31" s="128"/>
      <c r="G31" s="128"/>
      <c r="H31" s="128"/>
      <c r="I31" s="128"/>
      <c r="J31" s="128"/>
      <c r="K31" s="128"/>
      <c r="L31" s="128"/>
      <c r="M31" s="128"/>
      <c r="N31" s="128"/>
      <c r="O31" s="128"/>
      <c r="P31" s="128"/>
      <c r="Q31" s="128"/>
      <c r="R31" s="128"/>
      <c r="S31" s="128"/>
      <c r="T31" s="128"/>
      <c r="U31" s="128"/>
      <c r="Z31" s="161"/>
      <c r="AH31" s="128"/>
      <c r="AI31" s="162"/>
      <c r="AJ31" s="162"/>
      <c r="AK31" s="162"/>
      <c r="AL31" s="162"/>
      <c r="AM31" s="128"/>
      <c r="AN31" s="128"/>
      <c r="AQ31" s="128"/>
      <c r="AR31" s="128"/>
      <c r="AS31" s="128"/>
      <c r="AT31" s="128"/>
      <c r="AU31" s="128"/>
      <c r="AV31" s="128"/>
    </row>
    <row r="32" ht="16.5" customHeight="1">
      <c r="A32" s="128"/>
      <c r="B32" s="128"/>
      <c r="C32" s="128"/>
      <c r="D32" s="128"/>
      <c r="E32" s="128"/>
      <c r="F32" s="128"/>
      <c r="G32" s="128"/>
      <c r="H32" s="128"/>
      <c r="I32" s="128"/>
      <c r="J32" s="128"/>
      <c r="K32" s="128"/>
      <c r="L32" s="128"/>
      <c r="M32" s="128"/>
      <c r="N32" s="128"/>
      <c r="O32" s="128"/>
      <c r="P32" s="128"/>
      <c r="Q32" s="128"/>
      <c r="R32" s="128"/>
      <c r="S32" s="128"/>
      <c r="T32" s="128"/>
      <c r="U32" s="128"/>
      <c r="Z32" s="161"/>
      <c r="AH32" s="128"/>
      <c r="AI32" s="162"/>
      <c r="AJ32" s="162"/>
      <c r="AK32" s="162"/>
      <c r="AL32" s="162"/>
      <c r="AM32" s="128"/>
      <c r="AN32" s="128"/>
      <c r="AQ32" s="128"/>
      <c r="AR32" s="128"/>
      <c r="AS32" s="128"/>
      <c r="AT32" s="128"/>
      <c r="AU32" s="128"/>
      <c r="AV32" s="128"/>
    </row>
    <row r="33" ht="16.5" customHeight="1">
      <c r="A33" s="128"/>
      <c r="B33" s="128"/>
      <c r="C33" s="128"/>
      <c r="D33" s="128"/>
      <c r="E33" s="128"/>
      <c r="F33" s="128"/>
      <c r="G33" s="128"/>
      <c r="H33" s="128"/>
      <c r="I33" s="128"/>
      <c r="J33" s="128"/>
      <c r="K33" s="128"/>
      <c r="L33" s="128"/>
      <c r="M33" s="128"/>
      <c r="N33" s="128"/>
      <c r="O33" s="128"/>
      <c r="P33" s="128"/>
      <c r="Q33" s="128"/>
      <c r="R33" s="128"/>
      <c r="S33" s="128"/>
      <c r="T33" s="128"/>
      <c r="U33" s="128"/>
      <c r="Z33" s="161"/>
      <c r="AH33" s="128"/>
      <c r="AI33" s="162"/>
      <c r="AJ33" s="162"/>
      <c r="AK33" s="162"/>
      <c r="AL33" s="162"/>
      <c r="AM33" s="128"/>
      <c r="AN33" s="128"/>
      <c r="AQ33" s="128"/>
      <c r="AR33" s="128"/>
      <c r="AS33" s="128"/>
      <c r="AT33" s="128"/>
      <c r="AU33" s="128"/>
      <c r="AV33" s="128"/>
    </row>
    <row r="34" ht="16.5" customHeight="1">
      <c r="A34" s="128"/>
      <c r="B34" s="128"/>
      <c r="C34" s="128"/>
      <c r="D34" s="128"/>
      <c r="E34" s="128"/>
      <c r="F34" s="128"/>
      <c r="G34" s="128"/>
      <c r="H34" s="128"/>
      <c r="I34" s="128"/>
      <c r="J34" s="128"/>
      <c r="K34" s="128"/>
      <c r="L34" s="128"/>
      <c r="M34" s="128"/>
      <c r="N34" s="128"/>
      <c r="O34" s="128"/>
      <c r="P34" s="128"/>
      <c r="Q34" s="128"/>
      <c r="R34" s="128"/>
      <c r="S34" s="128"/>
      <c r="T34" s="128"/>
      <c r="U34" s="128"/>
      <c r="Z34" s="161"/>
      <c r="AH34" s="128"/>
      <c r="AI34" s="162"/>
      <c r="AJ34" s="162"/>
      <c r="AK34" s="162"/>
      <c r="AL34" s="162"/>
      <c r="AM34" s="128"/>
      <c r="AN34" s="128"/>
      <c r="AQ34" s="128"/>
      <c r="AR34" s="128"/>
      <c r="AS34" s="128"/>
      <c r="AT34" s="128"/>
      <c r="AU34" s="128"/>
      <c r="AV34" s="128"/>
    </row>
    <row r="35" ht="16.5" customHeight="1">
      <c r="A35" s="128"/>
      <c r="B35" s="128"/>
      <c r="C35" s="128"/>
      <c r="D35" s="128"/>
      <c r="E35" s="128"/>
      <c r="F35" s="128"/>
      <c r="G35" s="128"/>
      <c r="H35" s="128"/>
      <c r="I35" s="128"/>
      <c r="J35" s="128"/>
      <c r="K35" s="128"/>
      <c r="L35" s="128"/>
      <c r="M35" s="128"/>
      <c r="N35" s="128"/>
      <c r="O35" s="128"/>
      <c r="P35" s="128"/>
      <c r="Q35" s="128"/>
      <c r="R35" s="128"/>
      <c r="S35" s="128"/>
      <c r="T35" s="128"/>
      <c r="U35" s="128"/>
      <c r="Z35" s="161"/>
      <c r="AH35" s="128"/>
      <c r="AI35" s="162"/>
      <c r="AJ35" s="162"/>
      <c r="AK35" s="162"/>
      <c r="AL35" s="162"/>
      <c r="AM35" s="128"/>
      <c r="AN35" s="128"/>
      <c r="AQ35" s="128"/>
      <c r="AR35" s="128"/>
      <c r="AS35" s="128"/>
      <c r="AT35" s="128"/>
      <c r="AU35" s="128"/>
      <c r="AV35" s="128"/>
    </row>
    <row r="36" ht="16.5" customHeight="1">
      <c r="A36" s="128"/>
      <c r="B36" s="128"/>
      <c r="C36" s="128"/>
      <c r="D36" s="128"/>
      <c r="E36" s="128"/>
      <c r="F36" s="128"/>
      <c r="G36" s="128"/>
      <c r="H36" s="128"/>
      <c r="I36" s="128"/>
      <c r="J36" s="128"/>
      <c r="K36" s="128"/>
      <c r="L36" s="128"/>
      <c r="M36" s="128"/>
      <c r="N36" s="128"/>
      <c r="O36" s="128"/>
      <c r="P36" s="128"/>
      <c r="Q36" s="128"/>
      <c r="R36" s="128"/>
      <c r="S36" s="128"/>
      <c r="T36" s="128"/>
      <c r="U36" s="128"/>
      <c r="Z36" s="161"/>
      <c r="AH36" s="128"/>
      <c r="AI36" s="162"/>
      <c r="AJ36" s="162"/>
      <c r="AK36" s="162"/>
      <c r="AL36" s="162"/>
      <c r="AM36" s="128"/>
      <c r="AN36" s="128"/>
      <c r="AQ36" s="128"/>
      <c r="AR36" s="128"/>
      <c r="AS36" s="128"/>
      <c r="AT36" s="128"/>
      <c r="AU36" s="128"/>
      <c r="AV36" s="128"/>
    </row>
    <row r="37" ht="16.5" customHeight="1">
      <c r="A37" s="128"/>
      <c r="B37" s="128"/>
      <c r="C37" s="128"/>
      <c r="D37" s="128"/>
      <c r="E37" s="128"/>
      <c r="F37" s="128"/>
      <c r="G37" s="128"/>
      <c r="H37" s="128"/>
      <c r="I37" s="128"/>
      <c r="J37" s="128"/>
      <c r="K37" s="128"/>
      <c r="L37" s="128"/>
      <c r="M37" s="128"/>
      <c r="N37" s="128"/>
      <c r="O37" s="128"/>
      <c r="P37" s="128"/>
      <c r="Q37" s="128"/>
      <c r="R37" s="128"/>
      <c r="S37" s="128"/>
      <c r="T37" s="128"/>
      <c r="U37" s="128"/>
      <c r="Z37" s="161"/>
      <c r="AH37" s="128"/>
      <c r="AI37" s="162"/>
      <c r="AJ37" s="162"/>
      <c r="AK37" s="162"/>
      <c r="AL37" s="162"/>
      <c r="AM37" s="128"/>
      <c r="AN37" s="128"/>
      <c r="AQ37" s="128"/>
      <c r="AR37" s="128"/>
      <c r="AS37" s="128"/>
      <c r="AT37" s="128"/>
      <c r="AU37" s="128"/>
      <c r="AV37" s="128"/>
    </row>
    <row r="38" ht="16.5" customHeight="1">
      <c r="A38" s="128"/>
      <c r="B38" s="128"/>
      <c r="C38" s="128"/>
      <c r="D38" s="128"/>
      <c r="E38" s="128"/>
      <c r="F38" s="128"/>
      <c r="G38" s="128"/>
      <c r="H38" s="128"/>
      <c r="I38" s="128"/>
      <c r="J38" s="128"/>
      <c r="K38" s="128"/>
      <c r="L38" s="128"/>
      <c r="M38" s="128"/>
      <c r="N38" s="128"/>
      <c r="O38" s="128"/>
      <c r="P38" s="128"/>
      <c r="Q38" s="128"/>
      <c r="R38" s="128"/>
      <c r="S38" s="128"/>
      <c r="T38" s="128"/>
      <c r="U38" s="128"/>
      <c r="Z38" s="161"/>
      <c r="AH38" s="128"/>
      <c r="AI38" s="162"/>
      <c r="AJ38" s="162"/>
      <c r="AK38" s="162"/>
      <c r="AL38" s="162"/>
      <c r="AM38" s="128"/>
      <c r="AN38" s="128"/>
      <c r="AQ38" s="128"/>
      <c r="AR38" s="128"/>
      <c r="AS38" s="128"/>
      <c r="AT38" s="128"/>
      <c r="AU38" s="128"/>
      <c r="AV38" s="128"/>
    </row>
    <row r="39" ht="16.5" customHeight="1">
      <c r="A39" s="128"/>
      <c r="B39" s="128"/>
      <c r="C39" s="128"/>
      <c r="D39" s="128"/>
      <c r="E39" s="128"/>
      <c r="F39" s="128"/>
      <c r="G39" s="128"/>
      <c r="H39" s="128"/>
      <c r="I39" s="128"/>
      <c r="J39" s="128"/>
      <c r="K39" s="128"/>
      <c r="L39" s="128"/>
      <c r="M39" s="128"/>
      <c r="N39" s="128"/>
      <c r="O39" s="128"/>
      <c r="P39" s="128"/>
      <c r="Q39" s="128"/>
      <c r="R39" s="128"/>
      <c r="S39" s="128"/>
      <c r="T39" s="128"/>
      <c r="U39" s="128"/>
      <c r="Z39" s="161"/>
      <c r="AH39" s="128"/>
      <c r="AI39" s="162"/>
      <c r="AJ39" s="162"/>
      <c r="AK39" s="162"/>
      <c r="AL39" s="162"/>
      <c r="AM39" s="128"/>
      <c r="AN39" s="128"/>
      <c r="AQ39" s="128"/>
      <c r="AR39" s="128"/>
      <c r="AS39" s="128"/>
      <c r="AT39" s="128"/>
      <c r="AU39" s="128"/>
      <c r="AV39" s="128"/>
    </row>
    <row r="40" ht="16.5" customHeight="1">
      <c r="A40" s="128"/>
      <c r="B40" s="128"/>
      <c r="C40" s="128"/>
      <c r="D40" s="128"/>
      <c r="E40" s="128"/>
      <c r="F40" s="128"/>
      <c r="G40" s="128"/>
      <c r="H40" s="128"/>
      <c r="I40" s="128"/>
      <c r="J40" s="128"/>
      <c r="K40" s="128"/>
      <c r="L40" s="128"/>
      <c r="M40" s="128"/>
      <c r="N40" s="128"/>
      <c r="O40" s="128"/>
      <c r="P40" s="128"/>
      <c r="Q40" s="128"/>
      <c r="R40" s="128"/>
      <c r="S40" s="128"/>
      <c r="T40" s="128"/>
      <c r="U40" s="128"/>
      <c r="Z40" s="161"/>
      <c r="AH40" s="128"/>
      <c r="AI40" s="162"/>
      <c r="AJ40" s="162"/>
      <c r="AK40" s="162"/>
      <c r="AL40" s="162"/>
      <c r="AM40" s="128"/>
      <c r="AN40" s="128"/>
      <c r="AQ40" s="128"/>
      <c r="AR40" s="128"/>
      <c r="AS40" s="128"/>
      <c r="AT40" s="128"/>
      <c r="AU40" s="128"/>
      <c r="AV40" s="128"/>
    </row>
    <row r="41" ht="16.5" customHeight="1">
      <c r="A41" s="128"/>
      <c r="B41" s="128"/>
      <c r="C41" s="128"/>
      <c r="D41" s="128"/>
      <c r="E41" s="128"/>
      <c r="F41" s="128"/>
      <c r="G41" s="128"/>
      <c r="H41" s="128"/>
      <c r="I41" s="128"/>
      <c r="J41" s="128"/>
      <c r="K41" s="128"/>
      <c r="L41" s="128"/>
      <c r="M41" s="128"/>
      <c r="N41" s="128"/>
      <c r="O41" s="128"/>
      <c r="P41" s="128"/>
      <c r="Q41" s="128"/>
      <c r="R41" s="128"/>
      <c r="S41" s="128"/>
      <c r="T41" s="128"/>
      <c r="U41" s="128"/>
      <c r="Z41" s="161"/>
      <c r="AH41" s="128"/>
      <c r="AI41" s="162"/>
      <c r="AJ41" s="162"/>
      <c r="AK41" s="162"/>
      <c r="AL41" s="162"/>
      <c r="AM41" s="128"/>
      <c r="AN41" s="128"/>
      <c r="AQ41" s="128"/>
      <c r="AR41" s="128"/>
      <c r="AS41" s="128"/>
      <c r="AT41" s="128"/>
      <c r="AU41" s="128"/>
      <c r="AV41" s="128"/>
    </row>
    <row r="42" ht="16.5" customHeight="1">
      <c r="A42" s="128"/>
      <c r="B42" s="128"/>
      <c r="C42" s="128"/>
      <c r="D42" s="128"/>
      <c r="E42" s="128"/>
      <c r="F42" s="128"/>
      <c r="G42" s="128"/>
      <c r="H42" s="128"/>
      <c r="I42" s="128"/>
      <c r="J42" s="128"/>
      <c r="K42" s="128"/>
      <c r="L42" s="128"/>
      <c r="M42" s="128"/>
      <c r="N42" s="128"/>
      <c r="O42" s="128"/>
      <c r="P42" s="128"/>
      <c r="Q42" s="128"/>
      <c r="R42" s="128"/>
      <c r="S42" s="128"/>
      <c r="T42" s="128"/>
      <c r="U42" s="128"/>
      <c r="Z42" s="161"/>
      <c r="AH42" s="128"/>
      <c r="AI42" s="162"/>
      <c r="AJ42" s="162"/>
      <c r="AK42" s="162"/>
      <c r="AL42" s="162"/>
      <c r="AM42" s="128"/>
      <c r="AN42" s="128"/>
      <c r="AQ42" s="128"/>
      <c r="AR42" s="128"/>
      <c r="AS42" s="128"/>
      <c r="AT42" s="128"/>
      <c r="AU42" s="128"/>
      <c r="AV42" s="128"/>
    </row>
    <row r="43" ht="16.5" customHeight="1">
      <c r="A43" s="128"/>
      <c r="B43" s="128"/>
      <c r="C43" s="128"/>
      <c r="D43" s="128"/>
      <c r="E43" s="128"/>
      <c r="F43" s="128"/>
      <c r="G43" s="128"/>
      <c r="H43" s="128"/>
      <c r="I43" s="128"/>
      <c r="J43" s="128"/>
      <c r="K43" s="128"/>
      <c r="L43" s="128"/>
      <c r="M43" s="128"/>
      <c r="N43" s="128"/>
      <c r="O43" s="128"/>
      <c r="P43" s="128"/>
      <c r="Q43" s="128"/>
      <c r="R43" s="128"/>
      <c r="S43" s="128"/>
      <c r="T43" s="128"/>
      <c r="U43" s="128"/>
      <c r="Z43" s="161"/>
      <c r="AH43" s="128"/>
      <c r="AI43" s="162"/>
      <c r="AJ43" s="162"/>
      <c r="AK43" s="162"/>
      <c r="AL43" s="162"/>
      <c r="AM43" s="128"/>
      <c r="AN43" s="128"/>
      <c r="AQ43" s="128"/>
      <c r="AR43" s="128"/>
      <c r="AS43" s="128"/>
      <c r="AT43" s="128"/>
      <c r="AU43" s="128"/>
      <c r="AV43" s="128"/>
    </row>
    <row r="44" ht="16.5" customHeight="1">
      <c r="A44" s="128"/>
      <c r="B44" s="128"/>
      <c r="C44" s="128"/>
      <c r="D44" s="128"/>
      <c r="E44" s="128"/>
      <c r="F44" s="128"/>
      <c r="G44" s="128"/>
      <c r="H44" s="128"/>
      <c r="I44" s="128"/>
      <c r="J44" s="128"/>
      <c r="K44" s="128"/>
      <c r="L44" s="128"/>
      <c r="M44" s="128"/>
      <c r="N44" s="128"/>
      <c r="O44" s="128"/>
      <c r="P44" s="128"/>
      <c r="Q44" s="128"/>
      <c r="R44" s="128"/>
      <c r="S44" s="128"/>
      <c r="T44" s="128"/>
      <c r="U44" s="128"/>
      <c r="Z44" s="161"/>
      <c r="AH44" s="128"/>
      <c r="AI44" s="162"/>
      <c r="AJ44" s="162"/>
      <c r="AK44" s="162"/>
      <c r="AL44" s="162"/>
      <c r="AM44" s="128"/>
      <c r="AN44" s="128"/>
      <c r="AQ44" s="128"/>
      <c r="AR44" s="128"/>
      <c r="AS44" s="128"/>
      <c r="AT44" s="128"/>
      <c r="AU44" s="128"/>
      <c r="AV44" s="128"/>
    </row>
    <row r="45" ht="16.5" customHeight="1">
      <c r="A45" s="128"/>
      <c r="B45" s="128"/>
      <c r="C45" s="128"/>
      <c r="D45" s="128"/>
      <c r="E45" s="128"/>
      <c r="F45" s="128"/>
      <c r="G45" s="128"/>
      <c r="H45" s="128"/>
      <c r="I45" s="128"/>
      <c r="J45" s="128"/>
      <c r="K45" s="128"/>
      <c r="L45" s="128"/>
      <c r="M45" s="128"/>
      <c r="N45" s="128"/>
      <c r="O45" s="128"/>
      <c r="P45" s="128"/>
      <c r="Q45" s="128"/>
      <c r="R45" s="128"/>
      <c r="S45" s="128"/>
      <c r="T45" s="128"/>
      <c r="U45" s="128"/>
      <c r="Z45" s="161"/>
      <c r="AH45" s="128"/>
      <c r="AI45" s="162"/>
      <c r="AJ45" s="162"/>
      <c r="AK45" s="162"/>
      <c r="AL45" s="162"/>
      <c r="AM45" s="128"/>
      <c r="AN45" s="128"/>
      <c r="AQ45" s="128"/>
      <c r="AR45" s="128"/>
      <c r="AS45" s="128"/>
      <c r="AT45" s="128"/>
      <c r="AU45" s="128"/>
      <c r="AV45" s="128"/>
    </row>
    <row r="46" ht="16.5" customHeight="1">
      <c r="A46" s="128"/>
      <c r="B46" s="128"/>
      <c r="C46" s="128"/>
      <c r="D46" s="128"/>
      <c r="E46" s="128"/>
      <c r="F46" s="128"/>
      <c r="G46" s="128"/>
      <c r="H46" s="128"/>
      <c r="I46" s="128"/>
      <c r="J46" s="128"/>
      <c r="K46" s="128"/>
      <c r="L46" s="128"/>
      <c r="M46" s="128"/>
      <c r="N46" s="128"/>
      <c r="O46" s="128"/>
      <c r="P46" s="128"/>
      <c r="Q46" s="128"/>
      <c r="R46" s="128"/>
      <c r="S46" s="128"/>
      <c r="T46" s="128"/>
      <c r="U46" s="128"/>
      <c r="Z46" s="161"/>
      <c r="AH46" s="128"/>
      <c r="AI46" s="162"/>
      <c r="AJ46" s="162"/>
      <c r="AK46" s="162"/>
      <c r="AL46" s="162"/>
      <c r="AM46" s="128"/>
      <c r="AN46" s="128"/>
      <c r="AQ46" s="128"/>
      <c r="AR46" s="128"/>
      <c r="AS46" s="128"/>
      <c r="AT46" s="128"/>
      <c r="AU46" s="128"/>
      <c r="AV46" s="128"/>
    </row>
    <row r="47" ht="16.5" customHeight="1">
      <c r="A47" s="128"/>
      <c r="B47" s="128"/>
      <c r="C47" s="128"/>
      <c r="D47" s="128"/>
      <c r="E47" s="128"/>
      <c r="F47" s="128"/>
      <c r="G47" s="128"/>
      <c r="H47" s="128"/>
      <c r="I47" s="128"/>
      <c r="J47" s="128"/>
      <c r="K47" s="128"/>
      <c r="L47" s="128"/>
      <c r="M47" s="128"/>
      <c r="N47" s="128"/>
      <c r="O47" s="128"/>
      <c r="P47" s="128"/>
      <c r="Q47" s="128"/>
      <c r="R47" s="128"/>
      <c r="S47" s="128"/>
      <c r="T47" s="128"/>
      <c r="U47" s="128"/>
      <c r="Z47" s="161"/>
      <c r="AH47" s="128"/>
      <c r="AI47" s="162"/>
      <c r="AJ47" s="162"/>
      <c r="AK47" s="162"/>
      <c r="AL47" s="162"/>
      <c r="AM47" s="128"/>
      <c r="AN47" s="128"/>
      <c r="AQ47" s="128"/>
      <c r="AR47" s="128"/>
      <c r="AS47" s="128"/>
      <c r="AT47" s="128"/>
      <c r="AU47" s="128"/>
      <c r="AV47" s="128"/>
    </row>
    <row r="48" ht="16.5" customHeight="1">
      <c r="A48" s="128"/>
      <c r="B48" s="128"/>
      <c r="C48" s="128"/>
      <c r="D48" s="128"/>
      <c r="E48" s="128"/>
      <c r="F48" s="128"/>
      <c r="G48" s="128"/>
      <c r="H48" s="128"/>
      <c r="I48" s="128"/>
      <c r="J48" s="128"/>
      <c r="K48" s="128"/>
      <c r="L48" s="128"/>
      <c r="M48" s="128"/>
      <c r="N48" s="128"/>
      <c r="O48" s="128"/>
      <c r="P48" s="128"/>
      <c r="Q48" s="128"/>
      <c r="R48" s="128"/>
      <c r="S48" s="128"/>
      <c r="T48" s="128"/>
      <c r="U48" s="128"/>
      <c r="Z48" s="161"/>
      <c r="AH48" s="128"/>
      <c r="AI48" s="162"/>
      <c r="AJ48" s="162"/>
      <c r="AK48" s="162"/>
      <c r="AL48" s="162"/>
      <c r="AM48" s="128"/>
      <c r="AN48" s="128"/>
      <c r="AQ48" s="128"/>
      <c r="AR48" s="128"/>
      <c r="AS48" s="128"/>
      <c r="AT48" s="128"/>
      <c r="AU48" s="128"/>
      <c r="AV48" s="128"/>
    </row>
    <row r="49" ht="16.5" customHeight="1">
      <c r="A49" s="128"/>
      <c r="B49" s="128"/>
      <c r="C49" s="128"/>
      <c r="D49" s="128"/>
      <c r="E49" s="128"/>
      <c r="F49" s="128"/>
      <c r="G49" s="128"/>
      <c r="H49" s="128"/>
      <c r="I49" s="128"/>
      <c r="J49" s="128"/>
      <c r="K49" s="128"/>
      <c r="L49" s="128"/>
      <c r="M49" s="128"/>
      <c r="N49" s="128"/>
      <c r="O49" s="128"/>
      <c r="P49" s="128"/>
      <c r="Q49" s="128"/>
      <c r="R49" s="128"/>
      <c r="S49" s="128"/>
      <c r="T49" s="128"/>
      <c r="U49" s="128"/>
      <c r="Z49" s="161"/>
      <c r="AH49" s="128"/>
      <c r="AI49" s="162"/>
      <c r="AJ49" s="162"/>
      <c r="AK49" s="162"/>
      <c r="AL49" s="162"/>
      <c r="AM49" s="128"/>
      <c r="AN49" s="128"/>
      <c r="AQ49" s="128"/>
      <c r="AR49" s="128"/>
      <c r="AS49" s="128"/>
      <c r="AT49" s="128"/>
      <c r="AU49" s="128"/>
      <c r="AV49" s="128"/>
    </row>
    <row r="50" ht="16.5" customHeight="1">
      <c r="A50" s="128"/>
      <c r="B50" s="128"/>
      <c r="C50" s="128"/>
      <c r="D50" s="128"/>
      <c r="E50" s="128"/>
      <c r="F50" s="128"/>
      <c r="G50" s="128"/>
      <c r="H50" s="128"/>
      <c r="I50" s="128"/>
      <c r="J50" s="128"/>
      <c r="K50" s="128"/>
      <c r="L50" s="128"/>
      <c r="M50" s="128"/>
      <c r="N50" s="128"/>
      <c r="O50" s="128"/>
      <c r="P50" s="128"/>
      <c r="Q50" s="128"/>
      <c r="R50" s="128"/>
      <c r="S50" s="128"/>
      <c r="T50" s="128"/>
      <c r="U50" s="128"/>
      <c r="Z50" s="161"/>
      <c r="AH50" s="128"/>
      <c r="AI50" s="162"/>
      <c r="AJ50" s="162"/>
      <c r="AK50" s="162"/>
      <c r="AL50" s="162"/>
      <c r="AM50" s="128"/>
      <c r="AN50" s="128"/>
      <c r="AQ50" s="128"/>
      <c r="AR50" s="128"/>
      <c r="AS50" s="128"/>
      <c r="AT50" s="128"/>
      <c r="AU50" s="128"/>
      <c r="AV50" s="128"/>
    </row>
    <row r="51" ht="16.5" customHeight="1">
      <c r="A51" s="128"/>
      <c r="B51" s="128"/>
      <c r="C51" s="128"/>
      <c r="D51" s="128"/>
      <c r="E51" s="128"/>
      <c r="F51" s="128"/>
      <c r="G51" s="128"/>
      <c r="H51" s="128"/>
      <c r="I51" s="128"/>
      <c r="J51" s="128"/>
      <c r="K51" s="128"/>
      <c r="L51" s="128"/>
      <c r="M51" s="128"/>
      <c r="N51" s="128"/>
      <c r="O51" s="128"/>
      <c r="P51" s="128"/>
      <c r="Q51" s="128"/>
      <c r="R51" s="128"/>
      <c r="S51" s="128"/>
      <c r="T51" s="128"/>
      <c r="U51" s="128"/>
      <c r="Z51" s="161"/>
      <c r="AH51" s="128"/>
      <c r="AI51" s="162"/>
      <c r="AJ51" s="162"/>
      <c r="AK51" s="162"/>
      <c r="AL51" s="162"/>
      <c r="AM51" s="128"/>
      <c r="AN51" s="128"/>
      <c r="AQ51" s="128"/>
      <c r="AR51" s="128"/>
      <c r="AS51" s="128"/>
      <c r="AT51" s="128"/>
      <c r="AU51" s="128"/>
      <c r="AV51" s="128"/>
    </row>
    <row r="52" ht="16.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Y52" s="128"/>
      <c r="Z52" s="161"/>
      <c r="AE52" s="128"/>
      <c r="AH52" s="128"/>
      <c r="AI52" s="162"/>
      <c r="AJ52" s="162"/>
      <c r="AK52" s="162"/>
      <c r="AL52" s="162"/>
      <c r="AM52" s="128"/>
      <c r="AN52" s="128"/>
      <c r="AQ52" s="128"/>
      <c r="AR52" s="128"/>
      <c r="AS52" s="128"/>
      <c r="AT52" s="128"/>
      <c r="AU52" s="128"/>
      <c r="AV52" s="128"/>
    </row>
    <row r="53" ht="16.5" customHeight="1">
      <c r="A53" s="128"/>
      <c r="B53" s="128"/>
      <c r="C53" s="128"/>
      <c r="D53" s="128"/>
      <c r="E53" s="128"/>
      <c r="F53" s="128"/>
      <c r="G53" s="128"/>
      <c r="H53" s="128"/>
      <c r="I53" s="128"/>
      <c r="J53" s="128"/>
      <c r="K53" s="128"/>
      <c r="L53" s="128"/>
      <c r="M53" s="128"/>
      <c r="N53" s="128"/>
      <c r="O53" s="128"/>
      <c r="P53" s="128"/>
      <c r="Q53" s="128"/>
      <c r="R53" s="128"/>
      <c r="S53" s="128"/>
      <c r="T53" s="128"/>
      <c r="U53" s="128"/>
      <c r="Z53" s="161"/>
      <c r="AH53" s="128"/>
      <c r="AI53" s="162"/>
      <c r="AJ53" s="162"/>
      <c r="AK53" s="162"/>
      <c r="AL53" s="162"/>
      <c r="AM53" s="128"/>
      <c r="AN53" s="128"/>
      <c r="AQ53" s="128"/>
      <c r="AR53" s="128"/>
      <c r="AS53" s="128"/>
      <c r="AT53" s="128"/>
      <c r="AU53" s="128"/>
      <c r="AV53" s="128"/>
    </row>
    <row r="54" ht="16.5" customHeight="1">
      <c r="A54" s="128"/>
      <c r="B54" s="128"/>
      <c r="C54" s="128"/>
      <c r="D54" s="128"/>
      <c r="E54" s="128"/>
      <c r="F54" s="128"/>
      <c r="G54" s="128"/>
      <c r="H54" s="128"/>
      <c r="I54" s="128"/>
      <c r="J54" s="128"/>
      <c r="K54" s="128"/>
      <c r="L54" s="128"/>
      <c r="M54" s="128"/>
      <c r="N54" s="128"/>
      <c r="O54" s="128"/>
      <c r="P54" s="128"/>
      <c r="Q54" s="128"/>
      <c r="R54" s="128"/>
      <c r="S54" s="128"/>
      <c r="T54" s="128"/>
      <c r="U54" s="128"/>
      <c r="Z54" s="161"/>
      <c r="AH54" s="128"/>
      <c r="AI54" s="162"/>
      <c r="AJ54" s="162"/>
      <c r="AK54" s="162"/>
      <c r="AL54" s="162"/>
      <c r="AM54" s="128"/>
      <c r="AN54" s="128"/>
      <c r="AQ54" s="128"/>
      <c r="AR54" s="128"/>
      <c r="AS54" s="128"/>
      <c r="AT54" s="128"/>
      <c r="AU54" s="128"/>
      <c r="AV54" s="128"/>
    </row>
    <row r="55" ht="16.5" customHeight="1">
      <c r="A55" s="128"/>
      <c r="B55" s="128"/>
      <c r="C55" s="128"/>
      <c r="D55" s="128"/>
      <c r="E55" s="128"/>
      <c r="F55" s="128"/>
      <c r="G55" s="128"/>
      <c r="H55" s="128"/>
      <c r="I55" s="128"/>
      <c r="J55" s="128"/>
      <c r="K55" s="128"/>
      <c r="L55" s="128"/>
      <c r="M55" s="128"/>
      <c r="N55" s="128"/>
      <c r="O55" s="128"/>
      <c r="P55" s="128"/>
      <c r="Q55" s="128"/>
      <c r="R55" s="128"/>
      <c r="S55" s="128"/>
      <c r="T55" s="128"/>
      <c r="U55" s="128"/>
      <c r="Z55" s="161"/>
      <c r="AH55" s="128"/>
      <c r="AI55" s="162"/>
      <c r="AJ55" s="162"/>
      <c r="AK55" s="162"/>
      <c r="AL55" s="162"/>
      <c r="AM55" s="128"/>
      <c r="AN55" s="128"/>
      <c r="AQ55" s="128"/>
      <c r="AR55" s="128"/>
      <c r="AS55" s="128"/>
      <c r="AT55" s="128"/>
      <c r="AU55" s="128"/>
      <c r="AV55" s="128"/>
    </row>
    <row r="56" ht="16.5" customHeight="1">
      <c r="A56" s="128"/>
      <c r="B56" s="128"/>
      <c r="C56" s="128"/>
      <c r="D56" s="128"/>
      <c r="E56" s="128"/>
      <c r="F56" s="128"/>
      <c r="G56" s="128"/>
      <c r="H56" s="128"/>
      <c r="I56" s="128"/>
      <c r="J56" s="128"/>
      <c r="K56" s="128"/>
      <c r="L56" s="128"/>
      <c r="M56" s="128"/>
      <c r="N56" s="128"/>
      <c r="O56" s="128"/>
      <c r="P56" s="128"/>
      <c r="Q56" s="128"/>
      <c r="R56" s="128"/>
      <c r="S56" s="128"/>
      <c r="T56" s="128"/>
      <c r="U56" s="128"/>
      <c r="Z56" s="161"/>
      <c r="AH56" s="128"/>
      <c r="AI56" s="162"/>
      <c r="AJ56" s="162"/>
      <c r="AK56" s="162"/>
      <c r="AL56" s="162"/>
      <c r="AM56" s="128"/>
      <c r="AN56" s="128"/>
      <c r="AQ56" s="128"/>
      <c r="AR56" s="128"/>
      <c r="AS56" s="128"/>
      <c r="AT56" s="128"/>
      <c r="AU56" s="128"/>
      <c r="AV56" s="128"/>
    </row>
    <row r="57" ht="16.5" customHeight="1">
      <c r="A57" s="128"/>
      <c r="B57" s="128"/>
      <c r="C57" s="128"/>
      <c r="D57" s="128"/>
      <c r="E57" s="128"/>
      <c r="F57" s="128"/>
      <c r="G57" s="128"/>
      <c r="H57" s="128"/>
      <c r="I57" s="128"/>
      <c r="J57" s="128"/>
      <c r="K57" s="128"/>
      <c r="L57" s="128"/>
      <c r="M57" s="128"/>
      <c r="N57" s="128"/>
      <c r="O57" s="128"/>
      <c r="P57" s="128"/>
      <c r="Q57" s="128"/>
      <c r="R57" s="128"/>
      <c r="S57" s="128"/>
      <c r="T57" s="128"/>
      <c r="U57" s="128"/>
      <c r="Z57" s="161"/>
      <c r="AH57" s="128"/>
      <c r="AI57" s="162"/>
      <c r="AJ57" s="162"/>
      <c r="AK57" s="162"/>
      <c r="AL57" s="162"/>
      <c r="AM57" s="128"/>
      <c r="AN57" s="128"/>
      <c r="AQ57" s="128"/>
      <c r="AR57" s="128"/>
      <c r="AS57" s="128"/>
      <c r="AT57" s="128"/>
      <c r="AU57" s="128"/>
      <c r="AV57" s="128"/>
    </row>
    <row r="58" ht="16.5" customHeight="1">
      <c r="A58" s="128"/>
      <c r="B58" s="128"/>
      <c r="C58" s="128"/>
      <c r="D58" s="128"/>
      <c r="E58" s="128"/>
      <c r="F58" s="128"/>
      <c r="G58" s="128"/>
      <c r="H58" s="128"/>
      <c r="I58" s="128"/>
      <c r="J58" s="128"/>
      <c r="K58" s="128"/>
      <c r="L58" s="128"/>
      <c r="M58" s="128"/>
      <c r="N58" s="128"/>
      <c r="O58" s="128"/>
      <c r="P58" s="128"/>
      <c r="Q58" s="128"/>
      <c r="R58" s="128"/>
      <c r="S58" s="128"/>
      <c r="T58" s="128"/>
      <c r="U58" s="128"/>
      <c r="Z58" s="161"/>
      <c r="AH58" s="128"/>
      <c r="AI58" s="162"/>
      <c r="AJ58" s="162"/>
      <c r="AK58" s="162"/>
      <c r="AL58" s="162"/>
      <c r="AM58" s="128"/>
      <c r="AN58" s="128"/>
      <c r="AQ58" s="128"/>
      <c r="AR58" s="128"/>
      <c r="AS58" s="128"/>
      <c r="AT58" s="128"/>
      <c r="AU58" s="128"/>
      <c r="AV58" s="128"/>
    </row>
    <row r="59" ht="16.5" customHeight="1">
      <c r="A59" s="128"/>
      <c r="B59" s="128"/>
      <c r="C59" s="128"/>
      <c r="D59" s="128"/>
      <c r="E59" s="128"/>
      <c r="F59" s="128"/>
      <c r="G59" s="128"/>
      <c r="H59" s="128"/>
      <c r="I59" s="128"/>
      <c r="J59" s="128"/>
      <c r="K59" s="128"/>
      <c r="L59" s="128"/>
      <c r="M59" s="128"/>
      <c r="N59" s="128"/>
      <c r="O59" s="128"/>
      <c r="P59" s="128"/>
      <c r="Q59" s="128"/>
      <c r="R59" s="128"/>
      <c r="S59" s="128"/>
      <c r="T59" s="128"/>
      <c r="U59" s="128"/>
      <c r="Z59" s="161"/>
      <c r="AH59" s="128"/>
      <c r="AI59" s="162"/>
      <c r="AJ59" s="162"/>
      <c r="AK59" s="162"/>
      <c r="AL59" s="162"/>
      <c r="AM59" s="128"/>
      <c r="AN59" s="128"/>
      <c r="AQ59" s="128"/>
      <c r="AR59" s="128"/>
      <c r="AS59" s="128"/>
      <c r="AT59" s="128"/>
      <c r="AU59" s="128"/>
      <c r="AV59" s="128"/>
    </row>
    <row r="60" ht="16.5" customHeight="1">
      <c r="A60" s="128"/>
      <c r="B60" s="128"/>
      <c r="C60" s="128"/>
      <c r="D60" s="128"/>
      <c r="E60" s="128"/>
      <c r="F60" s="128"/>
      <c r="G60" s="128"/>
      <c r="H60" s="128"/>
      <c r="I60" s="128"/>
      <c r="J60" s="128"/>
      <c r="K60" s="128"/>
      <c r="L60" s="128"/>
      <c r="M60" s="128"/>
      <c r="N60" s="128"/>
      <c r="O60" s="128"/>
      <c r="P60" s="128"/>
      <c r="Q60" s="128"/>
      <c r="R60" s="128"/>
      <c r="S60" s="128"/>
      <c r="T60" s="128"/>
      <c r="U60" s="128"/>
      <c r="Z60" s="161"/>
      <c r="AH60" s="128"/>
      <c r="AI60" s="162"/>
      <c r="AJ60" s="162"/>
      <c r="AK60" s="162"/>
      <c r="AL60" s="162"/>
      <c r="AM60" s="128"/>
      <c r="AN60" s="128"/>
      <c r="AQ60" s="128"/>
      <c r="AR60" s="128"/>
      <c r="AS60" s="128"/>
      <c r="AT60" s="128"/>
      <c r="AU60" s="128"/>
      <c r="AV60" s="128"/>
    </row>
    <row r="61" ht="16.5" customHeight="1">
      <c r="A61" s="128"/>
      <c r="B61" s="128"/>
      <c r="C61" s="128"/>
      <c r="D61" s="128"/>
      <c r="E61" s="128"/>
      <c r="F61" s="128"/>
      <c r="G61" s="128"/>
      <c r="H61" s="128"/>
      <c r="I61" s="128"/>
      <c r="J61" s="128"/>
      <c r="K61" s="128"/>
      <c r="L61" s="128"/>
      <c r="M61" s="128"/>
      <c r="N61" s="128"/>
      <c r="O61" s="128"/>
      <c r="P61" s="128"/>
      <c r="Q61" s="128"/>
      <c r="R61" s="128"/>
      <c r="S61" s="128"/>
      <c r="T61" s="128"/>
      <c r="U61" s="128"/>
      <c r="Z61" s="161"/>
      <c r="AH61" s="128"/>
      <c r="AI61" s="162"/>
      <c r="AJ61" s="162"/>
      <c r="AK61" s="162"/>
      <c r="AL61" s="162"/>
      <c r="AM61" s="128"/>
      <c r="AN61" s="128"/>
      <c r="AQ61" s="128"/>
      <c r="AR61" s="128"/>
      <c r="AS61" s="128"/>
      <c r="AT61" s="128"/>
      <c r="AU61" s="128"/>
      <c r="AV61" s="128"/>
    </row>
    <row r="62" ht="16.5" customHeight="1">
      <c r="A62" s="128"/>
      <c r="B62" s="128"/>
      <c r="C62" s="128"/>
      <c r="D62" s="128"/>
      <c r="E62" s="128"/>
      <c r="F62" s="128"/>
      <c r="G62" s="128"/>
      <c r="H62" s="128"/>
      <c r="I62" s="128"/>
      <c r="J62" s="128"/>
      <c r="K62" s="128"/>
      <c r="L62" s="128"/>
      <c r="M62" s="128"/>
      <c r="N62" s="128"/>
      <c r="O62" s="128"/>
      <c r="P62" s="128"/>
      <c r="Q62" s="128"/>
      <c r="R62" s="128"/>
      <c r="S62" s="128"/>
      <c r="T62" s="128"/>
      <c r="U62" s="128"/>
      <c r="Z62" s="161"/>
      <c r="AH62" s="128"/>
      <c r="AI62" s="162"/>
      <c r="AJ62" s="162"/>
      <c r="AK62" s="162"/>
      <c r="AL62" s="162"/>
      <c r="AM62" s="128"/>
      <c r="AN62" s="128"/>
      <c r="AQ62" s="128"/>
      <c r="AR62" s="128"/>
      <c r="AS62" s="128"/>
      <c r="AT62" s="128"/>
      <c r="AU62" s="128"/>
      <c r="AV62" s="128"/>
    </row>
    <row r="63" ht="16.5" customHeight="1">
      <c r="A63" s="128"/>
      <c r="B63" s="128"/>
      <c r="C63" s="128"/>
      <c r="D63" s="128"/>
      <c r="E63" s="128"/>
      <c r="F63" s="128"/>
      <c r="G63" s="128"/>
      <c r="H63" s="128"/>
      <c r="I63" s="128"/>
      <c r="J63" s="128"/>
      <c r="K63" s="128"/>
      <c r="L63" s="128"/>
      <c r="M63" s="128"/>
      <c r="N63" s="128"/>
      <c r="O63" s="128"/>
      <c r="P63" s="128"/>
      <c r="Q63" s="128"/>
      <c r="R63" s="128"/>
      <c r="S63" s="128"/>
      <c r="T63" s="128"/>
      <c r="U63" s="128"/>
      <c r="Z63" s="161"/>
      <c r="AH63" s="128"/>
      <c r="AI63" s="162"/>
      <c r="AJ63" s="162"/>
      <c r="AK63" s="162"/>
      <c r="AL63" s="162"/>
      <c r="AM63" s="128"/>
      <c r="AN63" s="128"/>
      <c r="AQ63" s="128"/>
      <c r="AR63" s="128"/>
      <c r="AS63" s="128"/>
      <c r="AT63" s="128"/>
      <c r="AU63" s="128"/>
      <c r="AV63" s="128"/>
    </row>
    <row r="64" ht="16.5" customHeight="1">
      <c r="A64" s="128"/>
      <c r="B64" s="128"/>
      <c r="C64" s="128"/>
      <c r="D64" s="128"/>
      <c r="E64" s="128"/>
      <c r="F64" s="128"/>
      <c r="G64" s="128"/>
      <c r="H64" s="128"/>
      <c r="I64" s="128"/>
      <c r="J64" s="128"/>
      <c r="K64" s="128"/>
      <c r="L64" s="128"/>
      <c r="M64" s="128"/>
      <c r="N64" s="128"/>
      <c r="O64" s="128"/>
      <c r="P64" s="128"/>
      <c r="Q64" s="128"/>
      <c r="R64" s="128"/>
      <c r="S64" s="128"/>
      <c r="T64" s="128"/>
      <c r="U64" s="128"/>
      <c r="Z64" s="161"/>
      <c r="AH64" s="128"/>
      <c r="AI64" s="162"/>
      <c r="AJ64" s="162"/>
      <c r="AK64" s="162"/>
      <c r="AL64" s="162"/>
      <c r="AM64" s="128"/>
      <c r="AN64" s="128"/>
      <c r="AQ64" s="128"/>
      <c r="AR64" s="128"/>
      <c r="AS64" s="128"/>
      <c r="AT64" s="128"/>
      <c r="AU64" s="128"/>
      <c r="AV64" s="128"/>
    </row>
    <row r="65" ht="16.5" customHeight="1">
      <c r="A65" s="128"/>
      <c r="B65" s="128"/>
      <c r="C65" s="128"/>
      <c r="D65" s="128"/>
      <c r="E65" s="128"/>
      <c r="F65" s="128"/>
      <c r="G65" s="128"/>
      <c r="H65" s="128"/>
      <c r="I65" s="128"/>
      <c r="J65" s="128"/>
      <c r="K65" s="128"/>
      <c r="L65" s="128"/>
      <c r="M65" s="128"/>
      <c r="N65" s="128"/>
      <c r="O65" s="128"/>
      <c r="P65" s="128"/>
      <c r="Q65" s="128"/>
      <c r="R65" s="128"/>
      <c r="S65" s="128"/>
      <c r="T65" s="128"/>
      <c r="U65" s="128"/>
      <c r="Z65" s="161"/>
      <c r="AH65" s="128"/>
      <c r="AI65" s="162"/>
      <c r="AJ65" s="162"/>
      <c r="AK65" s="162"/>
      <c r="AL65" s="162"/>
      <c r="AM65" s="128"/>
      <c r="AN65" s="128"/>
      <c r="AQ65" s="128"/>
      <c r="AR65" s="128"/>
      <c r="AS65" s="128"/>
      <c r="AT65" s="128"/>
      <c r="AU65" s="128"/>
      <c r="AV65" s="128"/>
    </row>
    <row r="66" ht="16.5" customHeight="1">
      <c r="A66" s="128"/>
      <c r="B66" s="128"/>
      <c r="C66" s="128"/>
      <c r="D66" s="128"/>
      <c r="E66" s="128"/>
      <c r="F66" s="128"/>
      <c r="G66" s="128"/>
      <c r="H66" s="128"/>
      <c r="I66" s="128"/>
      <c r="J66" s="128"/>
      <c r="K66" s="128"/>
      <c r="L66" s="128"/>
      <c r="M66" s="128"/>
      <c r="N66" s="128"/>
      <c r="O66" s="128"/>
      <c r="P66" s="128"/>
      <c r="Q66" s="128"/>
      <c r="R66" s="128"/>
      <c r="S66" s="128"/>
      <c r="T66" s="128"/>
      <c r="U66" s="128"/>
      <c r="Z66" s="161"/>
      <c r="AH66" s="128"/>
      <c r="AI66" s="162"/>
      <c r="AJ66" s="162"/>
      <c r="AK66" s="162"/>
      <c r="AL66" s="162"/>
      <c r="AM66" s="128"/>
      <c r="AN66" s="128"/>
      <c r="AQ66" s="128"/>
      <c r="AR66" s="128"/>
      <c r="AS66" s="128"/>
      <c r="AT66" s="128"/>
      <c r="AU66" s="128"/>
      <c r="AV66" s="128"/>
    </row>
    <row r="67" ht="16.5" customHeight="1">
      <c r="A67" s="128"/>
      <c r="B67" s="128"/>
      <c r="C67" s="128"/>
      <c r="D67" s="128"/>
      <c r="E67" s="128"/>
      <c r="F67" s="128"/>
      <c r="G67" s="128"/>
      <c r="H67" s="128"/>
      <c r="I67" s="128"/>
      <c r="J67" s="128"/>
      <c r="K67" s="128"/>
      <c r="L67" s="128"/>
      <c r="M67" s="128"/>
      <c r="N67" s="128"/>
      <c r="O67" s="128"/>
      <c r="P67" s="128"/>
      <c r="Q67" s="128"/>
      <c r="R67" s="128"/>
      <c r="S67" s="128"/>
      <c r="T67" s="128"/>
      <c r="U67" s="128"/>
      <c r="Z67" s="161"/>
      <c r="AH67" s="128"/>
      <c r="AI67" s="162"/>
      <c r="AJ67" s="162"/>
      <c r="AK67" s="162"/>
      <c r="AL67" s="162"/>
      <c r="AM67" s="128"/>
      <c r="AN67" s="128"/>
      <c r="AQ67" s="128"/>
      <c r="AR67" s="128"/>
      <c r="AS67" s="128"/>
      <c r="AT67" s="128"/>
      <c r="AU67" s="128"/>
      <c r="AV67" s="128"/>
    </row>
    <row r="68" ht="16.5" customHeight="1">
      <c r="A68" s="128"/>
      <c r="B68" s="128"/>
      <c r="C68" s="128"/>
      <c r="D68" s="128"/>
      <c r="E68" s="128"/>
      <c r="F68" s="128"/>
      <c r="G68" s="128"/>
      <c r="H68" s="128"/>
      <c r="I68" s="128"/>
      <c r="J68" s="128"/>
      <c r="K68" s="128"/>
      <c r="L68" s="128"/>
      <c r="M68" s="128"/>
      <c r="N68" s="128"/>
      <c r="O68" s="128"/>
      <c r="P68" s="128"/>
      <c r="Q68" s="128"/>
      <c r="R68" s="128"/>
      <c r="S68" s="128"/>
      <c r="T68" s="128"/>
      <c r="U68" s="128"/>
      <c r="Z68" s="161"/>
      <c r="AH68" s="128"/>
      <c r="AI68" s="162"/>
      <c r="AJ68" s="162"/>
      <c r="AK68" s="162"/>
      <c r="AL68" s="162"/>
      <c r="AM68" s="128"/>
      <c r="AN68" s="128"/>
      <c r="AQ68" s="128"/>
      <c r="AR68" s="128"/>
      <c r="AS68" s="128"/>
      <c r="AT68" s="128"/>
      <c r="AU68" s="128"/>
      <c r="AV68" s="128"/>
    </row>
    <row r="69" ht="16.5" customHeight="1">
      <c r="A69" s="128"/>
      <c r="B69" s="128"/>
      <c r="C69" s="128"/>
      <c r="D69" s="128"/>
      <c r="E69" s="128"/>
      <c r="F69" s="128"/>
      <c r="G69" s="128"/>
      <c r="H69" s="128"/>
      <c r="I69" s="128"/>
      <c r="J69" s="128"/>
      <c r="K69" s="128"/>
      <c r="L69" s="128"/>
      <c r="M69" s="128"/>
      <c r="N69" s="128"/>
      <c r="O69" s="128"/>
      <c r="P69" s="128"/>
      <c r="Q69" s="128"/>
      <c r="R69" s="128"/>
      <c r="S69" s="128"/>
      <c r="T69" s="128"/>
      <c r="U69" s="128"/>
      <c r="Z69" s="161"/>
      <c r="AH69" s="128"/>
      <c r="AI69" s="162"/>
      <c r="AJ69" s="162"/>
      <c r="AK69" s="162"/>
      <c r="AL69" s="162"/>
      <c r="AM69" s="128"/>
      <c r="AN69" s="128"/>
      <c r="AQ69" s="128"/>
      <c r="AR69" s="128"/>
      <c r="AS69" s="128"/>
      <c r="AT69" s="128"/>
      <c r="AU69" s="128"/>
      <c r="AV69" s="128"/>
    </row>
    <row r="70" ht="16.5" customHeight="1">
      <c r="A70" s="128"/>
      <c r="B70" s="128"/>
      <c r="C70" s="128"/>
      <c r="D70" s="128"/>
      <c r="E70" s="128"/>
      <c r="F70" s="128"/>
      <c r="G70" s="128"/>
      <c r="H70" s="128"/>
      <c r="I70" s="128"/>
      <c r="J70" s="128"/>
      <c r="K70" s="128"/>
      <c r="L70" s="128"/>
      <c r="M70" s="128"/>
      <c r="N70" s="128"/>
      <c r="O70" s="128"/>
      <c r="P70" s="128"/>
      <c r="Q70" s="128"/>
      <c r="R70" s="128"/>
      <c r="S70" s="128"/>
      <c r="T70" s="128"/>
      <c r="U70" s="128"/>
      <c r="Z70" s="161"/>
      <c r="AH70" s="128"/>
      <c r="AI70" s="162"/>
      <c r="AJ70" s="162"/>
      <c r="AK70" s="162"/>
      <c r="AL70" s="162"/>
      <c r="AM70" s="128"/>
      <c r="AN70" s="128"/>
      <c r="AQ70" s="128"/>
      <c r="AR70" s="128"/>
      <c r="AS70" s="128"/>
      <c r="AT70" s="128"/>
      <c r="AU70" s="128"/>
      <c r="AV70" s="128"/>
    </row>
    <row r="71" ht="16.5" customHeight="1">
      <c r="A71" s="128"/>
      <c r="B71" s="128"/>
      <c r="C71" s="128"/>
      <c r="D71" s="128"/>
      <c r="E71" s="128"/>
      <c r="F71" s="128"/>
      <c r="G71" s="128"/>
      <c r="H71" s="128"/>
      <c r="I71" s="128"/>
      <c r="J71" s="128"/>
      <c r="K71" s="128"/>
      <c r="L71" s="128"/>
      <c r="M71" s="128"/>
      <c r="N71" s="128"/>
      <c r="O71" s="128"/>
      <c r="P71" s="128"/>
      <c r="Q71" s="128"/>
      <c r="R71" s="128"/>
      <c r="S71" s="128"/>
      <c r="T71" s="128"/>
      <c r="U71" s="128"/>
      <c r="Z71" s="161"/>
      <c r="AH71" s="128"/>
      <c r="AI71" s="162"/>
      <c r="AJ71" s="162"/>
      <c r="AK71" s="162"/>
      <c r="AL71" s="162"/>
      <c r="AM71" s="128"/>
      <c r="AN71" s="128"/>
      <c r="AQ71" s="128"/>
      <c r="AR71" s="128"/>
      <c r="AS71" s="128"/>
      <c r="AT71" s="128"/>
      <c r="AU71" s="128"/>
      <c r="AV71" s="128"/>
    </row>
    <row r="72" ht="16.5" customHeight="1">
      <c r="A72" s="128"/>
      <c r="B72" s="128"/>
      <c r="C72" s="128"/>
      <c r="D72" s="128"/>
      <c r="E72" s="128"/>
      <c r="F72" s="128"/>
      <c r="G72" s="128"/>
      <c r="H72" s="128"/>
      <c r="I72" s="128"/>
      <c r="J72" s="128"/>
      <c r="K72" s="128"/>
      <c r="L72" s="128"/>
      <c r="M72" s="128"/>
      <c r="N72" s="128"/>
      <c r="O72" s="128"/>
      <c r="P72" s="128"/>
      <c r="Q72" s="128"/>
      <c r="R72" s="128"/>
      <c r="S72" s="128"/>
      <c r="T72" s="128"/>
      <c r="U72" s="128"/>
      <c r="Z72" s="161"/>
      <c r="AH72" s="128"/>
      <c r="AI72" s="162"/>
      <c r="AJ72" s="162"/>
      <c r="AK72" s="162"/>
      <c r="AL72" s="162"/>
      <c r="AM72" s="128"/>
      <c r="AN72" s="128"/>
      <c r="AQ72" s="128"/>
      <c r="AR72" s="128"/>
      <c r="AS72" s="128"/>
      <c r="AT72" s="128"/>
      <c r="AU72" s="128"/>
      <c r="AV72" s="128"/>
    </row>
    <row r="73" ht="16.5" customHeight="1">
      <c r="A73" s="128"/>
      <c r="B73" s="128"/>
      <c r="C73" s="128"/>
      <c r="D73" s="128"/>
      <c r="E73" s="128"/>
      <c r="F73" s="128"/>
      <c r="G73" s="128"/>
      <c r="H73" s="128"/>
      <c r="I73" s="128"/>
      <c r="J73" s="128"/>
      <c r="K73" s="128"/>
      <c r="L73" s="128"/>
      <c r="M73" s="128"/>
      <c r="N73" s="128"/>
      <c r="O73" s="128"/>
      <c r="P73" s="128"/>
      <c r="Q73" s="128"/>
      <c r="R73" s="128"/>
      <c r="S73" s="128"/>
      <c r="T73" s="128"/>
      <c r="U73" s="128"/>
      <c r="Z73" s="161"/>
      <c r="AH73" s="128"/>
      <c r="AI73" s="162"/>
      <c r="AJ73" s="162"/>
      <c r="AK73" s="162"/>
      <c r="AL73" s="162"/>
      <c r="AM73" s="128"/>
      <c r="AN73" s="128"/>
      <c r="AQ73" s="128"/>
      <c r="AR73" s="128"/>
      <c r="AS73" s="128"/>
      <c r="AT73" s="128"/>
      <c r="AU73" s="128"/>
      <c r="AV73" s="128"/>
    </row>
    <row r="74" ht="16.5" customHeight="1">
      <c r="A74" s="128"/>
      <c r="B74" s="128"/>
      <c r="C74" s="128"/>
      <c r="D74" s="128"/>
      <c r="E74" s="128"/>
      <c r="F74" s="128"/>
      <c r="G74" s="128"/>
      <c r="H74" s="128"/>
      <c r="I74" s="128"/>
      <c r="J74" s="128"/>
      <c r="K74" s="128"/>
      <c r="L74" s="128"/>
      <c r="M74" s="128"/>
      <c r="N74" s="128"/>
      <c r="O74" s="128"/>
      <c r="P74" s="128"/>
      <c r="Q74" s="128"/>
      <c r="R74" s="128"/>
      <c r="S74" s="128"/>
      <c r="T74" s="128"/>
      <c r="U74" s="128"/>
      <c r="Z74" s="161"/>
      <c r="AH74" s="128"/>
      <c r="AI74" s="162"/>
      <c r="AJ74" s="162"/>
      <c r="AK74" s="162"/>
      <c r="AL74" s="162"/>
      <c r="AM74" s="128"/>
      <c r="AN74" s="128"/>
      <c r="AQ74" s="128"/>
      <c r="AR74" s="128"/>
      <c r="AS74" s="128"/>
      <c r="AT74" s="128"/>
      <c r="AU74" s="128"/>
      <c r="AV74" s="128"/>
    </row>
    <row r="75" ht="16.5" customHeight="1">
      <c r="A75" s="128"/>
      <c r="B75" s="128"/>
      <c r="C75" s="128"/>
      <c r="D75" s="128"/>
      <c r="E75" s="128"/>
      <c r="F75" s="128"/>
      <c r="G75" s="128"/>
      <c r="H75" s="128"/>
      <c r="I75" s="128"/>
      <c r="J75" s="128"/>
      <c r="K75" s="128"/>
      <c r="L75" s="128"/>
      <c r="M75" s="128"/>
      <c r="N75" s="128"/>
      <c r="O75" s="128"/>
      <c r="P75" s="128"/>
      <c r="Q75" s="128"/>
      <c r="R75" s="128"/>
      <c r="S75" s="128"/>
      <c r="T75" s="128"/>
      <c r="U75" s="128"/>
      <c r="Z75" s="161"/>
      <c r="AH75" s="128"/>
      <c r="AI75" s="162"/>
      <c r="AJ75" s="162"/>
      <c r="AK75" s="162"/>
      <c r="AL75" s="162"/>
      <c r="AM75" s="128"/>
      <c r="AN75" s="128"/>
      <c r="AQ75" s="128"/>
      <c r="AR75" s="128"/>
      <c r="AS75" s="128"/>
      <c r="AT75" s="128"/>
      <c r="AU75" s="128"/>
      <c r="AV75" s="128"/>
    </row>
    <row r="76" ht="16.5" customHeight="1">
      <c r="A76" s="128"/>
      <c r="B76" s="128"/>
      <c r="C76" s="128"/>
      <c r="D76" s="128"/>
      <c r="E76" s="128"/>
      <c r="F76" s="128"/>
      <c r="G76" s="128"/>
      <c r="H76" s="128"/>
      <c r="I76" s="128"/>
      <c r="J76" s="128"/>
      <c r="K76" s="128"/>
      <c r="L76" s="128"/>
      <c r="M76" s="128"/>
      <c r="N76" s="128"/>
      <c r="O76" s="128"/>
      <c r="P76" s="128"/>
      <c r="Q76" s="128"/>
      <c r="R76" s="128"/>
      <c r="S76" s="128"/>
      <c r="T76" s="128"/>
      <c r="U76" s="128"/>
      <c r="Z76" s="161"/>
      <c r="AH76" s="128"/>
      <c r="AI76" s="162"/>
      <c r="AJ76" s="162"/>
      <c r="AK76" s="162"/>
      <c r="AL76" s="162"/>
      <c r="AM76" s="128"/>
      <c r="AN76" s="128"/>
      <c r="AQ76" s="128"/>
      <c r="AR76" s="128"/>
      <c r="AS76" s="128"/>
      <c r="AT76" s="128"/>
      <c r="AU76" s="128"/>
      <c r="AV76" s="128"/>
    </row>
    <row r="77" ht="16.5" customHeight="1">
      <c r="A77" s="128"/>
      <c r="B77" s="128"/>
      <c r="C77" s="128"/>
      <c r="D77" s="128"/>
      <c r="E77" s="128"/>
      <c r="F77" s="128"/>
      <c r="G77" s="128"/>
      <c r="H77" s="128"/>
      <c r="I77" s="128"/>
      <c r="J77" s="128"/>
      <c r="K77" s="128"/>
      <c r="L77" s="128"/>
      <c r="M77" s="128"/>
      <c r="N77" s="128"/>
      <c r="O77" s="128"/>
      <c r="P77" s="128"/>
      <c r="Q77" s="128"/>
      <c r="R77" s="128"/>
      <c r="S77" s="128"/>
      <c r="T77" s="128"/>
      <c r="U77" s="128"/>
      <c r="Z77" s="161"/>
      <c r="AH77" s="128"/>
      <c r="AI77" s="162"/>
      <c r="AJ77" s="162"/>
      <c r="AK77" s="162"/>
      <c r="AL77" s="162"/>
      <c r="AM77" s="128"/>
      <c r="AN77" s="128"/>
      <c r="AQ77" s="128"/>
      <c r="AR77" s="128"/>
      <c r="AS77" s="128"/>
      <c r="AT77" s="128"/>
      <c r="AU77" s="128"/>
      <c r="AV77" s="128"/>
    </row>
    <row r="78" ht="16.5" customHeight="1">
      <c r="A78" s="128"/>
      <c r="B78" s="128"/>
      <c r="C78" s="128"/>
      <c r="D78" s="128"/>
      <c r="E78" s="128"/>
      <c r="F78" s="128"/>
      <c r="G78" s="128"/>
      <c r="H78" s="128"/>
      <c r="I78" s="128"/>
      <c r="J78" s="128"/>
      <c r="K78" s="128"/>
      <c r="L78" s="128"/>
      <c r="M78" s="128"/>
      <c r="N78" s="128"/>
      <c r="O78" s="128"/>
      <c r="P78" s="128"/>
      <c r="Q78" s="128"/>
      <c r="R78" s="128"/>
      <c r="S78" s="128"/>
      <c r="T78" s="128"/>
      <c r="U78" s="128"/>
      <c r="Z78" s="161"/>
      <c r="AH78" s="128"/>
      <c r="AI78" s="162"/>
      <c r="AJ78" s="162"/>
      <c r="AK78" s="162"/>
      <c r="AL78" s="162"/>
      <c r="AM78" s="128"/>
      <c r="AN78" s="128"/>
      <c r="AQ78" s="128"/>
      <c r="AR78" s="128"/>
      <c r="AS78" s="128"/>
      <c r="AT78" s="128"/>
      <c r="AU78" s="128"/>
      <c r="AV78" s="128"/>
    </row>
    <row r="79" ht="16.5" customHeight="1">
      <c r="A79" s="128"/>
      <c r="B79" s="128"/>
      <c r="C79" s="128"/>
      <c r="D79" s="128"/>
      <c r="E79" s="128"/>
      <c r="F79" s="128"/>
      <c r="G79" s="128"/>
      <c r="H79" s="128"/>
      <c r="I79" s="128"/>
      <c r="J79" s="128"/>
      <c r="K79" s="128"/>
      <c r="L79" s="128"/>
      <c r="M79" s="128"/>
      <c r="N79" s="128"/>
      <c r="O79" s="128"/>
      <c r="P79" s="128"/>
      <c r="Q79" s="128"/>
      <c r="R79" s="128"/>
      <c r="S79" s="128"/>
      <c r="T79" s="128"/>
      <c r="U79" s="128"/>
      <c r="Z79" s="161"/>
      <c r="AH79" s="128"/>
      <c r="AI79" s="162"/>
      <c r="AJ79" s="162"/>
      <c r="AK79" s="162"/>
      <c r="AL79" s="162"/>
      <c r="AM79" s="128"/>
      <c r="AN79" s="128"/>
      <c r="AQ79" s="128"/>
      <c r="AR79" s="128"/>
      <c r="AS79" s="128"/>
      <c r="AT79" s="128"/>
      <c r="AU79" s="128"/>
      <c r="AV79" s="128"/>
    </row>
    <row r="80" ht="16.5" customHeight="1">
      <c r="A80" s="128"/>
      <c r="B80" s="128"/>
      <c r="C80" s="128"/>
      <c r="D80" s="128"/>
      <c r="E80" s="128"/>
      <c r="F80" s="128"/>
      <c r="G80" s="128"/>
      <c r="H80" s="128"/>
      <c r="I80" s="128"/>
      <c r="J80" s="128"/>
      <c r="K80" s="128"/>
      <c r="L80" s="128"/>
      <c r="M80" s="128"/>
      <c r="N80" s="128"/>
      <c r="O80" s="128"/>
      <c r="P80" s="128"/>
      <c r="Q80" s="128"/>
      <c r="R80" s="128"/>
      <c r="S80" s="128"/>
      <c r="T80" s="128"/>
      <c r="U80" s="128"/>
      <c r="Z80" s="161"/>
      <c r="AH80" s="128"/>
      <c r="AI80" s="162"/>
      <c r="AJ80" s="162"/>
      <c r="AK80" s="162"/>
      <c r="AL80" s="162"/>
      <c r="AM80" s="128"/>
      <c r="AN80" s="128"/>
      <c r="AR80" s="128"/>
      <c r="AS80" s="128"/>
      <c r="AT80" s="128"/>
      <c r="AU80" s="128"/>
      <c r="AV80" s="128"/>
    </row>
    <row r="81" ht="16.5" customHeight="1">
      <c r="A81" s="128"/>
      <c r="B81" s="128"/>
      <c r="C81" s="128"/>
      <c r="D81" s="128"/>
      <c r="E81" s="128"/>
      <c r="F81" s="128"/>
      <c r="G81" s="128"/>
      <c r="H81" s="128"/>
      <c r="I81" s="128"/>
      <c r="J81" s="128"/>
      <c r="K81" s="128"/>
      <c r="L81" s="128"/>
      <c r="M81" s="128"/>
      <c r="N81" s="128"/>
      <c r="O81" s="128"/>
      <c r="P81" s="128"/>
      <c r="Q81" s="128"/>
      <c r="R81" s="128"/>
      <c r="S81" s="128"/>
      <c r="T81" s="128"/>
      <c r="U81" s="128"/>
      <c r="Z81" s="161"/>
      <c r="AH81" s="128"/>
      <c r="AI81" s="162"/>
      <c r="AJ81" s="162"/>
      <c r="AK81" s="162"/>
      <c r="AL81" s="162"/>
      <c r="AM81" s="128"/>
      <c r="AN81" s="128"/>
      <c r="AR81" s="128"/>
      <c r="AS81" s="128"/>
      <c r="AT81" s="128"/>
      <c r="AU81" s="128"/>
      <c r="AV81" s="128"/>
    </row>
    <row r="82" ht="16.5" customHeight="1">
      <c r="A82" s="128"/>
      <c r="B82" s="128"/>
      <c r="C82" s="128"/>
      <c r="D82" s="128"/>
      <c r="E82" s="128"/>
      <c r="F82" s="128"/>
      <c r="G82" s="128"/>
      <c r="H82" s="128"/>
      <c r="I82" s="128"/>
      <c r="J82" s="128"/>
      <c r="K82" s="128"/>
      <c r="L82" s="128"/>
      <c r="M82" s="128"/>
      <c r="N82" s="128"/>
      <c r="O82" s="128"/>
      <c r="P82" s="128"/>
      <c r="Q82" s="128"/>
      <c r="R82" s="128"/>
      <c r="S82" s="128"/>
      <c r="T82" s="128"/>
      <c r="U82" s="128"/>
      <c r="Z82" s="161"/>
      <c r="AH82" s="128"/>
      <c r="AI82" s="162"/>
      <c r="AJ82" s="162"/>
      <c r="AK82" s="162"/>
      <c r="AL82" s="162"/>
      <c r="AM82" s="128"/>
      <c r="AN82" s="128"/>
      <c r="AQ82" s="128"/>
      <c r="AR82" s="128"/>
      <c r="AS82" s="128"/>
      <c r="AT82" s="128"/>
      <c r="AU82" s="128"/>
      <c r="AV82" s="128"/>
    </row>
    <row r="83" ht="16.5" customHeight="1">
      <c r="A83" s="128"/>
      <c r="B83" s="128"/>
      <c r="C83" s="128"/>
      <c r="D83" s="128"/>
      <c r="E83" s="128"/>
      <c r="F83" s="128"/>
      <c r="G83" s="128"/>
      <c r="H83" s="128"/>
      <c r="I83" s="128"/>
      <c r="J83" s="128"/>
      <c r="K83" s="128"/>
      <c r="L83" s="128"/>
      <c r="M83" s="128"/>
      <c r="N83" s="128"/>
      <c r="O83" s="128"/>
      <c r="P83" s="128"/>
      <c r="Q83" s="128"/>
      <c r="R83" s="128"/>
      <c r="S83" s="128"/>
      <c r="T83" s="128"/>
      <c r="U83" s="128"/>
      <c r="Z83" s="161"/>
      <c r="AH83" s="128"/>
      <c r="AI83" s="162"/>
      <c r="AJ83" s="162"/>
      <c r="AK83" s="162"/>
      <c r="AL83" s="162"/>
      <c r="AM83" s="128"/>
      <c r="AN83" s="128"/>
      <c r="AQ83" s="128"/>
      <c r="AR83" s="128"/>
      <c r="AS83" s="128"/>
      <c r="AT83" s="128"/>
      <c r="AU83" s="128"/>
      <c r="AV83" s="128"/>
    </row>
    <row r="84" ht="16.5" customHeight="1">
      <c r="A84" s="128"/>
      <c r="B84" s="128"/>
      <c r="C84" s="128"/>
      <c r="D84" s="128"/>
      <c r="E84" s="128"/>
      <c r="F84" s="128"/>
      <c r="G84" s="128"/>
      <c r="H84" s="128"/>
      <c r="I84" s="128"/>
      <c r="J84" s="128"/>
      <c r="K84" s="128"/>
      <c r="L84" s="128"/>
      <c r="M84" s="128"/>
      <c r="N84" s="128"/>
      <c r="O84" s="128"/>
      <c r="P84" s="128"/>
      <c r="Q84" s="128"/>
      <c r="R84" s="128"/>
      <c r="S84" s="128"/>
      <c r="T84" s="128"/>
      <c r="U84" s="128"/>
      <c r="Z84" s="161"/>
      <c r="AH84" s="128"/>
      <c r="AI84" s="162"/>
      <c r="AJ84" s="162"/>
      <c r="AK84" s="162"/>
      <c r="AL84" s="162"/>
      <c r="AM84" s="128"/>
      <c r="AN84" s="128"/>
      <c r="AQ84" s="128"/>
      <c r="AR84" s="128"/>
      <c r="AS84" s="128"/>
      <c r="AT84" s="128"/>
      <c r="AU84" s="128"/>
      <c r="AV84" s="128"/>
    </row>
    <row r="85" ht="16.5" customHeight="1">
      <c r="A85" s="128"/>
      <c r="B85" s="128"/>
      <c r="C85" s="128"/>
      <c r="D85" s="128"/>
      <c r="E85" s="128"/>
      <c r="F85" s="128"/>
      <c r="G85" s="128"/>
      <c r="H85" s="128"/>
      <c r="I85" s="128"/>
      <c r="J85" s="128"/>
      <c r="K85" s="128"/>
      <c r="L85" s="128"/>
      <c r="M85" s="128"/>
      <c r="N85" s="128"/>
      <c r="O85" s="128"/>
      <c r="P85" s="128"/>
      <c r="Q85" s="128"/>
      <c r="R85" s="128"/>
      <c r="S85" s="128"/>
      <c r="T85" s="128"/>
      <c r="U85" s="128"/>
      <c r="Z85" s="161"/>
      <c r="AH85" s="128"/>
      <c r="AI85" s="162"/>
      <c r="AJ85" s="162"/>
      <c r="AK85" s="162"/>
      <c r="AL85" s="162"/>
      <c r="AM85" s="128"/>
      <c r="AN85" s="128"/>
      <c r="AR85" s="128"/>
      <c r="AS85" s="128"/>
      <c r="AT85" s="128"/>
      <c r="AU85" s="128"/>
      <c r="AV85" s="128"/>
    </row>
    <row r="86" ht="16.5" customHeight="1">
      <c r="A86" s="128"/>
      <c r="B86" s="128"/>
      <c r="C86" s="128"/>
      <c r="D86" s="128"/>
      <c r="E86" s="128"/>
      <c r="F86" s="128"/>
      <c r="G86" s="128"/>
      <c r="H86" s="128"/>
      <c r="I86" s="128"/>
      <c r="J86" s="128"/>
      <c r="K86" s="128"/>
      <c r="L86" s="128"/>
      <c r="M86" s="128"/>
      <c r="N86" s="128"/>
      <c r="O86" s="128"/>
      <c r="P86" s="128"/>
      <c r="Q86" s="128"/>
      <c r="R86" s="128"/>
      <c r="S86" s="128"/>
      <c r="T86" s="128"/>
      <c r="U86" s="128"/>
      <c r="Z86" s="161"/>
      <c r="AH86" s="128"/>
      <c r="AI86" s="162"/>
      <c r="AJ86" s="162"/>
      <c r="AK86" s="162"/>
      <c r="AL86" s="162"/>
      <c r="AM86" s="128"/>
      <c r="AN86" s="128"/>
      <c r="AQ86" s="128"/>
      <c r="AR86" s="128"/>
      <c r="AS86" s="128"/>
      <c r="AT86" s="128"/>
      <c r="AU86" s="128"/>
      <c r="AV86" s="128"/>
    </row>
    <row r="87" ht="16.5" customHeight="1">
      <c r="A87" s="128"/>
      <c r="B87" s="128"/>
      <c r="C87" s="128"/>
      <c r="D87" s="128"/>
      <c r="E87" s="128"/>
      <c r="F87" s="128"/>
      <c r="G87" s="128"/>
      <c r="H87" s="128"/>
      <c r="I87" s="128"/>
      <c r="J87" s="128"/>
      <c r="K87" s="128"/>
      <c r="L87" s="128"/>
      <c r="M87" s="128"/>
      <c r="N87" s="128"/>
      <c r="O87" s="128"/>
      <c r="P87" s="128"/>
      <c r="Q87" s="128"/>
      <c r="R87" s="128"/>
      <c r="S87" s="128"/>
      <c r="T87" s="128"/>
      <c r="U87" s="128"/>
      <c r="Z87" s="161"/>
      <c r="AH87" s="128"/>
      <c r="AI87" s="162"/>
      <c r="AJ87" s="162"/>
      <c r="AK87" s="162"/>
      <c r="AL87" s="162"/>
      <c r="AM87" s="128"/>
      <c r="AN87" s="128"/>
      <c r="AQ87" s="128"/>
      <c r="AR87" s="128"/>
      <c r="AS87" s="128"/>
      <c r="AT87" s="128"/>
      <c r="AU87" s="128"/>
      <c r="AV87" s="128"/>
    </row>
    <row r="88" ht="16.5" customHeight="1">
      <c r="A88" s="128"/>
      <c r="B88" s="128"/>
      <c r="C88" s="128"/>
      <c r="D88" s="128"/>
      <c r="E88" s="128"/>
      <c r="F88" s="128"/>
      <c r="G88" s="128"/>
      <c r="H88" s="128"/>
      <c r="I88" s="128"/>
      <c r="J88" s="128"/>
      <c r="K88" s="128"/>
      <c r="L88" s="128"/>
      <c r="M88" s="128"/>
      <c r="N88" s="128"/>
      <c r="O88" s="128"/>
      <c r="P88" s="128"/>
      <c r="Q88" s="128"/>
      <c r="R88" s="128"/>
      <c r="S88" s="128"/>
      <c r="T88" s="128"/>
      <c r="U88" s="128"/>
      <c r="Z88" s="161"/>
      <c r="AH88" s="128"/>
      <c r="AI88" s="162"/>
      <c r="AJ88" s="162"/>
      <c r="AK88" s="162"/>
      <c r="AL88" s="162"/>
      <c r="AM88" s="128"/>
      <c r="AN88" s="128"/>
      <c r="AQ88" s="128"/>
      <c r="AR88" s="128"/>
      <c r="AS88" s="128"/>
      <c r="AT88" s="128"/>
      <c r="AU88" s="128"/>
      <c r="AV88" s="128"/>
    </row>
    <row r="89" ht="16.5" customHeight="1">
      <c r="A89" s="128"/>
      <c r="B89" s="128"/>
      <c r="C89" s="128"/>
      <c r="D89" s="128"/>
      <c r="E89" s="128"/>
      <c r="F89" s="128"/>
      <c r="G89" s="128"/>
      <c r="H89" s="128"/>
      <c r="I89" s="128"/>
      <c r="J89" s="128"/>
      <c r="K89" s="128"/>
      <c r="L89" s="128"/>
      <c r="M89" s="128"/>
      <c r="N89" s="128"/>
      <c r="O89" s="128"/>
      <c r="P89" s="128"/>
      <c r="Q89" s="128"/>
      <c r="R89" s="128"/>
      <c r="S89" s="128"/>
      <c r="T89" s="128"/>
      <c r="U89" s="128"/>
      <c r="Z89" s="161"/>
      <c r="AH89" s="128"/>
      <c r="AI89" s="162"/>
      <c r="AJ89" s="162"/>
      <c r="AK89" s="162"/>
      <c r="AL89" s="162"/>
      <c r="AM89" s="128"/>
      <c r="AN89" s="128"/>
      <c r="AQ89" s="128"/>
      <c r="AR89" s="128"/>
      <c r="AS89" s="128"/>
      <c r="AT89" s="128"/>
      <c r="AU89" s="128"/>
      <c r="AV89" s="128"/>
    </row>
    <row r="90" ht="16.5" customHeight="1">
      <c r="A90" s="128"/>
      <c r="B90" s="128"/>
      <c r="C90" s="128"/>
      <c r="D90" s="128"/>
      <c r="E90" s="128"/>
      <c r="F90" s="128"/>
      <c r="G90" s="128"/>
      <c r="H90" s="128"/>
      <c r="I90" s="128"/>
      <c r="J90" s="128"/>
      <c r="K90" s="128"/>
      <c r="L90" s="128"/>
      <c r="M90" s="128"/>
      <c r="N90" s="128"/>
      <c r="O90" s="128"/>
      <c r="P90" s="128"/>
      <c r="Q90" s="128"/>
      <c r="R90" s="128"/>
      <c r="S90" s="128"/>
      <c r="T90" s="128"/>
      <c r="U90" s="128"/>
      <c r="Z90" s="161"/>
      <c r="AH90" s="128"/>
      <c r="AI90" s="162"/>
      <c r="AJ90" s="162"/>
      <c r="AK90" s="162"/>
      <c r="AL90" s="162"/>
      <c r="AM90" s="128"/>
      <c r="AN90" s="128"/>
      <c r="AQ90" s="128"/>
      <c r="AR90" s="128"/>
      <c r="AS90" s="128"/>
      <c r="AT90" s="128"/>
      <c r="AU90" s="128"/>
      <c r="AV90" s="128"/>
    </row>
    <row r="91" ht="16.5" customHeight="1">
      <c r="A91" s="128"/>
      <c r="B91" s="128"/>
      <c r="C91" s="128"/>
      <c r="D91" s="128"/>
      <c r="E91" s="128"/>
      <c r="F91" s="128"/>
      <c r="G91" s="128"/>
      <c r="H91" s="128"/>
      <c r="I91" s="128"/>
      <c r="J91" s="128"/>
      <c r="K91" s="128"/>
      <c r="L91" s="128"/>
      <c r="M91" s="128"/>
      <c r="N91" s="128"/>
      <c r="O91" s="128"/>
      <c r="P91" s="128"/>
      <c r="Q91" s="128"/>
      <c r="R91" s="128"/>
      <c r="S91" s="128"/>
      <c r="T91" s="128"/>
      <c r="U91" s="128"/>
      <c r="Z91" s="161"/>
      <c r="AH91" s="128"/>
      <c r="AI91" s="162"/>
      <c r="AJ91" s="162"/>
      <c r="AK91" s="162"/>
      <c r="AL91" s="162"/>
      <c r="AM91" s="128"/>
      <c r="AN91" s="128"/>
      <c r="AQ91" s="128"/>
      <c r="AR91" s="128"/>
      <c r="AS91" s="128"/>
      <c r="AT91" s="128"/>
      <c r="AU91" s="128"/>
      <c r="AV91" s="128"/>
    </row>
    <row r="92" ht="16.5" customHeight="1">
      <c r="A92" s="128"/>
      <c r="B92" s="128"/>
      <c r="C92" s="128"/>
      <c r="D92" s="128"/>
      <c r="E92" s="128"/>
      <c r="F92" s="128"/>
      <c r="G92" s="128"/>
      <c r="H92" s="128"/>
      <c r="I92" s="128"/>
      <c r="J92" s="128"/>
      <c r="K92" s="128"/>
      <c r="L92" s="128"/>
      <c r="M92" s="128"/>
      <c r="N92" s="128"/>
      <c r="O92" s="128"/>
      <c r="P92" s="128"/>
      <c r="Q92" s="128"/>
      <c r="R92" s="128"/>
      <c r="S92" s="128"/>
      <c r="T92" s="128"/>
      <c r="U92" s="128"/>
      <c r="Z92" s="161"/>
      <c r="AH92" s="128"/>
      <c r="AI92" s="162"/>
      <c r="AJ92" s="162"/>
      <c r="AK92" s="162"/>
      <c r="AL92" s="162"/>
      <c r="AM92" s="128"/>
      <c r="AN92" s="128"/>
      <c r="AQ92" s="128"/>
      <c r="AR92" s="128"/>
      <c r="AS92" s="128"/>
      <c r="AT92" s="128"/>
      <c r="AU92" s="128"/>
      <c r="AV92" s="128"/>
    </row>
    <row r="93" ht="16.5" customHeight="1">
      <c r="A93" s="128"/>
      <c r="B93" s="128"/>
      <c r="C93" s="128"/>
      <c r="D93" s="128"/>
      <c r="E93" s="128"/>
      <c r="F93" s="128"/>
      <c r="G93" s="128"/>
      <c r="H93" s="128"/>
      <c r="I93" s="128"/>
      <c r="J93" s="128"/>
      <c r="K93" s="128"/>
      <c r="L93" s="128"/>
      <c r="M93" s="128"/>
      <c r="N93" s="128"/>
      <c r="O93" s="128"/>
      <c r="P93" s="128"/>
      <c r="Q93" s="128"/>
      <c r="R93" s="128"/>
      <c r="S93" s="128"/>
      <c r="T93" s="128"/>
      <c r="U93" s="128"/>
      <c r="Z93" s="161"/>
      <c r="AH93" s="128"/>
      <c r="AI93" s="162"/>
      <c r="AJ93" s="162"/>
      <c r="AK93" s="162"/>
      <c r="AL93" s="162"/>
      <c r="AM93" s="128"/>
      <c r="AN93" s="128"/>
      <c r="AQ93" s="128"/>
      <c r="AR93" s="128"/>
      <c r="AS93" s="128"/>
      <c r="AT93" s="128"/>
      <c r="AU93" s="128"/>
      <c r="AV93" s="128"/>
    </row>
    <row r="94" ht="16.5" customHeight="1">
      <c r="A94" s="128"/>
      <c r="B94" s="128"/>
      <c r="C94" s="128"/>
      <c r="D94" s="128"/>
      <c r="E94" s="128"/>
      <c r="F94" s="128"/>
      <c r="G94" s="128"/>
      <c r="H94" s="128"/>
      <c r="I94" s="128"/>
      <c r="J94" s="128"/>
      <c r="K94" s="128"/>
      <c r="L94" s="128"/>
      <c r="M94" s="128"/>
      <c r="N94" s="128"/>
      <c r="O94" s="128"/>
      <c r="P94" s="128"/>
      <c r="Q94" s="128"/>
      <c r="R94" s="128"/>
      <c r="S94" s="128"/>
      <c r="T94" s="128"/>
      <c r="U94" s="128"/>
      <c r="Z94" s="161"/>
      <c r="AH94" s="128"/>
      <c r="AI94" s="162"/>
      <c r="AJ94" s="162"/>
      <c r="AK94" s="162"/>
      <c r="AL94" s="162"/>
      <c r="AM94" s="128"/>
      <c r="AN94" s="128"/>
      <c r="AQ94" s="128"/>
      <c r="AR94" s="128"/>
      <c r="AS94" s="128"/>
      <c r="AT94" s="128"/>
      <c r="AU94" s="128"/>
      <c r="AV94" s="128"/>
    </row>
    <row r="95" ht="16.5" customHeight="1">
      <c r="A95" s="128"/>
      <c r="B95" s="128"/>
      <c r="C95" s="128"/>
      <c r="D95" s="128"/>
      <c r="E95" s="128"/>
      <c r="F95" s="128"/>
      <c r="G95" s="128"/>
      <c r="H95" s="128"/>
      <c r="I95" s="128"/>
      <c r="J95" s="128"/>
      <c r="K95" s="128"/>
      <c r="L95" s="128"/>
      <c r="M95" s="128"/>
      <c r="N95" s="128"/>
      <c r="O95" s="128"/>
      <c r="P95" s="128"/>
      <c r="Q95" s="128"/>
      <c r="R95" s="128"/>
      <c r="S95" s="128"/>
      <c r="T95" s="128"/>
      <c r="U95" s="128"/>
      <c r="Z95" s="161"/>
      <c r="AH95" s="128"/>
      <c r="AI95" s="162"/>
      <c r="AJ95" s="162"/>
      <c r="AK95" s="162"/>
      <c r="AL95" s="162"/>
      <c r="AM95" s="128"/>
      <c r="AN95" s="128"/>
      <c r="AQ95" s="128"/>
      <c r="AR95" s="128"/>
      <c r="AS95" s="128"/>
      <c r="AT95" s="128"/>
      <c r="AU95" s="128"/>
      <c r="AV95" s="128"/>
    </row>
    <row r="96" ht="16.5" customHeight="1">
      <c r="A96" s="128"/>
      <c r="B96" s="128"/>
      <c r="C96" s="128"/>
      <c r="D96" s="128"/>
      <c r="E96" s="128"/>
      <c r="F96" s="128"/>
      <c r="G96" s="128"/>
      <c r="H96" s="128"/>
      <c r="I96" s="128"/>
      <c r="J96" s="128"/>
      <c r="K96" s="128"/>
      <c r="L96" s="128"/>
      <c r="M96" s="128"/>
      <c r="N96" s="128"/>
      <c r="O96" s="128"/>
      <c r="P96" s="128"/>
      <c r="Q96" s="128"/>
      <c r="R96" s="128"/>
      <c r="S96" s="128"/>
      <c r="T96" s="128"/>
      <c r="U96" s="128"/>
      <c r="Z96" s="161"/>
      <c r="AH96" s="128"/>
      <c r="AI96" s="162"/>
      <c r="AJ96" s="162"/>
      <c r="AK96" s="162"/>
      <c r="AL96" s="162"/>
      <c r="AM96" s="128"/>
      <c r="AN96" s="128"/>
      <c r="AQ96" s="128"/>
      <c r="AR96" s="128"/>
      <c r="AS96" s="128"/>
      <c r="AT96" s="128"/>
      <c r="AU96" s="128"/>
      <c r="AV96" s="128"/>
    </row>
    <row r="97" ht="16.5" customHeight="1">
      <c r="A97" s="128"/>
      <c r="B97" s="128"/>
      <c r="C97" s="128"/>
      <c r="D97" s="128"/>
      <c r="E97" s="128"/>
      <c r="F97" s="128"/>
      <c r="G97" s="128"/>
      <c r="H97" s="128"/>
      <c r="I97" s="128"/>
      <c r="J97" s="128"/>
      <c r="K97" s="128"/>
      <c r="L97" s="128"/>
      <c r="M97" s="128"/>
      <c r="N97" s="128"/>
      <c r="O97" s="128"/>
      <c r="P97" s="128"/>
      <c r="Q97" s="128"/>
      <c r="R97" s="128"/>
      <c r="S97" s="128"/>
      <c r="T97" s="128"/>
      <c r="U97" s="128"/>
      <c r="Z97" s="161"/>
      <c r="AH97" s="128"/>
      <c r="AI97" s="162"/>
      <c r="AJ97" s="162"/>
      <c r="AK97" s="162"/>
      <c r="AL97" s="162"/>
      <c r="AM97" s="128"/>
      <c r="AN97" s="128"/>
      <c r="AQ97" s="128"/>
      <c r="AR97" s="128"/>
      <c r="AS97" s="128"/>
      <c r="AT97" s="128"/>
      <c r="AU97" s="128"/>
      <c r="AV97" s="128"/>
    </row>
    <row r="98" ht="16.5" customHeight="1">
      <c r="A98" s="128"/>
      <c r="B98" s="128"/>
      <c r="C98" s="128"/>
      <c r="D98" s="128"/>
      <c r="E98" s="128"/>
      <c r="F98" s="128"/>
      <c r="G98" s="128"/>
      <c r="H98" s="128"/>
      <c r="I98" s="128"/>
      <c r="J98" s="128"/>
      <c r="K98" s="128"/>
      <c r="L98" s="128"/>
      <c r="M98" s="128"/>
      <c r="N98" s="128"/>
      <c r="O98" s="128"/>
      <c r="P98" s="128"/>
      <c r="Q98" s="128"/>
      <c r="R98" s="128"/>
      <c r="S98" s="128"/>
      <c r="T98" s="128"/>
      <c r="U98" s="128"/>
      <c r="Z98" s="161"/>
      <c r="AH98" s="128"/>
      <c r="AI98" s="162"/>
      <c r="AJ98" s="162"/>
      <c r="AK98" s="162"/>
      <c r="AL98" s="162"/>
      <c r="AM98" s="128"/>
      <c r="AN98" s="128"/>
      <c r="AQ98" s="128"/>
      <c r="AR98" s="128"/>
      <c r="AS98" s="128"/>
      <c r="AT98" s="128"/>
      <c r="AU98" s="128"/>
      <c r="AV98" s="128"/>
    </row>
    <row r="99" ht="16.5" customHeight="1">
      <c r="A99" s="128"/>
      <c r="B99" s="128"/>
      <c r="C99" s="128"/>
      <c r="D99" s="128"/>
      <c r="E99" s="128"/>
      <c r="F99" s="128"/>
      <c r="G99" s="128"/>
      <c r="H99" s="128"/>
      <c r="I99" s="128"/>
      <c r="J99" s="128"/>
      <c r="K99" s="128"/>
      <c r="L99" s="128"/>
      <c r="M99" s="128"/>
      <c r="N99" s="128"/>
      <c r="O99" s="128"/>
      <c r="P99" s="128"/>
      <c r="Q99" s="128"/>
      <c r="R99" s="128"/>
      <c r="S99" s="128"/>
      <c r="T99" s="128"/>
      <c r="U99" s="128"/>
      <c r="Z99" s="161"/>
      <c r="AH99" s="128"/>
      <c r="AI99" s="162"/>
      <c r="AJ99" s="162"/>
      <c r="AK99" s="162"/>
      <c r="AL99" s="162"/>
      <c r="AM99" s="128"/>
      <c r="AN99" s="128"/>
      <c r="AQ99" s="128"/>
      <c r="AR99" s="128"/>
      <c r="AS99" s="128"/>
      <c r="AT99" s="128"/>
      <c r="AU99" s="128"/>
      <c r="AV99" s="128"/>
    </row>
    <row r="100" ht="16.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Z100" s="161"/>
      <c r="AH100" s="128"/>
      <c r="AI100" s="162"/>
      <c r="AJ100" s="162"/>
      <c r="AK100" s="162"/>
      <c r="AL100" s="162"/>
      <c r="AM100" s="128"/>
      <c r="AN100" s="128"/>
      <c r="AQ100" s="128"/>
      <c r="AR100" s="128"/>
      <c r="AS100" s="128"/>
      <c r="AT100" s="128"/>
      <c r="AU100" s="128"/>
      <c r="AV100" s="128"/>
    </row>
    <row r="101" ht="16.5" customHeight="1">
      <c r="A101" s="128"/>
      <c r="B101" s="128"/>
      <c r="F101" s="128"/>
      <c r="G101" s="128"/>
      <c r="H101" s="128"/>
      <c r="I101" s="128"/>
      <c r="L101" s="128"/>
      <c r="M101" s="128"/>
      <c r="N101" s="128"/>
      <c r="O101" s="128"/>
      <c r="P101" s="128"/>
      <c r="Q101" s="128"/>
      <c r="R101" s="128"/>
      <c r="S101" s="128"/>
      <c r="T101" s="128"/>
      <c r="U101" s="128"/>
      <c r="Z101" s="161"/>
      <c r="AH101" s="128"/>
      <c r="AI101" s="162"/>
      <c r="AJ101" s="162"/>
      <c r="AK101" s="162"/>
      <c r="AL101" s="162"/>
      <c r="AM101" s="128"/>
      <c r="AN101" s="128"/>
      <c r="AQ101" s="128"/>
      <c r="AR101" s="128"/>
      <c r="AS101" s="128"/>
      <c r="AT101" s="128"/>
      <c r="AU101" s="128"/>
      <c r="AV101" s="128"/>
    </row>
    <row r="102" ht="16.5" customHeight="1">
      <c r="A102" s="128"/>
      <c r="B102" s="128"/>
      <c r="F102" s="128"/>
      <c r="G102" s="128"/>
      <c r="H102" s="128"/>
      <c r="I102" s="128"/>
      <c r="L102" s="128"/>
      <c r="M102" s="128"/>
      <c r="N102" s="128"/>
      <c r="O102" s="128"/>
      <c r="P102" s="128"/>
      <c r="Q102" s="128"/>
      <c r="R102" s="128"/>
      <c r="S102" s="128"/>
      <c r="T102" s="128"/>
      <c r="U102" s="128"/>
      <c r="Z102" s="161"/>
      <c r="AH102" s="128"/>
      <c r="AI102" s="162"/>
      <c r="AJ102" s="162"/>
      <c r="AK102" s="162"/>
      <c r="AL102" s="162"/>
      <c r="AM102" s="128"/>
      <c r="AN102" s="128"/>
      <c r="AQ102" s="128"/>
      <c r="AR102" s="128"/>
      <c r="AS102" s="128"/>
      <c r="AT102" s="128"/>
      <c r="AU102" s="128"/>
      <c r="AV102" s="128"/>
    </row>
    <row r="103" ht="16.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Z103" s="161"/>
      <c r="AH103" s="128"/>
      <c r="AI103" s="162"/>
      <c r="AJ103" s="162"/>
      <c r="AK103" s="162"/>
      <c r="AL103" s="162"/>
      <c r="AM103" s="128"/>
      <c r="AN103" s="128"/>
      <c r="AQ103" s="128"/>
      <c r="AR103" s="128"/>
      <c r="AS103" s="128"/>
      <c r="AT103" s="128"/>
      <c r="AU103" s="128"/>
      <c r="AV103" s="128"/>
    </row>
    <row r="104" ht="16.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Z104" s="161"/>
      <c r="AH104" s="128"/>
      <c r="AI104" s="162"/>
      <c r="AJ104" s="162"/>
      <c r="AK104" s="162"/>
      <c r="AL104" s="162"/>
      <c r="AM104" s="128"/>
      <c r="AN104" s="128"/>
      <c r="AQ104" s="128"/>
      <c r="AR104" s="128"/>
      <c r="AS104" s="128"/>
      <c r="AT104" s="128"/>
      <c r="AU104" s="128"/>
      <c r="AV104" s="128"/>
    </row>
    <row r="105" ht="16.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Z105" s="161"/>
      <c r="AH105" s="128"/>
      <c r="AI105" s="162"/>
      <c r="AJ105" s="163"/>
      <c r="AK105" s="162"/>
      <c r="AL105" s="162"/>
      <c r="AM105" s="128"/>
      <c r="AN105" s="128"/>
      <c r="AQ105" s="128"/>
      <c r="AR105" s="128"/>
      <c r="AS105" s="128"/>
      <c r="AT105" s="128"/>
      <c r="AU105" s="128"/>
      <c r="AV105" s="128"/>
    </row>
    <row r="106" ht="16.5" customHeight="1">
      <c r="A106" s="128"/>
      <c r="B106" s="128"/>
      <c r="F106" s="128"/>
      <c r="G106" s="128"/>
      <c r="H106" s="128"/>
      <c r="I106" s="128"/>
      <c r="L106" s="128"/>
      <c r="M106" s="128"/>
      <c r="N106" s="128"/>
      <c r="O106" s="128"/>
      <c r="P106" s="128"/>
      <c r="Q106" s="128"/>
      <c r="R106" s="128"/>
      <c r="S106" s="128"/>
      <c r="T106" s="128"/>
      <c r="U106" s="128"/>
      <c r="Z106" s="161"/>
      <c r="AH106" s="128"/>
      <c r="AI106" s="162"/>
      <c r="AJ106" s="162"/>
      <c r="AK106" s="162"/>
      <c r="AL106" s="162"/>
      <c r="AM106" s="128"/>
      <c r="AN106" s="128"/>
      <c r="AQ106" s="128"/>
      <c r="AR106" s="128"/>
      <c r="AS106" s="128"/>
      <c r="AT106" s="128"/>
      <c r="AU106" s="128"/>
      <c r="AV106" s="128"/>
    </row>
    <row r="107" ht="16.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Z107" s="161"/>
      <c r="AH107" s="128"/>
      <c r="AI107" s="162"/>
      <c r="AJ107" s="162"/>
      <c r="AK107" s="162"/>
      <c r="AL107" s="162"/>
      <c r="AM107" s="128"/>
      <c r="AN107" s="128"/>
      <c r="AQ107" s="128"/>
      <c r="AR107" s="128"/>
      <c r="AS107" s="128"/>
      <c r="AT107" s="128"/>
      <c r="AU107" s="128"/>
      <c r="AV107" s="128"/>
    </row>
    <row r="108" ht="16.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Z108" s="161"/>
      <c r="AH108" s="128"/>
      <c r="AI108" s="162"/>
      <c r="AJ108" s="162"/>
      <c r="AK108" s="162"/>
      <c r="AL108" s="162"/>
      <c r="AM108" s="128"/>
      <c r="AN108" s="128"/>
      <c r="AQ108" s="128"/>
      <c r="AR108" s="128"/>
      <c r="AS108" s="128"/>
      <c r="AT108" s="128"/>
      <c r="AU108" s="128"/>
      <c r="AV108" s="128"/>
    </row>
    <row r="109" ht="16.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Z109" s="161"/>
      <c r="AH109" s="128"/>
      <c r="AI109" s="162"/>
      <c r="AJ109" s="162"/>
      <c r="AK109" s="162"/>
      <c r="AL109" s="162"/>
      <c r="AM109" s="128"/>
      <c r="AN109" s="128"/>
      <c r="AQ109" s="128"/>
      <c r="AR109" s="128"/>
      <c r="AS109" s="128"/>
      <c r="AT109" s="128"/>
      <c r="AU109" s="128"/>
      <c r="AV109" s="128"/>
    </row>
    <row r="110" ht="16.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Z110" s="161"/>
      <c r="AH110" s="128"/>
      <c r="AI110" s="162"/>
      <c r="AJ110" s="162"/>
      <c r="AK110" s="162"/>
      <c r="AL110" s="162"/>
      <c r="AM110" s="128"/>
      <c r="AN110" s="128"/>
      <c r="AQ110" s="128"/>
      <c r="AR110" s="128"/>
      <c r="AS110" s="128"/>
      <c r="AT110" s="128"/>
      <c r="AU110" s="128"/>
      <c r="AV110" s="128"/>
    </row>
    <row r="111" ht="16.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Z111" s="161"/>
      <c r="AH111" s="128"/>
      <c r="AI111" s="162"/>
      <c r="AJ111" s="162"/>
      <c r="AK111" s="162"/>
      <c r="AL111" s="162"/>
      <c r="AM111" s="128"/>
      <c r="AN111" s="128"/>
      <c r="AQ111" s="128"/>
      <c r="AR111" s="128"/>
      <c r="AS111" s="128"/>
      <c r="AT111" s="128"/>
      <c r="AU111" s="128"/>
      <c r="AV111" s="128"/>
    </row>
    <row r="112" ht="16.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Z112" s="161"/>
      <c r="AH112" s="128"/>
      <c r="AI112" s="162"/>
      <c r="AJ112" s="162"/>
      <c r="AK112" s="162"/>
      <c r="AL112" s="162"/>
      <c r="AM112" s="128"/>
      <c r="AN112" s="128"/>
      <c r="AQ112" s="128"/>
      <c r="AR112" s="128"/>
      <c r="AS112" s="128"/>
      <c r="AT112" s="128"/>
      <c r="AU112" s="128"/>
      <c r="AV112" s="128"/>
    </row>
    <row r="113" ht="16.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Z113" s="161"/>
      <c r="AH113" s="128"/>
      <c r="AI113" s="162"/>
      <c r="AJ113" s="162"/>
      <c r="AK113" s="162"/>
      <c r="AL113" s="162"/>
      <c r="AM113" s="128"/>
      <c r="AN113" s="128"/>
      <c r="AQ113" s="128"/>
      <c r="AR113" s="128"/>
      <c r="AS113" s="128"/>
      <c r="AT113" s="128"/>
      <c r="AU113" s="128"/>
      <c r="AV113" s="128"/>
    </row>
    <row r="114" ht="16.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Z114" s="161"/>
      <c r="AH114" s="128"/>
      <c r="AI114" s="162"/>
      <c r="AJ114" s="162"/>
      <c r="AK114" s="162"/>
      <c r="AL114" s="162"/>
      <c r="AM114" s="128"/>
      <c r="AN114" s="128"/>
      <c r="AQ114" s="128"/>
      <c r="AR114" s="128"/>
      <c r="AS114" s="128"/>
      <c r="AT114" s="128"/>
      <c r="AU114" s="128"/>
      <c r="AV114" s="128"/>
    </row>
    <row r="115" ht="16.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Z115" s="161"/>
      <c r="AH115" s="128"/>
      <c r="AI115" s="162"/>
      <c r="AJ115" s="163"/>
      <c r="AK115" s="162"/>
      <c r="AL115" s="162"/>
      <c r="AM115" s="128"/>
      <c r="AN115" s="128"/>
      <c r="AQ115" s="128"/>
      <c r="AR115" s="128"/>
      <c r="AS115" s="128"/>
      <c r="AT115" s="128"/>
      <c r="AU115" s="128"/>
      <c r="AV115" s="128"/>
    </row>
    <row r="116" ht="16.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Z116" s="161"/>
      <c r="AH116" s="128"/>
      <c r="AI116" s="162"/>
      <c r="AJ116" s="163"/>
      <c r="AK116" s="162"/>
      <c r="AL116" s="162"/>
      <c r="AM116" s="128"/>
      <c r="AN116" s="128"/>
      <c r="AQ116" s="128"/>
      <c r="AR116" s="128"/>
      <c r="AS116" s="128"/>
      <c r="AT116" s="128"/>
      <c r="AU116" s="128"/>
      <c r="AV116" s="128"/>
    </row>
    <row r="117" ht="16.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Z117" s="161"/>
      <c r="AH117" s="128"/>
      <c r="AI117" s="162"/>
      <c r="AJ117" s="162"/>
      <c r="AK117" s="162"/>
      <c r="AL117" s="162"/>
      <c r="AM117" s="128"/>
      <c r="AN117" s="128"/>
      <c r="AQ117" s="128"/>
      <c r="AR117" s="128"/>
      <c r="AS117" s="128"/>
      <c r="AT117" s="128"/>
      <c r="AU117" s="128"/>
      <c r="AV117" s="128"/>
    </row>
    <row r="118" ht="16.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Z118" s="161"/>
      <c r="AH118" s="128"/>
      <c r="AI118" s="162"/>
      <c r="AJ118" s="163"/>
      <c r="AK118" s="162"/>
      <c r="AL118" s="162"/>
      <c r="AM118" s="128"/>
      <c r="AN118" s="128"/>
      <c r="AQ118" s="128"/>
      <c r="AR118" s="128"/>
      <c r="AS118" s="128"/>
      <c r="AT118" s="128"/>
      <c r="AU118" s="128"/>
      <c r="AV118" s="128"/>
    </row>
    <row r="119" ht="16.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Z119" s="161"/>
      <c r="AH119" s="128"/>
      <c r="AI119" s="162"/>
      <c r="AJ119" s="163"/>
      <c r="AK119" s="162"/>
      <c r="AL119" s="162"/>
      <c r="AM119" s="128"/>
      <c r="AN119" s="128"/>
      <c r="AQ119" s="128"/>
      <c r="AR119" s="128"/>
      <c r="AS119" s="128"/>
      <c r="AT119" s="128"/>
      <c r="AU119" s="128"/>
      <c r="AV119" s="128"/>
    </row>
    <row r="120" ht="16.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Z120" s="161"/>
      <c r="AH120" s="128"/>
      <c r="AI120" s="162"/>
      <c r="AJ120" s="163"/>
      <c r="AK120" s="162"/>
      <c r="AL120" s="162"/>
      <c r="AQ120" s="128"/>
      <c r="AR120" s="128"/>
      <c r="AS120" s="128"/>
      <c r="AT120" s="128"/>
      <c r="AU120" s="128"/>
      <c r="AV120" s="128"/>
    </row>
    <row r="121" ht="16.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Z121" s="161"/>
      <c r="AH121" s="128"/>
      <c r="AI121" s="162"/>
      <c r="AJ121" s="163"/>
      <c r="AK121" s="162"/>
      <c r="AL121" s="162"/>
      <c r="AQ121" s="128"/>
      <c r="AR121" s="128"/>
      <c r="AS121" s="128"/>
      <c r="AT121" s="128"/>
      <c r="AU121" s="128"/>
      <c r="AV121" s="128"/>
    </row>
    <row r="122" ht="16.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Z122" s="161"/>
      <c r="AH122" s="128"/>
      <c r="AI122" s="162"/>
      <c r="AJ122" s="163"/>
      <c r="AK122" s="162"/>
      <c r="AL122" s="162"/>
      <c r="AM122" s="128"/>
      <c r="AN122" s="128"/>
      <c r="AQ122" s="128"/>
      <c r="AR122" s="128"/>
      <c r="AS122" s="128"/>
      <c r="AT122" s="128"/>
      <c r="AU122" s="128"/>
      <c r="AV122" s="128"/>
    </row>
    <row r="123" ht="16.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Z123" s="161"/>
      <c r="AH123" s="128"/>
      <c r="AI123" s="162"/>
      <c r="AJ123" s="162"/>
      <c r="AK123" s="162"/>
      <c r="AL123" s="162"/>
      <c r="AM123" s="128"/>
      <c r="AN123" s="128"/>
      <c r="AQ123" s="128"/>
      <c r="AR123" s="128"/>
      <c r="AS123" s="128"/>
      <c r="AT123" s="128"/>
      <c r="AU123" s="128"/>
      <c r="AV123" s="128"/>
    </row>
    <row r="124" ht="16.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Z124" s="161"/>
      <c r="AH124" s="128"/>
      <c r="AI124" s="162"/>
      <c r="AJ124" s="163"/>
      <c r="AK124" s="162"/>
      <c r="AL124" s="162"/>
      <c r="AM124" s="128"/>
      <c r="AN124" s="128"/>
      <c r="AQ124" s="128"/>
      <c r="AR124" s="128"/>
      <c r="AS124" s="128"/>
      <c r="AT124" s="128"/>
      <c r="AU124" s="128"/>
      <c r="AV124" s="128"/>
    </row>
    <row r="125" ht="16.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Z125" s="161"/>
      <c r="AH125" s="128"/>
      <c r="AI125" s="162"/>
      <c r="AJ125" s="163"/>
      <c r="AK125" s="162"/>
      <c r="AL125" s="162"/>
      <c r="AQ125" s="128"/>
      <c r="AR125" s="128"/>
      <c r="AS125" s="128"/>
      <c r="AT125" s="128"/>
      <c r="AU125" s="128"/>
      <c r="AV125" s="128"/>
    </row>
    <row r="126" ht="16.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Z126" s="161"/>
      <c r="AH126" s="128"/>
      <c r="AI126" s="162"/>
      <c r="AJ126" s="163"/>
      <c r="AK126" s="162"/>
      <c r="AL126" s="162"/>
      <c r="AQ126" s="128"/>
      <c r="AR126" s="128"/>
      <c r="AS126" s="128"/>
      <c r="AT126" s="128"/>
      <c r="AU126" s="128"/>
      <c r="AV126" s="128"/>
    </row>
    <row r="127" ht="16.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Z127" s="161"/>
      <c r="AH127" s="128"/>
      <c r="AI127" s="162"/>
      <c r="AJ127" s="163"/>
      <c r="AK127" s="162"/>
      <c r="AL127" s="162"/>
      <c r="AQ127" s="128"/>
      <c r="AR127" s="128"/>
      <c r="AS127" s="128"/>
      <c r="AT127" s="128"/>
      <c r="AU127" s="128"/>
      <c r="AV127" s="128"/>
    </row>
    <row r="128" ht="16.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Z128" s="161"/>
      <c r="AH128" s="128"/>
      <c r="AI128" s="162"/>
      <c r="AJ128" s="163"/>
      <c r="AK128" s="162"/>
      <c r="AL128" s="162"/>
      <c r="AQ128" s="128"/>
      <c r="AR128" s="128"/>
      <c r="AS128" s="128"/>
      <c r="AT128" s="128"/>
      <c r="AU128" s="128"/>
      <c r="AV128" s="128"/>
    </row>
    <row r="129" ht="16.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Z129" s="161"/>
      <c r="AH129" s="128"/>
      <c r="AI129" s="162"/>
      <c r="AJ129" s="163"/>
      <c r="AK129" s="162"/>
      <c r="AL129" s="162"/>
      <c r="AQ129" s="128"/>
      <c r="AR129" s="128"/>
      <c r="AS129" s="128"/>
      <c r="AT129" s="128"/>
      <c r="AU129" s="128"/>
      <c r="AV129" s="128"/>
    </row>
    <row r="130" ht="16.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Z130" s="161"/>
      <c r="AH130" s="128"/>
      <c r="AI130" s="162"/>
      <c r="AJ130" s="163"/>
      <c r="AK130" s="162"/>
      <c r="AL130" s="162"/>
      <c r="AQ130" s="128"/>
      <c r="AR130" s="128"/>
      <c r="AS130" s="128"/>
      <c r="AT130" s="128"/>
      <c r="AU130" s="128"/>
      <c r="AV130" s="128"/>
    </row>
    <row r="131" ht="16.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Z131" s="161"/>
      <c r="AH131" s="128"/>
      <c r="AI131" s="162"/>
      <c r="AJ131" s="163"/>
      <c r="AK131" s="162"/>
      <c r="AL131" s="162"/>
      <c r="AQ131" s="128"/>
      <c r="AR131" s="128"/>
      <c r="AS131" s="128"/>
      <c r="AT131" s="128"/>
      <c r="AU131" s="128"/>
      <c r="AV131" s="128"/>
    </row>
    <row r="132" ht="16.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Z132" s="161"/>
      <c r="AH132" s="128"/>
      <c r="AI132" s="162"/>
      <c r="AJ132" s="163"/>
      <c r="AK132" s="162"/>
      <c r="AL132" s="162"/>
      <c r="AQ132" s="128"/>
      <c r="AR132" s="128"/>
      <c r="AS132" s="128"/>
      <c r="AT132" s="128"/>
      <c r="AU132" s="128"/>
      <c r="AV132" s="128"/>
    </row>
    <row r="133" ht="16.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Z133" s="161"/>
      <c r="AH133" s="128"/>
      <c r="AI133" s="162"/>
      <c r="AJ133" s="163"/>
      <c r="AK133" s="162"/>
      <c r="AL133" s="162"/>
      <c r="AQ133" s="128"/>
      <c r="AR133" s="128"/>
      <c r="AS133" s="128"/>
      <c r="AT133" s="128"/>
      <c r="AU133" s="128"/>
      <c r="AV133" s="128"/>
    </row>
    <row r="134" ht="16.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Z134" s="161"/>
      <c r="AH134" s="128"/>
      <c r="AI134" s="162"/>
      <c r="AJ134" s="163"/>
      <c r="AK134" s="162"/>
      <c r="AL134" s="162"/>
      <c r="AQ134" s="128"/>
      <c r="AR134" s="128"/>
      <c r="AS134" s="128"/>
      <c r="AT134" s="128"/>
      <c r="AU134" s="128"/>
      <c r="AV134" s="128"/>
    </row>
    <row r="135" ht="16.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Z135" s="161"/>
      <c r="AH135" s="128"/>
      <c r="AI135" s="162"/>
      <c r="AJ135" s="163"/>
      <c r="AK135" s="162"/>
      <c r="AL135" s="162"/>
      <c r="AQ135" s="128"/>
      <c r="AR135" s="128"/>
      <c r="AS135" s="128"/>
      <c r="AT135" s="128"/>
      <c r="AU135" s="128"/>
      <c r="AV135" s="128"/>
    </row>
    <row r="136" ht="16.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Z136" s="161"/>
      <c r="AH136" s="128"/>
      <c r="AI136" s="162"/>
      <c r="AJ136" s="163"/>
      <c r="AK136" s="162"/>
      <c r="AL136" s="162"/>
      <c r="AQ136" s="128"/>
      <c r="AR136" s="128"/>
      <c r="AS136" s="128"/>
      <c r="AT136" s="128"/>
      <c r="AU136" s="128"/>
      <c r="AV136" s="128"/>
    </row>
    <row r="137" ht="16.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Z137" s="161"/>
      <c r="AH137" s="128"/>
      <c r="AI137" s="162"/>
      <c r="AJ137" s="163"/>
      <c r="AK137" s="162"/>
      <c r="AL137" s="162"/>
      <c r="AM137" s="128"/>
      <c r="AN137" s="128"/>
      <c r="AQ137" s="128"/>
      <c r="AR137" s="128"/>
      <c r="AS137" s="128"/>
      <c r="AT137" s="128"/>
      <c r="AU137" s="128"/>
      <c r="AV137" s="128"/>
    </row>
    <row r="138" ht="16.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Z138" s="161"/>
      <c r="AH138" s="128"/>
      <c r="AI138" s="162"/>
      <c r="AJ138" s="163"/>
      <c r="AK138" s="162"/>
      <c r="AL138" s="162"/>
      <c r="AM138" s="164"/>
      <c r="AN138" s="164"/>
      <c r="AQ138" s="128"/>
      <c r="AR138" s="128"/>
      <c r="AS138" s="128"/>
      <c r="AT138" s="128"/>
      <c r="AU138" s="128"/>
      <c r="AV138" s="128"/>
    </row>
    <row r="139" ht="16.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Z139" s="161"/>
      <c r="AH139" s="128"/>
      <c r="AI139" s="162"/>
      <c r="AJ139" s="163"/>
      <c r="AK139" s="162"/>
      <c r="AL139" s="162"/>
      <c r="AQ139" s="128"/>
      <c r="AR139" s="128"/>
      <c r="AS139" s="128"/>
      <c r="AT139" s="128"/>
      <c r="AU139" s="128"/>
      <c r="AV139" s="128"/>
    </row>
    <row r="140" ht="16.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Z140" s="161"/>
      <c r="AH140" s="128"/>
      <c r="AI140" s="162"/>
      <c r="AJ140" s="163"/>
      <c r="AK140" s="162"/>
      <c r="AL140" s="162"/>
      <c r="AQ140" s="128"/>
      <c r="AR140" s="128"/>
      <c r="AS140" s="128"/>
      <c r="AT140" s="128"/>
      <c r="AU140" s="128"/>
      <c r="AV140" s="128"/>
    </row>
    <row r="141" ht="16.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Z141" s="161"/>
      <c r="AH141" s="128"/>
      <c r="AI141" s="162"/>
      <c r="AJ141" s="163"/>
      <c r="AK141" s="162"/>
      <c r="AL141" s="162"/>
      <c r="AQ141" s="128"/>
      <c r="AR141" s="128"/>
      <c r="AS141" s="128"/>
      <c r="AT141" s="128"/>
      <c r="AU141" s="128"/>
      <c r="AV141" s="128"/>
    </row>
    <row r="142" ht="16.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Z142" s="161"/>
      <c r="AH142" s="128"/>
      <c r="AI142" s="162"/>
      <c r="AJ142" s="163"/>
      <c r="AK142" s="162"/>
      <c r="AL142" s="162"/>
      <c r="AQ142" s="128"/>
      <c r="AR142" s="128"/>
      <c r="AS142" s="128"/>
      <c r="AT142" s="128"/>
      <c r="AU142" s="128"/>
      <c r="AV142" s="128"/>
    </row>
    <row r="143" ht="16.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Z143" s="161"/>
      <c r="AH143" s="128"/>
      <c r="AI143" s="162"/>
      <c r="AJ143" s="163"/>
      <c r="AK143" s="162"/>
      <c r="AL143" s="162"/>
      <c r="AQ143" s="128"/>
      <c r="AR143" s="128"/>
      <c r="AS143" s="128"/>
      <c r="AT143" s="128"/>
      <c r="AU143" s="128"/>
      <c r="AV143" s="128"/>
    </row>
    <row r="144" ht="16.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Z144" s="161"/>
      <c r="AH144" s="128"/>
      <c r="AI144" s="162"/>
      <c r="AJ144" s="163"/>
      <c r="AK144" s="162"/>
      <c r="AL144" s="162"/>
      <c r="AQ144" s="128"/>
      <c r="AR144" s="128"/>
      <c r="AS144" s="128"/>
      <c r="AT144" s="128"/>
      <c r="AU144" s="128"/>
      <c r="AV144" s="128"/>
    </row>
    <row r="145" ht="16.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Z145" s="161"/>
      <c r="AH145" s="128"/>
      <c r="AI145" s="162"/>
      <c r="AJ145" s="163"/>
      <c r="AK145" s="162"/>
      <c r="AL145" s="162"/>
      <c r="AQ145" s="128"/>
      <c r="AR145" s="128"/>
      <c r="AS145" s="128"/>
      <c r="AT145" s="128"/>
      <c r="AU145" s="128"/>
      <c r="AV145" s="128"/>
    </row>
    <row r="146" ht="16.5" customHeight="1">
      <c r="A146" s="128"/>
      <c r="C146" s="128"/>
      <c r="D146" s="128"/>
      <c r="E146" s="128"/>
      <c r="F146" s="128"/>
      <c r="G146" s="128"/>
      <c r="H146" s="128"/>
      <c r="I146" s="128"/>
      <c r="J146" s="128"/>
      <c r="K146" s="128"/>
      <c r="L146" s="128"/>
      <c r="M146" s="128"/>
      <c r="N146" s="128"/>
      <c r="O146" s="128"/>
      <c r="P146" s="128"/>
      <c r="Q146" s="128"/>
      <c r="R146" s="128"/>
      <c r="S146" s="128"/>
      <c r="T146" s="128"/>
      <c r="U146" s="128"/>
      <c r="AH146" s="128"/>
      <c r="AI146" s="162"/>
      <c r="AJ146" s="162"/>
      <c r="AK146" s="162"/>
      <c r="AL146" s="162"/>
      <c r="AQ146" s="128"/>
      <c r="AR146" s="128"/>
      <c r="AS146" s="128"/>
      <c r="AT146" s="128"/>
      <c r="AU146" s="128"/>
      <c r="AV146" s="128"/>
    </row>
    <row r="147" ht="16.5" customHeight="1">
      <c r="A147" s="128"/>
      <c r="C147" s="128"/>
      <c r="D147" s="128"/>
      <c r="E147" s="128"/>
      <c r="F147" s="128"/>
      <c r="G147" s="128"/>
      <c r="H147" s="128"/>
      <c r="I147" s="128"/>
      <c r="J147" s="128"/>
      <c r="K147" s="128"/>
      <c r="L147" s="128"/>
      <c r="M147" s="128"/>
      <c r="N147" s="128"/>
      <c r="O147" s="128"/>
      <c r="P147" s="128"/>
      <c r="Q147" s="128"/>
      <c r="R147" s="128"/>
      <c r="S147" s="128"/>
      <c r="T147" s="128"/>
      <c r="U147" s="128"/>
      <c r="Z147" s="161"/>
      <c r="AH147" s="128"/>
      <c r="AI147" s="162"/>
      <c r="AJ147" s="162"/>
      <c r="AK147" s="128"/>
      <c r="AL147" s="128"/>
      <c r="AO147" s="120"/>
      <c r="AQ147" s="128"/>
      <c r="AR147" s="128"/>
      <c r="AS147" s="128"/>
      <c r="AT147" s="128"/>
      <c r="AU147" s="128"/>
      <c r="AV147" s="128"/>
    </row>
    <row r="148" ht="16.5" customHeight="1">
      <c r="A148" s="128"/>
      <c r="C148" s="128"/>
      <c r="D148" s="128"/>
      <c r="E148" s="128"/>
      <c r="F148" s="128"/>
      <c r="G148" s="128"/>
      <c r="H148" s="128"/>
      <c r="I148" s="128"/>
      <c r="J148" s="128"/>
      <c r="K148" s="128"/>
      <c r="L148" s="128"/>
      <c r="M148" s="128"/>
      <c r="N148" s="128"/>
      <c r="O148" s="128"/>
      <c r="P148" s="128"/>
      <c r="Q148" s="128"/>
      <c r="R148" s="128"/>
      <c r="S148" s="128"/>
      <c r="T148" s="128"/>
      <c r="U148" s="128"/>
      <c r="Z148" s="161"/>
      <c r="AH148" s="128"/>
      <c r="AI148" s="162"/>
      <c r="AJ148" s="162"/>
      <c r="AK148" s="128"/>
      <c r="AL148" s="128"/>
      <c r="AO148" s="120"/>
      <c r="AQ148" s="128"/>
      <c r="AR148" s="128"/>
      <c r="AS148" s="128"/>
      <c r="AT148" s="128"/>
      <c r="AU148" s="128"/>
      <c r="AV148" s="128"/>
    </row>
    <row r="149" ht="16.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Z149" s="161"/>
      <c r="AF149" s="128"/>
      <c r="AH149" s="128"/>
      <c r="AI149" s="162"/>
      <c r="AJ149" s="162"/>
      <c r="AK149" s="128"/>
      <c r="AL149" s="128"/>
      <c r="AO149" s="120"/>
      <c r="AQ149" s="128"/>
      <c r="AR149" s="128"/>
      <c r="AS149" s="128"/>
      <c r="AT149" s="128"/>
      <c r="AU149" s="128"/>
      <c r="AV149" s="128"/>
    </row>
    <row r="150" ht="16.5" customHeight="1">
      <c r="A150" s="128"/>
      <c r="C150" s="128"/>
      <c r="D150" s="128"/>
      <c r="E150" s="128"/>
      <c r="F150" s="128"/>
      <c r="G150" s="128"/>
      <c r="H150" s="128"/>
      <c r="I150" s="128"/>
      <c r="J150" s="128"/>
      <c r="K150" s="128"/>
      <c r="L150" s="128"/>
      <c r="M150" s="128"/>
      <c r="N150" s="128"/>
      <c r="O150" s="128"/>
      <c r="P150" s="128"/>
      <c r="Q150" s="128"/>
      <c r="R150" s="128"/>
      <c r="S150" s="128"/>
      <c r="T150" s="128"/>
      <c r="U150" s="128"/>
      <c r="Y150" s="128"/>
      <c r="Z150" s="161"/>
      <c r="AA150" s="128"/>
      <c r="AB150" s="128"/>
      <c r="AC150" s="128"/>
      <c r="AD150" s="128"/>
      <c r="AE150" s="128"/>
      <c r="AF150" s="128"/>
      <c r="AH150" s="128"/>
      <c r="AI150" s="162"/>
      <c r="AJ150" s="162"/>
      <c r="AK150" s="128"/>
      <c r="AL150" s="128"/>
      <c r="AO150" s="120"/>
      <c r="AQ150" s="161"/>
      <c r="AR150" s="128"/>
      <c r="AS150" s="128"/>
      <c r="AT150" s="128"/>
      <c r="AU150" s="128"/>
      <c r="AV150" s="128"/>
    </row>
    <row r="151" ht="16.5" customHeight="1">
      <c r="A151" s="128"/>
      <c r="C151" s="128"/>
      <c r="D151" s="128"/>
      <c r="E151" s="128"/>
      <c r="F151" s="128"/>
      <c r="G151" s="128"/>
      <c r="H151" s="128"/>
      <c r="I151" s="128"/>
      <c r="J151" s="128"/>
      <c r="K151" s="128"/>
      <c r="L151" s="128"/>
      <c r="M151" s="128"/>
      <c r="N151" s="128"/>
      <c r="O151" s="128"/>
      <c r="P151" s="128"/>
      <c r="Q151" s="128"/>
      <c r="R151" s="128"/>
      <c r="S151" s="128"/>
      <c r="T151" s="128"/>
      <c r="U151" s="128"/>
      <c r="Y151" s="128"/>
      <c r="Z151" s="161"/>
      <c r="AA151" s="128"/>
      <c r="AB151" s="128"/>
      <c r="AC151" s="128"/>
      <c r="AD151" s="128"/>
      <c r="AE151" s="128"/>
      <c r="AF151" s="128"/>
      <c r="AH151" s="128"/>
      <c r="AI151" s="162"/>
      <c r="AJ151" s="162"/>
      <c r="AK151" s="128"/>
      <c r="AL151" s="128"/>
      <c r="AO151" s="120"/>
      <c r="AQ151" s="128"/>
      <c r="AR151" s="128"/>
      <c r="AS151" s="128"/>
      <c r="AT151" s="128"/>
      <c r="AU151" s="128"/>
      <c r="AV151" s="128"/>
    </row>
    <row r="152" ht="16.5" customHeight="1">
      <c r="A152" s="128"/>
      <c r="C152" s="128"/>
      <c r="D152" s="128"/>
      <c r="E152" s="128"/>
      <c r="F152" s="128"/>
      <c r="G152" s="128"/>
      <c r="H152" s="128"/>
      <c r="I152" s="128"/>
      <c r="J152" s="128"/>
      <c r="K152" s="128"/>
      <c r="L152" s="128"/>
      <c r="M152" s="128"/>
      <c r="N152" s="128"/>
      <c r="O152" s="128"/>
      <c r="P152" s="128"/>
      <c r="Q152" s="128"/>
      <c r="R152" s="128"/>
      <c r="S152" s="128"/>
      <c r="T152" s="128"/>
      <c r="U152" s="128"/>
      <c r="Y152" s="128"/>
      <c r="Z152" s="161"/>
      <c r="AA152" s="128"/>
      <c r="AB152" s="128"/>
      <c r="AC152" s="128"/>
      <c r="AD152" s="128"/>
      <c r="AE152" s="128"/>
      <c r="AF152" s="128"/>
      <c r="AH152" s="128"/>
      <c r="AI152" s="162"/>
      <c r="AJ152" s="162"/>
      <c r="AK152" s="128"/>
      <c r="AL152" s="128"/>
      <c r="AO152" s="120"/>
      <c r="AQ152" s="128"/>
      <c r="AR152" s="128"/>
      <c r="AS152" s="128"/>
      <c r="AT152" s="128"/>
      <c r="AU152" s="128"/>
      <c r="AV152" s="128"/>
    </row>
    <row r="153" ht="16.5" customHeight="1">
      <c r="A153" s="128"/>
      <c r="C153" s="128"/>
      <c r="D153" s="128"/>
      <c r="E153" s="128"/>
      <c r="F153" s="128"/>
      <c r="G153" s="128"/>
      <c r="H153" s="128"/>
      <c r="I153" s="128"/>
      <c r="J153" s="128"/>
      <c r="K153" s="128"/>
      <c r="L153" s="128"/>
      <c r="M153" s="128"/>
      <c r="N153" s="128"/>
      <c r="O153" s="128"/>
      <c r="P153" s="128"/>
      <c r="Q153" s="128"/>
      <c r="R153" s="128"/>
      <c r="S153" s="128"/>
      <c r="T153" s="128"/>
      <c r="U153" s="128"/>
      <c r="Y153" s="128"/>
      <c r="Z153" s="161"/>
      <c r="AA153" s="128"/>
      <c r="AB153" s="128"/>
      <c r="AC153" s="128"/>
      <c r="AD153" s="128"/>
      <c r="AE153" s="128"/>
      <c r="AF153" s="128"/>
      <c r="AH153" s="128"/>
      <c r="AI153" s="162"/>
      <c r="AJ153" s="162"/>
      <c r="AK153" s="128"/>
      <c r="AL153" s="128"/>
      <c r="AO153" s="120"/>
      <c r="AQ153" s="128"/>
      <c r="AR153" s="128"/>
      <c r="AS153" s="128"/>
      <c r="AT153" s="128"/>
      <c r="AU153" s="128"/>
      <c r="AV153" s="128"/>
    </row>
    <row r="154" ht="16.5" customHeight="1">
      <c r="A154" s="128"/>
      <c r="C154" s="128"/>
      <c r="D154" s="128"/>
      <c r="E154" s="128"/>
      <c r="F154" s="128"/>
      <c r="G154" s="128"/>
      <c r="H154" s="128"/>
      <c r="I154" s="128"/>
      <c r="J154" s="128"/>
      <c r="K154" s="128"/>
      <c r="L154" s="128"/>
      <c r="M154" s="128"/>
      <c r="N154" s="128"/>
      <c r="O154" s="128"/>
      <c r="P154" s="128"/>
      <c r="Q154" s="128"/>
      <c r="R154" s="128"/>
      <c r="S154" s="128"/>
      <c r="T154" s="128"/>
      <c r="U154" s="128"/>
      <c r="Y154" s="128"/>
      <c r="Z154" s="161"/>
      <c r="AA154" s="128"/>
      <c r="AB154" s="128"/>
      <c r="AC154" s="128"/>
      <c r="AD154" s="128"/>
      <c r="AE154" s="128"/>
      <c r="AF154" s="128"/>
      <c r="AH154" s="128"/>
      <c r="AI154" s="162"/>
      <c r="AJ154" s="162"/>
      <c r="AK154" s="128"/>
      <c r="AL154" s="128"/>
      <c r="AO154" s="120"/>
      <c r="AQ154" s="128"/>
      <c r="AR154" s="128"/>
      <c r="AS154" s="128"/>
      <c r="AT154" s="128"/>
      <c r="AU154" s="128"/>
      <c r="AV154" s="128"/>
    </row>
    <row r="155" ht="16.5" customHeight="1">
      <c r="A155" s="128"/>
      <c r="C155" s="128"/>
      <c r="D155" s="128"/>
      <c r="E155" s="128"/>
      <c r="F155" s="128"/>
      <c r="G155" s="128"/>
      <c r="H155" s="128"/>
      <c r="I155" s="128"/>
      <c r="J155" s="128"/>
      <c r="K155" s="128"/>
      <c r="L155" s="128"/>
      <c r="M155" s="128"/>
      <c r="N155" s="128"/>
      <c r="O155" s="128"/>
      <c r="P155" s="128"/>
      <c r="Q155" s="128"/>
      <c r="R155" s="128"/>
      <c r="S155" s="128"/>
      <c r="T155" s="128"/>
      <c r="U155" s="128"/>
      <c r="Y155" s="128"/>
      <c r="Z155" s="161"/>
      <c r="AA155" s="128"/>
      <c r="AB155" s="128"/>
      <c r="AC155" s="128"/>
      <c r="AD155" s="128"/>
      <c r="AE155" s="128"/>
      <c r="AF155" s="128"/>
      <c r="AH155" s="128"/>
      <c r="AI155" s="162"/>
      <c r="AJ155" s="162"/>
      <c r="AK155" s="128"/>
      <c r="AL155" s="128"/>
      <c r="AO155" s="120"/>
      <c r="AQ155" s="128"/>
      <c r="AR155" s="128"/>
      <c r="AS155" s="128"/>
      <c r="AT155" s="128"/>
      <c r="AU155" s="128"/>
      <c r="AV155" s="128"/>
    </row>
    <row r="156" ht="16.5" customHeight="1">
      <c r="A156" s="128"/>
      <c r="C156" s="128"/>
      <c r="D156" s="128"/>
      <c r="E156" s="128"/>
      <c r="F156" s="128"/>
      <c r="G156" s="128"/>
      <c r="H156" s="128"/>
      <c r="I156" s="128"/>
      <c r="J156" s="128"/>
      <c r="K156" s="128"/>
      <c r="L156" s="128"/>
      <c r="M156" s="128"/>
      <c r="N156" s="128"/>
      <c r="O156" s="128"/>
      <c r="P156" s="128"/>
      <c r="Q156" s="128"/>
      <c r="R156" s="128"/>
      <c r="S156" s="128"/>
      <c r="T156" s="128"/>
      <c r="U156" s="128"/>
      <c r="Y156" s="128"/>
      <c r="Z156" s="161"/>
      <c r="AA156" s="128"/>
      <c r="AB156" s="128"/>
      <c r="AC156" s="128"/>
      <c r="AD156" s="128"/>
      <c r="AE156" s="128"/>
      <c r="AF156" s="128"/>
      <c r="AH156" s="128"/>
      <c r="AI156" s="162"/>
      <c r="AJ156" s="162"/>
      <c r="AK156" s="128"/>
      <c r="AL156" s="128"/>
      <c r="AO156" s="120"/>
      <c r="AQ156" s="128"/>
      <c r="AR156" s="128"/>
      <c r="AS156" s="128"/>
      <c r="AT156" s="128"/>
      <c r="AU156" s="128"/>
      <c r="AV156" s="128"/>
    </row>
    <row r="157" ht="16.5" customHeight="1">
      <c r="A157" s="128"/>
      <c r="C157" s="128"/>
      <c r="D157" s="128"/>
      <c r="E157" s="128"/>
      <c r="F157" s="128"/>
      <c r="G157" s="128"/>
      <c r="H157" s="128"/>
      <c r="I157" s="128"/>
      <c r="J157" s="128"/>
      <c r="K157" s="128"/>
      <c r="L157" s="128"/>
      <c r="M157" s="128"/>
      <c r="N157" s="128"/>
      <c r="O157" s="128"/>
      <c r="P157" s="128"/>
      <c r="Q157" s="128"/>
      <c r="R157" s="128"/>
      <c r="S157" s="128"/>
      <c r="T157" s="128"/>
      <c r="U157" s="128"/>
      <c r="Y157" s="128"/>
      <c r="Z157" s="161"/>
      <c r="AA157" s="128"/>
      <c r="AB157" s="128"/>
      <c r="AC157" s="128"/>
      <c r="AD157" s="128"/>
      <c r="AE157" s="128"/>
      <c r="AF157" s="128"/>
      <c r="AH157" s="128"/>
      <c r="AI157" s="162"/>
      <c r="AJ157" s="162"/>
      <c r="AK157" s="128"/>
      <c r="AL157" s="128"/>
      <c r="AO157" s="120"/>
      <c r="AQ157" s="128"/>
      <c r="AR157" s="128"/>
      <c r="AS157" s="128"/>
      <c r="AT157" s="128"/>
      <c r="AU157" s="128"/>
      <c r="AV157" s="128"/>
    </row>
    <row r="158" ht="16.5" customHeight="1">
      <c r="A158" s="128"/>
      <c r="C158" s="128"/>
      <c r="D158" s="128"/>
      <c r="E158" s="128"/>
      <c r="F158" s="128"/>
      <c r="G158" s="128"/>
      <c r="H158" s="128"/>
      <c r="I158" s="128"/>
      <c r="J158" s="128"/>
      <c r="K158" s="128"/>
      <c r="L158" s="128"/>
      <c r="M158" s="128"/>
      <c r="N158" s="128"/>
      <c r="O158" s="128"/>
      <c r="P158" s="128"/>
      <c r="Q158" s="128"/>
      <c r="R158" s="128"/>
      <c r="S158" s="128"/>
      <c r="T158" s="128"/>
      <c r="U158" s="128"/>
      <c r="Y158" s="128"/>
      <c r="Z158" s="161"/>
      <c r="AA158" s="128"/>
      <c r="AB158" s="128"/>
      <c r="AC158" s="128"/>
      <c r="AD158" s="128"/>
      <c r="AE158" s="128"/>
      <c r="AF158" s="128"/>
      <c r="AH158" s="128"/>
      <c r="AI158" s="162"/>
      <c r="AJ158" s="162"/>
      <c r="AK158" s="128"/>
      <c r="AL158" s="128"/>
      <c r="AO158" s="120"/>
      <c r="AQ158" s="128"/>
      <c r="AR158" s="128"/>
      <c r="AS158" s="128"/>
      <c r="AT158" s="128"/>
      <c r="AU158" s="128"/>
      <c r="AV158" s="128"/>
    </row>
    <row r="159" ht="16.5" customHeight="1">
      <c r="A159" s="128"/>
      <c r="C159" s="128"/>
      <c r="D159" s="128"/>
      <c r="E159" s="128"/>
      <c r="F159" s="128"/>
      <c r="G159" s="128"/>
      <c r="H159" s="128"/>
      <c r="I159" s="128"/>
      <c r="J159" s="128"/>
      <c r="K159" s="128"/>
      <c r="L159" s="128"/>
      <c r="M159" s="128"/>
      <c r="N159" s="128"/>
      <c r="O159" s="128"/>
      <c r="P159" s="128"/>
      <c r="Q159" s="128"/>
      <c r="R159" s="128"/>
      <c r="S159" s="128"/>
      <c r="T159" s="128"/>
      <c r="U159" s="128"/>
      <c r="Y159" s="128"/>
      <c r="Z159" s="161"/>
      <c r="AA159" s="128"/>
      <c r="AB159" s="128"/>
      <c r="AC159" s="128"/>
      <c r="AD159" s="128"/>
      <c r="AE159" s="128"/>
      <c r="AF159" s="128"/>
      <c r="AH159" s="128"/>
      <c r="AI159" s="162"/>
      <c r="AJ159" s="162"/>
      <c r="AK159" s="128"/>
      <c r="AL159" s="128"/>
      <c r="AO159" s="120"/>
      <c r="AQ159" s="128"/>
      <c r="AR159" s="128"/>
      <c r="AS159" s="128"/>
      <c r="AT159" s="128"/>
      <c r="AU159" s="128"/>
      <c r="AV159" s="128"/>
    </row>
    <row r="160" ht="16.5" customHeight="1">
      <c r="A160" s="128"/>
      <c r="C160" s="128"/>
      <c r="D160" s="128"/>
      <c r="E160" s="128"/>
      <c r="F160" s="128"/>
      <c r="G160" s="128"/>
      <c r="H160" s="128"/>
      <c r="I160" s="128"/>
      <c r="J160" s="128"/>
      <c r="K160" s="128"/>
      <c r="L160" s="128"/>
      <c r="M160" s="128"/>
      <c r="N160" s="128"/>
      <c r="O160" s="128"/>
      <c r="P160" s="128"/>
      <c r="Q160" s="128"/>
      <c r="R160" s="128"/>
      <c r="S160" s="128"/>
      <c r="T160" s="128"/>
      <c r="U160" s="128"/>
      <c r="W160" s="128"/>
      <c r="Y160" s="128"/>
      <c r="Z160" s="161"/>
      <c r="AA160" s="128"/>
      <c r="AB160" s="128"/>
      <c r="AC160" s="128"/>
      <c r="AD160" s="128"/>
      <c r="AE160" s="128"/>
      <c r="AF160" s="128"/>
      <c r="AH160" s="128"/>
      <c r="AI160" s="162"/>
      <c r="AJ160" s="162"/>
      <c r="AK160" s="128"/>
      <c r="AL160" s="128"/>
      <c r="AO160" s="120"/>
      <c r="AQ160" s="128"/>
      <c r="AR160" s="128"/>
      <c r="AS160" s="128"/>
      <c r="AT160" s="128"/>
      <c r="AU160" s="128"/>
      <c r="AV160" s="128"/>
    </row>
    <row r="161" ht="16.5" customHeight="1">
      <c r="A161" s="128"/>
      <c r="C161" s="128"/>
      <c r="D161" s="128"/>
      <c r="E161" s="128"/>
      <c r="F161" s="128"/>
      <c r="G161" s="128"/>
      <c r="H161" s="128"/>
      <c r="I161" s="128"/>
      <c r="J161" s="128"/>
      <c r="K161" s="128"/>
      <c r="L161" s="128"/>
      <c r="M161" s="128"/>
      <c r="N161" s="128"/>
      <c r="O161" s="128"/>
      <c r="P161" s="128"/>
      <c r="Q161" s="128"/>
      <c r="R161" s="128"/>
      <c r="S161" s="128"/>
      <c r="T161" s="128"/>
      <c r="U161" s="128"/>
      <c r="Y161" s="128"/>
      <c r="Z161" s="161"/>
      <c r="AA161" s="128"/>
      <c r="AB161" s="128"/>
      <c r="AC161" s="128"/>
      <c r="AD161" s="128"/>
      <c r="AE161" s="128"/>
      <c r="AF161" s="128"/>
      <c r="AH161" s="128"/>
      <c r="AI161" s="162"/>
      <c r="AJ161" s="162"/>
      <c r="AK161" s="128"/>
      <c r="AL161" s="128"/>
      <c r="AO161" s="120"/>
      <c r="AQ161" s="128"/>
      <c r="AR161" s="128"/>
      <c r="AS161" s="128"/>
      <c r="AT161" s="128"/>
      <c r="AU161" s="128"/>
      <c r="AV161" s="128"/>
    </row>
    <row r="162" ht="16.5" customHeight="1">
      <c r="A162" s="128"/>
      <c r="C162" s="128"/>
      <c r="D162" s="128"/>
      <c r="E162" s="128"/>
      <c r="F162" s="128"/>
      <c r="G162" s="128"/>
      <c r="H162" s="128"/>
      <c r="I162" s="128"/>
      <c r="J162" s="128"/>
      <c r="K162" s="128"/>
      <c r="L162" s="128"/>
      <c r="M162" s="128"/>
      <c r="N162" s="128"/>
      <c r="O162" s="128"/>
      <c r="P162" s="128"/>
      <c r="Q162" s="128"/>
      <c r="R162" s="128"/>
      <c r="S162" s="128"/>
      <c r="T162" s="128"/>
      <c r="U162" s="128"/>
      <c r="Y162" s="128"/>
      <c r="Z162" s="161"/>
      <c r="AA162" s="128"/>
      <c r="AB162" s="128"/>
      <c r="AC162" s="128"/>
      <c r="AD162" s="128"/>
      <c r="AE162" s="128"/>
      <c r="AF162" s="128"/>
      <c r="AH162" s="128"/>
      <c r="AI162" s="162"/>
      <c r="AJ162" s="162"/>
      <c r="AK162" s="128"/>
      <c r="AL162" s="128"/>
      <c r="AO162" s="120"/>
      <c r="AQ162" s="128"/>
      <c r="AR162" s="128"/>
      <c r="AS162" s="128"/>
      <c r="AT162" s="128"/>
      <c r="AU162" s="128"/>
      <c r="AV162" s="128"/>
    </row>
    <row r="163" ht="16.5" customHeight="1">
      <c r="A163" s="128"/>
      <c r="C163" s="128"/>
      <c r="D163" s="128"/>
      <c r="E163" s="128"/>
      <c r="F163" s="128"/>
      <c r="G163" s="128"/>
      <c r="H163" s="128"/>
      <c r="I163" s="128"/>
      <c r="J163" s="128"/>
      <c r="K163" s="128"/>
      <c r="L163" s="128"/>
      <c r="M163" s="128"/>
      <c r="N163" s="128"/>
      <c r="O163" s="128"/>
      <c r="P163" s="128"/>
      <c r="Q163" s="128"/>
      <c r="R163" s="128"/>
      <c r="S163" s="128"/>
      <c r="T163" s="128"/>
      <c r="U163" s="128"/>
      <c r="Y163" s="128"/>
      <c r="Z163" s="161"/>
      <c r="AA163" s="128"/>
      <c r="AB163" s="128"/>
      <c r="AC163" s="128"/>
      <c r="AD163" s="128"/>
      <c r="AE163" s="128"/>
      <c r="AF163" s="128"/>
      <c r="AH163" s="128"/>
      <c r="AI163" s="162"/>
      <c r="AJ163" s="162"/>
      <c r="AK163" s="128"/>
      <c r="AL163" s="128"/>
      <c r="AO163" s="120"/>
      <c r="AQ163" s="128"/>
      <c r="AR163" s="128"/>
      <c r="AS163" s="128"/>
      <c r="AT163" s="128"/>
      <c r="AU163" s="128"/>
      <c r="AV163" s="128"/>
    </row>
    <row r="164" ht="16.5" customHeight="1">
      <c r="A164" s="128"/>
      <c r="C164" s="128"/>
      <c r="D164" s="128"/>
      <c r="E164" s="128"/>
      <c r="F164" s="128"/>
      <c r="G164" s="128"/>
      <c r="H164" s="128"/>
      <c r="I164" s="128"/>
      <c r="J164" s="128"/>
      <c r="K164" s="128"/>
      <c r="L164" s="128"/>
      <c r="M164" s="128"/>
      <c r="N164" s="128"/>
      <c r="O164" s="128"/>
      <c r="P164" s="128"/>
      <c r="Q164" s="128"/>
      <c r="R164" s="128"/>
      <c r="S164" s="128"/>
      <c r="T164" s="128"/>
      <c r="U164" s="128"/>
      <c r="Y164" s="128"/>
      <c r="Z164" s="161"/>
      <c r="AA164" s="128"/>
      <c r="AB164" s="128"/>
      <c r="AC164" s="128"/>
      <c r="AD164" s="128"/>
      <c r="AE164" s="128"/>
      <c r="AH164" s="128"/>
      <c r="AI164" s="162"/>
      <c r="AJ164" s="162"/>
      <c r="AK164" s="128"/>
      <c r="AL164" s="128"/>
      <c r="AO164" s="120"/>
      <c r="AQ164" s="128"/>
      <c r="AR164" s="128"/>
      <c r="AS164" s="128"/>
      <c r="AT164" s="128"/>
      <c r="AU164" s="128"/>
      <c r="AV164" s="128"/>
    </row>
    <row r="165" ht="16.5" customHeight="1">
      <c r="A165" s="128"/>
      <c r="C165" s="128"/>
      <c r="D165" s="128"/>
      <c r="E165" s="128"/>
      <c r="F165" s="128"/>
      <c r="G165" s="128"/>
      <c r="H165" s="128"/>
      <c r="I165" s="128"/>
      <c r="J165" s="128"/>
      <c r="K165" s="128"/>
      <c r="L165" s="128"/>
      <c r="M165" s="128"/>
      <c r="N165" s="128"/>
      <c r="O165" s="128"/>
      <c r="P165" s="128"/>
      <c r="Q165" s="128"/>
      <c r="R165" s="128"/>
      <c r="S165" s="128"/>
      <c r="T165" s="128"/>
      <c r="U165" s="128"/>
      <c r="Y165" s="128"/>
      <c r="Z165" s="161"/>
      <c r="AA165" s="128"/>
      <c r="AB165" s="128"/>
      <c r="AC165" s="128"/>
      <c r="AD165" s="128"/>
      <c r="AE165" s="128"/>
      <c r="AH165" s="128"/>
      <c r="AI165" s="162"/>
      <c r="AJ165" s="162"/>
      <c r="AK165" s="162"/>
      <c r="AL165" s="162"/>
      <c r="AO165" s="120"/>
      <c r="AQ165" s="128"/>
      <c r="AR165" s="128"/>
      <c r="AS165" s="128"/>
      <c r="AT165" s="128"/>
      <c r="AU165" s="128"/>
      <c r="AV165" s="128"/>
    </row>
    <row r="166" ht="16.5" customHeight="1">
      <c r="A166" s="128"/>
      <c r="C166" s="128"/>
      <c r="D166" s="128"/>
      <c r="E166" s="128"/>
      <c r="F166" s="128"/>
      <c r="G166" s="128"/>
      <c r="H166" s="128"/>
      <c r="I166" s="128"/>
      <c r="J166" s="128"/>
      <c r="K166" s="128"/>
      <c r="L166" s="128"/>
      <c r="M166" s="128"/>
      <c r="N166" s="128"/>
      <c r="O166" s="128"/>
      <c r="P166" s="128"/>
      <c r="Q166" s="128"/>
      <c r="R166" s="128"/>
      <c r="S166" s="128"/>
      <c r="T166" s="128"/>
      <c r="U166" s="128"/>
      <c r="Y166" s="128"/>
      <c r="Z166" s="161"/>
      <c r="AA166" s="128"/>
      <c r="AB166" s="128"/>
      <c r="AC166" s="128"/>
      <c r="AD166" s="128"/>
      <c r="AE166" s="128"/>
      <c r="AF166" s="128"/>
      <c r="AH166" s="128"/>
      <c r="AI166" s="162"/>
      <c r="AJ166" s="162"/>
      <c r="AK166" s="128"/>
      <c r="AL166" s="128"/>
      <c r="AO166" s="120"/>
      <c r="AQ166" s="128"/>
      <c r="AR166" s="128"/>
      <c r="AS166" s="128"/>
      <c r="AT166" s="128"/>
      <c r="AU166" s="128"/>
      <c r="AV166" s="128"/>
    </row>
    <row r="167" ht="16.5" customHeight="1">
      <c r="A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61"/>
      <c r="AA167" s="128"/>
      <c r="AB167" s="128"/>
      <c r="AC167" s="128"/>
      <c r="AD167" s="128"/>
      <c r="AE167" s="128"/>
      <c r="AF167" s="128"/>
      <c r="AH167" s="128"/>
      <c r="AI167" s="162"/>
      <c r="AJ167" s="162"/>
      <c r="AK167" s="128"/>
      <c r="AL167" s="162"/>
      <c r="AO167" s="120"/>
      <c r="AQ167" s="128"/>
      <c r="AR167" s="128"/>
      <c r="AS167" s="128"/>
      <c r="AT167" s="128"/>
      <c r="AU167" s="128"/>
      <c r="AV167" s="128"/>
    </row>
    <row r="168" ht="16.5" customHeight="1">
      <c r="A168" s="128"/>
      <c r="C168" s="128"/>
      <c r="D168" s="128"/>
      <c r="E168" s="128"/>
      <c r="F168" s="128"/>
      <c r="G168" s="128"/>
      <c r="H168" s="128"/>
      <c r="I168" s="128"/>
      <c r="J168" s="128"/>
      <c r="K168" s="128"/>
      <c r="L168" s="128"/>
      <c r="M168" s="128"/>
      <c r="N168" s="128"/>
      <c r="O168" s="128"/>
      <c r="P168" s="128"/>
      <c r="Q168" s="128"/>
      <c r="R168" s="128"/>
      <c r="S168" s="128"/>
      <c r="T168" s="128"/>
      <c r="U168" s="128"/>
      <c r="Y168" s="128"/>
      <c r="Z168" s="161"/>
      <c r="AA168" s="128"/>
      <c r="AB168" s="128"/>
      <c r="AC168" s="128"/>
      <c r="AD168" s="128"/>
      <c r="AE168" s="128"/>
      <c r="AF168" s="128"/>
      <c r="AH168" s="128"/>
      <c r="AI168" s="162"/>
      <c r="AJ168" s="162"/>
      <c r="AK168" s="162"/>
      <c r="AL168" s="162"/>
      <c r="AQ168" s="128"/>
      <c r="AR168" s="128"/>
      <c r="AS168" s="128"/>
      <c r="AT168" s="128"/>
      <c r="AU168" s="128"/>
      <c r="AV168" s="128"/>
    </row>
    <row r="169" ht="16.5" customHeight="1">
      <c r="A169" s="128"/>
      <c r="C169" s="128"/>
      <c r="D169" s="128"/>
      <c r="E169" s="128"/>
      <c r="F169" s="128"/>
      <c r="G169" s="128"/>
      <c r="H169" s="128"/>
      <c r="I169" s="128"/>
      <c r="J169" s="128"/>
      <c r="K169" s="128"/>
      <c r="L169" s="128"/>
      <c r="M169" s="128"/>
      <c r="N169" s="128"/>
      <c r="O169" s="128"/>
      <c r="P169" s="128"/>
      <c r="Q169" s="128"/>
      <c r="R169" s="128"/>
      <c r="S169" s="128"/>
      <c r="T169" s="128"/>
      <c r="U169" s="128"/>
      <c r="Y169" s="128"/>
      <c r="Z169" s="161"/>
      <c r="AA169" s="128"/>
      <c r="AB169" s="128"/>
      <c r="AC169" s="128"/>
      <c r="AD169" s="128"/>
      <c r="AE169" s="128"/>
      <c r="AF169" s="128"/>
      <c r="AH169" s="128"/>
      <c r="AI169" s="162"/>
      <c r="AJ169" s="162"/>
      <c r="AK169" s="162"/>
      <c r="AL169" s="162"/>
      <c r="AQ169" s="128"/>
      <c r="AR169" s="128"/>
      <c r="AS169" s="128"/>
      <c r="AT169" s="128"/>
      <c r="AU169" s="128"/>
      <c r="AV169" s="128"/>
    </row>
    <row r="170" ht="16.5" customHeight="1">
      <c r="A170" s="128"/>
      <c r="C170" s="128"/>
      <c r="D170" s="128"/>
      <c r="E170" s="128"/>
      <c r="F170" s="128"/>
      <c r="G170" s="128"/>
      <c r="H170" s="128"/>
      <c r="I170" s="128"/>
      <c r="J170" s="128"/>
      <c r="K170" s="128"/>
      <c r="L170" s="128"/>
      <c r="M170" s="128"/>
      <c r="N170" s="128"/>
      <c r="O170" s="128"/>
      <c r="P170" s="128"/>
      <c r="Q170" s="128"/>
      <c r="R170" s="128"/>
      <c r="S170" s="128"/>
      <c r="T170" s="128"/>
      <c r="U170" s="128"/>
      <c r="W170" s="128"/>
      <c r="X170" s="128"/>
      <c r="Y170" s="128"/>
      <c r="Z170" s="161"/>
      <c r="AA170" s="128"/>
      <c r="AB170" s="128"/>
      <c r="AC170" s="128"/>
      <c r="AD170" s="128"/>
      <c r="AE170" s="128"/>
      <c r="AF170" s="128"/>
      <c r="AH170" s="128"/>
      <c r="AI170" s="162"/>
      <c r="AJ170" s="162"/>
      <c r="AK170" s="162"/>
      <c r="AL170" s="162"/>
      <c r="AQ170" s="128"/>
      <c r="AR170" s="128"/>
      <c r="AS170" s="128"/>
      <c r="AT170" s="128"/>
      <c r="AU170" s="128"/>
      <c r="AV170" s="128"/>
    </row>
    <row r="171" ht="16.5" customHeight="1">
      <c r="C171" s="128"/>
      <c r="D171" s="128"/>
      <c r="E171" s="128"/>
      <c r="F171" s="128"/>
      <c r="G171" s="128"/>
      <c r="H171" s="128"/>
      <c r="I171" s="128"/>
      <c r="J171" s="128"/>
      <c r="K171" s="128"/>
      <c r="L171" s="128"/>
      <c r="M171" s="128"/>
      <c r="N171" s="128"/>
      <c r="O171" s="128"/>
      <c r="P171" s="128"/>
      <c r="Q171" s="128"/>
      <c r="R171" s="128"/>
      <c r="S171" s="128"/>
      <c r="T171" s="128"/>
      <c r="U171" s="128"/>
      <c r="Z171" s="161"/>
      <c r="AF171" s="128"/>
      <c r="AH171" s="128"/>
      <c r="AI171" s="162"/>
      <c r="AJ171" s="162"/>
      <c r="AK171" s="162"/>
      <c r="AL171" s="162"/>
      <c r="AQ171" s="128"/>
      <c r="AR171" s="128"/>
      <c r="AS171" s="128"/>
      <c r="AT171" s="128"/>
      <c r="AU171" s="128"/>
      <c r="AV171" s="128"/>
    </row>
    <row r="172" ht="16.5" customHeight="1">
      <c r="C172" s="128"/>
      <c r="D172" s="128"/>
      <c r="E172" s="128"/>
      <c r="F172" s="128"/>
      <c r="G172" s="128"/>
      <c r="H172" s="128"/>
      <c r="I172" s="128"/>
      <c r="J172" s="128"/>
      <c r="K172" s="128"/>
      <c r="L172" s="128"/>
      <c r="M172" s="128"/>
      <c r="N172" s="128"/>
      <c r="O172" s="128"/>
      <c r="P172" s="128"/>
      <c r="Q172" s="128"/>
      <c r="R172" s="128"/>
      <c r="S172" s="128"/>
      <c r="T172" s="128"/>
      <c r="U172" s="128"/>
      <c r="Z172" s="161"/>
      <c r="AF172" s="128"/>
      <c r="AH172" s="128"/>
      <c r="AI172" s="162"/>
      <c r="AJ172" s="162"/>
      <c r="AK172" s="162"/>
      <c r="AL172" s="162"/>
      <c r="AQ172" s="128"/>
      <c r="AR172" s="128"/>
      <c r="AS172" s="128"/>
      <c r="AT172" s="128"/>
      <c r="AU172" s="128"/>
      <c r="AV172" s="128"/>
    </row>
    <row r="173" ht="16.5" customHeight="1">
      <c r="C173" s="128"/>
      <c r="D173" s="128"/>
      <c r="E173" s="128"/>
      <c r="F173" s="128"/>
      <c r="G173" s="128"/>
      <c r="H173" s="128"/>
      <c r="I173" s="128"/>
      <c r="J173" s="128"/>
      <c r="K173" s="128"/>
      <c r="L173" s="128"/>
      <c r="M173" s="128"/>
      <c r="N173" s="128"/>
      <c r="O173" s="128"/>
      <c r="P173" s="128"/>
      <c r="Q173" s="128"/>
      <c r="R173" s="128"/>
      <c r="S173" s="128"/>
      <c r="T173" s="128"/>
      <c r="U173" s="128"/>
      <c r="Z173" s="161"/>
      <c r="AF173" s="128"/>
      <c r="AH173" s="128"/>
      <c r="AI173" s="162"/>
      <c r="AJ173" s="162"/>
      <c r="AK173" s="162"/>
      <c r="AL173" s="162"/>
      <c r="AQ173" s="128"/>
      <c r="AR173" s="128"/>
      <c r="AS173" s="128"/>
      <c r="AT173" s="128"/>
      <c r="AU173" s="128"/>
      <c r="AV173" s="128"/>
    </row>
    <row r="174" ht="16.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Y174" s="128"/>
      <c r="Z174" s="161"/>
      <c r="AB174" s="128"/>
      <c r="AD174" s="128"/>
      <c r="AE174" s="128"/>
      <c r="AF174" s="128"/>
      <c r="AG174" s="128"/>
      <c r="AH174" s="128"/>
      <c r="AI174" s="162"/>
      <c r="AJ174" s="162"/>
      <c r="AK174" s="128"/>
      <c r="AL174" s="128"/>
      <c r="AN174" s="128"/>
      <c r="AO174" s="120"/>
      <c r="AQ174" s="128"/>
      <c r="AR174" s="128"/>
      <c r="AS174" s="128"/>
      <c r="AT174" s="128"/>
      <c r="AU174" s="128"/>
      <c r="AV174" s="128"/>
    </row>
    <row r="175" ht="16.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Y175" s="128"/>
      <c r="Z175" s="161"/>
      <c r="AB175" s="128"/>
      <c r="AD175" s="128"/>
      <c r="AE175" s="128"/>
      <c r="AF175" s="128"/>
      <c r="AG175" s="128"/>
      <c r="AH175" s="128"/>
      <c r="AI175" s="162"/>
      <c r="AJ175" s="162"/>
      <c r="AK175" s="128"/>
      <c r="AL175" s="128"/>
      <c r="AN175" s="128"/>
      <c r="AO175" s="120"/>
      <c r="AQ175" s="128"/>
      <c r="AR175" s="128"/>
      <c r="AS175" s="128"/>
      <c r="AT175" s="128"/>
      <c r="AU175" s="128"/>
      <c r="AV175" s="128"/>
    </row>
    <row r="176" ht="16.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Y176" s="128"/>
      <c r="Z176" s="161"/>
      <c r="AB176" s="128"/>
      <c r="AD176" s="128"/>
      <c r="AE176" s="128"/>
      <c r="AF176" s="128"/>
      <c r="AG176" s="128"/>
      <c r="AH176" s="128"/>
      <c r="AI176" s="162"/>
      <c r="AJ176" s="162"/>
      <c r="AK176" s="128"/>
      <c r="AL176" s="128"/>
      <c r="AN176" s="128"/>
      <c r="AO176" s="120"/>
      <c r="AQ176" s="128"/>
      <c r="AR176" s="128"/>
      <c r="AS176" s="128"/>
      <c r="AT176" s="128"/>
      <c r="AU176" s="128"/>
      <c r="AV176" s="128"/>
    </row>
    <row r="177" ht="16.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Y177" s="128"/>
      <c r="Z177" s="161"/>
      <c r="AB177" s="128"/>
      <c r="AD177" s="128"/>
      <c r="AE177" s="128"/>
      <c r="AF177" s="128"/>
      <c r="AG177" s="128"/>
      <c r="AH177" s="128"/>
      <c r="AI177" s="162"/>
      <c r="AJ177" s="162"/>
      <c r="AK177" s="128"/>
      <c r="AL177" s="128"/>
      <c r="AN177" s="128"/>
      <c r="AO177" s="120"/>
      <c r="AQ177" s="128"/>
      <c r="AR177" s="128"/>
      <c r="AS177" s="128"/>
      <c r="AT177" s="128"/>
      <c r="AU177" s="128"/>
      <c r="AV177" s="128"/>
    </row>
    <row r="178" ht="16.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Y178" s="128"/>
      <c r="Z178" s="161"/>
      <c r="AB178" s="128"/>
      <c r="AD178" s="128"/>
      <c r="AE178" s="128"/>
      <c r="AF178" s="128"/>
      <c r="AG178" s="128"/>
      <c r="AH178" s="128"/>
      <c r="AI178" s="162"/>
      <c r="AJ178" s="162"/>
      <c r="AK178" s="128"/>
      <c r="AL178" s="128"/>
      <c r="AM178" s="128"/>
      <c r="AN178" s="128"/>
      <c r="AO178" s="120"/>
      <c r="AQ178" s="128"/>
      <c r="AR178" s="128"/>
      <c r="AS178" s="128"/>
      <c r="AT178" s="128"/>
      <c r="AU178" s="128"/>
      <c r="AV178" s="128"/>
    </row>
    <row r="179" ht="16.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Y179" s="128"/>
      <c r="Z179" s="161"/>
      <c r="AB179" s="128"/>
      <c r="AD179" s="128"/>
      <c r="AE179" s="128"/>
      <c r="AF179" s="128"/>
      <c r="AG179" s="128"/>
      <c r="AH179" s="128"/>
      <c r="AI179" s="162"/>
      <c r="AJ179" s="162"/>
      <c r="AK179" s="128"/>
      <c r="AL179" s="128"/>
      <c r="AM179" s="128"/>
      <c r="AN179" s="128"/>
      <c r="AO179" s="120"/>
      <c r="AQ179" s="128"/>
      <c r="AR179" s="128"/>
      <c r="AS179" s="128"/>
      <c r="AT179" s="128"/>
      <c r="AU179" s="128"/>
      <c r="AV179" s="128"/>
    </row>
    <row r="180" ht="16.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Y180" s="128"/>
      <c r="Z180" s="161"/>
      <c r="AB180" s="128"/>
      <c r="AD180" s="128"/>
      <c r="AE180" s="128"/>
      <c r="AF180" s="128"/>
      <c r="AG180" s="128"/>
      <c r="AH180" s="128"/>
      <c r="AI180" s="162"/>
      <c r="AJ180" s="162"/>
      <c r="AK180" s="128"/>
      <c r="AL180" s="128"/>
      <c r="AM180" s="128"/>
      <c r="AN180" s="128"/>
      <c r="AO180" s="120"/>
      <c r="AQ180" s="128"/>
      <c r="AR180" s="128"/>
      <c r="AS180" s="128"/>
      <c r="AT180" s="128"/>
      <c r="AU180" s="128"/>
      <c r="AV180" s="128"/>
    </row>
    <row r="181" ht="16.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Y181" s="128"/>
      <c r="Z181" s="161"/>
      <c r="AB181" s="128"/>
      <c r="AD181" s="128"/>
      <c r="AE181" s="128"/>
      <c r="AF181" s="128"/>
      <c r="AG181" s="128"/>
      <c r="AH181" s="128"/>
      <c r="AI181" s="162"/>
      <c r="AJ181" s="162"/>
      <c r="AK181" s="128"/>
      <c r="AL181" s="128"/>
      <c r="AM181" s="128"/>
      <c r="AN181" s="128"/>
      <c r="AO181" s="120"/>
      <c r="AQ181" s="128"/>
      <c r="AR181" s="128"/>
      <c r="AS181" s="128"/>
      <c r="AT181" s="128"/>
      <c r="AU181" s="128"/>
      <c r="AV181" s="128"/>
    </row>
    <row r="182" ht="16.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Y182" s="128"/>
      <c r="Z182" s="161"/>
      <c r="AB182" s="128"/>
      <c r="AD182" s="128"/>
      <c r="AE182" s="128"/>
      <c r="AF182" s="128"/>
      <c r="AG182" s="128"/>
      <c r="AH182" s="128"/>
      <c r="AI182" s="162"/>
      <c r="AJ182" s="162"/>
      <c r="AK182" s="128"/>
      <c r="AL182" s="128"/>
      <c r="AM182" s="128"/>
      <c r="AN182" s="128"/>
      <c r="AO182" s="120"/>
      <c r="AQ182" s="128"/>
      <c r="AR182" s="128"/>
      <c r="AS182" s="128"/>
      <c r="AT182" s="128"/>
      <c r="AU182" s="128"/>
      <c r="AV182" s="128"/>
    </row>
    <row r="183" ht="16.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Y183" s="128"/>
      <c r="Z183" s="161"/>
      <c r="AB183" s="128"/>
      <c r="AD183" s="128"/>
      <c r="AE183" s="128"/>
      <c r="AF183" s="128"/>
      <c r="AG183" s="128"/>
      <c r="AH183" s="128"/>
      <c r="AI183" s="162"/>
      <c r="AJ183" s="162"/>
      <c r="AK183" s="128"/>
      <c r="AL183" s="128"/>
      <c r="AM183" s="128"/>
      <c r="AN183" s="128"/>
      <c r="AO183" s="120"/>
      <c r="AQ183" s="128"/>
      <c r="AR183" s="128"/>
      <c r="AS183" s="128"/>
      <c r="AT183" s="128"/>
      <c r="AU183" s="128"/>
      <c r="AV183" s="128"/>
    </row>
    <row r="184" ht="16.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Y184" s="128"/>
      <c r="Z184" s="161"/>
      <c r="AB184" s="128"/>
      <c r="AD184" s="128"/>
      <c r="AE184" s="128"/>
      <c r="AF184" s="128"/>
      <c r="AG184" s="128"/>
      <c r="AH184" s="128"/>
      <c r="AI184" s="162"/>
      <c r="AJ184" s="162"/>
      <c r="AK184" s="128"/>
      <c r="AL184" s="128"/>
      <c r="AM184" s="128"/>
      <c r="AN184" s="128"/>
      <c r="AO184" s="120"/>
      <c r="AQ184" s="128"/>
      <c r="AR184" s="128"/>
      <c r="AS184" s="128"/>
      <c r="AT184" s="128"/>
      <c r="AU184" s="128"/>
      <c r="AV184" s="128"/>
    </row>
    <row r="185" ht="16.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Y185" s="128"/>
      <c r="Z185" s="161"/>
      <c r="AB185" s="128"/>
      <c r="AD185" s="128"/>
      <c r="AE185" s="128"/>
      <c r="AF185" s="128"/>
      <c r="AG185" s="128"/>
      <c r="AH185" s="128"/>
      <c r="AI185" s="162"/>
      <c r="AJ185" s="162"/>
      <c r="AK185" s="128"/>
      <c r="AL185" s="128"/>
      <c r="AM185" s="128"/>
      <c r="AN185" s="128"/>
      <c r="AO185" s="120"/>
      <c r="AQ185" s="128"/>
      <c r="AR185" s="128"/>
      <c r="AS185" s="128"/>
      <c r="AT185" s="128"/>
      <c r="AU185" s="128"/>
      <c r="AV185" s="128"/>
    </row>
    <row r="186" ht="16.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Y186" s="128"/>
      <c r="Z186" s="161"/>
      <c r="AB186" s="128"/>
      <c r="AD186" s="128"/>
      <c r="AE186" s="128"/>
      <c r="AF186" s="128"/>
      <c r="AG186" s="128"/>
      <c r="AH186" s="128"/>
      <c r="AI186" s="162"/>
      <c r="AJ186" s="162"/>
      <c r="AK186" s="128"/>
      <c r="AL186" s="128"/>
      <c r="AM186" s="128"/>
      <c r="AN186" s="128"/>
      <c r="AO186" s="120"/>
      <c r="AQ186" s="128"/>
      <c r="AR186" s="128"/>
      <c r="AS186" s="128"/>
      <c r="AT186" s="128"/>
      <c r="AU186" s="128"/>
      <c r="AV186" s="128"/>
    </row>
    <row r="187" ht="16.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Y187" s="128"/>
      <c r="Z187" s="161"/>
      <c r="AB187" s="128"/>
      <c r="AD187" s="128"/>
      <c r="AE187" s="128"/>
      <c r="AF187" s="128"/>
      <c r="AG187" s="128"/>
      <c r="AH187" s="128"/>
      <c r="AI187" s="162"/>
      <c r="AJ187" s="162"/>
      <c r="AK187" s="128"/>
      <c r="AL187" s="128"/>
      <c r="AM187" s="128"/>
      <c r="AN187" s="128"/>
      <c r="AO187" s="120"/>
      <c r="AQ187" s="128"/>
      <c r="AR187" s="128"/>
      <c r="AS187" s="128"/>
      <c r="AT187" s="128"/>
      <c r="AU187" s="128"/>
      <c r="AV187" s="128"/>
    </row>
    <row r="188" ht="16.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Y188" s="128"/>
      <c r="Z188" s="161"/>
      <c r="AB188" s="128"/>
      <c r="AD188" s="128"/>
      <c r="AE188" s="128"/>
      <c r="AF188" s="128"/>
      <c r="AG188" s="128"/>
      <c r="AH188" s="128"/>
      <c r="AI188" s="162"/>
      <c r="AJ188" s="162"/>
      <c r="AK188" s="128"/>
      <c r="AL188" s="128"/>
      <c r="AM188" s="128"/>
      <c r="AN188" s="128"/>
      <c r="AO188" s="120"/>
      <c r="AQ188" s="128"/>
      <c r="AR188" s="128"/>
      <c r="AS188" s="128"/>
      <c r="AT188" s="128"/>
      <c r="AU188" s="128"/>
      <c r="AV188" s="128"/>
    </row>
    <row r="189" ht="16.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Y189" s="128"/>
      <c r="Z189" s="161"/>
      <c r="AB189" s="128"/>
      <c r="AD189" s="128"/>
      <c r="AE189" s="128"/>
      <c r="AF189" s="128"/>
      <c r="AH189" s="128"/>
      <c r="AI189" s="162"/>
      <c r="AJ189" s="162"/>
      <c r="AK189" s="128"/>
      <c r="AL189" s="128"/>
      <c r="AM189" s="128"/>
      <c r="AN189" s="128"/>
      <c r="AO189" s="120"/>
      <c r="AQ189" s="128"/>
      <c r="AR189" s="128"/>
      <c r="AS189" s="128"/>
      <c r="AT189" s="128"/>
      <c r="AU189" s="128"/>
      <c r="AV189" s="128"/>
    </row>
    <row r="190" ht="16.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Y190" s="128"/>
      <c r="Z190" s="161"/>
      <c r="AB190" s="128"/>
      <c r="AD190" s="128"/>
      <c r="AE190" s="128"/>
      <c r="AF190" s="128"/>
      <c r="AH190" s="128"/>
      <c r="AI190" s="162"/>
      <c r="AJ190" s="163"/>
      <c r="AK190" s="162"/>
      <c r="AL190" s="162"/>
      <c r="AM190" s="128"/>
      <c r="AN190" s="128"/>
      <c r="AO190" s="120"/>
      <c r="AQ190" s="128"/>
      <c r="AR190" s="128"/>
      <c r="AS190" s="128"/>
      <c r="AT190" s="128"/>
      <c r="AU190" s="128"/>
      <c r="AV190" s="128"/>
    </row>
    <row r="191" ht="16.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Y191" s="128"/>
      <c r="Z191" s="161"/>
      <c r="AB191" s="128"/>
      <c r="AD191" s="128"/>
      <c r="AE191" s="128"/>
      <c r="AF191" s="128"/>
      <c r="AH191" s="128"/>
      <c r="AI191" s="162"/>
      <c r="AJ191" s="163"/>
      <c r="AK191" s="162"/>
      <c r="AL191" s="162"/>
      <c r="AM191" s="128"/>
      <c r="AN191" s="128"/>
      <c r="AO191" s="120"/>
      <c r="AQ191" s="128"/>
      <c r="AR191" s="128"/>
      <c r="AS191" s="128"/>
      <c r="AT191" s="128"/>
      <c r="AU191" s="128"/>
      <c r="AV191" s="128"/>
    </row>
    <row r="192" ht="16.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Y192" s="128"/>
      <c r="Z192" s="161"/>
      <c r="AB192" s="128"/>
      <c r="AD192" s="128"/>
      <c r="AE192" s="128"/>
      <c r="AF192" s="128"/>
      <c r="AH192" s="128"/>
      <c r="AI192" s="162"/>
      <c r="AJ192" s="163"/>
      <c r="AK192" s="162"/>
      <c r="AL192" s="162"/>
      <c r="AM192" s="128"/>
      <c r="AN192" s="128"/>
      <c r="AO192" s="120"/>
      <c r="AQ192" s="128"/>
      <c r="AR192" s="128"/>
      <c r="AS192" s="128"/>
      <c r="AT192" s="128"/>
      <c r="AU192" s="128"/>
      <c r="AV192" s="128"/>
    </row>
    <row r="193" ht="16.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Y193" s="128"/>
      <c r="Z193" s="161"/>
      <c r="AB193" s="128"/>
      <c r="AD193" s="128"/>
      <c r="AE193" s="128"/>
      <c r="AF193" s="128"/>
      <c r="AH193" s="128"/>
      <c r="AI193" s="162"/>
      <c r="AJ193" s="163"/>
      <c r="AK193" s="162"/>
      <c r="AL193" s="162"/>
      <c r="AM193" s="128"/>
      <c r="AN193" s="128"/>
      <c r="AO193" s="120"/>
      <c r="AQ193" s="128"/>
      <c r="AR193" s="128"/>
      <c r="AS193" s="128"/>
      <c r="AT193" s="128"/>
      <c r="AU193" s="128"/>
      <c r="AV193" s="128"/>
    </row>
    <row r="194" ht="16.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Y194" s="128"/>
      <c r="Z194" s="161"/>
      <c r="AB194" s="128"/>
      <c r="AD194" s="128"/>
      <c r="AE194" s="128"/>
      <c r="AF194" s="128"/>
      <c r="AH194" s="128"/>
      <c r="AI194" s="162"/>
      <c r="AJ194" s="163"/>
      <c r="AK194" s="162"/>
      <c r="AL194" s="162"/>
      <c r="AM194" s="128"/>
      <c r="AN194" s="128"/>
      <c r="AO194" s="120"/>
      <c r="AQ194" s="128"/>
      <c r="AR194" s="128"/>
      <c r="AS194" s="128"/>
      <c r="AT194" s="128"/>
      <c r="AU194" s="128"/>
      <c r="AV194" s="128"/>
    </row>
    <row r="195" ht="16.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Y195" s="128"/>
      <c r="Z195" s="161"/>
      <c r="AB195" s="128"/>
      <c r="AD195" s="128"/>
      <c r="AE195" s="128"/>
      <c r="AF195" s="128"/>
      <c r="AH195" s="128"/>
      <c r="AI195" s="162"/>
      <c r="AJ195" s="163"/>
      <c r="AK195" s="162"/>
      <c r="AL195" s="162"/>
      <c r="AM195" s="128"/>
      <c r="AN195" s="128"/>
      <c r="AO195" s="120"/>
      <c r="AQ195" s="128"/>
      <c r="AR195" s="128"/>
      <c r="AS195" s="128"/>
      <c r="AT195" s="128"/>
      <c r="AU195" s="128"/>
      <c r="AV195" s="128"/>
    </row>
    <row r="196" ht="16.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Y196" s="128"/>
      <c r="Z196" s="161"/>
      <c r="AB196" s="128"/>
      <c r="AD196" s="128"/>
      <c r="AE196" s="128"/>
      <c r="AF196" s="128"/>
      <c r="AH196" s="128"/>
      <c r="AI196" s="162"/>
      <c r="AJ196" s="163"/>
      <c r="AK196" s="162"/>
      <c r="AL196" s="162"/>
      <c r="AM196" s="128"/>
      <c r="AN196" s="128"/>
      <c r="AO196" s="120"/>
      <c r="AQ196" s="128"/>
      <c r="AR196" s="128"/>
      <c r="AS196" s="128"/>
      <c r="AT196" s="128"/>
      <c r="AU196" s="128"/>
      <c r="AV196" s="128"/>
    </row>
    <row r="197" ht="16.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Z197" s="161"/>
      <c r="AH197" s="128"/>
      <c r="AI197" s="162"/>
      <c r="AJ197" s="162"/>
      <c r="AK197" s="162"/>
      <c r="AL197" s="162"/>
      <c r="AM197" s="128"/>
      <c r="AN197" s="128"/>
      <c r="AQ197" s="128"/>
      <c r="AR197" s="128"/>
      <c r="AS197" s="128"/>
      <c r="AT197" s="128"/>
      <c r="AU197" s="128"/>
      <c r="AV197" s="128"/>
    </row>
    <row r="198" ht="16.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Z198" s="161"/>
      <c r="AH198" s="128"/>
      <c r="AI198" s="162"/>
      <c r="AJ198" s="162"/>
      <c r="AK198" s="162"/>
      <c r="AL198" s="162"/>
      <c r="AM198" s="128"/>
      <c r="AN198" s="128"/>
      <c r="AQ198" s="128"/>
      <c r="AR198" s="128"/>
      <c r="AS198" s="128"/>
      <c r="AT198" s="128"/>
      <c r="AU198" s="128"/>
      <c r="AV198" s="128"/>
    </row>
    <row r="199" ht="16.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Z199" s="161"/>
      <c r="AH199" s="128"/>
      <c r="AI199" s="162"/>
      <c r="AJ199" s="162"/>
      <c r="AK199" s="162"/>
      <c r="AL199" s="162"/>
      <c r="AM199" s="128"/>
      <c r="AN199" s="128"/>
      <c r="AQ199" s="128"/>
      <c r="AR199" s="128"/>
      <c r="AS199" s="128"/>
      <c r="AT199" s="128"/>
      <c r="AU199" s="128"/>
      <c r="AV199" s="128"/>
    </row>
    <row r="200" ht="16.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Z200" s="161"/>
      <c r="AH200" s="128"/>
      <c r="AI200" s="162"/>
      <c r="AJ200" s="162"/>
      <c r="AK200" s="162"/>
      <c r="AL200" s="162"/>
      <c r="AM200" s="128"/>
      <c r="AN200" s="128"/>
      <c r="AQ200" s="128"/>
      <c r="AR200" s="128"/>
      <c r="AS200" s="128"/>
      <c r="AT200" s="128"/>
      <c r="AU200" s="128"/>
      <c r="AV200" s="128"/>
    </row>
    <row r="201" ht="16.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Z201" s="161"/>
      <c r="AH201" s="128"/>
      <c r="AI201" s="162"/>
      <c r="AJ201" s="162"/>
      <c r="AK201" s="162"/>
      <c r="AL201" s="162"/>
      <c r="AM201" s="128"/>
      <c r="AN201" s="128"/>
      <c r="AQ201" s="128"/>
      <c r="AR201" s="128"/>
      <c r="AS201" s="128"/>
      <c r="AT201" s="128"/>
      <c r="AU201" s="128"/>
      <c r="AV201" s="128"/>
    </row>
    <row r="202" ht="16.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Z202" s="161"/>
      <c r="AH202" s="128"/>
      <c r="AI202" s="162"/>
      <c r="AJ202" s="162"/>
      <c r="AK202" s="162"/>
      <c r="AL202" s="162"/>
      <c r="AM202" s="128"/>
      <c r="AN202" s="128"/>
      <c r="AQ202" s="128"/>
      <c r="AR202" s="128"/>
      <c r="AS202" s="128"/>
      <c r="AT202" s="128"/>
      <c r="AU202" s="128"/>
      <c r="AV202" s="128"/>
    </row>
    <row r="203" ht="16.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Z203" s="161"/>
      <c r="AH203" s="128"/>
      <c r="AI203" s="162"/>
      <c r="AJ203" s="162"/>
      <c r="AK203" s="162"/>
      <c r="AL203" s="162"/>
      <c r="AM203" s="128"/>
      <c r="AN203" s="128"/>
      <c r="AQ203" s="128"/>
      <c r="AR203" s="128"/>
      <c r="AS203" s="128"/>
      <c r="AT203" s="128"/>
      <c r="AU203" s="128"/>
      <c r="AV203" s="128"/>
    </row>
    <row r="204" ht="16.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Z204" s="161"/>
      <c r="AH204" s="128"/>
      <c r="AI204" s="162"/>
      <c r="AJ204" s="162"/>
      <c r="AK204" s="162"/>
      <c r="AL204" s="162"/>
      <c r="AM204" s="128"/>
      <c r="AN204" s="128"/>
      <c r="AQ204" s="128"/>
      <c r="AR204" s="128"/>
      <c r="AS204" s="128"/>
      <c r="AT204" s="128"/>
      <c r="AU204" s="128"/>
      <c r="AV204" s="128"/>
    </row>
    <row r="205" ht="16.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Z205" s="161"/>
      <c r="AH205" s="128"/>
      <c r="AI205" s="162"/>
      <c r="AJ205" s="162"/>
      <c r="AK205" s="162"/>
      <c r="AL205" s="162"/>
      <c r="AM205" s="128"/>
      <c r="AN205" s="128"/>
      <c r="AQ205" s="128"/>
      <c r="AR205" s="128"/>
      <c r="AS205" s="128"/>
      <c r="AT205" s="128"/>
      <c r="AU205" s="128"/>
      <c r="AV205" s="128"/>
    </row>
    <row r="206" ht="16.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Z206" s="161"/>
      <c r="AH206" s="128"/>
      <c r="AI206" s="162"/>
      <c r="AJ206" s="162"/>
      <c r="AK206" s="162"/>
      <c r="AL206" s="162"/>
      <c r="AM206" s="128"/>
      <c r="AN206" s="128"/>
      <c r="AQ206" s="128"/>
      <c r="AR206" s="128"/>
      <c r="AS206" s="128"/>
      <c r="AT206" s="128"/>
      <c r="AU206" s="128"/>
      <c r="AV206" s="128"/>
    </row>
    <row r="207" ht="16.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Z207" s="161"/>
      <c r="AH207" s="128"/>
      <c r="AI207" s="162"/>
      <c r="AJ207" s="162"/>
      <c r="AK207" s="162"/>
      <c r="AL207" s="162"/>
      <c r="AM207" s="128"/>
      <c r="AN207" s="128"/>
      <c r="AQ207" s="128"/>
      <c r="AR207" s="128"/>
      <c r="AS207" s="128"/>
      <c r="AT207" s="128"/>
      <c r="AU207" s="128"/>
      <c r="AV207" s="128"/>
    </row>
    <row r="208" ht="16.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Z208" s="161"/>
      <c r="AH208" s="128"/>
      <c r="AI208" s="162"/>
      <c r="AJ208" s="162"/>
      <c r="AK208" s="162"/>
      <c r="AL208" s="162"/>
      <c r="AM208" s="128"/>
      <c r="AN208" s="128"/>
      <c r="AQ208" s="128"/>
      <c r="AR208" s="128"/>
      <c r="AS208" s="128"/>
      <c r="AT208" s="128"/>
      <c r="AU208" s="128"/>
      <c r="AV208" s="128"/>
    </row>
    <row r="209" ht="16.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Y209" s="128"/>
      <c r="Z209" s="161"/>
      <c r="AH209" s="128"/>
      <c r="AI209" s="162"/>
      <c r="AJ209" s="162"/>
      <c r="AK209" s="162"/>
      <c r="AL209" s="162"/>
      <c r="AM209" s="128"/>
      <c r="AN209" s="128"/>
      <c r="AQ209" s="128"/>
      <c r="AR209" s="128"/>
      <c r="AS209" s="128"/>
      <c r="AT209" s="128"/>
      <c r="AU209" s="128"/>
      <c r="AV209" s="128"/>
    </row>
    <row r="210" ht="16.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Z210" s="161"/>
      <c r="AH210" s="128"/>
      <c r="AI210" s="162"/>
      <c r="AJ210" s="162"/>
      <c r="AK210" s="162"/>
      <c r="AL210" s="162"/>
      <c r="AM210" s="128"/>
      <c r="AN210" s="128"/>
      <c r="AQ210" s="128"/>
      <c r="AR210" s="128"/>
      <c r="AS210" s="128"/>
      <c r="AT210" s="128"/>
      <c r="AU210" s="128"/>
      <c r="AV210" s="128"/>
    </row>
    <row r="211" ht="16.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Z211" s="161"/>
      <c r="AH211" s="128"/>
      <c r="AI211" s="162"/>
      <c r="AJ211" s="162"/>
      <c r="AK211" s="162"/>
      <c r="AL211" s="162"/>
      <c r="AM211" s="128"/>
      <c r="AN211" s="128"/>
      <c r="AQ211" s="128"/>
      <c r="AR211" s="128"/>
      <c r="AS211" s="128"/>
      <c r="AT211" s="128"/>
      <c r="AU211" s="128"/>
      <c r="AV211" s="128"/>
    </row>
    <row r="212" ht="16.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Z212" s="161"/>
      <c r="AH212" s="128"/>
      <c r="AI212" s="162"/>
      <c r="AJ212" s="162"/>
      <c r="AK212" s="162"/>
      <c r="AL212" s="162"/>
      <c r="AM212" s="128"/>
      <c r="AN212" s="128"/>
      <c r="AQ212" s="128"/>
      <c r="AR212" s="128"/>
      <c r="AS212" s="128"/>
      <c r="AT212" s="128"/>
      <c r="AU212" s="128"/>
      <c r="AV212" s="128"/>
    </row>
    <row r="213" ht="16.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Z213" s="161"/>
      <c r="AH213" s="128"/>
      <c r="AI213" s="162"/>
      <c r="AJ213" s="162"/>
      <c r="AK213" s="162"/>
      <c r="AL213" s="162"/>
      <c r="AM213" s="128"/>
      <c r="AN213" s="128"/>
      <c r="AQ213" s="128"/>
      <c r="AR213" s="128"/>
      <c r="AS213" s="128"/>
      <c r="AT213" s="128"/>
      <c r="AU213" s="128"/>
      <c r="AV213" s="128"/>
    </row>
    <row r="214" ht="16.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Z214" s="161"/>
      <c r="AH214" s="128"/>
      <c r="AI214" s="162"/>
      <c r="AJ214" s="162"/>
      <c r="AK214" s="162"/>
      <c r="AL214" s="162"/>
      <c r="AM214" s="128"/>
      <c r="AN214" s="128"/>
      <c r="AQ214" s="128"/>
      <c r="AR214" s="128"/>
      <c r="AS214" s="128"/>
      <c r="AT214" s="128"/>
      <c r="AU214" s="128"/>
      <c r="AV214" s="128"/>
    </row>
    <row r="215" ht="16.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Z215" s="161"/>
      <c r="AH215" s="128"/>
      <c r="AI215" s="162"/>
      <c r="AJ215" s="162"/>
      <c r="AK215" s="162"/>
      <c r="AL215" s="162"/>
      <c r="AM215" s="128"/>
      <c r="AN215" s="128"/>
      <c r="AQ215" s="128"/>
      <c r="AR215" s="128"/>
      <c r="AS215" s="128"/>
      <c r="AT215" s="128"/>
      <c r="AU215" s="128"/>
      <c r="AV215" s="128"/>
    </row>
    <row r="216" ht="16.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Z216" s="161"/>
      <c r="AH216" s="128"/>
      <c r="AI216" s="162"/>
      <c r="AJ216" s="162"/>
      <c r="AK216" s="162"/>
      <c r="AL216" s="162"/>
      <c r="AM216" s="128"/>
      <c r="AN216" s="128"/>
      <c r="AQ216" s="128"/>
      <c r="AR216" s="128"/>
      <c r="AS216" s="128"/>
      <c r="AT216" s="128"/>
      <c r="AU216" s="128"/>
      <c r="AV216" s="128"/>
    </row>
    <row r="217" ht="16.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Z217" s="161"/>
      <c r="AH217" s="128"/>
      <c r="AI217" s="162"/>
      <c r="AJ217" s="162"/>
      <c r="AK217" s="162"/>
      <c r="AL217" s="162"/>
      <c r="AM217" s="128"/>
      <c r="AN217" s="128"/>
      <c r="AQ217" s="128"/>
      <c r="AR217" s="128"/>
      <c r="AS217" s="128"/>
      <c r="AT217" s="128"/>
      <c r="AU217" s="128"/>
      <c r="AV217" s="128"/>
    </row>
    <row r="218" ht="16.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Z218" s="161"/>
      <c r="AH218" s="128"/>
      <c r="AI218" s="162"/>
      <c r="AJ218" s="162"/>
      <c r="AK218" s="162"/>
      <c r="AL218" s="162"/>
      <c r="AM218" s="128"/>
      <c r="AN218" s="128"/>
      <c r="AQ218" s="128"/>
      <c r="AR218" s="128"/>
      <c r="AS218" s="128"/>
      <c r="AT218" s="128"/>
      <c r="AU218" s="128"/>
      <c r="AV218" s="128"/>
    </row>
    <row r="219" ht="16.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Z219" s="161"/>
      <c r="AH219" s="128"/>
      <c r="AI219" s="162"/>
      <c r="AJ219" s="162"/>
      <c r="AK219" s="162"/>
      <c r="AL219" s="162"/>
      <c r="AM219" s="128"/>
      <c r="AN219" s="128"/>
      <c r="AQ219" s="128"/>
      <c r="AR219" s="128"/>
      <c r="AS219" s="128"/>
      <c r="AT219" s="128"/>
      <c r="AU219" s="128"/>
      <c r="AV219" s="128"/>
    </row>
    <row r="220" ht="16.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Z220" s="161"/>
      <c r="AH220" s="128"/>
      <c r="AI220" s="162"/>
      <c r="AJ220" s="162"/>
      <c r="AK220" s="162"/>
      <c r="AL220" s="162"/>
      <c r="AM220" s="128"/>
      <c r="AN220" s="128"/>
      <c r="AQ220" s="128"/>
      <c r="AR220" s="128"/>
      <c r="AS220" s="128"/>
      <c r="AT220" s="128"/>
      <c r="AU220" s="128"/>
      <c r="AV220" s="128"/>
    </row>
    <row r="221" ht="16.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Z221" s="161"/>
      <c r="AH221" s="128"/>
      <c r="AI221" s="162"/>
      <c r="AJ221" s="162"/>
      <c r="AK221" s="162"/>
      <c r="AL221" s="162"/>
      <c r="AM221" s="128"/>
      <c r="AN221" s="128"/>
      <c r="AQ221" s="128"/>
      <c r="AR221" s="128"/>
      <c r="AS221" s="128"/>
      <c r="AT221" s="128"/>
      <c r="AU221" s="128"/>
      <c r="AV221" s="128"/>
    </row>
    <row r="222" ht="16.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Z222" s="161"/>
      <c r="AH222" s="128"/>
      <c r="AI222" s="162"/>
      <c r="AJ222" s="162"/>
      <c r="AK222" s="162"/>
      <c r="AL222" s="162"/>
      <c r="AM222" s="128"/>
      <c r="AN222" s="128"/>
      <c r="AQ222" s="128"/>
      <c r="AR222" s="128"/>
      <c r="AS222" s="128"/>
      <c r="AT222" s="128"/>
      <c r="AU222" s="128"/>
      <c r="AV222" s="128"/>
    </row>
    <row r="223" ht="16.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Z223" s="161"/>
      <c r="AH223" s="128"/>
      <c r="AI223" s="162"/>
      <c r="AJ223" s="162"/>
      <c r="AK223" s="162"/>
      <c r="AL223" s="162"/>
      <c r="AM223" s="128"/>
      <c r="AN223" s="128"/>
      <c r="AQ223" s="128"/>
      <c r="AR223" s="128"/>
      <c r="AS223" s="128"/>
      <c r="AT223" s="128"/>
      <c r="AU223" s="128"/>
      <c r="AV223" s="128"/>
    </row>
    <row r="224" ht="16.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Z224" s="161"/>
      <c r="AH224" s="128"/>
      <c r="AI224" s="162"/>
      <c r="AJ224" s="162"/>
      <c r="AK224" s="162"/>
      <c r="AL224" s="162"/>
      <c r="AM224" s="128"/>
      <c r="AN224" s="128"/>
      <c r="AQ224" s="128"/>
      <c r="AR224" s="128"/>
      <c r="AS224" s="128"/>
      <c r="AT224" s="128"/>
      <c r="AU224" s="128"/>
      <c r="AV224" s="128"/>
    </row>
    <row r="225" ht="16.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Z225" s="161"/>
      <c r="AH225" s="128"/>
      <c r="AI225" s="162"/>
      <c r="AJ225" s="162"/>
      <c r="AK225" s="162"/>
      <c r="AL225" s="162"/>
      <c r="AM225" s="128"/>
      <c r="AN225" s="128"/>
      <c r="AQ225" s="128"/>
      <c r="AR225" s="128"/>
      <c r="AS225" s="128"/>
      <c r="AT225" s="128"/>
      <c r="AU225" s="128"/>
      <c r="AV225" s="128"/>
    </row>
    <row r="226" ht="16.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Z226" s="161"/>
      <c r="AH226" s="128"/>
      <c r="AI226" s="162"/>
      <c r="AJ226" s="162"/>
      <c r="AK226" s="162"/>
      <c r="AL226" s="162"/>
      <c r="AM226" s="128"/>
      <c r="AN226" s="128"/>
      <c r="AQ226" s="128"/>
      <c r="AR226" s="128"/>
      <c r="AS226" s="128"/>
      <c r="AT226" s="128"/>
      <c r="AU226" s="128"/>
      <c r="AV226" s="128"/>
    </row>
    <row r="227" ht="16.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Z227" s="161"/>
      <c r="AH227" s="128"/>
      <c r="AI227" s="162"/>
      <c r="AJ227" s="162"/>
      <c r="AK227" s="162"/>
      <c r="AL227" s="162"/>
      <c r="AM227" s="128"/>
      <c r="AN227" s="128"/>
      <c r="AQ227" s="128"/>
      <c r="AR227" s="128"/>
      <c r="AS227" s="128"/>
      <c r="AT227" s="128"/>
      <c r="AU227" s="128"/>
      <c r="AV227" s="128"/>
    </row>
    <row r="228" ht="16.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Z228" s="161"/>
      <c r="AH228" s="128"/>
      <c r="AI228" s="162"/>
      <c r="AJ228" s="162"/>
      <c r="AK228" s="162"/>
      <c r="AL228" s="162"/>
      <c r="AM228" s="128"/>
      <c r="AN228" s="128"/>
      <c r="AQ228" s="128"/>
      <c r="AR228" s="128"/>
      <c r="AS228" s="128"/>
      <c r="AT228" s="128"/>
      <c r="AU228" s="128"/>
      <c r="AV228" s="128"/>
    </row>
    <row r="229" ht="16.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Z229" s="161"/>
      <c r="AH229" s="128"/>
      <c r="AI229" s="162"/>
      <c r="AJ229" s="162"/>
      <c r="AK229" s="162"/>
      <c r="AL229" s="162"/>
      <c r="AM229" s="128"/>
      <c r="AN229" s="128"/>
      <c r="AQ229" s="128"/>
      <c r="AR229" s="128"/>
      <c r="AS229" s="128"/>
      <c r="AT229" s="128"/>
      <c r="AU229" s="128"/>
      <c r="AV229" s="128"/>
    </row>
    <row r="230" ht="16.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Z230" s="161"/>
      <c r="AH230" s="128"/>
      <c r="AI230" s="162"/>
      <c r="AJ230" s="162"/>
      <c r="AK230" s="162"/>
      <c r="AL230" s="162"/>
      <c r="AM230" s="128"/>
      <c r="AN230" s="128"/>
      <c r="AQ230" s="128"/>
      <c r="AR230" s="128"/>
      <c r="AS230" s="128"/>
      <c r="AT230" s="128"/>
      <c r="AU230" s="128"/>
      <c r="AV230" s="128"/>
    </row>
    <row r="231" ht="16.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Z231" s="161"/>
      <c r="AH231" s="128"/>
      <c r="AI231" s="162"/>
      <c r="AJ231" s="162"/>
      <c r="AK231" s="162"/>
      <c r="AL231" s="162"/>
      <c r="AM231" s="128"/>
      <c r="AN231" s="128"/>
      <c r="AQ231" s="128"/>
      <c r="AR231" s="128"/>
      <c r="AS231" s="128"/>
      <c r="AT231" s="128"/>
      <c r="AU231" s="128"/>
      <c r="AV231" s="128"/>
    </row>
    <row r="232" ht="16.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Z232" s="161"/>
      <c r="AH232" s="128"/>
      <c r="AI232" s="162"/>
      <c r="AJ232" s="162"/>
      <c r="AK232" s="162"/>
      <c r="AL232" s="162"/>
      <c r="AM232" s="128"/>
      <c r="AN232" s="128"/>
      <c r="AQ232" s="128"/>
      <c r="AR232" s="128"/>
      <c r="AS232" s="128"/>
      <c r="AT232" s="128"/>
      <c r="AU232" s="128"/>
      <c r="AV232" s="128"/>
    </row>
    <row r="233" ht="16.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Z233" s="161"/>
      <c r="AH233" s="128"/>
      <c r="AI233" s="162"/>
      <c r="AJ233" s="162"/>
      <c r="AK233" s="162"/>
      <c r="AL233" s="162"/>
      <c r="AM233" s="128"/>
      <c r="AN233" s="128"/>
      <c r="AQ233" s="128"/>
      <c r="AR233" s="128"/>
      <c r="AS233" s="128"/>
      <c r="AT233" s="128"/>
      <c r="AU233" s="128"/>
      <c r="AV233" s="128"/>
    </row>
    <row r="234" ht="16.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Z234" s="161"/>
      <c r="AH234" s="128"/>
      <c r="AI234" s="162"/>
      <c r="AJ234" s="162"/>
      <c r="AK234" s="162"/>
      <c r="AL234" s="162"/>
      <c r="AM234" s="128"/>
      <c r="AN234" s="128"/>
      <c r="AQ234" s="128"/>
      <c r="AR234" s="128"/>
      <c r="AS234" s="128"/>
      <c r="AT234" s="128"/>
      <c r="AU234" s="128"/>
      <c r="AV234" s="128"/>
    </row>
    <row r="235" ht="16.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Z235" s="161"/>
      <c r="AH235" s="128"/>
      <c r="AI235" s="162"/>
      <c r="AJ235" s="162"/>
      <c r="AK235" s="162"/>
      <c r="AL235" s="162"/>
      <c r="AM235" s="128"/>
      <c r="AN235" s="128"/>
      <c r="AQ235" s="128"/>
      <c r="AR235" s="128"/>
      <c r="AS235" s="128"/>
      <c r="AT235" s="128"/>
      <c r="AU235" s="128"/>
      <c r="AV235" s="128"/>
    </row>
    <row r="236" ht="16.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Z236" s="161"/>
      <c r="AH236" s="128"/>
      <c r="AI236" s="162"/>
      <c r="AJ236" s="162"/>
      <c r="AK236" s="162"/>
      <c r="AL236" s="162"/>
      <c r="AM236" s="128"/>
      <c r="AN236" s="128"/>
      <c r="AQ236" s="128"/>
      <c r="AR236" s="128"/>
      <c r="AS236" s="128"/>
      <c r="AT236" s="128"/>
      <c r="AU236" s="128"/>
      <c r="AV236" s="128"/>
    </row>
    <row r="237" ht="16.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Z237" s="161"/>
      <c r="AH237" s="128"/>
      <c r="AI237" s="162"/>
      <c r="AJ237" s="162"/>
      <c r="AK237" s="162"/>
      <c r="AL237" s="162"/>
      <c r="AM237" s="128"/>
      <c r="AN237" s="128"/>
      <c r="AR237" s="128"/>
      <c r="AS237" s="128"/>
      <c r="AT237" s="128"/>
      <c r="AU237" s="128"/>
      <c r="AV237" s="128"/>
    </row>
    <row r="238" ht="16.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Z238" s="161"/>
      <c r="AH238" s="128"/>
      <c r="AI238" s="162"/>
      <c r="AJ238" s="162"/>
      <c r="AK238" s="162"/>
      <c r="AL238" s="162"/>
      <c r="AM238" s="128"/>
      <c r="AN238" s="128"/>
      <c r="AQ238" s="128"/>
      <c r="AR238" s="128"/>
      <c r="AS238" s="128"/>
      <c r="AT238" s="128"/>
      <c r="AU238" s="128"/>
      <c r="AV238" s="128"/>
    </row>
    <row r="239" ht="16.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Z239" s="161"/>
      <c r="AH239" s="128"/>
      <c r="AI239" s="162"/>
      <c r="AJ239" s="162"/>
      <c r="AK239" s="162"/>
      <c r="AL239" s="162"/>
      <c r="AM239" s="128"/>
      <c r="AN239" s="128"/>
      <c r="AQ239" s="128"/>
      <c r="AR239" s="128"/>
      <c r="AS239" s="128"/>
      <c r="AT239" s="128"/>
      <c r="AU239" s="128"/>
      <c r="AV239" s="128"/>
    </row>
    <row r="240" ht="16.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Z240" s="161"/>
      <c r="AH240" s="128"/>
      <c r="AI240" s="162"/>
      <c r="AJ240" s="162"/>
      <c r="AK240" s="162"/>
      <c r="AL240" s="162"/>
      <c r="AM240" s="128"/>
      <c r="AN240" s="128"/>
      <c r="AQ240" s="128"/>
      <c r="AR240" s="128"/>
      <c r="AS240" s="128"/>
      <c r="AT240" s="128"/>
      <c r="AU240" s="128"/>
      <c r="AV240" s="128"/>
    </row>
    <row r="241" ht="16.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Z241" s="161"/>
      <c r="AH241" s="128"/>
      <c r="AI241" s="162"/>
      <c r="AJ241" s="162"/>
      <c r="AK241" s="162"/>
      <c r="AL241" s="162"/>
      <c r="AM241" s="128"/>
      <c r="AN241" s="128"/>
      <c r="AQ241" s="128"/>
      <c r="AR241" s="128"/>
      <c r="AS241" s="128"/>
      <c r="AT241" s="128"/>
      <c r="AU241" s="128"/>
      <c r="AV241" s="128"/>
    </row>
    <row r="242" ht="16.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Z242" s="161"/>
      <c r="AH242" s="128"/>
      <c r="AI242" s="162"/>
      <c r="AJ242" s="162"/>
      <c r="AK242" s="162"/>
      <c r="AL242" s="162"/>
      <c r="AM242" s="128"/>
      <c r="AN242" s="128"/>
      <c r="AQ242" s="128"/>
      <c r="AR242" s="128"/>
      <c r="AS242" s="128"/>
      <c r="AT242" s="128"/>
      <c r="AU242" s="128"/>
      <c r="AV242" s="128"/>
    </row>
    <row r="243" ht="16.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Z243" s="161"/>
      <c r="AH243" s="128"/>
      <c r="AI243" s="162"/>
      <c r="AJ243" s="162"/>
      <c r="AK243" s="162"/>
      <c r="AL243" s="162"/>
      <c r="AM243" s="128"/>
      <c r="AN243" s="128"/>
      <c r="AR243" s="128"/>
      <c r="AS243" s="128"/>
      <c r="AT243" s="128"/>
      <c r="AU243" s="128"/>
      <c r="AV243" s="128"/>
    </row>
    <row r="244" ht="16.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Z244" s="161"/>
      <c r="AH244" s="128"/>
      <c r="AI244" s="162"/>
      <c r="AJ244" s="162"/>
      <c r="AK244" s="162"/>
      <c r="AL244" s="162"/>
      <c r="AM244" s="128"/>
      <c r="AN244" s="128"/>
      <c r="AR244" s="128"/>
      <c r="AS244" s="128"/>
      <c r="AT244" s="128"/>
      <c r="AU244" s="128"/>
      <c r="AV244" s="128"/>
    </row>
    <row r="245" ht="16.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Z245" s="161"/>
      <c r="AH245" s="128"/>
      <c r="AI245" s="162"/>
      <c r="AJ245" s="162"/>
      <c r="AK245" s="162"/>
      <c r="AL245" s="162"/>
      <c r="AM245" s="128"/>
      <c r="AN245" s="128"/>
      <c r="AR245" s="128"/>
      <c r="AS245" s="128"/>
      <c r="AT245" s="128"/>
      <c r="AU245" s="128"/>
      <c r="AV245" s="128"/>
    </row>
    <row r="246" ht="16.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Z246" s="161"/>
      <c r="AH246" s="128"/>
      <c r="AI246" s="162"/>
      <c r="AJ246" s="162"/>
      <c r="AK246" s="162"/>
      <c r="AL246" s="162"/>
      <c r="AM246" s="128"/>
      <c r="AN246" s="128"/>
      <c r="AR246" s="128"/>
      <c r="AS246" s="128"/>
      <c r="AT246" s="128"/>
      <c r="AU246" s="128"/>
      <c r="AV246" s="128"/>
    </row>
    <row r="247" ht="16.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Z247" s="161"/>
      <c r="AH247" s="128"/>
      <c r="AI247" s="162"/>
      <c r="AJ247" s="162"/>
      <c r="AK247" s="162"/>
      <c r="AL247" s="162"/>
      <c r="AM247" s="128"/>
      <c r="AN247" s="128"/>
      <c r="AR247" s="128"/>
      <c r="AS247" s="128"/>
      <c r="AT247" s="128"/>
      <c r="AU247" s="128"/>
      <c r="AV247" s="128"/>
    </row>
    <row r="248" ht="16.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Z248" s="161"/>
      <c r="AH248" s="128"/>
      <c r="AI248" s="162"/>
      <c r="AJ248" s="162"/>
      <c r="AK248" s="162"/>
      <c r="AL248" s="162"/>
      <c r="AM248" s="128"/>
      <c r="AN248" s="128"/>
      <c r="AR248" s="128"/>
      <c r="AS248" s="128"/>
      <c r="AT248" s="128"/>
      <c r="AU248" s="128"/>
      <c r="AV248" s="128"/>
    </row>
    <row r="249" ht="16.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Z249" s="161"/>
      <c r="AH249" s="128"/>
      <c r="AI249" s="162"/>
      <c r="AJ249" s="162"/>
      <c r="AK249" s="162"/>
      <c r="AL249" s="162"/>
      <c r="AM249" s="128"/>
      <c r="AN249" s="128"/>
      <c r="AR249" s="128"/>
      <c r="AS249" s="128"/>
      <c r="AT249" s="128"/>
      <c r="AU249" s="128"/>
      <c r="AV249" s="128"/>
    </row>
    <row r="250" ht="16.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Z250" s="161"/>
      <c r="AH250" s="128"/>
      <c r="AI250" s="162"/>
      <c r="AJ250" s="162"/>
      <c r="AK250" s="162"/>
      <c r="AL250" s="162"/>
      <c r="AM250" s="128"/>
      <c r="AN250" s="128"/>
      <c r="AR250" s="128"/>
      <c r="AS250" s="128"/>
      <c r="AT250" s="128"/>
      <c r="AU250" s="128"/>
      <c r="AV250" s="128"/>
    </row>
    <row r="251" ht="16.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Z251" s="161"/>
      <c r="AH251" s="128"/>
      <c r="AI251" s="162"/>
      <c r="AJ251" s="162"/>
      <c r="AK251" s="162"/>
      <c r="AL251" s="162"/>
      <c r="AM251" s="128"/>
      <c r="AN251" s="128"/>
      <c r="AR251" s="128"/>
      <c r="AS251" s="128"/>
      <c r="AT251" s="128"/>
      <c r="AU251" s="128"/>
      <c r="AV251" s="128"/>
    </row>
    <row r="252" ht="16.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Z252" s="161"/>
      <c r="AH252" s="128"/>
      <c r="AI252" s="162"/>
      <c r="AJ252" s="162"/>
      <c r="AK252" s="162"/>
      <c r="AL252" s="162"/>
      <c r="AM252" s="128"/>
      <c r="AN252" s="128"/>
      <c r="AR252" s="128"/>
      <c r="AS252" s="128"/>
      <c r="AT252" s="128"/>
      <c r="AU252" s="128"/>
      <c r="AV252" s="128"/>
    </row>
    <row r="253" ht="16.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Z253" s="161"/>
      <c r="AH253" s="128"/>
      <c r="AI253" s="162"/>
      <c r="AJ253" s="162"/>
      <c r="AK253" s="162"/>
      <c r="AL253" s="162"/>
      <c r="AM253" s="128"/>
      <c r="AN253" s="128"/>
      <c r="AR253" s="128"/>
      <c r="AS253" s="128"/>
      <c r="AT253" s="128"/>
      <c r="AU253" s="128"/>
      <c r="AV253" s="128"/>
    </row>
    <row r="254" ht="16.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Z254" s="161"/>
      <c r="AH254" s="128"/>
      <c r="AI254" s="162"/>
      <c r="AJ254" s="162"/>
      <c r="AK254" s="162"/>
      <c r="AL254" s="162"/>
      <c r="AM254" s="128"/>
      <c r="AN254" s="128"/>
      <c r="AR254" s="128"/>
      <c r="AS254" s="128"/>
      <c r="AT254" s="128"/>
      <c r="AU254" s="128"/>
      <c r="AV254" s="128"/>
    </row>
    <row r="255" ht="16.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Z255" s="161"/>
      <c r="AH255" s="128"/>
      <c r="AI255" s="162"/>
      <c r="AJ255" s="162"/>
      <c r="AK255" s="162"/>
      <c r="AL255" s="162"/>
      <c r="AM255" s="128"/>
      <c r="AN255" s="128"/>
      <c r="AR255" s="128"/>
      <c r="AS255" s="128"/>
      <c r="AT255" s="128"/>
      <c r="AU255" s="128"/>
      <c r="AV255" s="128"/>
    </row>
    <row r="256" ht="16.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Z256" s="161"/>
      <c r="AH256" s="128"/>
      <c r="AI256" s="162"/>
      <c r="AJ256" s="162"/>
      <c r="AK256" s="162"/>
      <c r="AL256" s="162"/>
      <c r="AM256" s="128"/>
      <c r="AN256" s="128"/>
      <c r="AR256" s="128"/>
      <c r="AS256" s="128"/>
      <c r="AT256" s="128"/>
      <c r="AU256" s="128"/>
      <c r="AV256" s="128"/>
    </row>
    <row r="257" ht="16.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Z257" s="161"/>
      <c r="AH257" s="128"/>
      <c r="AI257" s="162"/>
      <c r="AJ257" s="162"/>
      <c r="AK257" s="162"/>
      <c r="AL257" s="162"/>
      <c r="AM257" s="128"/>
      <c r="AN257" s="128"/>
      <c r="AR257" s="128"/>
      <c r="AS257" s="128"/>
      <c r="AT257" s="128"/>
      <c r="AU257" s="128"/>
      <c r="AV257" s="128"/>
    </row>
    <row r="258" ht="16.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Z258" s="161"/>
      <c r="AH258" s="128"/>
      <c r="AI258" s="162"/>
      <c r="AJ258" s="162"/>
      <c r="AK258" s="162"/>
      <c r="AL258" s="162"/>
      <c r="AM258" s="128"/>
      <c r="AN258" s="128"/>
      <c r="AR258" s="128"/>
      <c r="AS258" s="128"/>
      <c r="AT258" s="128"/>
      <c r="AU258" s="128"/>
      <c r="AV258" s="128"/>
    </row>
    <row r="259" ht="16.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Z259" s="161"/>
      <c r="AH259" s="128"/>
      <c r="AI259" s="162"/>
      <c r="AJ259" s="162"/>
      <c r="AK259" s="162"/>
      <c r="AL259" s="162"/>
      <c r="AM259" s="128"/>
      <c r="AN259" s="128"/>
      <c r="AR259" s="128"/>
      <c r="AS259" s="128"/>
      <c r="AT259" s="128"/>
      <c r="AU259" s="128"/>
      <c r="AV259" s="128"/>
    </row>
    <row r="260" ht="16.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Z260" s="161"/>
      <c r="AH260" s="128"/>
      <c r="AI260" s="162"/>
      <c r="AJ260" s="162"/>
      <c r="AK260" s="162"/>
      <c r="AL260" s="162"/>
      <c r="AM260" s="128"/>
      <c r="AN260" s="128"/>
      <c r="AR260" s="128"/>
      <c r="AS260" s="128"/>
      <c r="AT260" s="128"/>
      <c r="AU260" s="128"/>
      <c r="AV260" s="128"/>
    </row>
    <row r="261" ht="16.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Z261" s="161"/>
      <c r="AH261" s="128"/>
      <c r="AI261" s="162"/>
      <c r="AJ261" s="162"/>
      <c r="AK261" s="162"/>
      <c r="AL261" s="162"/>
      <c r="AM261" s="128"/>
      <c r="AN261" s="128"/>
      <c r="AR261" s="128"/>
      <c r="AS261" s="128"/>
      <c r="AT261" s="128"/>
      <c r="AU261" s="128"/>
      <c r="AV261" s="128"/>
    </row>
    <row r="262" ht="16.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Z262" s="161"/>
      <c r="AH262" s="128"/>
      <c r="AI262" s="162"/>
      <c r="AJ262" s="162"/>
      <c r="AK262" s="162"/>
      <c r="AL262" s="162"/>
      <c r="AM262" s="128"/>
      <c r="AN262" s="128"/>
      <c r="AR262" s="128"/>
      <c r="AS262" s="128"/>
      <c r="AT262" s="128"/>
      <c r="AU262" s="128"/>
      <c r="AV262" s="128"/>
    </row>
    <row r="263" ht="16.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Z263" s="161"/>
      <c r="AH263" s="128"/>
      <c r="AI263" s="162"/>
      <c r="AJ263" s="162"/>
      <c r="AK263" s="162"/>
      <c r="AL263" s="162"/>
      <c r="AM263" s="128"/>
      <c r="AN263" s="128"/>
      <c r="AR263" s="128"/>
      <c r="AS263" s="128"/>
      <c r="AT263" s="128"/>
      <c r="AU263" s="128"/>
      <c r="AV263" s="128"/>
    </row>
    <row r="264" ht="16.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Z264" s="161"/>
      <c r="AH264" s="128"/>
      <c r="AI264" s="162"/>
      <c r="AJ264" s="162"/>
      <c r="AK264" s="162"/>
      <c r="AL264" s="162"/>
      <c r="AM264" s="128"/>
      <c r="AN264" s="128"/>
      <c r="AR264" s="128"/>
      <c r="AS264" s="128"/>
      <c r="AT264" s="128"/>
      <c r="AU264" s="128"/>
      <c r="AV264" s="128"/>
    </row>
    <row r="265" ht="16.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Z265" s="161"/>
      <c r="AH265" s="128"/>
      <c r="AI265" s="162"/>
      <c r="AJ265" s="162"/>
      <c r="AK265" s="162"/>
      <c r="AL265" s="162"/>
      <c r="AM265" s="128"/>
      <c r="AN265" s="128"/>
      <c r="AR265" s="128"/>
      <c r="AS265" s="128"/>
      <c r="AT265" s="128"/>
      <c r="AU265" s="128"/>
      <c r="AV265" s="128"/>
    </row>
    <row r="266" ht="16.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Z266" s="161"/>
      <c r="AH266" s="128"/>
      <c r="AI266" s="162"/>
      <c r="AJ266" s="162"/>
      <c r="AK266" s="162"/>
      <c r="AL266" s="162"/>
      <c r="AM266" s="128"/>
      <c r="AN266" s="128"/>
      <c r="AR266" s="128"/>
      <c r="AS266" s="128"/>
      <c r="AT266" s="128"/>
      <c r="AU266" s="128"/>
      <c r="AV266" s="128"/>
    </row>
    <row r="267" ht="16.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Z267" s="161"/>
      <c r="AH267" s="128"/>
      <c r="AI267" s="162"/>
      <c r="AJ267" s="162"/>
      <c r="AK267" s="162"/>
      <c r="AL267" s="162"/>
      <c r="AM267" s="128"/>
      <c r="AN267" s="128"/>
      <c r="AR267" s="128"/>
      <c r="AS267" s="128"/>
      <c r="AT267" s="128"/>
      <c r="AU267" s="128"/>
      <c r="AV267" s="128"/>
    </row>
    <row r="268" ht="16.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Z268" s="161"/>
      <c r="AH268" s="128"/>
      <c r="AI268" s="162"/>
      <c r="AJ268" s="162"/>
      <c r="AK268" s="162"/>
      <c r="AL268" s="162"/>
      <c r="AM268" s="128"/>
      <c r="AN268" s="128"/>
      <c r="AR268" s="128"/>
      <c r="AS268" s="128"/>
      <c r="AT268" s="128"/>
      <c r="AU268" s="128"/>
      <c r="AV268" s="128"/>
    </row>
    <row r="269" ht="16.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Z269" s="161"/>
      <c r="AH269" s="128"/>
      <c r="AI269" s="162"/>
      <c r="AJ269" s="162"/>
      <c r="AK269" s="162"/>
      <c r="AL269" s="162"/>
      <c r="AM269" s="128"/>
      <c r="AN269" s="128"/>
      <c r="AR269" s="128"/>
      <c r="AS269" s="128"/>
      <c r="AT269" s="128"/>
      <c r="AU269" s="128"/>
      <c r="AV269" s="128"/>
    </row>
    <row r="270" ht="16.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Z270" s="161"/>
      <c r="AH270" s="128"/>
      <c r="AI270" s="162"/>
      <c r="AJ270" s="162"/>
      <c r="AK270" s="162"/>
      <c r="AL270" s="162"/>
      <c r="AM270" s="128"/>
      <c r="AN270" s="128"/>
      <c r="AR270" s="128"/>
      <c r="AS270" s="128"/>
      <c r="AT270" s="128"/>
      <c r="AU270" s="128"/>
      <c r="AV270" s="128"/>
    </row>
    <row r="271" ht="16.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Z271" s="161"/>
      <c r="AH271" s="128"/>
      <c r="AI271" s="162"/>
      <c r="AJ271" s="162"/>
      <c r="AK271" s="162"/>
      <c r="AL271" s="162"/>
      <c r="AM271" s="128"/>
      <c r="AN271" s="128"/>
      <c r="AR271" s="128"/>
      <c r="AS271" s="128"/>
      <c r="AT271" s="128"/>
      <c r="AU271" s="128"/>
      <c r="AV271" s="128"/>
    </row>
    <row r="272" ht="16.5" customHeight="1">
      <c r="A272" s="128"/>
      <c r="B272" s="128"/>
      <c r="F272" s="128"/>
      <c r="G272" s="128"/>
      <c r="H272" s="128"/>
      <c r="I272" s="128"/>
      <c r="L272" s="128"/>
      <c r="M272" s="128"/>
      <c r="N272" s="128"/>
      <c r="O272" s="128"/>
      <c r="P272" s="128"/>
      <c r="Q272" s="128"/>
      <c r="R272" s="128"/>
      <c r="S272" s="128"/>
      <c r="T272" s="128"/>
      <c r="U272" s="128"/>
      <c r="Z272" s="161"/>
      <c r="AH272" s="128"/>
      <c r="AI272" s="162"/>
      <c r="AJ272" s="162"/>
      <c r="AK272" s="162"/>
      <c r="AL272" s="162"/>
      <c r="AM272" s="128"/>
      <c r="AN272" s="128"/>
      <c r="AR272" s="128"/>
      <c r="AS272" s="128"/>
      <c r="AT272" s="128"/>
      <c r="AU272" s="128"/>
      <c r="AV272" s="128"/>
    </row>
    <row r="273" ht="16.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Z273" s="161"/>
      <c r="AH273" s="128"/>
      <c r="AI273" s="162"/>
      <c r="AJ273" s="162"/>
      <c r="AK273" s="162"/>
      <c r="AL273" s="162"/>
      <c r="AM273" s="128"/>
      <c r="AN273" s="128"/>
      <c r="AR273" s="128"/>
      <c r="AS273" s="128"/>
      <c r="AT273" s="128"/>
      <c r="AU273" s="128"/>
      <c r="AV273" s="128"/>
    </row>
    <row r="274" ht="16.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Z274" s="161"/>
      <c r="AH274" s="128"/>
      <c r="AI274" s="162"/>
      <c r="AJ274" s="162"/>
      <c r="AK274" s="162"/>
      <c r="AL274" s="162"/>
      <c r="AM274" s="128"/>
      <c r="AN274" s="128"/>
      <c r="AR274" s="128"/>
      <c r="AS274" s="128"/>
      <c r="AT274" s="128"/>
      <c r="AU274" s="128"/>
      <c r="AV274" s="128"/>
    </row>
    <row r="275" ht="16.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Z275" s="161"/>
      <c r="AH275" s="128"/>
      <c r="AI275" s="162"/>
      <c r="AJ275" s="162"/>
      <c r="AK275" s="162"/>
      <c r="AL275" s="162"/>
      <c r="AM275" s="128"/>
      <c r="AN275" s="128"/>
      <c r="AR275" s="128"/>
      <c r="AS275" s="128"/>
      <c r="AT275" s="128"/>
      <c r="AU275" s="128"/>
      <c r="AV275" s="128"/>
    </row>
    <row r="276" ht="16.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Z276" s="161"/>
      <c r="AH276" s="128"/>
      <c r="AI276" s="162"/>
      <c r="AJ276" s="162"/>
      <c r="AK276" s="162"/>
      <c r="AL276" s="162"/>
      <c r="AM276" s="128"/>
      <c r="AN276" s="128"/>
      <c r="AR276" s="128"/>
      <c r="AS276" s="128"/>
      <c r="AT276" s="128"/>
      <c r="AU276" s="128"/>
      <c r="AV276" s="128"/>
    </row>
    <row r="277" ht="16.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Z277" s="161"/>
      <c r="AH277" s="128"/>
      <c r="AI277" s="162"/>
      <c r="AJ277" s="162"/>
      <c r="AK277" s="162"/>
      <c r="AL277" s="162"/>
      <c r="AM277" s="128"/>
      <c r="AN277" s="128"/>
      <c r="AR277" s="128"/>
      <c r="AS277" s="128"/>
      <c r="AT277" s="128"/>
      <c r="AU277" s="128"/>
      <c r="AV277" s="128"/>
    </row>
    <row r="278" ht="16.5" customHeight="1">
      <c r="A278" s="128"/>
      <c r="B278" s="128"/>
      <c r="F278" s="128"/>
      <c r="G278" s="128"/>
      <c r="H278" s="128"/>
      <c r="I278" s="128"/>
      <c r="L278" s="128"/>
      <c r="M278" s="128"/>
      <c r="N278" s="128"/>
      <c r="O278" s="128"/>
      <c r="P278" s="128"/>
      <c r="Q278" s="128"/>
      <c r="R278" s="128"/>
      <c r="S278" s="128"/>
      <c r="T278" s="128"/>
      <c r="U278" s="128"/>
      <c r="Z278" s="161"/>
      <c r="AH278" s="128"/>
      <c r="AI278" s="162"/>
      <c r="AJ278" s="162"/>
      <c r="AK278" s="162"/>
      <c r="AL278" s="162"/>
      <c r="AM278" s="128"/>
      <c r="AN278" s="128"/>
      <c r="AR278" s="128"/>
      <c r="AS278" s="128"/>
      <c r="AT278" s="128"/>
      <c r="AU278" s="128"/>
      <c r="AV278" s="128"/>
    </row>
    <row r="279" ht="16.5" customHeight="1">
      <c r="A279" s="128"/>
      <c r="B279" s="128"/>
      <c r="F279" s="128"/>
      <c r="G279" s="128"/>
      <c r="H279" s="128"/>
      <c r="I279" s="128"/>
      <c r="L279" s="128"/>
      <c r="M279" s="128"/>
      <c r="N279" s="128"/>
      <c r="O279" s="128"/>
      <c r="P279" s="128"/>
      <c r="Q279" s="128"/>
      <c r="R279" s="128"/>
      <c r="S279" s="128"/>
      <c r="T279" s="128"/>
      <c r="U279" s="128"/>
      <c r="Z279" s="161"/>
      <c r="AH279" s="128"/>
      <c r="AI279" s="162"/>
      <c r="AJ279" s="162"/>
      <c r="AK279" s="162"/>
      <c r="AL279" s="162"/>
      <c r="AM279" s="128"/>
      <c r="AN279" s="128"/>
      <c r="AR279" s="128"/>
      <c r="AS279" s="128"/>
      <c r="AT279" s="128"/>
      <c r="AU279" s="128"/>
      <c r="AV279" s="128"/>
    </row>
    <row r="280" ht="16.5" customHeight="1">
      <c r="A280" s="128"/>
      <c r="B280" s="128"/>
      <c r="F280" s="128"/>
      <c r="G280" s="128"/>
      <c r="H280" s="128"/>
      <c r="I280" s="128"/>
      <c r="L280" s="128"/>
      <c r="M280" s="128"/>
      <c r="N280" s="128"/>
      <c r="O280" s="128"/>
      <c r="P280" s="128"/>
      <c r="Q280" s="128"/>
      <c r="R280" s="128"/>
      <c r="S280" s="128"/>
      <c r="T280" s="128"/>
      <c r="U280" s="128"/>
      <c r="Z280" s="161"/>
      <c r="AH280" s="128"/>
      <c r="AI280" s="162"/>
      <c r="AJ280" s="162"/>
      <c r="AK280" s="162"/>
      <c r="AL280" s="162"/>
      <c r="AM280" s="128"/>
      <c r="AN280" s="128"/>
      <c r="AR280" s="128"/>
      <c r="AS280" s="128"/>
      <c r="AT280" s="128"/>
      <c r="AU280" s="128"/>
      <c r="AV280" s="128"/>
    </row>
    <row r="281" ht="16.5" customHeight="1">
      <c r="A281" s="128"/>
      <c r="B281" s="128"/>
      <c r="F281" s="128"/>
      <c r="G281" s="128"/>
      <c r="H281" s="128"/>
      <c r="I281" s="128"/>
      <c r="L281" s="128"/>
      <c r="M281" s="128"/>
      <c r="N281" s="128"/>
      <c r="O281" s="128"/>
      <c r="P281" s="128"/>
      <c r="Q281" s="128"/>
      <c r="R281" s="128"/>
      <c r="S281" s="128"/>
      <c r="T281" s="128"/>
      <c r="U281" s="128"/>
      <c r="Z281" s="161"/>
      <c r="AH281" s="128"/>
      <c r="AI281" s="162"/>
      <c r="AJ281" s="162"/>
      <c r="AK281" s="162"/>
      <c r="AL281" s="162"/>
      <c r="AM281" s="128"/>
      <c r="AN281" s="128"/>
      <c r="AR281" s="128"/>
      <c r="AS281" s="128"/>
      <c r="AT281" s="128"/>
      <c r="AU281" s="128"/>
      <c r="AV281" s="128"/>
    </row>
    <row r="282" ht="16.5" customHeight="1">
      <c r="A282" s="128"/>
      <c r="B282" s="128"/>
      <c r="F282" s="128"/>
      <c r="G282" s="128"/>
      <c r="H282" s="128"/>
      <c r="I282" s="128"/>
      <c r="L282" s="128"/>
      <c r="M282" s="128"/>
      <c r="N282" s="128"/>
      <c r="O282" s="128"/>
      <c r="P282" s="128"/>
      <c r="Q282" s="128"/>
      <c r="R282" s="128"/>
      <c r="S282" s="128"/>
      <c r="T282" s="128"/>
      <c r="U282" s="128"/>
      <c r="Z282" s="161"/>
      <c r="AH282" s="128"/>
      <c r="AI282" s="162"/>
      <c r="AJ282" s="162"/>
      <c r="AK282" s="162"/>
      <c r="AL282" s="162"/>
      <c r="AM282" s="128"/>
      <c r="AN282" s="128"/>
      <c r="AR282" s="128"/>
      <c r="AS282" s="128"/>
      <c r="AT282" s="128"/>
      <c r="AU282" s="128"/>
      <c r="AV282" s="128"/>
    </row>
    <row r="283" ht="16.5" customHeight="1">
      <c r="A283" s="128"/>
      <c r="B283" s="128"/>
      <c r="F283" s="128"/>
      <c r="G283" s="128"/>
      <c r="H283" s="128"/>
      <c r="I283" s="128"/>
      <c r="L283" s="128"/>
      <c r="M283" s="128"/>
      <c r="N283" s="128"/>
      <c r="O283" s="128"/>
      <c r="P283" s="128"/>
      <c r="Q283" s="128"/>
      <c r="R283" s="128"/>
      <c r="S283" s="128"/>
      <c r="T283" s="128"/>
      <c r="U283" s="128"/>
      <c r="Z283" s="161"/>
      <c r="AH283" s="128"/>
      <c r="AI283" s="162"/>
      <c r="AJ283" s="162"/>
      <c r="AK283" s="162"/>
      <c r="AL283" s="162"/>
      <c r="AM283" s="128"/>
      <c r="AN283" s="128"/>
      <c r="AR283" s="128"/>
      <c r="AS283" s="128"/>
      <c r="AT283" s="128"/>
      <c r="AU283" s="128"/>
      <c r="AV283" s="128"/>
    </row>
    <row r="284" ht="16.5" customHeight="1">
      <c r="A284" s="128"/>
      <c r="B284" s="128"/>
      <c r="F284" s="128"/>
      <c r="G284" s="128"/>
      <c r="H284" s="128"/>
      <c r="I284" s="128"/>
      <c r="L284" s="128"/>
      <c r="M284" s="128"/>
      <c r="N284" s="128"/>
      <c r="O284" s="128"/>
      <c r="P284" s="128"/>
      <c r="Q284" s="128"/>
      <c r="R284" s="128"/>
      <c r="S284" s="128"/>
      <c r="T284" s="128"/>
      <c r="U284" s="128"/>
      <c r="Z284" s="161"/>
      <c r="AH284" s="128"/>
      <c r="AI284" s="162"/>
      <c r="AJ284" s="162"/>
      <c r="AK284" s="162"/>
      <c r="AL284" s="162"/>
      <c r="AM284" s="128"/>
      <c r="AN284" s="128"/>
      <c r="AR284" s="128"/>
      <c r="AS284" s="128"/>
      <c r="AT284" s="128"/>
      <c r="AU284" s="128"/>
      <c r="AV284" s="128"/>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M289" s="128"/>
      <c r="AN289" s="128"/>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M290" s="128"/>
      <c r="AN290" s="128"/>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M294" s="128"/>
      <c r="AN294" s="128"/>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M295" s="128"/>
      <c r="AN295" s="128"/>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E31BC2CC-71FD-49EF-AC16-BC5E64AD2904}" filter="1" showAutoFilter="1">
      <autoFilter ref="$A$2:$AI$3005">
        <filterColumn colId="1">
          <filters/>
        </filterColumn>
      </autoFilter>
    </customSheetView>
    <customSheetView guid="{2E73829F-3F1B-47E6-BA51-23C90ABC499B}" filter="1" showAutoFilter="1">
      <autoFilter ref="$A$2:$AI$3005">
        <filterColumn colId="1">
          <filters/>
        </filterColumn>
      </autoFilter>
    </customSheetView>
    <customSheetView guid="{EDDF00D8-8651-4056-8D2A-9DD917A42FE1}" filter="1" showAutoFilter="1">
      <autoFilter ref="$A$2:$AI$3005">
        <filterColumn colId="1">
          <filters/>
        </filterColumn>
      </autoFilter>
    </customSheetView>
    <customSheetView guid="{D0FFEAFD-1EC8-4285-8029-E054807BBDE8}" filter="1" showAutoFilter="1">
      <autoFilter ref="$A$2:$AI$3005">
        <filterColumn colId="1">
          <filters blank="1"/>
        </filterColumn>
      </autoFilter>
    </customSheetView>
    <customSheetView guid="{9E9E9F3F-D30E-4C13-B02F-FF71CB01D24C}" filter="1" showAutoFilter="1">
      <autoFilter ref="$A$2:$AI$3005">
        <filterColumn colId="1">
          <filters/>
        </filterColumn>
      </autoFilter>
    </customSheetView>
    <customSheetView guid="{AB4111F5-DE6A-48D5-B7D0-C4A52EC54A29}" filter="1" showAutoFilter="1">
      <autoFilter ref="$A$2:$AI$3005">
        <filterColumn colId="1">
          <filters blank="1"/>
        </filterColumn>
        <sortState ref="A2:AI3005">
          <sortCondition ref="B2:B3005"/>
        </sortState>
      </autoFilter>
    </customSheetView>
    <customSheetView guid="{B1893A95-06A1-42E6-9449-CE5644669755}" filter="1" showAutoFilter="1">
      <autoFilter ref="$A$2:$AI$3005">
        <filterColumn colId="1">
          <filters/>
        </filterColumn>
      </autoFilter>
    </customSheetView>
    <customSheetView guid="{5E04E3EE-9F0B-4DBA-858F-5A5949CF63C2}" filter="1" showAutoFilter="1">
      <autoFilter ref="$A$2:$AI$3005">
        <filterColumn colId="1">
          <filters/>
        </filterColumn>
      </autoFilter>
    </customSheetView>
    <customSheetView guid="{865A11A2-886D-47D9-A252-D2311405D003}" filter="1" showAutoFilter="1">
      <autoFilter ref="$A$2:$AI$3005">
        <filterColumn colId="1">
          <filters/>
        </filterColumn>
      </autoFilter>
    </customSheetView>
    <customSheetView guid="{65C0530C-8229-4ACE-95F6-590E66D9CA60}" filter="1" showAutoFilter="1">
      <autoFilter ref="$A$2:$AI$3005">
        <filterColumn colId="1">
          <filters blank="1"/>
        </filterColumn>
      </autoFilter>
    </customSheetView>
    <customSheetView guid="{54193ACB-C714-478D-856F-B3246B8F11FF}" filter="1" showAutoFilter="1">
      <autoFilter ref="$A$2:$AI$3005">
        <filterColumn colId="1">
          <filters blank="1"/>
        </filterColumn>
      </autoFilter>
    </customSheetView>
    <customSheetView guid="{EC80274F-39BB-43AD-BFA3-A3FA3D95FCBF}" filter="1" showAutoFilter="1">
      <autoFilter ref="$A$2:$AI$3005">
        <filterColumn colId="1">
          <filters blank="1"/>
        </filterColumn>
      </autoFilter>
    </customSheetView>
    <customSheetView guid="{A8667CDE-4A2D-4AA5-9F4D-1E3FBE2F4019}" filter="1" showAutoFilter="1">
      <autoFilter ref="$A$2:$AI$3005">
        <filterColumn colId="1">
          <filters/>
        </filterColumn>
      </autoFilter>
    </customSheetView>
    <customSheetView guid="{76D32245-E675-4E69-B612-35FB0D15AD9A}" filter="1" showAutoFilter="1">
      <autoFilter ref="$A$2:$AI$3005">
        <filterColumn colId="1">
          <filters/>
        </filterColumn>
      </autoFilter>
    </customSheetView>
    <customSheetView guid="{83E2CCFC-A1A6-47A0-9EF3-0BE436C320B0}" filter="1" showAutoFilter="1">
      <autoFilter ref="$A$2:$AI$3005">
        <filterColumn colId="1">
          <filters/>
        </filterColumn>
      </autoFilter>
    </customSheetView>
    <customSheetView guid="{A315D7CC-083F-4CB3-9885-9593B589ADEC}" filter="1" showAutoFilter="1">
      <autoFilter ref="$A$2:$AI$3005"/>
    </customSheetView>
    <customSheetView guid="{F41BB59A-A5D8-4068-BFE6-AE5FCE3D30F8}" filter="1" showAutoFilter="1">
      <autoFilter ref="$A$2:$AI$3005">
        <sortState ref="A2:AI3005">
          <sortCondition ref="B2:B3005"/>
        </sortState>
      </autoFilter>
    </customSheetView>
    <customSheetView guid="{4C7B5325-C9AF-4839-B52B-C18B244835B4}" filter="1" showAutoFilter="1">
      <autoFilter ref="$A$2:$AI$3005">
        <filterColumn colId="1">
          <filters blank="1"/>
        </filterColumn>
      </autoFilter>
    </customSheetView>
    <customSheetView guid="{FD0F86F7-BBB7-48C0-9096-1D7389C53D26}" filter="1" showAutoFilter="1">
      <autoFilter ref="$A$2:$AI$3005">
        <filterColumn colId="1">
          <filters/>
        </filterColumn>
      </autoFilter>
    </customSheetView>
    <customSheetView guid="{8EF1C69F-305B-4B81-8C03-38E2B72FD978}" filter="1" showAutoFilter="1">
      <autoFilter ref="$A$2:$AI$3005">
        <filterColumn colId="1">
          <filters/>
        </filterColumn>
      </autoFilter>
    </customSheetView>
    <customSheetView guid="{1E0045AF-3AFD-428A-A413-88563AE0453D}" filter="1" showAutoFilter="1">
      <autoFilter ref="$A$2:$AI$3005">
        <filterColumn colId="1">
          <filters/>
        </filterColumn>
      </autoFilter>
    </customSheetView>
    <customSheetView guid="{1AB68794-BD15-44DF-9B68-69CBF95D771F}" filter="1" showAutoFilter="1">
      <autoFilter ref="$A$2:$AI$3005">
        <filterColumn colId="1">
          <filters/>
        </filterColumn>
      </autoFilter>
    </customSheetView>
    <customSheetView guid="{812A404E-00FC-4988-B1B3-C1707CFDFD8B}" filter="1" showAutoFilter="1">
      <autoFilter ref="$A$2:$AI$3005">
        <filterColumn colId="1">
          <filters/>
        </filterColumn>
      </autoFilter>
    </customSheetView>
    <customSheetView guid="{7358FD07-6F0E-4ECB-BE5C-155BB5AF6E8A}" filter="1" showAutoFilter="1">
      <autoFilter ref="$A$2:$AI$3005">
        <filterColumn colId="1">
          <filters/>
        </filterColumn>
      </autoFilter>
    </customSheetView>
    <customSheetView guid="{A3BD5391-DEF9-4435-94B6-2DF2F1E6E21B}" filter="1" showAutoFilter="1">
      <autoFilter ref="$A$2:$AI$3005">
        <filterColumn colId="1">
          <filters/>
        </filterColumn>
      </autoFilter>
    </customSheetView>
    <customSheetView guid="{E7E1018D-0F4C-466D-8A5A-29A59FA876BE}" filter="1" showAutoFilter="1">
      <autoFilter ref="$A$2:$AI$3005">
        <filterColumn colId="1">
          <filters/>
        </filterColumn>
      </autoFilter>
    </customSheetView>
    <customSheetView guid="{91907F5A-46FC-4E1C-875D-60A03EFAE7E9}" filter="1" showAutoFilter="1">
      <autoFilter ref="$A$2:$AI$3005">
        <filterColumn colId="1">
          <filters/>
        </filterColumn>
      </autoFilter>
    </customSheetView>
    <customSheetView guid="{B3A1C7AE-F7DE-4128-8DAA-592BF3EC8B22}" filter="1" showAutoFilter="1">
      <autoFilter ref="$A$2:$AI$3005">
        <filterColumn colId="1">
          <filters/>
        </filterColumn>
      </autoFilter>
    </customSheetView>
    <customSheetView guid="{FAFEE254-D8A0-4242-9C22-2E979E6BEA13}" filter="1" showAutoFilter="1">
      <autoFilter ref="$A$2:$AI$3005">
        <filterColumn colId="1">
          <filters/>
        </filterColumn>
      </autoFilter>
    </customSheetView>
    <customSheetView guid="{4DB1920F-7749-45EB-AA16-75BCD4C7432D}" filter="1" showAutoFilter="1">
      <autoFilter ref="$A$2:$AI$3005">
        <filterColumn colId="1">
          <filters/>
        </filterColumn>
      </autoFilter>
    </customSheetView>
    <customSheetView guid="{7907AE2C-EB6F-4976-B876-C6C375220CCD}" filter="1" showAutoFilter="1">
      <autoFilter ref="$A$2:$AI$3005">
        <filterColumn colId="1">
          <filters/>
        </filterColumn>
      </autoFilter>
    </customSheetView>
    <customSheetView guid="{A0FF9554-0F5D-4AD3-B3A5-F685DC2F2FD6}" filter="1" showAutoFilter="1">
      <autoFilter ref="$A$2:$AI$3005">
        <sortState ref="A2:AI3005">
          <sortCondition ref="B2:B3005"/>
        </sortState>
      </autoFilter>
    </customSheetView>
    <customSheetView guid="{D439B2C2-AC07-40C3-B1CF-58BFFCDAF1A5}" filter="1" showAutoFilter="1">
      <autoFilter ref="$A$2:$AI$3005">
        <filterColumn colId="1">
          <filters blank="1"/>
        </filterColumn>
      </autoFilter>
    </customSheetView>
    <customSheetView guid="{623BCCDE-8296-4A6C-8449-77E183833713}" filter="1" showAutoFilter="1">
      <autoFilter ref="$A$2:$AI$3005">
        <filterColumn colId="1">
          <filters/>
        </filterColumn>
      </autoFilter>
    </customSheetView>
    <customSheetView guid="{E47B0D43-158B-4196-9462-413D796DB796}" filter="1" showAutoFilter="1">
      <autoFilter ref="$A$2:$AI$3005">
        <filterColumn colId="1">
          <filters/>
        </filterColumn>
      </autoFilter>
    </customSheetView>
    <customSheetView guid="{7E8CBFA5-34D1-413D-B203-2E4E66EA53A5}" filter="1" showAutoFilter="1">
      <autoFilter ref="$A$2:$AI$3005">
        <filterColumn colId="1">
          <filters/>
        </filterColumn>
      </autoFilter>
    </customSheetView>
    <customSheetView guid="{9CA40C7E-1CEE-4E8E-AEA4-2FBD22A5C251}" filter="1" showAutoFilter="1">
      <autoFilter ref="$A$2:$AI$3005">
        <filterColumn colId="1">
          <filters/>
        </filterColumn>
      </autoFilter>
    </customSheetView>
    <customSheetView guid="{300F2228-8D59-4AD8-BB9F-D9296C59F3B6}" filter="1" showAutoFilter="1">
      <autoFilter ref="$A$2:$AI$3005">
        <filterColumn colId="1">
          <filters blank="1"/>
        </filterColumn>
      </autoFilter>
    </customSheetView>
    <customSheetView guid="{494A325C-CBE6-488B-B30F-024734BC2446}" filter="1" showAutoFilter="1">
      <autoFilter ref="$A$2:$AI$3005">
        <sortState ref="A2:AI3005">
          <sortCondition descending="1" ref="B2:B3005"/>
        </sortState>
      </autoFilter>
    </customSheetView>
    <customSheetView guid="{C3CCBFE8-F375-4111-9521-44819196788B}" filter="1" showAutoFilter="1">
      <autoFilter ref="$A$2:$AI$3005">
        <filterColumn colId="1">
          <filters/>
        </filterColumn>
      </autoFilter>
    </customSheetView>
    <customSheetView guid="{533A5E50-2219-4BF1-8BF3-4BD6FC1C6DEF}" filter="1" showAutoFilter="1">
      <autoFilter ref="$A$2:$AI$3005">
        <filterColumn colId="1">
          <filters/>
        </filterColumn>
      </autoFilter>
    </customSheetView>
    <customSheetView guid="{E63D53D3-5DF6-4CE0-805B-9418D979B809}" filter="1" showAutoFilter="1">
      <autoFilter ref="$A$2:$AI$3005">
        <filterColumn colId="1">
          <filters/>
        </filterColumn>
      </autoFilter>
    </customSheetView>
    <customSheetView guid="{69059BBC-651B-438E-8157-C46F8F662433}" filter="1" showAutoFilter="1">
      <autoFilter ref="$A$2:$AI$3005">
        <filterColumn colId="1">
          <filters/>
        </filterColumn>
      </autoFilter>
    </customSheetView>
    <customSheetView guid="{4B10C269-45CF-43A9-AE78-3DA5EB8E02CF}" filter="1" showAutoFilter="1">
      <autoFilter ref="$A$2:$AI$3005">
        <filterColumn colId="1">
          <filters/>
        </filterColumn>
      </autoFilter>
    </customSheetView>
    <customSheetView guid="{455F8F5D-7E6F-4A1C-AEFA-341ADA14199F}" filter="1" showAutoFilter="1">
      <autoFilter ref="$A$2:$AI$3005">
        <filterColumn colId="1">
          <filters/>
        </filterColumn>
      </autoFilter>
    </customSheetView>
    <customSheetView guid="{CAB960EB-8B7C-49F7-BCCE-79C6BC68B830}" filter="1" showAutoFilter="1">
      <autoFilter ref="$A$2:$AI$3005">
        <filterColumn colId="1">
          <filters/>
        </filterColumn>
      </autoFilter>
    </customSheetView>
    <customSheetView guid="{F43F7AF1-8E4E-4631-ADEB-DA33E9E56E3B}" filter="1" showAutoFilter="1">
      <autoFilter ref="$A$2:$AI$3005">
        <filterColumn colId="1">
          <filters/>
        </filterColumn>
      </autoFilter>
    </customSheetView>
    <customSheetView guid="{93B8FCF8-2CA9-4F9E-9CB3-47B01530A381}" filter="1" showAutoFilter="1">
      <autoFilter ref="$A$2:$AI$3005">
        <filterColumn colId="1">
          <filters/>
        </filterColumn>
      </autoFilter>
    </customSheetView>
    <customSheetView guid="{D8BAAA0E-37B6-42E7-935A-4F3FF910E5B4}" filter="1" showAutoFilter="1">
      <autoFilter ref="$A$2:$AI$3005">
        <filterColumn colId="1">
          <filters/>
        </filterColumn>
      </autoFilter>
    </customSheetView>
    <customSheetView guid="{95224DAA-8899-4374-843D-C035ABB54C61}" filter="1" showAutoFilter="1">
      <autoFilter ref="$A$2:$AI$3005">
        <filterColumn colId="1">
          <filters/>
        </filterColumn>
      </autoFilter>
    </customSheetView>
    <customSheetView guid="{9FEEBF1C-2632-4AB5-ABD0-F976EF1F4C66}" filter="1" showAutoFilter="1">
      <autoFilter ref="$A$2:$AI$3005">
        <filterColumn colId="1">
          <filters/>
        </filterColumn>
      </autoFilter>
    </customSheetView>
    <customSheetView guid="{FD9BBA71-35DC-4157-85F0-EA28070C9678}" filter="1" showAutoFilter="1">
      <autoFilter ref="$A$2:$AI$3005">
        <filterColumn colId="1">
          <filters/>
        </filterColumn>
      </autoFilter>
    </customSheetView>
    <customSheetView guid="{F67E01EE-370C-4DBC-9407-E7841ABA85B6}" filter="1" showAutoFilter="1">
      <autoFilter ref="$A$2:$AI$3005">
        <filterColumn colId="1">
          <filters/>
        </filterColumn>
      </autoFilter>
    </customSheetView>
    <customSheetView guid="{9B7D5949-1B32-45D0-B40E-B3083A0CB1F3}" filter="1" showAutoFilter="1">
      <autoFilter ref="$A$2:$AI$3005">
        <filterColumn colId="1">
          <filters/>
        </filterColumn>
      </autoFilter>
    </customSheetView>
    <customSheetView guid="{BAFC7AA0-3C82-474D-BF5E-ADCA2BB969D6}" filter="1" showAutoFilter="1">
      <autoFilter ref="$A$2:$AI$3005">
        <filterColumn colId="1">
          <filters blank="1"/>
        </filterColumn>
      </autoFilter>
    </customSheetView>
    <customSheetView guid="{5AEBF248-30DC-4CFB-9C48-4D9A5F5F6971}" filter="1" showAutoFilter="1">
      <autoFilter ref="$A$2:$AI$3005">
        <filterColumn colId="1">
          <filters/>
        </filterColumn>
      </autoFilter>
    </customSheetView>
    <customSheetView guid="{B1AFE3A5-3248-4EF7-9E4F-8029B162BE10}" filter="1" showAutoFilter="1">
      <autoFilter ref="$A$2:$AI$3005">
        <filterColumn colId="1">
          <filters/>
        </filterColumn>
      </autoFilter>
    </customSheetView>
    <customSheetView guid="{1AB68794-BD15-44DF-9B68-69CBF95D771F}" filter="1" showAutoFilter="1">
      <autoFilter ref="$A$2:$AI$3005">
        <filterColumn colId="1">
          <filters blank="1"/>
        </filterColumn>
      </autoFilter>
    </customSheetView>
    <customSheetView guid="{1C9AC9F4-DC49-435E-AA65-DD517C99ACB9}" filter="1" showAutoFilter="1">
      <autoFilter ref="$A$2:$AI$3005">
        <filterColumn colId="1">
          <filters blank="1"/>
        </filterColumn>
        <sortState ref="A2:AI3005">
          <sortCondition ref="B2:B3005"/>
        </sortState>
      </autoFilter>
    </customSheetView>
    <customSheetView guid="{C48DCA08-FCBE-4278-A404-E28707C43275}" filter="1" showAutoFilter="1">
      <autoFilter ref="$A$2:$AI$3005">
        <filterColumn colId="1">
          <filters/>
        </filterColumn>
      </autoFilter>
    </customSheetView>
    <customSheetView guid="{EF17CE61-40CB-4654-9FE4-99F60FE5A94E}" filter="1" showAutoFilter="1">
      <autoFilter ref="$A$2:$AI$3005">
        <filterColumn colId="1">
          <filters blank="1"/>
        </filterColumn>
      </autoFilter>
    </customSheetView>
    <customSheetView guid="{098932E9-7BD5-42D2-9B2F-240DDCA116E2}" filter="1" showAutoFilter="1">
      <autoFilter ref="$A$2:$AP$3005">
        <filterColumn colId="1">
          <filters blank="1"/>
        </filterColumn>
      </autoFilter>
    </customSheetView>
    <customSheetView guid="{34B2CFE1-F501-4269-96C7-9703FA4779A1}" filter="1" showAutoFilter="1">
      <autoFilter ref="$A$2:$AP$3005">
        <sortState ref="A2:AP3005">
          <sortCondition ref="B2:B3005"/>
        </sortState>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67">
        <v>44174.0</v>
      </c>
      <c r="B3" s="8" t="s">
        <v>186</v>
      </c>
      <c r="C3" s="128"/>
      <c r="D3" s="128"/>
      <c r="E3" s="128"/>
      <c r="F3" s="128"/>
      <c r="G3" s="128"/>
      <c r="H3" s="128"/>
      <c r="I3" s="8">
        <v>630838.0</v>
      </c>
      <c r="J3" s="8">
        <v>69600.0</v>
      </c>
      <c r="K3" s="8">
        <v>560932.0</v>
      </c>
      <c r="L3" s="8">
        <v>650372.0</v>
      </c>
      <c r="M3" s="8">
        <v>71851.0</v>
      </c>
      <c r="N3" s="8">
        <v>578113.0</v>
      </c>
      <c r="O3" s="8">
        <v>1.3363431E7</v>
      </c>
      <c r="P3" s="8">
        <v>1.1897186E7</v>
      </c>
      <c r="Q3" s="8">
        <v>1382676.0</v>
      </c>
      <c r="R3" s="8">
        <v>1.0460024E7</v>
      </c>
      <c r="S3" s="8">
        <v>957017.0</v>
      </c>
      <c r="T3" s="8">
        <v>108459.0</v>
      </c>
      <c r="U3" s="8">
        <v>7671897.0</v>
      </c>
      <c r="V3" s="8">
        <v>1065476.0</v>
      </c>
      <c r="W3" s="8">
        <v>6606421.0</v>
      </c>
      <c r="X3" s="168">
        <v>6114.0</v>
      </c>
      <c r="Y3" s="8">
        <v>4559.0</v>
      </c>
      <c r="Z3" s="169">
        <v>57957.0</v>
      </c>
      <c r="AC3" s="128"/>
      <c r="AE3" s="128"/>
      <c r="AF3" s="8">
        <v>19716.0</v>
      </c>
      <c r="AH3" s="128"/>
      <c r="AI3" s="170">
        <v>44173.99930555555</v>
      </c>
      <c r="AJ3" s="170">
        <v>44174.72013888889</v>
      </c>
      <c r="AK3" s="8" t="s">
        <v>308</v>
      </c>
      <c r="AL3" s="8" t="s">
        <v>309</v>
      </c>
      <c r="AM3" s="128"/>
      <c r="AN3" s="8" t="s">
        <v>310</v>
      </c>
      <c r="AO3" s="120"/>
      <c r="AQ3" s="128"/>
      <c r="AR3" s="128"/>
      <c r="AS3" s="128"/>
      <c r="AT3" s="128"/>
      <c r="AU3" s="128"/>
      <c r="AV3" s="128"/>
    </row>
    <row r="4" ht="16.5" customHeight="1">
      <c r="A4" s="167">
        <v>44173.0</v>
      </c>
      <c r="B4" s="8" t="s">
        <v>186</v>
      </c>
      <c r="C4" s="128"/>
      <c r="D4" s="128"/>
      <c r="E4" s="128"/>
      <c r="F4" s="128"/>
      <c r="G4" s="128"/>
      <c r="H4" s="128"/>
      <c r="I4" s="8">
        <v>630838.0</v>
      </c>
      <c r="J4" s="8">
        <v>69600.0</v>
      </c>
      <c r="K4" s="8">
        <v>560932.0</v>
      </c>
      <c r="L4" s="8">
        <v>650372.0</v>
      </c>
      <c r="M4" s="8">
        <v>71851.0</v>
      </c>
      <c r="N4" s="8">
        <v>578113.0</v>
      </c>
      <c r="O4" s="8">
        <v>1.3265616E7</v>
      </c>
      <c r="P4" s="8">
        <v>1.1814252E7</v>
      </c>
      <c r="Q4" s="8">
        <v>1371389.0</v>
      </c>
      <c r="R4" s="8">
        <v>1.0388564E7</v>
      </c>
      <c r="S4" s="8">
        <v>950334.0</v>
      </c>
      <c r="T4" s="8">
        <v>105731.0</v>
      </c>
      <c r="U4" s="8">
        <v>7624426.0</v>
      </c>
      <c r="V4" s="8">
        <v>1056065.0</v>
      </c>
      <c r="W4" s="8">
        <v>6568361.0</v>
      </c>
      <c r="X4" s="168">
        <v>6013.0</v>
      </c>
      <c r="Y4" s="8">
        <v>4558.0</v>
      </c>
      <c r="Z4" s="169">
        <v>57647.0</v>
      </c>
      <c r="AC4" s="128"/>
      <c r="AE4" s="128"/>
      <c r="AF4" s="8">
        <v>19627.0</v>
      </c>
      <c r="AH4" s="128"/>
      <c r="AI4" s="170">
        <v>44172.99930555555</v>
      </c>
      <c r="AJ4" s="170">
        <v>44173.66805555555</v>
      </c>
      <c r="AK4" s="8" t="s">
        <v>311</v>
      </c>
      <c r="AL4" s="8" t="s">
        <v>312</v>
      </c>
      <c r="AM4" s="128"/>
      <c r="AN4" s="8" t="s">
        <v>310</v>
      </c>
      <c r="AO4" s="120"/>
      <c r="AQ4" s="128"/>
      <c r="AR4" s="128"/>
      <c r="AS4" s="128"/>
      <c r="AT4" s="128"/>
      <c r="AU4" s="128"/>
      <c r="AV4" s="128"/>
    </row>
    <row r="5" ht="16.5" customHeight="1">
      <c r="A5" s="167">
        <v>44172.0</v>
      </c>
      <c r="B5" s="8" t="s">
        <v>186</v>
      </c>
      <c r="C5" s="128"/>
      <c r="D5" s="128"/>
      <c r="E5" s="128"/>
      <c r="F5" s="128"/>
      <c r="G5" s="128"/>
      <c r="H5" s="128"/>
      <c r="I5" s="8">
        <v>630838.0</v>
      </c>
      <c r="J5" s="8">
        <v>69600.0</v>
      </c>
      <c r="K5" s="8">
        <v>560932.0</v>
      </c>
      <c r="L5" s="8">
        <v>650372.0</v>
      </c>
      <c r="M5" s="8">
        <v>71851.0</v>
      </c>
      <c r="N5" s="8">
        <v>578113.0</v>
      </c>
      <c r="O5" s="8">
        <v>1.317586E7</v>
      </c>
      <c r="P5" s="8">
        <v>1.1729834E7</v>
      </c>
      <c r="Q5" s="8">
        <v>1360895.0</v>
      </c>
      <c r="R5" s="8">
        <v>1.0314978E7</v>
      </c>
      <c r="S5" s="8">
        <v>945449.0</v>
      </c>
      <c r="T5" s="8">
        <v>102815.0</v>
      </c>
      <c r="U5" s="8">
        <v>7584453.0</v>
      </c>
      <c r="V5" s="8">
        <v>1048264.0</v>
      </c>
      <c r="W5" s="8">
        <v>6536189.0</v>
      </c>
      <c r="X5" s="168">
        <v>5914.0</v>
      </c>
      <c r="Y5" s="8">
        <v>4495.0</v>
      </c>
      <c r="Z5" s="169">
        <v>57340.0</v>
      </c>
      <c r="AC5" s="128"/>
      <c r="AE5" s="128"/>
      <c r="AF5" s="8">
        <v>19529.0</v>
      </c>
      <c r="AH5" s="128"/>
      <c r="AI5" s="170">
        <v>44171.99930555555</v>
      </c>
      <c r="AJ5" s="170">
        <v>44172.71527777778</v>
      </c>
      <c r="AK5" s="8" t="s">
        <v>309</v>
      </c>
      <c r="AL5" s="8" t="s">
        <v>313</v>
      </c>
      <c r="AM5" s="128"/>
      <c r="AN5" s="8" t="s">
        <v>310</v>
      </c>
      <c r="AO5" s="120"/>
      <c r="AQ5" s="128"/>
      <c r="AR5" s="128"/>
      <c r="AS5" s="128"/>
      <c r="AT5" s="128"/>
      <c r="AU5" s="128"/>
      <c r="AV5" s="128"/>
    </row>
    <row r="6" ht="16.5" customHeight="1">
      <c r="A6" s="167">
        <v>44171.0</v>
      </c>
      <c r="B6" s="8" t="s">
        <v>186</v>
      </c>
      <c r="C6" s="128"/>
      <c r="D6" s="128"/>
      <c r="E6" s="128"/>
      <c r="F6" s="128"/>
      <c r="G6" s="128"/>
      <c r="H6" s="128"/>
      <c r="I6" s="8">
        <v>630838.0</v>
      </c>
      <c r="J6" s="8">
        <v>69600.0</v>
      </c>
      <c r="K6" s="8">
        <v>560932.0</v>
      </c>
      <c r="L6" s="8">
        <v>650372.0</v>
      </c>
      <c r="M6" s="8">
        <v>71851.0</v>
      </c>
      <c r="N6" s="8">
        <v>578113.0</v>
      </c>
      <c r="O6" s="8">
        <v>1.3083521E7</v>
      </c>
      <c r="P6" s="8">
        <v>1.1643081E7</v>
      </c>
      <c r="Q6" s="8">
        <v>1350646.0</v>
      </c>
      <c r="R6" s="8">
        <v>1.0238741E7</v>
      </c>
      <c r="S6" s="8">
        <v>939763.0</v>
      </c>
      <c r="T6" s="8">
        <v>100964.0</v>
      </c>
      <c r="U6" s="8">
        <v>7545964.0</v>
      </c>
      <c r="V6" s="8">
        <v>1040727.0</v>
      </c>
      <c r="W6" s="8">
        <v>6505237.0</v>
      </c>
      <c r="X6" s="168">
        <v>5892.0</v>
      </c>
      <c r="Y6" s="8">
        <v>4400.0</v>
      </c>
      <c r="Z6" s="169">
        <v>57185.0</v>
      </c>
      <c r="AC6" s="128"/>
      <c r="AE6" s="128"/>
      <c r="AF6" s="8">
        <v>19423.0</v>
      </c>
      <c r="AH6" s="128"/>
      <c r="AI6" s="170">
        <v>44170.99930555555</v>
      </c>
      <c r="AJ6" s="170">
        <v>44171.69305555556</v>
      </c>
      <c r="AK6" s="8" t="s">
        <v>314</v>
      </c>
      <c r="AL6" s="8" t="s">
        <v>315</v>
      </c>
      <c r="AM6" s="128"/>
      <c r="AN6" s="8" t="s">
        <v>310</v>
      </c>
      <c r="AO6" s="120"/>
      <c r="AQ6" s="128"/>
      <c r="AR6" s="128"/>
      <c r="AS6" s="128"/>
      <c r="AT6" s="128"/>
      <c r="AU6" s="128"/>
      <c r="AV6" s="128"/>
    </row>
    <row r="7" ht="16.5" customHeight="1">
      <c r="A7" s="167">
        <v>44170.0</v>
      </c>
      <c r="B7" s="8" t="s">
        <v>186</v>
      </c>
      <c r="C7" s="128"/>
      <c r="D7" s="128"/>
      <c r="E7" s="128"/>
      <c r="F7" s="128"/>
      <c r="G7" s="128"/>
      <c r="H7" s="128"/>
      <c r="I7" s="8">
        <v>630838.0</v>
      </c>
      <c r="J7" s="8">
        <v>69600.0</v>
      </c>
      <c r="K7" s="8">
        <v>560932.0</v>
      </c>
      <c r="L7" s="8">
        <v>650372.0</v>
      </c>
      <c r="M7" s="8">
        <v>71851.0</v>
      </c>
      <c r="N7" s="8">
        <v>578113.0</v>
      </c>
      <c r="O7" s="8">
        <v>1.2986939E7</v>
      </c>
      <c r="P7" s="8">
        <v>1.1556928E7</v>
      </c>
      <c r="Q7" s="8">
        <v>1339838.0</v>
      </c>
      <c r="R7" s="8">
        <v>1.0163645E7</v>
      </c>
      <c r="S7" s="8">
        <v>933525.0</v>
      </c>
      <c r="T7" s="8">
        <v>99027.0</v>
      </c>
      <c r="U7" s="8">
        <v>7496592.0</v>
      </c>
      <c r="V7" s="8">
        <v>1032552.0</v>
      </c>
      <c r="W7" s="8">
        <v>6464040.0</v>
      </c>
      <c r="X7" s="168">
        <v>5868.0</v>
      </c>
      <c r="Y7" s="8">
        <v>4339.0</v>
      </c>
      <c r="Z7" s="169">
        <v>57040.0</v>
      </c>
      <c r="AC7" s="128"/>
      <c r="AE7" s="128"/>
      <c r="AF7" s="8">
        <v>19327.0</v>
      </c>
      <c r="AH7" s="128"/>
      <c r="AI7" s="170">
        <v>44169.99930555555</v>
      </c>
      <c r="AJ7" s="170">
        <v>44170.697222222225</v>
      </c>
      <c r="AK7" s="8" t="s">
        <v>316</v>
      </c>
      <c r="AL7" s="8" t="s">
        <v>312</v>
      </c>
      <c r="AM7" s="128"/>
      <c r="AN7" s="8" t="s">
        <v>310</v>
      </c>
      <c r="AO7" s="120"/>
      <c r="AQ7" s="128"/>
      <c r="AR7" s="128"/>
      <c r="AS7" s="128"/>
      <c r="AT7" s="128"/>
      <c r="AU7" s="128"/>
      <c r="AV7" s="128"/>
    </row>
    <row r="8" ht="16.5" customHeight="1">
      <c r="A8" s="167">
        <v>44169.0</v>
      </c>
      <c r="B8" s="8" t="s">
        <v>186</v>
      </c>
      <c r="C8" s="128"/>
      <c r="D8" s="128"/>
      <c r="E8" s="128"/>
      <c r="F8" s="128"/>
      <c r="G8" s="128"/>
      <c r="H8" s="128"/>
      <c r="I8" s="8">
        <v>630838.0</v>
      </c>
      <c r="J8" s="8">
        <v>69600.0</v>
      </c>
      <c r="K8" s="8">
        <v>560932.0</v>
      </c>
      <c r="L8" s="8">
        <v>650372.0</v>
      </c>
      <c r="M8" s="8">
        <v>71851.0</v>
      </c>
      <c r="N8" s="8">
        <v>578113.0</v>
      </c>
      <c r="O8" s="8">
        <v>1.2857097E7</v>
      </c>
      <c r="P8" s="8">
        <v>1.1448922E7</v>
      </c>
      <c r="Q8" s="8">
        <v>1326319.0</v>
      </c>
      <c r="R8" s="8">
        <v>1.0069429E7</v>
      </c>
      <c r="S8" s="8">
        <v>925841.0</v>
      </c>
      <c r="T8" s="8">
        <v>96513.0</v>
      </c>
      <c r="U8" s="8">
        <v>7444184.0</v>
      </c>
      <c r="V8" s="8">
        <v>1022354.0</v>
      </c>
      <c r="W8" s="8">
        <v>6421830.0</v>
      </c>
      <c r="X8" s="168">
        <v>5824.0</v>
      </c>
      <c r="Y8" s="8">
        <v>4334.0</v>
      </c>
      <c r="Z8" s="169">
        <v>56809.0</v>
      </c>
      <c r="AC8" s="128"/>
      <c r="AE8" s="128"/>
      <c r="AF8" s="8">
        <v>19236.0</v>
      </c>
      <c r="AH8" s="128"/>
      <c r="AI8" s="170">
        <v>44168.99930555555</v>
      </c>
      <c r="AJ8" s="162"/>
      <c r="AK8" s="128"/>
      <c r="AL8" s="128"/>
      <c r="AM8" s="128"/>
      <c r="AN8" s="8" t="s">
        <v>310</v>
      </c>
      <c r="AO8" s="120"/>
      <c r="AQ8" s="128"/>
      <c r="AR8" s="128"/>
      <c r="AS8" s="128"/>
      <c r="AT8" s="128"/>
      <c r="AU8" s="128"/>
      <c r="AV8" s="128"/>
    </row>
    <row r="9" ht="16.5" customHeight="1">
      <c r="A9" s="167">
        <v>44168.0</v>
      </c>
      <c r="B9" s="8" t="s">
        <v>186</v>
      </c>
      <c r="C9" s="128"/>
      <c r="D9" s="128"/>
      <c r="E9" s="128"/>
      <c r="F9" s="128"/>
      <c r="G9" s="128"/>
      <c r="H9" s="128"/>
      <c r="I9" s="8">
        <v>630838.0</v>
      </c>
      <c r="J9" s="8">
        <v>69600.0</v>
      </c>
      <c r="K9" s="8">
        <v>560932.0</v>
      </c>
      <c r="L9" s="8">
        <v>650372.0</v>
      </c>
      <c r="M9" s="8">
        <v>71851.0</v>
      </c>
      <c r="N9" s="8">
        <v>578113.0</v>
      </c>
      <c r="O9" s="8">
        <v>1.273522E7</v>
      </c>
      <c r="P9" s="8">
        <v>1.1342534E7</v>
      </c>
      <c r="Q9" s="8">
        <v>1312789.0</v>
      </c>
      <c r="R9" s="8">
        <v>9976965.0</v>
      </c>
      <c r="S9" s="8">
        <v>918318.0</v>
      </c>
      <c r="T9" s="8">
        <v>94138.0</v>
      </c>
      <c r="U9" s="8">
        <v>7388737.0</v>
      </c>
      <c r="V9" s="8">
        <v>1012456.0</v>
      </c>
      <c r="W9" s="8">
        <v>6376281.0</v>
      </c>
      <c r="X9" s="168">
        <v>5771.0</v>
      </c>
      <c r="Y9" s="8">
        <v>4286.0</v>
      </c>
      <c r="Z9" s="169">
        <v>56527.0</v>
      </c>
      <c r="AC9" s="128"/>
      <c r="AE9" s="128"/>
      <c r="AF9" s="8">
        <v>19112.0</v>
      </c>
      <c r="AH9" s="128"/>
      <c r="AI9" s="170">
        <v>44167.99930555555</v>
      </c>
      <c r="AJ9" s="170">
        <v>44168.70833333333</v>
      </c>
      <c r="AK9" s="8" t="s">
        <v>317</v>
      </c>
      <c r="AL9" s="8" t="s">
        <v>318</v>
      </c>
      <c r="AM9" s="128"/>
      <c r="AN9" s="8" t="s">
        <v>310</v>
      </c>
      <c r="AO9" s="120"/>
      <c r="AQ9" s="128"/>
      <c r="AR9" s="128"/>
      <c r="AS9" s="128"/>
      <c r="AT9" s="128"/>
      <c r="AU9" s="128"/>
      <c r="AV9" s="128"/>
    </row>
    <row r="10" ht="16.5" customHeight="1">
      <c r="A10" s="167">
        <v>44167.0</v>
      </c>
      <c r="B10" s="8" t="s">
        <v>186</v>
      </c>
      <c r="C10" s="128"/>
      <c r="D10" s="128"/>
      <c r="E10" s="128"/>
      <c r="F10" s="128"/>
      <c r="G10" s="128"/>
      <c r="H10" s="128"/>
      <c r="I10" s="8">
        <v>630838.0</v>
      </c>
      <c r="J10" s="8">
        <v>69600.0</v>
      </c>
      <c r="K10" s="8">
        <v>560932.0</v>
      </c>
      <c r="L10" s="8">
        <v>650372.0</v>
      </c>
      <c r="M10" s="8">
        <v>71851.0</v>
      </c>
      <c r="N10" s="8">
        <v>578113.0</v>
      </c>
      <c r="O10" s="8">
        <v>1.2615881E7</v>
      </c>
      <c r="P10" s="8">
        <v>1.1242214E7</v>
      </c>
      <c r="Q10" s="8">
        <v>1299132.0</v>
      </c>
      <c r="R10" s="8">
        <v>9890498.0</v>
      </c>
      <c r="S10" s="8">
        <v>910755.0</v>
      </c>
      <c r="T10" s="8">
        <v>91045.0</v>
      </c>
      <c r="U10" s="8">
        <v>7338187.0</v>
      </c>
      <c r="V10" s="8">
        <v>1001800.0</v>
      </c>
      <c r="W10" s="8">
        <v>6336387.0</v>
      </c>
      <c r="X10" s="168">
        <v>5701.0</v>
      </c>
      <c r="Y10" s="8">
        <v>4248.0</v>
      </c>
      <c r="Z10" s="169">
        <v>56269.0</v>
      </c>
      <c r="AC10" s="128"/>
      <c r="AE10" s="128"/>
      <c r="AF10" s="8">
        <v>19012.0</v>
      </c>
      <c r="AH10" s="128"/>
      <c r="AI10" s="170">
        <v>44166.99930555555</v>
      </c>
      <c r="AJ10" s="170">
        <v>44167.69652777778</v>
      </c>
      <c r="AK10" s="8" t="s">
        <v>317</v>
      </c>
      <c r="AL10" s="8" t="s">
        <v>319</v>
      </c>
      <c r="AM10" s="128"/>
      <c r="AN10" s="8" t="s">
        <v>310</v>
      </c>
      <c r="AO10" s="120"/>
      <c r="AQ10" s="128"/>
      <c r="AR10" s="128"/>
      <c r="AS10" s="128"/>
      <c r="AT10" s="128"/>
      <c r="AU10" s="128"/>
      <c r="AV10" s="128"/>
    </row>
    <row r="11" ht="16.5" customHeight="1">
      <c r="A11" s="167">
        <v>44166.0</v>
      </c>
      <c r="B11" s="8" t="s">
        <v>186</v>
      </c>
      <c r="C11" s="128"/>
      <c r="D11" s="128"/>
      <c r="E11" s="128"/>
      <c r="F11" s="128"/>
      <c r="G11" s="128"/>
      <c r="H11" s="128"/>
      <c r="I11" s="8">
        <v>630838.0</v>
      </c>
      <c r="J11" s="8">
        <v>69600.0</v>
      </c>
      <c r="K11" s="8">
        <v>560932.0</v>
      </c>
      <c r="L11" s="8">
        <v>650372.0</v>
      </c>
      <c r="M11" s="8">
        <v>71851.0</v>
      </c>
      <c r="N11" s="8">
        <v>578113.0</v>
      </c>
      <c r="O11" s="8">
        <v>1.2517482E7</v>
      </c>
      <c r="P11" s="8">
        <v>1.1152653E7</v>
      </c>
      <c r="Q11" s="8">
        <v>1286624.0</v>
      </c>
      <c r="R11" s="8">
        <v>9813706.0</v>
      </c>
      <c r="S11" s="8">
        <v>904354.0</v>
      </c>
      <c r="T11" s="8">
        <v>87556.0</v>
      </c>
      <c r="U11" s="8">
        <v>7287819.0</v>
      </c>
      <c r="V11" s="8">
        <v>991910.0</v>
      </c>
      <c r="W11" s="8">
        <v>6295909.0</v>
      </c>
      <c r="X11" s="168">
        <v>5661.0</v>
      </c>
      <c r="Y11" s="8">
        <v>4282.0</v>
      </c>
      <c r="Z11" s="169">
        <v>55892.0</v>
      </c>
      <c r="AC11" s="128"/>
      <c r="AE11" s="128"/>
      <c r="AF11" s="8">
        <v>18916.0</v>
      </c>
      <c r="AH11" s="128"/>
      <c r="AI11" s="170">
        <v>44165.99930555555</v>
      </c>
      <c r="AJ11" s="170">
        <v>44166.69305555556</v>
      </c>
      <c r="AK11" s="8" t="s">
        <v>313</v>
      </c>
      <c r="AL11" s="8" t="s">
        <v>308</v>
      </c>
      <c r="AM11" s="128"/>
      <c r="AN11" s="8" t="s">
        <v>310</v>
      </c>
      <c r="AO11" s="120"/>
      <c r="AQ11" s="128"/>
      <c r="AR11" s="128"/>
      <c r="AS11" s="128"/>
      <c r="AT11" s="128"/>
      <c r="AU11" s="128"/>
      <c r="AV11" s="128"/>
    </row>
    <row r="12" ht="16.5" customHeight="1">
      <c r="A12" s="167">
        <v>44165.0</v>
      </c>
      <c r="B12" s="8" t="s">
        <v>186</v>
      </c>
      <c r="C12" s="128"/>
      <c r="D12" s="128"/>
      <c r="E12" s="128"/>
      <c r="F12" s="128"/>
      <c r="G12" s="128"/>
      <c r="H12" s="128"/>
      <c r="I12" s="8">
        <v>630838.0</v>
      </c>
      <c r="J12" s="8">
        <v>69600.0</v>
      </c>
      <c r="K12" s="8">
        <v>560932.0</v>
      </c>
      <c r="L12" s="8">
        <v>650372.0</v>
      </c>
      <c r="M12" s="8">
        <v>71851.0</v>
      </c>
      <c r="N12" s="8">
        <v>578113.0</v>
      </c>
      <c r="O12" s="8">
        <v>1.2427765E7</v>
      </c>
      <c r="P12" s="8">
        <v>1.1065634E7</v>
      </c>
      <c r="Q12" s="8">
        <v>1275384.0</v>
      </c>
      <c r="R12" s="8">
        <v>9738224.0</v>
      </c>
      <c r="S12" s="8">
        <v>899032.0</v>
      </c>
      <c r="T12" s="8">
        <v>84338.0</v>
      </c>
      <c r="U12" s="8">
        <v>7239802.0</v>
      </c>
      <c r="V12" s="8">
        <v>983370.0</v>
      </c>
      <c r="W12" s="8">
        <v>6256432.0</v>
      </c>
      <c r="X12" s="168">
        <v>5566.0</v>
      </c>
      <c r="Y12" s="8">
        <v>4159.0</v>
      </c>
      <c r="Z12" s="169">
        <v>55554.0</v>
      </c>
      <c r="AC12" s="128"/>
      <c r="AE12" s="128"/>
      <c r="AF12" s="8">
        <v>18834.0</v>
      </c>
      <c r="AH12" s="128"/>
      <c r="AI12" s="170">
        <v>44164.99930555555</v>
      </c>
      <c r="AJ12" s="170">
        <v>44165.72152777778</v>
      </c>
      <c r="AK12" s="8" t="s">
        <v>320</v>
      </c>
      <c r="AL12" s="8" t="s">
        <v>321</v>
      </c>
      <c r="AM12" s="128"/>
      <c r="AN12" s="8" t="s">
        <v>310</v>
      </c>
      <c r="AO12" s="120"/>
      <c r="AQ12" s="128"/>
      <c r="AR12" s="128"/>
      <c r="AS12" s="128"/>
      <c r="AT12" s="128"/>
      <c r="AU12" s="128"/>
      <c r="AV12" s="128"/>
    </row>
    <row r="13" ht="16.5" customHeight="1">
      <c r="A13" s="167">
        <v>44164.0</v>
      </c>
      <c r="B13" s="8" t="s">
        <v>186</v>
      </c>
      <c r="C13" s="128"/>
      <c r="D13" s="128"/>
      <c r="E13" s="128"/>
      <c r="F13" s="128"/>
      <c r="G13" s="128"/>
      <c r="H13" s="128"/>
      <c r="I13" s="8">
        <v>630838.0</v>
      </c>
      <c r="J13" s="8">
        <v>69600.0</v>
      </c>
      <c r="K13" s="8">
        <v>560932.0</v>
      </c>
      <c r="L13" s="8">
        <v>650372.0</v>
      </c>
      <c r="M13" s="8">
        <v>71851.0</v>
      </c>
      <c r="N13" s="8">
        <v>578113.0</v>
      </c>
      <c r="O13" s="8">
        <v>1.2356348E7</v>
      </c>
      <c r="P13" s="8">
        <v>1.0995577E7</v>
      </c>
      <c r="Q13" s="8">
        <v>1266562.0</v>
      </c>
      <c r="R13" s="8">
        <v>9677126.0</v>
      </c>
      <c r="S13" s="8">
        <v>894389.0</v>
      </c>
      <c r="T13" s="8">
        <v>82555.0</v>
      </c>
      <c r="U13" s="8">
        <v>7204335.0</v>
      </c>
      <c r="V13" s="8">
        <v>976944.0</v>
      </c>
      <c r="W13" s="8">
        <v>6227391.0</v>
      </c>
      <c r="X13" s="168">
        <v>5544.0</v>
      </c>
      <c r="Y13" s="8">
        <v>4059.0</v>
      </c>
      <c r="Z13" s="169">
        <v>55393.0</v>
      </c>
      <c r="AC13" s="128"/>
      <c r="AE13" s="128"/>
      <c r="AF13" s="8">
        <v>18736.0</v>
      </c>
      <c r="AH13" s="128"/>
      <c r="AI13" s="170">
        <v>44163.99930555555</v>
      </c>
      <c r="AJ13" s="170">
        <v>44164.745833333334</v>
      </c>
      <c r="AK13" s="8" t="s">
        <v>322</v>
      </c>
      <c r="AL13" s="8" t="s">
        <v>323</v>
      </c>
      <c r="AM13" s="128"/>
      <c r="AN13" s="8" t="s">
        <v>310</v>
      </c>
      <c r="AO13" s="120"/>
      <c r="AQ13" s="128"/>
      <c r="AR13" s="128"/>
      <c r="AS13" s="128"/>
      <c r="AT13" s="128"/>
      <c r="AU13" s="128"/>
      <c r="AV13" s="128"/>
    </row>
    <row r="14" ht="16.5" customHeight="1">
      <c r="A14" s="167">
        <v>44163.0</v>
      </c>
      <c r="B14" s="8" t="s">
        <v>186</v>
      </c>
      <c r="C14" s="128"/>
      <c r="D14" s="128"/>
      <c r="E14" s="128"/>
      <c r="F14" s="128"/>
      <c r="G14" s="128"/>
      <c r="H14" s="128"/>
      <c r="I14" s="8">
        <v>630838.0</v>
      </c>
      <c r="J14" s="8">
        <v>69600.0</v>
      </c>
      <c r="K14" s="8">
        <v>560932.0</v>
      </c>
      <c r="L14" s="8">
        <v>650372.0</v>
      </c>
      <c r="M14" s="8">
        <v>71851.0</v>
      </c>
      <c r="N14" s="8">
        <v>578113.0</v>
      </c>
      <c r="O14" s="8">
        <v>1.2271258E7</v>
      </c>
      <c r="P14" s="8">
        <v>1.0915409E7</v>
      </c>
      <c r="Q14" s="8">
        <v>1256914.0</v>
      </c>
      <c r="R14" s="8">
        <v>9606840.0</v>
      </c>
      <c r="S14" s="8">
        <v>889553.0</v>
      </c>
      <c r="T14" s="8">
        <v>80260.0</v>
      </c>
      <c r="U14" s="8">
        <v>7167102.0</v>
      </c>
      <c r="V14" s="8">
        <v>969813.0</v>
      </c>
      <c r="W14" s="8">
        <v>6197289.0</v>
      </c>
      <c r="X14" s="168">
        <v>5512.0</v>
      </c>
      <c r="Y14" s="8">
        <v>3918.0</v>
      </c>
      <c r="Z14" s="169">
        <v>55277.0</v>
      </c>
      <c r="AC14" s="128"/>
      <c r="AE14" s="128"/>
      <c r="AF14" s="8">
        <v>18677.0</v>
      </c>
      <c r="AH14" s="128"/>
      <c r="AI14" s="170">
        <v>44162.99930555555</v>
      </c>
      <c r="AJ14" s="170">
        <v>44163.660416666666</v>
      </c>
      <c r="AK14" s="8" t="s">
        <v>324</v>
      </c>
      <c r="AL14" s="8" t="s">
        <v>308</v>
      </c>
      <c r="AM14" s="128"/>
      <c r="AN14" s="8" t="s">
        <v>310</v>
      </c>
      <c r="AO14" s="120"/>
      <c r="AQ14" s="128"/>
      <c r="AR14" s="128"/>
      <c r="AS14" s="128"/>
      <c r="AT14" s="128"/>
      <c r="AU14" s="128"/>
      <c r="AV14" s="128"/>
    </row>
    <row r="15" ht="16.5" customHeight="1">
      <c r="A15" s="167">
        <v>44162.0</v>
      </c>
      <c r="B15" s="8" t="s">
        <v>186</v>
      </c>
      <c r="C15" s="128"/>
      <c r="D15" s="128"/>
      <c r="E15" s="128"/>
      <c r="F15" s="128"/>
      <c r="G15" s="128"/>
      <c r="H15" s="128"/>
      <c r="I15" s="8">
        <v>630838.0</v>
      </c>
      <c r="J15" s="8">
        <v>69600.0</v>
      </c>
      <c r="K15" s="8">
        <v>560932.0</v>
      </c>
      <c r="L15" s="8">
        <v>650372.0</v>
      </c>
      <c r="M15" s="8">
        <v>71851.0</v>
      </c>
      <c r="N15" s="8">
        <v>578113.0</v>
      </c>
      <c r="O15" s="8">
        <v>1.2191982E7</v>
      </c>
      <c r="P15" s="8">
        <v>1.0851512E7</v>
      </c>
      <c r="Q15" s="8">
        <v>1248442.0</v>
      </c>
      <c r="R15" s="8">
        <v>9551703.0</v>
      </c>
      <c r="S15" s="8">
        <v>884219.0</v>
      </c>
      <c r="T15" s="8">
        <v>79532.0</v>
      </c>
      <c r="U15" s="8">
        <v>7130836.0</v>
      </c>
      <c r="V15" s="8">
        <v>963751.0</v>
      </c>
      <c r="W15" s="8">
        <v>6167085.0</v>
      </c>
      <c r="X15" s="168">
        <v>5494.0</v>
      </c>
      <c r="Y15" s="8">
        <v>3748.0</v>
      </c>
      <c r="Z15" s="169">
        <v>55149.0</v>
      </c>
      <c r="AC15" s="128"/>
      <c r="AE15" s="128"/>
      <c r="AF15" s="8">
        <v>18596.0</v>
      </c>
      <c r="AH15" s="128"/>
      <c r="AI15" s="170">
        <v>44161.99930555555</v>
      </c>
      <c r="AJ15" s="170">
        <v>44162.72152777778</v>
      </c>
      <c r="AK15" s="8" t="s">
        <v>317</v>
      </c>
      <c r="AL15" s="8" t="s">
        <v>325</v>
      </c>
      <c r="AM15" s="128"/>
      <c r="AN15" s="8" t="s">
        <v>310</v>
      </c>
      <c r="AO15" s="120"/>
      <c r="AQ15" s="128"/>
      <c r="AR15" s="128"/>
      <c r="AS15" s="128"/>
      <c r="AT15" s="128"/>
      <c r="AU15" s="128"/>
      <c r="AV15" s="128"/>
    </row>
    <row r="16" ht="16.5" customHeight="1">
      <c r="A16" s="167">
        <v>44161.0</v>
      </c>
      <c r="B16" s="8" t="s">
        <v>186</v>
      </c>
      <c r="C16" s="128"/>
      <c r="D16" s="128"/>
      <c r="E16" s="128"/>
      <c r="F16" s="128"/>
      <c r="G16" s="128"/>
      <c r="H16" s="128"/>
      <c r="I16" s="8">
        <v>607025.0</v>
      </c>
      <c r="J16" s="8">
        <v>65507.0</v>
      </c>
      <c r="K16" s="8">
        <v>541211.0</v>
      </c>
      <c r="L16" s="8">
        <v>624738.0</v>
      </c>
      <c r="M16" s="8">
        <v>67208.0</v>
      </c>
      <c r="N16" s="8">
        <v>557126.0</v>
      </c>
      <c r="O16" s="8">
        <v>1.1949292E7</v>
      </c>
      <c r="P16" s="8">
        <v>1.0640294E7</v>
      </c>
      <c r="Q16" s="8">
        <v>1225332.0</v>
      </c>
      <c r="R16" s="8">
        <v>9364258.0</v>
      </c>
      <c r="S16" s="8">
        <v>871901.0</v>
      </c>
      <c r="T16" s="8">
        <v>75055.0</v>
      </c>
      <c r="U16" s="8">
        <v>7028635.0</v>
      </c>
      <c r="V16" s="8">
        <v>946956.0</v>
      </c>
      <c r="W16" s="8">
        <v>6081679.0</v>
      </c>
      <c r="X16" s="168">
        <v>5504.0</v>
      </c>
      <c r="Y16" s="8">
        <v>3723.0</v>
      </c>
      <c r="Z16" s="169">
        <v>54813.0</v>
      </c>
      <c r="AC16" s="128"/>
      <c r="AE16" s="128"/>
      <c r="AF16" s="8">
        <v>18482.0</v>
      </c>
      <c r="AH16" s="128"/>
      <c r="AI16" s="170">
        <v>44159.99930555555</v>
      </c>
      <c r="AJ16" s="170">
        <v>44161.660416666666</v>
      </c>
      <c r="AK16" s="8" t="s">
        <v>317</v>
      </c>
      <c r="AL16" s="8" t="s">
        <v>326</v>
      </c>
      <c r="AM16" s="128"/>
      <c r="AN16" s="8" t="s">
        <v>310</v>
      </c>
      <c r="AO16" s="120"/>
      <c r="AQ16" s="128"/>
      <c r="AR16" s="128"/>
      <c r="AS16" s="128"/>
      <c r="AT16" s="128"/>
      <c r="AU16" s="128"/>
      <c r="AV16" s="128"/>
    </row>
    <row r="17" ht="16.5" customHeight="1">
      <c r="A17" s="167">
        <v>44160.0</v>
      </c>
      <c r="B17" s="8" t="s">
        <v>186</v>
      </c>
      <c r="C17" s="128"/>
      <c r="D17" s="128"/>
      <c r="E17" s="128"/>
      <c r="F17" s="128"/>
      <c r="G17" s="128"/>
      <c r="H17" s="128"/>
      <c r="I17" s="8">
        <v>607025.0</v>
      </c>
      <c r="J17" s="8">
        <v>65507.0</v>
      </c>
      <c r="K17" s="8">
        <v>541211.0</v>
      </c>
      <c r="L17" s="8">
        <v>624738.0</v>
      </c>
      <c r="M17" s="8">
        <v>67208.0</v>
      </c>
      <c r="N17" s="8">
        <v>557126.0</v>
      </c>
      <c r="O17" s="8">
        <v>1.1949292E7</v>
      </c>
      <c r="P17" s="8">
        <v>1.0640294E7</v>
      </c>
      <c r="Q17" s="8">
        <v>1225332.0</v>
      </c>
      <c r="R17" s="8">
        <v>9364258.0</v>
      </c>
      <c r="S17" s="8">
        <v>871901.0</v>
      </c>
      <c r="T17" s="8">
        <v>75055.0</v>
      </c>
      <c r="U17" s="8">
        <v>7028635.0</v>
      </c>
      <c r="V17" s="8">
        <v>946956.0</v>
      </c>
      <c r="W17" s="8">
        <v>6081679.0</v>
      </c>
      <c r="X17" s="168">
        <v>5504.0</v>
      </c>
      <c r="Y17" s="8">
        <v>3723.0</v>
      </c>
      <c r="Z17" s="169">
        <v>54813.0</v>
      </c>
      <c r="AC17" s="128"/>
      <c r="AE17" s="128"/>
      <c r="AF17" s="8">
        <v>18482.0</v>
      </c>
      <c r="AH17" s="128"/>
      <c r="AI17" s="170">
        <v>44159.99930555555</v>
      </c>
      <c r="AJ17" s="170">
        <v>44160.65416666667</v>
      </c>
      <c r="AK17" s="8" t="s">
        <v>317</v>
      </c>
      <c r="AL17" s="8" t="s">
        <v>320</v>
      </c>
      <c r="AM17" s="128"/>
      <c r="AN17" s="8" t="s">
        <v>310</v>
      </c>
      <c r="AO17" s="120"/>
      <c r="AQ17" s="128"/>
      <c r="AR17" s="128"/>
      <c r="AS17" s="128"/>
      <c r="AT17" s="128"/>
      <c r="AU17" s="128"/>
      <c r="AV17" s="128"/>
    </row>
    <row r="18" ht="16.5" customHeight="1">
      <c r="A18" s="167">
        <v>44159.0</v>
      </c>
      <c r="B18" s="8" t="s">
        <v>186</v>
      </c>
      <c r="C18" s="128"/>
      <c r="D18" s="128"/>
      <c r="E18" s="128"/>
      <c r="F18" s="128"/>
      <c r="G18" s="128"/>
      <c r="H18" s="128"/>
      <c r="I18" s="8">
        <v>607025.0</v>
      </c>
      <c r="J18" s="8">
        <v>65507.0</v>
      </c>
      <c r="K18" s="8">
        <v>541211.0</v>
      </c>
      <c r="L18" s="8">
        <v>624738.0</v>
      </c>
      <c r="M18" s="8">
        <v>67208.0</v>
      </c>
      <c r="N18" s="8">
        <v>557126.0</v>
      </c>
      <c r="O18" s="8">
        <v>1.1842707E7</v>
      </c>
      <c r="P18" s="8">
        <v>1.0544172E7</v>
      </c>
      <c r="Q18" s="8">
        <v>1214279.0</v>
      </c>
      <c r="R18" s="8">
        <v>9279441.0</v>
      </c>
      <c r="S18" s="8">
        <v>866301.0</v>
      </c>
      <c r="T18" s="8">
        <v>72529.0</v>
      </c>
      <c r="U18" s="8">
        <v>6982425.0</v>
      </c>
      <c r="V18" s="8">
        <v>938830.0</v>
      </c>
      <c r="W18" s="8">
        <v>6043595.0</v>
      </c>
      <c r="X18" s="168">
        <v>5450.0</v>
      </c>
      <c r="Y18" s="8">
        <v>3780.0</v>
      </c>
      <c r="Z18" s="169">
        <v>54500.0</v>
      </c>
      <c r="AC18" s="128"/>
      <c r="AE18" s="128"/>
      <c r="AF18" s="8">
        <v>18383.0</v>
      </c>
      <c r="AH18" s="128"/>
      <c r="AI18" s="170">
        <v>44158.99930555555</v>
      </c>
      <c r="AJ18" s="170">
        <v>44159.726388888885</v>
      </c>
      <c r="AK18" s="8" t="s">
        <v>314</v>
      </c>
      <c r="AL18" s="8" t="s">
        <v>320</v>
      </c>
      <c r="AM18" s="128"/>
      <c r="AN18" s="8" t="s">
        <v>310</v>
      </c>
      <c r="AO18" s="120"/>
      <c r="AQ18" s="128"/>
      <c r="AR18" s="128"/>
      <c r="AS18" s="128"/>
      <c r="AT18" s="128"/>
      <c r="AU18" s="128"/>
      <c r="AV18" s="128"/>
    </row>
    <row r="19" ht="16.5" customHeight="1">
      <c r="A19" s="167">
        <v>44158.0</v>
      </c>
      <c r="B19" s="8" t="s">
        <v>186</v>
      </c>
      <c r="C19" s="128"/>
      <c r="D19" s="128"/>
      <c r="E19" s="128"/>
      <c r="F19" s="128"/>
      <c r="G19" s="128"/>
      <c r="H19" s="128"/>
      <c r="I19" s="8">
        <v>607025.0</v>
      </c>
      <c r="J19" s="8">
        <v>65507.0</v>
      </c>
      <c r="K19" s="8">
        <v>541211.0</v>
      </c>
      <c r="L19" s="8">
        <v>624738.0</v>
      </c>
      <c r="M19" s="8">
        <v>67208.0</v>
      </c>
      <c r="N19" s="8">
        <v>557126.0</v>
      </c>
      <c r="O19" s="8">
        <v>1.174072E7</v>
      </c>
      <c r="P19" s="8">
        <v>1.0445187E7</v>
      </c>
      <c r="Q19" s="8">
        <v>1202993.0</v>
      </c>
      <c r="R19" s="8">
        <v>9192009.0</v>
      </c>
      <c r="S19" s="8">
        <v>860860.0</v>
      </c>
      <c r="T19" s="8">
        <v>69868.0</v>
      </c>
      <c r="U19" s="8">
        <v>6928502.0</v>
      </c>
      <c r="V19" s="8">
        <v>930728.0</v>
      </c>
      <c r="W19" s="8">
        <v>5997774.0</v>
      </c>
      <c r="X19" s="168">
        <v>5414.0</v>
      </c>
      <c r="Y19" s="8">
        <v>3754.0</v>
      </c>
      <c r="Z19" s="169">
        <v>54167.0</v>
      </c>
      <c r="AC19" s="128"/>
      <c r="AE19" s="128"/>
      <c r="AF19" s="8">
        <v>18310.0</v>
      </c>
      <c r="AH19" s="128"/>
      <c r="AI19" s="170">
        <v>44157.99930555555</v>
      </c>
      <c r="AJ19" s="171">
        <v>44158.67361111111</v>
      </c>
      <c r="AK19" s="8" t="s">
        <v>317</v>
      </c>
      <c r="AL19" s="8" t="s">
        <v>320</v>
      </c>
      <c r="AM19" s="128"/>
      <c r="AN19" s="8" t="s">
        <v>310</v>
      </c>
      <c r="AO19" s="120"/>
      <c r="AQ19" s="128"/>
      <c r="AR19" s="128"/>
      <c r="AS19" s="128"/>
      <c r="AT19" s="128"/>
      <c r="AU19" s="128"/>
      <c r="AV19" s="128"/>
    </row>
    <row r="20" ht="16.5" customHeight="1">
      <c r="A20" s="167">
        <v>44157.0</v>
      </c>
      <c r="B20" s="8" t="s">
        <v>186</v>
      </c>
      <c r="C20" s="128"/>
      <c r="D20" s="128"/>
      <c r="E20" s="128"/>
      <c r="F20" s="128"/>
      <c r="G20" s="128"/>
      <c r="H20" s="128"/>
      <c r="I20" s="8">
        <v>607025.0</v>
      </c>
      <c r="J20" s="8">
        <v>65507.0</v>
      </c>
      <c r="K20" s="8">
        <v>541211.0</v>
      </c>
      <c r="L20" s="8">
        <v>624738.0</v>
      </c>
      <c r="M20" s="8">
        <v>67208.0</v>
      </c>
      <c r="N20" s="8">
        <v>557126.0</v>
      </c>
      <c r="O20" s="8">
        <v>1.1660928E7</v>
      </c>
      <c r="P20" s="8">
        <v>1.036537E7</v>
      </c>
      <c r="Q20" s="8">
        <v>1194646.0</v>
      </c>
      <c r="R20" s="8">
        <v>9120724.0</v>
      </c>
      <c r="S20" s="8">
        <v>856628.0</v>
      </c>
      <c r="T20" s="8">
        <v>67986.0</v>
      </c>
      <c r="U20" s="8">
        <v>6898401.0</v>
      </c>
      <c r="V20" s="8">
        <v>924614.0</v>
      </c>
      <c r="W20" s="8">
        <v>5973787.0</v>
      </c>
      <c r="X20" s="168">
        <v>5420.0</v>
      </c>
      <c r="Y20" s="8">
        <v>3613.0</v>
      </c>
      <c r="Z20" s="169">
        <v>54067.0</v>
      </c>
      <c r="AC20" s="128"/>
      <c r="AE20" s="128"/>
      <c r="AF20" s="8">
        <v>18214.0</v>
      </c>
      <c r="AH20" s="128"/>
      <c r="AI20" s="170">
        <v>44156.99930555555</v>
      </c>
      <c r="AJ20" s="171">
        <v>44157.75486111111</v>
      </c>
      <c r="AK20" s="8" t="s">
        <v>317</v>
      </c>
      <c r="AL20" s="8" t="s">
        <v>314</v>
      </c>
      <c r="AM20" s="128"/>
      <c r="AN20" s="8" t="s">
        <v>310</v>
      </c>
      <c r="AO20" s="120"/>
      <c r="AQ20" s="128"/>
      <c r="AR20" s="128"/>
      <c r="AS20" s="128"/>
      <c r="AT20" s="128"/>
      <c r="AU20" s="128"/>
      <c r="AV20" s="128"/>
    </row>
    <row r="21" ht="16.5" customHeight="1">
      <c r="A21" s="167">
        <v>44156.0</v>
      </c>
      <c r="B21" s="8" t="s">
        <v>186</v>
      </c>
      <c r="C21" s="128"/>
      <c r="D21" s="128"/>
      <c r="E21" s="128"/>
      <c r="F21" s="128"/>
      <c r="G21" s="128"/>
      <c r="H21" s="128"/>
      <c r="I21" s="8">
        <v>607025.0</v>
      </c>
      <c r="J21" s="8">
        <v>65507.0</v>
      </c>
      <c r="K21" s="8">
        <v>541211.0</v>
      </c>
      <c r="L21" s="8">
        <v>624738.0</v>
      </c>
      <c r="M21" s="8">
        <v>67208.0</v>
      </c>
      <c r="N21" s="8">
        <v>557126.0</v>
      </c>
      <c r="O21" s="8">
        <v>1.1570159E7</v>
      </c>
      <c r="P21" s="8">
        <v>1.0283135E7</v>
      </c>
      <c r="Q21" s="8">
        <v>1185730.0</v>
      </c>
      <c r="R21" s="8">
        <v>9047644.0</v>
      </c>
      <c r="S21" s="8">
        <v>851556.0</v>
      </c>
      <c r="T21" s="8">
        <v>66684.0</v>
      </c>
      <c r="U21" s="8">
        <v>6850174.0</v>
      </c>
      <c r="V21" s="8">
        <v>918240.0</v>
      </c>
      <c r="W21" s="8">
        <v>5931934.0</v>
      </c>
      <c r="X21" s="168">
        <v>5485.0</v>
      </c>
      <c r="Y21" s="8">
        <v>3396.0</v>
      </c>
      <c r="Z21" s="169">
        <v>53929.0</v>
      </c>
      <c r="AC21" s="128"/>
      <c r="AE21" s="128"/>
      <c r="AF21" s="8">
        <v>18152.0</v>
      </c>
      <c r="AH21" s="128"/>
      <c r="AI21" s="170">
        <v>44155.99930555555</v>
      </c>
      <c r="AJ21" s="171">
        <v>44156.70277777778</v>
      </c>
      <c r="AK21" s="8" t="s">
        <v>316</v>
      </c>
      <c r="AL21" s="8" t="s">
        <v>313</v>
      </c>
      <c r="AM21" s="128"/>
      <c r="AN21" s="8" t="s">
        <v>310</v>
      </c>
      <c r="AO21" s="120"/>
      <c r="AQ21" s="128"/>
      <c r="AR21" s="128"/>
      <c r="AS21" s="128"/>
      <c r="AT21" s="128"/>
      <c r="AU21" s="128"/>
      <c r="AV21" s="128"/>
    </row>
    <row r="22" ht="16.5" customHeight="1">
      <c r="A22" s="167">
        <v>44155.0</v>
      </c>
      <c r="B22" s="8" t="s">
        <v>186</v>
      </c>
      <c r="C22" s="128"/>
      <c r="D22" s="128"/>
      <c r="E22" s="128"/>
      <c r="F22" s="128"/>
      <c r="G22" s="128"/>
      <c r="H22" s="128"/>
      <c r="I22" s="8">
        <v>587789.0</v>
      </c>
      <c r="J22" s="8">
        <v>62540.0</v>
      </c>
      <c r="K22" s="8">
        <v>524946.0</v>
      </c>
      <c r="L22" s="8">
        <v>604369.0</v>
      </c>
      <c r="M22" s="8">
        <v>64112.0</v>
      </c>
      <c r="N22" s="8">
        <v>539858.0</v>
      </c>
      <c r="O22" s="8">
        <v>1.1456461E7</v>
      </c>
      <c r="P22" s="8">
        <v>1.0184036E7</v>
      </c>
      <c r="Q22" s="8">
        <v>1174714.0</v>
      </c>
      <c r="R22" s="8">
        <v>8959851.0</v>
      </c>
      <c r="S22" s="8">
        <v>845249.0</v>
      </c>
      <c r="T22" s="8">
        <v>64816.0</v>
      </c>
      <c r="U22" s="8">
        <v>6802690.0</v>
      </c>
      <c r="V22" s="8">
        <v>910065.0</v>
      </c>
      <c r="W22" s="8">
        <v>5892625.0</v>
      </c>
      <c r="X22" s="168">
        <v>5399.0</v>
      </c>
      <c r="Y22" s="8">
        <v>3439.0</v>
      </c>
      <c r="Z22" s="169">
        <v>53749.0</v>
      </c>
      <c r="AC22" s="128"/>
      <c r="AE22" s="128"/>
      <c r="AF22" s="8">
        <v>18110.0</v>
      </c>
      <c r="AH22" s="128"/>
      <c r="AI22" s="170">
        <v>44154.99930555555</v>
      </c>
      <c r="AJ22" s="171">
        <v>44155.66527777778</v>
      </c>
      <c r="AK22" s="8" t="s">
        <v>317</v>
      </c>
      <c r="AL22" s="8" t="s">
        <v>308</v>
      </c>
      <c r="AM22" s="128"/>
      <c r="AN22" s="8" t="s">
        <v>310</v>
      </c>
      <c r="AO22" s="120"/>
      <c r="AQ22" s="128"/>
      <c r="AR22" s="128"/>
      <c r="AS22" s="128"/>
      <c r="AT22" s="128"/>
      <c r="AU22" s="128"/>
      <c r="AV22" s="128"/>
    </row>
    <row r="23" ht="16.5" customHeight="1">
      <c r="A23" s="167">
        <v>44154.0</v>
      </c>
      <c r="B23" s="8" t="s">
        <v>186</v>
      </c>
      <c r="C23" s="128"/>
      <c r="D23" s="128"/>
      <c r="E23" s="128"/>
      <c r="F23" s="128"/>
      <c r="G23" s="128"/>
      <c r="H23" s="128"/>
      <c r="I23" s="8">
        <v>587789.0</v>
      </c>
      <c r="J23" s="8">
        <v>62540.0</v>
      </c>
      <c r="K23" s="8">
        <v>524946.0</v>
      </c>
      <c r="L23" s="8">
        <v>604369.0</v>
      </c>
      <c r="M23" s="8">
        <v>64112.0</v>
      </c>
      <c r="N23" s="8">
        <v>539858.0</v>
      </c>
      <c r="O23" s="8">
        <v>1.1348596E7</v>
      </c>
      <c r="P23" s="8">
        <v>1.009568E7</v>
      </c>
      <c r="Q23" s="8">
        <v>1163367.0</v>
      </c>
      <c r="R23" s="8">
        <v>8883148.0</v>
      </c>
      <c r="S23" s="8">
        <v>838550.0</v>
      </c>
      <c r="T23" s="8">
        <v>62684.0</v>
      </c>
      <c r="U23" s="8">
        <v>6755524.0</v>
      </c>
      <c r="V23" s="8">
        <v>901234.0</v>
      </c>
      <c r="W23" s="8">
        <v>5854290.0</v>
      </c>
      <c r="X23" s="168">
        <v>5328.0</v>
      </c>
      <c r="Y23" s="8">
        <v>3380.0</v>
      </c>
      <c r="Z23" s="169">
        <v>53519.0</v>
      </c>
      <c r="AC23" s="128"/>
      <c r="AE23" s="128"/>
      <c r="AF23" s="8">
        <v>18030.0</v>
      </c>
      <c r="AH23" s="128"/>
      <c r="AI23" s="170">
        <v>44153.99930555555</v>
      </c>
      <c r="AJ23" s="171">
        <v>44154.68680555555</v>
      </c>
      <c r="AK23" s="8" t="s">
        <v>317</v>
      </c>
      <c r="AL23" s="8" t="s">
        <v>327</v>
      </c>
      <c r="AM23" s="128"/>
      <c r="AN23" s="8" t="s">
        <v>310</v>
      </c>
      <c r="AO23" s="120"/>
      <c r="AQ23" s="128"/>
      <c r="AR23" s="128"/>
      <c r="AS23" s="128"/>
      <c r="AT23" s="128"/>
      <c r="AU23" s="128"/>
      <c r="AV23" s="128"/>
    </row>
    <row r="24" ht="16.5" customHeight="1">
      <c r="A24" s="167">
        <v>44153.0</v>
      </c>
      <c r="B24" s="8" t="s">
        <v>186</v>
      </c>
      <c r="C24" s="128"/>
      <c r="D24" s="128"/>
      <c r="E24" s="128"/>
      <c r="F24" s="128"/>
      <c r="G24" s="128"/>
      <c r="H24" s="128"/>
      <c r="I24" s="8">
        <v>587789.0</v>
      </c>
      <c r="J24" s="8">
        <v>62540.0</v>
      </c>
      <c r="K24" s="8">
        <v>524946.0</v>
      </c>
      <c r="L24" s="8">
        <v>604369.0</v>
      </c>
      <c r="M24" s="8">
        <v>64112.0</v>
      </c>
      <c r="N24" s="8">
        <v>539858.0</v>
      </c>
      <c r="O24" s="8">
        <v>1.1237905E7</v>
      </c>
      <c r="P24" s="8">
        <v>1.0006998E7</v>
      </c>
      <c r="Q24" s="8">
        <v>1152080.0</v>
      </c>
      <c r="R24" s="8">
        <v>8806008.0</v>
      </c>
      <c r="S24" s="8">
        <v>832021.0</v>
      </c>
      <c r="T24" s="8">
        <v>60331.0</v>
      </c>
      <c r="U24" s="8">
        <v>6704999.0</v>
      </c>
      <c r="V24" s="8">
        <v>892352.0</v>
      </c>
      <c r="W24" s="8">
        <v>5812647.0</v>
      </c>
      <c r="X24" s="168">
        <v>5261.0</v>
      </c>
      <c r="Y24" s="8">
        <v>3352.0</v>
      </c>
      <c r="Z24" s="169">
        <v>53283.0</v>
      </c>
      <c r="AC24" s="128"/>
      <c r="AE24" s="128"/>
      <c r="AF24" s="8">
        <v>17949.0</v>
      </c>
      <c r="AH24" s="128"/>
      <c r="AI24" s="170">
        <v>44152.99930555555</v>
      </c>
      <c r="AJ24" s="171">
        <v>44153.74444444444</v>
      </c>
      <c r="AK24" s="8" t="s">
        <v>327</v>
      </c>
      <c r="AL24" s="8" t="s">
        <v>319</v>
      </c>
      <c r="AM24" s="128"/>
      <c r="AN24" s="8" t="s">
        <v>310</v>
      </c>
      <c r="AO24" s="120"/>
      <c r="AQ24" s="128"/>
      <c r="AR24" s="128"/>
      <c r="AS24" s="128"/>
      <c r="AT24" s="128"/>
      <c r="AU24" s="128"/>
      <c r="AV24" s="128"/>
    </row>
    <row r="25" ht="16.5" customHeight="1">
      <c r="A25" s="167">
        <v>44152.0</v>
      </c>
      <c r="B25" s="8" t="s">
        <v>186</v>
      </c>
      <c r="C25" s="128"/>
      <c r="D25" s="128"/>
      <c r="E25" s="128"/>
      <c r="F25" s="128"/>
      <c r="G25" s="128"/>
      <c r="H25" s="128"/>
      <c r="I25" s="8">
        <v>587789.0</v>
      </c>
      <c r="J25" s="8">
        <v>62540.0</v>
      </c>
      <c r="K25" s="8">
        <v>524946.0</v>
      </c>
      <c r="L25" s="8">
        <v>604369.0</v>
      </c>
      <c r="M25" s="8">
        <v>64112.0</v>
      </c>
      <c r="N25" s="8">
        <v>539858.0</v>
      </c>
      <c r="O25" s="8">
        <v>1.115084E7</v>
      </c>
      <c r="P25" s="8">
        <v>9928286.0</v>
      </c>
      <c r="Q25" s="8">
        <v>1142252.0</v>
      </c>
      <c r="R25" s="8">
        <v>8737315.0</v>
      </c>
      <c r="S25" s="8">
        <v>826574.0</v>
      </c>
      <c r="T25" s="8">
        <v>58051.0</v>
      </c>
      <c r="U25" s="8">
        <v>6663538.0</v>
      </c>
      <c r="V25" s="8">
        <v>884625.0</v>
      </c>
      <c r="W25" s="8">
        <v>5778913.0</v>
      </c>
      <c r="X25" s="168">
        <v>5189.0</v>
      </c>
      <c r="Y25" s="8">
        <v>3369.0</v>
      </c>
      <c r="Z25" s="169">
        <v>52966.0</v>
      </c>
      <c r="AC25" s="128"/>
      <c r="AE25" s="128"/>
      <c r="AF25" s="8">
        <v>17861.0</v>
      </c>
      <c r="AH25" s="128"/>
      <c r="AI25" s="170">
        <v>44151.99930555555</v>
      </c>
      <c r="AJ25" s="171">
        <v>44152.73888888889</v>
      </c>
      <c r="AK25" s="8" t="s">
        <v>320</v>
      </c>
      <c r="AL25" s="8" t="s">
        <v>328</v>
      </c>
      <c r="AM25" s="128"/>
      <c r="AN25" s="8" t="s">
        <v>310</v>
      </c>
      <c r="AO25" s="120"/>
      <c r="AQ25" s="128"/>
      <c r="AR25" s="128"/>
      <c r="AS25" s="128"/>
      <c r="AT25" s="128"/>
      <c r="AU25" s="128"/>
      <c r="AV25" s="128"/>
    </row>
    <row r="26" ht="16.5" customHeight="1">
      <c r="A26" s="167">
        <v>44151.0</v>
      </c>
      <c r="B26" s="8" t="s">
        <v>186</v>
      </c>
      <c r="C26" s="128"/>
      <c r="D26" s="128"/>
      <c r="E26" s="128"/>
      <c r="F26" s="128"/>
      <c r="G26" s="128"/>
      <c r="H26" s="128"/>
      <c r="I26" s="8">
        <v>587789.0</v>
      </c>
      <c r="J26" s="8">
        <v>62540.0</v>
      </c>
      <c r="K26" s="8">
        <v>524946.0</v>
      </c>
      <c r="L26" s="8">
        <v>604369.0</v>
      </c>
      <c r="M26" s="8">
        <v>64112.0</v>
      </c>
      <c r="N26" s="8">
        <v>539858.0</v>
      </c>
      <c r="O26" s="8">
        <v>1.1073495E7</v>
      </c>
      <c r="P26" s="8">
        <v>9857214.0</v>
      </c>
      <c r="Q26" s="8">
        <v>1132662.0</v>
      </c>
      <c r="R26" s="8">
        <v>8676094.0</v>
      </c>
      <c r="S26" s="8">
        <v>821237.0</v>
      </c>
      <c r="T26" s="8">
        <v>56103.0</v>
      </c>
      <c r="U26" s="8">
        <v>6625477.0</v>
      </c>
      <c r="V26" s="168">
        <v>877340.0</v>
      </c>
      <c r="W26" s="168">
        <v>5748137.0</v>
      </c>
      <c r="X26" s="168">
        <v>5136.0</v>
      </c>
      <c r="Y26" s="168">
        <v>3243.0</v>
      </c>
      <c r="Z26" s="169">
        <v>52649.0</v>
      </c>
      <c r="AF26" s="168">
        <v>17775.0</v>
      </c>
      <c r="AH26" s="128"/>
      <c r="AI26" s="170">
        <v>44150.99930555555</v>
      </c>
      <c r="AJ26" s="170">
        <v>44151.711111111115</v>
      </c>
      <c r="AK26" s="8" t="s">
        <v>317</v>
      </c>
      <c r="AL26" s="8" t="s">
        <v>319</v>
      </c>
      <c r="AM26" s="128"/>
      <c r="AN26" s="8" t="s">
        <v>310</v>
      </c>
      <c r="AQ26" s="128"/>
      <c r="AR26" s="128"/>
      <c r="AS26" s="128"/>
      <c r="AT26" s="128"/>
      <c r="AU26" s="128"/>
      <c r="AV26" s="128"/>
    </row>
    <row r="27" ht="16.5" customHeight="1">
      <c r="A27" s="167">
        <v>44150.0</v>
      </c>
      <c r="B27" s="8" t="s">
        <v>186</v>
      </c>
      <c r="C27" s="128"/>
      <c r="D27" s="128"/>
      <c r="E27" s="128"/>
      <c r="F27" s="128"/>
      <c r="G27" s="128"/>
      <c r="H27" s="128"/>
      <c r="I27" s="8">
        <v>587789.0</v>
      </c>
      <c r="J27" s="8">
        <v>62540.0</v>
      </c>
      <c r="K27" s="8">
        <v>524946.0</v>
      </c>
      <c r="L27" s="8">
        <v>604369.0</v>
      </c>
      <c r="M27" s="8">
        <v>64112.0</v>
      </c>
      <c r="N27" s="8">
        <v>539858.0</v>
      </c>
      <c r="O27" s="8">
        <v>1.1022168E7</v>
      </c>
      <c r="P27" s="8">
        <v>9807044.0</v>
      </c>
      <c r="Q27" s="8">
        <v>1126898.0</v>
      </c>
      <c r="R27" s="8">
        <v>8631846.0</v>
      </c>
      <c r="S27" s="8">
        <v>817399.0</v>
      </c>
      <c r="T27" s="8">
        <v>55411.0</v>
      </c>
      <c r="U27" s="8">
        <v>6599305.0</v>
      </c>
      <c r="V27" s="168">
        <v>872810.0</v>
      </c>
      <c r="W27" s="168">
        <v>5726495.0</v>
      </c>
      <c r="X27" s="168">
        <v>5139.0</v>
      </c>
      <c r="Y27" s="168">
        <v>3118.0</v>
      </c>
      <c r="Z27" s="169">
        <v>52529.0</v>
      </c>
      <c r="AF27" s="168">
        <v>17734.0</v>
      </c>
      <c r="AH27" s="128"/>
      <c r="AI27" s="170">
        <v>44149.99930555555</v>
      </c>
      <c r="AJ27" s="170">
        <v>44150.740277777775</v>
      </c>
      <c r="AK27" s="8" t="s">
        <v>317</v>
      </c>
      <c r="AL27" s="8" t="s">
        <v>329</v>
      </c>
      <c r="AM27" s="128"/>
      <c r="AN27" s="8" t="s">
        <v>310</v>
      </c>
      <c r="AQ27" s="128"/>
      <c r="AR27" s="128"/>
      <c r="AS27" s="128"/>
      <c r="AT27" s="128"/>
      <c r="AU27" s="128"/>
      <c r="AV27" s="128"/>
    </row>
    <row r="28" ht="16.5" customHeight="1">
      <c r="A28" s="167">
        <v>44149.0</v>
      </c>
      <c r="B28" s="8" t="s">
        <v>186</v>
      </c>
      <c r="C28" s="128"/>
      <c r="D28" s="128"/>
      <c r="E28" s="128"/>
      <c r="F28" s="128"/>
      <c r="G28" s="128"/>
      <c r="H28" s="128"/>
      <c r="I28" s="8">
        <v>587789.0</v>
      </c>
      <c r="J28" s="8">
        <v>62540.0</v>
      </c>
      <c r="K28" s="8">
        <v>524946.0</v>
      </c>
      <c r="L28" s="8">
        <v>604369.0</v>
      </c>
      <c r="M28" s="8">
        <v>64112.0</v>
      </c>
      <c r="N28" s="8">
        <v>539858.0</v>
      </c>
      <c r="O28" s="8">
        <v>1.0899389E7</v>
      </c>
      <c r="P28" s="8">
        <v>9700441.0</v>
      </c>
      <c r="Q28" s="8">
        <v>1114105.0</v>
      </c>
      <c r="R28" s="8">
        <v>8538245.0</v>
      </c>
      <c r="S28" s="8">
        <v>811081.0</v>
      </c>
      <c r="T28" s="8">
        <v>51909.0</v>
      </c>
      <c r="U28" s="8">
        <v>6554952.0</v>
      </c>
      <c r="V28" s="168">
        <v>862990.0</v>
      </c>
      <c r="W28" s="168">
        <v>5691962.0</v>
      </c>
      <c r="X28" s="168">
        <v>5138.0</v>
      </c>
      <c r="Y28" s="168">
        <v>3151.0</v>
      </c>
      <c r="Z28" s="169">
        <v>52441.0</v>
      </c>
      <c r="AF28" s="168">
        <v>17704.0</v>
      </c>
      <c r="AH28" s="128"/>
      <c r="AI28" s="170">
        <v>44148.99930555555</v>
      </c>
      <c r="AJ28" s="170">
        <v>44149.70138888889</v>
      </c>
      <c r="AK28" s="8" t="s">
        <v>324</v>
      </c>
      <c r="AL28" s="8" t="s">
        <v>314</v>
      </c>
      <c r="AM28" s="128"/>
      <c r="AN28" s="8" t="s">
        <v>310</v>
      </c>
      <c r="AQ28" s="128"/>
      <c r="AR28" s="128"/>
      <c r="AS28" s="128"/>
      <c r="AT28" s="128"/>
      <c r="AU28" s="128"/>
      <c r="AV28" s="128"/>
    </row>
    <row r="29" ht="16.5" customHeight="1">
      <c r="A29" s="167">
        <v>44148.0</v>
      </c>
      <c r="B29" s="8" t="s">
        <v>186</v>
      </c>
      <c r="C29" s="128"/>
      <c r="D29" s="128"/>
      <c r="E29" s="128"/>
      <c r="F29" s="128"/>
      <c r="G29" s="128"/>
      <c r="H29" s="128"/>
      <c r="I29" s="8">
        <v>578706.0</v>
      </c>
      <c r="J29" s="8">
        <v>60854.0</v>
      </c>
      <c r="K29" s="8">
        <v>517552.0</v>
      </c>
      <c r="L29" s="8">
        <v>594540.0</v>
      </c>
      <c r="M29" s="8">
        <v>62323.0</v>
      </c>
      <c r="N29" s="8">
        <v>531822.0</v>
      </c>
      <c r="O29" s="8">
        <v>1.0861776E7</v>
      </c>
      <c r="P29" s="8">
        <v>9664754.0</v>
      </c>
      <c r="Q29" s="8">
        <v>1108643.0</v>
      </c>
      <c r="R29" s="8">
        <v>8508101.0</v>
      </c>
      <c r="S29" s="8">
        <v>807971.0</v>
      </c>
      <c r="T29" s="8">
        <v>50614.0</v>
      </c>
      <c r="U29" s="8">
        <v>6522985.0</v>
      </c>
      <c r="V29" s="168">
        <v>858585.0</v>
      </c>
      <c r="W29" s="168">
        <v>5664400.0</v>
      </c>
      <c r="X29" s="168">
        <v>5062.0</v>
      </c>
      <c r="Y29" s="168">
        <v>3129.0</v>
      </c>
      <c r="Z29" s="169">
        <v>52163.0</v>
      </c>
      <c r="AF29" s="168">
        <v>17659.0</v>
      </c>
      <c r="AH29" s="128"/>
      <c r="AI29" s="170">
        <v>44147.99930555555</v>
      </c>
      <c r="AJ29" s="170">
        <v>44148.67569444445</v>
      </c>
      <c r="AK29" s="8" t="s">
        <v>317</v>
      </c>
      <c r="AL29" s="8" t="s">
        <v>326</v>
      </c>
      <c r="AM29" s="128"/>
      <c r="AN29" s="8" t="s">
        <v>310</v>
      </c>
      <c r="AQ29" s="128"/>
      <c r="AR29" s="128"/>
      <c r="AS29" s="128"/>
      <c r="AT29" s="128"/>
      <c r="AU29" s="128"/>
      <c r="AV29" s="128"/>
    </row>
    <row r="30" ht="16.5" customHeight="1">
      <c r="A30" s="167">
        <v>44147.0</v>
      </c>
      <c r="B30" s="8" t="s">
        <v>186</v>
      </c>
      <c r="C30" s="128"/>
      <c r="D30" s="128"/>
      <c r="E30" s="128"/>
      <c r="F30" s="128"/>
      <c r="G30" s="128"/>
      <c r="H30" s="128"/>
      <c r="I30" s="8">
        <v>578706.0</v>
      </c>
      <c r="J30" s="8">
        <v>60854.0</v>
      </c>
      <c r="K30" s="8">
        <v>517552.0</v>
      </c>
      <c r="L30" s="8">
        <v>594540.0</v>
      </c>
      <c r="M30" s="8">
        <v>62323.0</v>
      </c>
      <c r="N30" s="8">
        <v>531822.0</v>
      </c>
      <c r="O30" s="8">
        <v>1.0783307E7</v>
      </c>
      <c r="P30" s="8">
        <v>9603298.0</v>
      </c>
      <c r="Q30" s="8">
        <v>1099871.0</v>
      </c>
      <c r="R30" s="8">
        <v>8455602.0</v>
      </c>
      <c r="S30" s="8">
        <v>803220.0</v>
      </c>
      <c r="T30" s="8">
        <v>48605.0</v>
      </c>
      <c r="U30" s="8">
        <v>6493713.0</v>
      </c>
      <c r="V30" s="168">
        <v>851825.0</v>
      </c>
      <c r="W30" s="168">
        <v>5641888.0</v>
      </c>
      <c r="X30" s="168">
        <v>5012.0</v>
      </c>
      <c r="Y30" s="168">
        <v>3062.0</v>
      </c>
      <c r="Z30" s="169">
        <v>51892.0</v>
      </c>
      <c r="AF30" s="168">
        <v>17585.0</v>
      </c>
      <c r="AH30" s="128"/>
      <c r="AI30" s="170">
        <v>44146.99930555555</v>
      </c>
      <c r="AJ30" s="170">
        <v>44147.67916666667</v>
      </c>
      <c r="AK30" s="8" t="s">
        <v>324</v>
      </c>
      <c r="AL30" s="8" t="s">
        <v>327</v>
      </c>
      <c r="AM30" s="128"/>
      <c r="AN30" s="8" t="s">
        <v>310</v>
      </c>
      <c r="AQ30" s="128"/>
      <c r="AR30" s="128"/>
      <c r="AS30" s="128"/>
      <c r="AT30" s="128"/>
      <c r="AU30" s="128"/>
      <c r="AV30" s="128"/>
    </row>
    <row r="31" ht="16.5" customHeight="1">
      <c r="A31" s="167">
        <v>44146.0</v>
      </c>
      <c r="B31" s="8" t="s">
        <v>186</v>
      </c>
      <c r="C31" s="128"/>
      <c r="D31" s="128"/>
      <c r="E31" s="128"/>
      <c r="F31" s="128"/>
      <c r="G31" s="128"/>
      <c r="H31" s="128"/>
      <c r="I31" s="8">
        <v>578706.0</v>
      </c>
      <c r="J31" s="8">
        <v>60854.0</v>
      </c>
      <c r="K31" s="8">
        <v>517552.0</v>
      </c>
      <c r="L31" s="8">
        <v>594540.0</v>
      </c>
      <c r="M31" s="8">
        <v>62323.0</v>
      </c>
      <c r="N31" s="8">
        <v>531822.0</v>
      </c>
      <c r="O31" s="8">
        <v>1.0714303E7</v>
      </c>
      <c r="P31" s="8">
        <v>9550764.0</v>
      </c>
      <c r="Q31" s="8">
        <v>1093112.0</v>
      </c>
      <c r="R31" s="8">
        <v>8409994.0</v>
      </c>
      <c r="S31" s="8">
        <v>799004.0</v>
      </c>
      <c r="T31" s="8">
        <v>47317.0</v>
      </c>
      <c r="U31" s="8">
        <v>6466981.0</v>
      </c>
      <c r="V31" s="168">
        <v>846321.0</v>
      </c>
      <c r="W31" s="168">
        <v>5620660.0</v>
      </c>
      <c r="X31" s="168">
        <v>5019.0</v>
      </c>
      <c r="Y31" s="168">
        <v>3056.0</v>
      </c>
      <c r="Z31" s="169">
        <v>51731.0</v>
      </c>
      <c r="AF31" s="168">
        <v>17512.0</v>
      </c>
      <c r="AH31" s="128"/>
      <c r="AI31" s="170">
        <v>44145.99930555555</v>
      </c>
      <c r="AJ31" s="170">
        <v>44146.65763888889</v>
      </c>
      <c r="AK31" s="8" t="s">
        <v>324</v>
      </c>
      <c r="AL31" s="8" t="s">
        <v>319</v>
      </c>
      <c r="AM31" s="128"/>
      <c r="AN31" s="8" t="s">
        <v>310</v>
      </c>
      <c r="AQ31" s="128"/>
      <c r="AR31" s="128"/>
      <c r="AS31" s="128"/>
      <c r="AT31" s="128"/>
      <c r="AU31" s="128"/>
      <c r="AV31" s="128"/>
    </row>
    <row r="32" ht="16.5" customHeight="1">
      <c r="A32" s="167">
        <v>44145.0</v>
      </c>
      <c r="B32" s="8" t="s">
        <v>186</v>
      </c>
      <c r="C32" s="128"/>
      <c r="D32" s="128"/>
      <c r="E32" s="128"/>
      <c r="F32" s="128"/>
      <c r="G32" s="128"/>
      <c r="H32" s="128"/>
      <c r="I32" s="8">
        <v>578706.0</v>
      </c>
      <c r="J32" s="8">
        <v>60854.0</v>
      </c>
      <c r="K32" s="8">
        <v>517552.0</v>
      </c>
      <c r="L32" s="8">
        <v>594540.0</v>
      </c>
      <c r="M32" s="8">
        <v>62323.0</v>
      </c>
      <c r="N32" s="8">
        <v>531822.0</v>
      </c>
      <c r="O32" s="8">
        <v>1.0646926E7</v>
      </c>
      <c r="P32" s="8">
        <v>9493107.0</v>
      </c>
      <c r="Q32" s="8">
        <v>1085885.0</v>
      </c>
      <c r="R32" s="8">
        <v>8359722.0</v>
      </c>
      <c r="S32" s="8">
        <v>794860.0</v>
      </c>
      <c r="T32" s="8">
        <v>45792.0</v>
      </c>
      <c r="U32" s="8">
        <v>6434241.0</v>
      </c>
      <c r="V32" s="168">
        <v>840652.0</v>
      </c>
      <c r="W32" s="168">
        <v>5593589.0</v>
      </c>
      <c r="X32" s="168">
        <v>4957.0</v>
      </c>
      <c r="Y32" s="168">
        <v>3034.0</v>
      </c>
      <c r="Z32" s="169">
        <v>51479.0</v>
      </c>
      <c r="AF32" s="168">
        <v>17460.0</v>
      </c>
      <c r="AH32" s="128"/>
      <c r="AI32" s="170">
        <v>44144.99930555555</v>
      </c>
      <c r="AJ32" s="170">
        <v>44145.71319444444</v>
      </c>
      <c r="AK32" s="8" t="s">
        <v>312</v>
      </c>
      <c r="AL32" s="8" t="s">
        <v>330</v>
      </c>
      <c r="AM32" s="128"/>
      <c r="AN32" s="8" t="s">
        <v>310</v>
      </c>
      <c r="AQ32" s="128"/>
      <c r="AR32" s="128"/>
      <c r="AS32" s="128"/>
      <c r="AT32" s="128"/>
      <c r="AU32" s="128"/>
      <c r="AV32" s="128"/>
    </row>
    <row r="33" ht="16.5" customHeight="1">
      <c r="A33" s="167">
        <v>44144.0</v>
      </c>
      <c r="B33" s="8" t="s">
        <v>186</v>
      </c>
      <c r="C33" s="128"/>
      <c r="D33" s="128"/>
      <c r="E33" s="128"/>
      <c r="F33" s="128"/>
      <c r="G33" s="128"/>
      <c r="H33" s="128"/>
      <c r="I33" s="8">
        <v>578706.0</v>
      </c>
      <c r="J33" s="8">
        <v>60854.0</v>
      </c>
      <c r="K33" s="8">
        <v>517552.0</v>
      </c>
      <c r="L33" s="8">
        <v>594540.0</v>
      </c>
      <c r="M33" s="8">
        <v>62323.0</v>
      </c>
      <c r="N33" s="8">
        <v>531822.0</v>
      </c>
      <c r="O33" s="8">
        <v>1.0600474E7</v>
      </c>
      <c r="P33" s="8">
        <v>9453819.0</v>
      </c>
      <c r="Q33" s="8">
        <v>1080510.0</v>
      </c>
      <c r="R33" s="8">
        <v>8325942.0</v>
      </c>
      <c r="S33" s="8">
        <v>791595.0</v>
      </c>
      <c r="T33" s="8">
        <v>44775.0</v>
      </c>
      <c r="U33" s="8">
        <v>6410130.0</v>
      </c>
      <c r="V33" s="168">
        <v>836370.0</v>
      </c>
      <c r="W33" s="168">
        <v>5573760.0</v>
      </c>
      <c r="X33" s="168">
        <v>4905.0</v>
      </c>
      <c r="Y33" s="168">
        <v>2902.0</v>
      </c>
      <c r="Z33" s="169">
        <v>51196.0</v>
      </c>
      <c r="AF33" s="168">
        <v>17391.0</v>
      </c>
      <c r="AH33" s="128"/>
      <c r="AI33" s="170">
        <v>44143.99930555555</v>
      </c>
      <c r="AJ33" s="170">
        <v>44144.70972222222</v>
      </c>
      <c r="AK33" s="8" t="s">
        <v>317</v>
      </c>
      <c r="AL33" s="8" t="s">
        <v>315</v>
      </c>
      <c r="AM33" s="128"/>
      <c r="AN33" s="8" t="s">
        <v>310</v>
      </c>
      <c r="AQ33" s="128"/>
      <c r="AR33" s="128"/>
      <c r="AS33" s="128"/>
      <c r="AT33" s="128"/>
      <c r="AU33" s="128"/>
      <c r="AV33" s="128"/>
    </row>
    <row r="34" ht="16.5" customHeight="1">
      <c r="A34" s="167">
        <v>44143.0</v>
      </c>
      <c r="B34" s="8" t="s">
        <v>186</v>
      </c>
      <c r="C34" s="128"/>
      <c r="D34" s="128"/>
      <c r="E34" s="128"/>
      <c r="F34" s="128"/>
      <c r="G34" s="128"/>
      <c r="H34" s="128"/>
      <c r="I34" s="8">
        <v>578706.0</v>
      </c>
      <c r="J34" s="8">
        <v>60854.0</v>
      </c>
      <c r="K34" s="8">
        <v>517552.0</v>
      </c>
      <c r="L34" s="8">
        <v>594540.0</v>
      </c>
      <c r="M34" s="8">
        <v>62323.0</v>
      </c>
      <c r="N34" s="8">
        <v>531822.0</v>
      </c>
      <c r="O34" s="8">
        <v>1.0555504E7</v>
      </c>
      <c r="P34" s="8">
        <v>9413226.0</v>
      </c>
      <c r="Q34" s="8">
        <v>1075420.0</v>
      </c>
      <c r="R34" s="8">
        <v>8290544.0</v>
      </c>
      <c r="S34" s="8">
        <v>788267.0</v>
      </c>
      <c r="T34" s="8">
        <v>44258.0</v>
      </c>
      <c r="U34" s="8">
        <v>6389831.0</v>
      </c>
      <c r="V34" s="168">
        <v>832525.0</v>
      </c>
      <c r="W34" s="168">
        <v>5557306.0</v>
      </c>
      <c r="X34" s="168">
        <v>4886.0</v>
      </c>
      <c r="Y34" s="168">
        <v>2779.0</v>
      </c>
      <c r="Z34" s="169">
        <v>51093.0</v>
      </c>
      <c r="AF34" s="168">
        <v>17333.0</v>
      </c>
      <c r="AH34" s="128"/>
      <c r="AI34" s="170">
        <v>44142.99930555555</v>
      </c>
      <c r="AJ34" s="170">
        <v>44143.680555555555</v>
      </c>
      <c r="AK34" s="8" t="s">
        <v>314</v>
      </c>
      <c r="AL34" s="8" t="s">
        <v>321</v>
      </c>
      <c r="AM34" s="128"/>
      <c r="AN34" s="8" t="s">
        <v>310</v>
      </c>
      <c r="AQ34" s="128"/>
      <c r="AR34" s="128"/>
      <c r="AS34" s="128"/>
      <c r="AT34" s="128"/>
      <c r="AU34" s="128"/>
      <c r="AV34" s="128"/>
    </row>
    <row r="35" ht="16.5" customHeight="1">
      <c r="A35" s="167">
        <v>44142.0</v>
      </c>
      <c r="B35" s="8" t="s">
        <v>186</v>
      </c>
      <c r="C35" s="128"/>
      <c r="D35" s="128"/>
      <c r="E35" s="128"/>
      <c r="F35" s="128"/>
      <c r="G35" s="128"/>
      <c r="H35" s="128"/>
      <c r="I35" s="8">
        <v>578706.0</v>
      </c>
      <c r="J35" s="8">
        <v>60854.0</v>
      </c>
      <c r="K35" s="8">
        <v>517552.0</v>
      </c>
      <c r="L35" s="8">
        <v>594540.0</v>
      </c>
      <c r="M35" s="8">
        <v>62323.0</v>
      </c>
      <c r="N35" s="8">
        <v>531822.0</v>
      </c>
      <c r="O35" s="8">
        <v>1.045365E7</v>
      </c>
      <c r="P35" s="8">
        <v>9332790.0</v>
      </c>
      <c r="Q35" s="8">
        <v>1066849.0</v>
      </c>
      <c r="R35" s="8">
        <v>8218897.0</v>
      </c>
      <c r="S35" s="8">
        <v>782903.0</v>
      </c>
      <c r="T35" s="8">
        <v>43003.0</v>
      </c>
      <c r="U35" s="8">
        <v>6345029.0</v>
      </c>
      <c r="V35" s="168">
        <v>825906.0</v>
      </c>
      <c r="W35" s="168">
        <v>5519123.0</v>
      </c>
      <c r="X35" s="168">
        <v>4867.0</v>
      </c>
      <c r="Y35" s="168">
        <v>2672.0</v>
      </c>
      <c r="Z35" s="169">
        <v>51029.0</v>
      </c>
      <c r="AF35" s="168">
        <v>17311.0</v>
      </c>
      <c r="AH35" s="128"/>
      <c r="AI35" s="170">
        <v>44141.99930555555</v>
      </c>
      <c r="AJ35" s="170">
        <v>44142.72986111111</v>
      </c>
      <c r="AK35" s="8" t="s">
        <v>317</v>
      </c>
      <c r="AL35" s="8" t="s">
        <v>316</v>
      </c>
      <c r="AM35" s="128"/>
      <c r="AN35" s="8" t="s">
        <v>310</v>
      </c>
      <c r="AQ35" s="128"/>
      <c r="AR35" s="128"/>
      <c r="AS35" s="128"/>
      <c r="AT35" s="128"/>
      <c r="AU35" s="128"/>
      <c r="AV35" s="128"/>
    </row>
    <row r="36" ht="16.5" customHeight="1">
      <c r="A36" s="167">
        <v>44141.0</v>
      </c>
      <c r="B36" s="8" t="s">
        <v>186</v>
      </c>
      <c r="C36" s="128"/>
      <c r="D36" s="128"/>
      <c r="E36" s="128"/>
      <c r="F36" s="128"/>
      <c r="G36" s="128"/>
      <c r="H36" s="128"/>
      <c r="I36" s="8">
        <v>578706.0</v>
      </c>
      <c r="J36" s="8">
        <v>60854.0</v>
      </c>
      <c r="K36" s="8">
        <v>517552.0</v>
      </c>
      <c r="L36" s="8">
        <v>594540.0</v>
      </c>
      <c r="M36" s="8">
        <v>62323.0</v>
      </c>
      <c r="N36" s="8">
        <v>531822.0</v>
      </c>
      <c r="O36" s="8">
        <v>1.0405346E7</v>
      </c>
      <c r="P36" s="8">
        <v>9288035.0</v>
      </c>
      <c r="Q36" s="8">
        <v>1061448.0</v>
      </c>
      <c r="R36" s="8">
        <v>8179656.0</v>
      </c>
      <c r="S36" s="8">
        <v>779662.0</v>
      </c>
      <c r="T36" s="8">
        <v>41864.0</v>
      </c>
      <c r="U36" s="8">
        <v>6325976.0</v>
      </c>
      <c r="V36" s="168">
        <v>821526.0</v>
      </c>
      <c r="W36" s="168">
        <v>5504450.0</v>
      </c>
      <c r="X36" s="168">
        <v>4789.0</v>
      </c>
      <c r="Y36" s="168">
        <v>2564.0</v>
      </c>
      <c r="Z36" s="169">
        <v>50868.0</v>
      </c>
      <c r="AF36" s="168">
        <v>17224.0</v>
      </c>
      <c r="AH36" s="128"/>
      <c r="AI36" s="170">
        <v>44140.99930555555</v>
      </c>
      <c r="AJ36" s="170">
        <v>44141.71875</v>
      </c>
      <c r="AK36" s="8" t="s">
        <v>317</v>
      </c>
      <c r="AL36" s="8" t="s">
        <v>331</v>
      </c>
      <c r="AM36" s="128"/>
      <c r="AN36" s="8" t="s">
        <v>310</v>
      </c>
      <c r="AQ36" s="128"/>
      <c r="AR36" s="128"/>
      <c r="AS36" s="128"/>
      <c r="AT36" s="128"/>
      <c r="AU36" s="128"/>
      <c r="AV36" s="128"/>
    </row>
    <row r="37" ht="16.5" customHeight="1">
      <c r="A37" s="167">
        <v>44140.0</v>
      </c>
      <c r="B37" s="8" t="s">
        <v>186</v>
      </c>
      <c r="C37" s="128"/>
      <c r="D37" s="128"/>
      <c r="E37" s="128"/>
      <c r="F37" s="128"/>
      <c r="G37" s="128"/>
      <c r="H37" s="128"/>
      <c r="I37" s="8">
        <v>569222.0</v>
      </c>
      <c r="J37" s="8">
        <v>59014.0</v>
      </c>
      <c r="K37" s="8">
        <v>509924.0</v>
      </c>
      <c r="L37" s="8">
        <v>586749.0</v>
      </c>
      <c r="M37" s="8">
        <v>60753.0</v>
      </c>
      <c r="N37" s="8">
        <v>525620.0</v>
      </c>
      <c r="O37" s="8">
        <v>1.0328997E7</v>
      </c>
      <c r="P37" s="8">
        <v>9228473.0</v>
      </c>
      <c r="Q37" s="8">
        <v>1055010.0</v>
      </c>
      <c r="R37" s="8">
        <v>8126664.0</v>
      </c>
      <c r="S37" s="8">
        <v>775950.0</v>
      </c>
      <c r="T37" s="8">
        <v>40426.0</v>
      </c>
      <c r="U37" s="8">
        <v>6291105.0</v>
      </c>
      <c r="V37" s="168">
        <v>816376.0</v>
      </c>
      <c r="W37" s="168">
        <v>5474729.0</v>
      </c>
      <c r="X37" s="168">
        <v>4724.0</v>
      </c>
      <c r="Y37" s="168">
        <v>2523.0</v>
      </c>
      <c r="Z37" s="169">
        <v>50670.0</v>
      </c>
      <c r="AF37" s="168">
        <v>17170.0</v>
      </c>
      <c r="AH37" s="128"/>
      <c r="AI37" s="170">
        <v>44139.99930555555</v>
      </c>
      <c r="AJ37" s="170">
        <v>44140.65625</v>
      </c>
      <c r="AK37" s="8" t="s">
        <v>315</v>
      </c>
      <c r="AL37" s="8" t="s">
        <v>326</v>
      </c>
      <c r="AM37" s="128"/>
      <c r="AN37" s="8" t="s">
        <v>310</v>
      </c>
      <c r="AQ37" s="128"/>
      <c r="AR37" s="128"/>
      <c r="AS37" s="128"/>
      <c r="AT37" s="128"/>
      <c r="AU37" s="128"/>
      <c r="AV37" s="128"/>
    </row>
    <row r="38" ht="16.5" customHeight="1">
      <c r="A38" s="167">
        <v>44139.0</v>
      </c>
      <c r="B38" s="8" t="s">
        <v>186</v>
      </c>
      <c r="C38" s="128"/>
      <c r="D38" s="128"/>
      <c r="E38" s="128"/>
      <c r="F38" s="128"/>
      <c r="G38" s="128"/>
      <c r="H38" s="128"/>
      <c r="I38" s="8">
        <v>569222.0</v>
      </c>
      <c r="J38" s="8">
        <v>59014.0</v>
      </c>
      <c r="K38" s="8">
        <v>509924.0</v>
      </c>
      <c r="L38" s="8">
        <v>586749.0</v>
      </c>
      <c r="M38" s="8">
        <v>60753.0</v>
      </c>
      <c r="N38" s="8">
        <v>525620.0</v>
      </c>
      <c r="O38" s="8">
        <v>1.0236958E7</v>
      </c>
      <c r="P38" s="8">
        <v>9156482.0</v>
      </c>
      <c r="Q38" s="8">
        <v>1047159.0</v>
      </c>
      <c r="R38" s="8">
        <v>8062691.0</v>
      </c>
      <c r="S38" s="8">
        <v>771364.0</v>
      </c>
      <c r="T38" s="8">
        <v>38892.0</v>
      </c>
      <c r="U38" s="8">
        <v>6247167.0</v>
      </c>
      <c r="V38" s="168">
        <v>810256.0</v>
      </c>
      <c r="W38" s="168">
        <v>5436911.0</v>
      </c>
      <c r="X38" s="168">
        <v>4676.0</v>
      </c>
      <c r="Y38" s="168">
        <v>2489.0</v>
      </c>
      <c r="Z38" s="169">
        <v>50479.0</v>
      </c>
      <c r="AF38" s="168">
        <v>17131.0</v>
      </c>
      <c r="AH38" s="128"/>
      <c r="AI38" s="170">
        <v>44138.99930555555</v>
      </c>
      <c r="AJ38" s="170">
        <v>44139.700694444444</v>
      </c>
      <c r="AK38" s="8" t="s">
        <v>317</v>
      </c>
      <c r="AL38" s="8" t="s">
        <v>330</v>
      </c>
      <c r="AM38" s="128"/>
      <c r="AN38" s="8" t="s">
        <v>310</v>
      </c>
      <c r="AQ38" s="128"/>
      <c r="AR38" s="128"/>
      <c r="AS38" s="128"/>
      <c r="AT38" s="128"/>
      <c r="AU38" s="128"/>
      <c r="AV38" s="128"/>
    </row>
    <row r="39" ht="16.5" customHeight="1">
      <c r="A39" s="167">
        <v>44138.0</v>
      </c>
      <c r="B39" s="8" t="s">
        <v>186</v>
      </c>
      <c r="C39" s="128"/>
      <c r="D39" s="128"/>
      <c r="E39" s="128"/>
      <c r="F39" s="128"/>
      <c r="G39" s="128"/>
      <c r="H39" s="128"/>
      <c r="I39" s="8">
        <v>569222.0</v>
      </c>
      <c r="J39" s="8">
        <v>59014.0</v>
      </c>
      <c r="K39" s="8">
        <v>509924.0</v>
      </c>
      <c r="L39" s="8">
        <v>586749.0</v>
      </c>
      <c r="M39" s="8">
        <v>60753.0</v>
      </c>
      <c r="N39" s="8">
        <v>525620.0</v>
      </c>
      <c r="O39" s="8">
        <v>1.018246E7</v>
      </c>
      <c r="P39" s="8">
        <v>9131763.0</v>
      </c>
      <c r="Q39" s="8">
        <v>1043239.0</v>
      </c>
      <c r="R39" s="8">
        <v>8042023.0</v>
      </c>
      <c r="S39" s="8">
        <v>768129.0</v>
      </c>
      <c r="T39" s="8">
        <v>37795.0</v>
      </c>
      <c r="U39" s="8">
        <v>6225760.0</v>
      </c>
      <c r="V39" s="168">
        <v>805924.0</v>
      </c>
      <c r="W39" s="168">
        <v>5419836.0</v>
      </c>
      <c r="X39" s="168">
        <v>4615.0</v>
      </c>
      <c r="Y39" s="168">
        <v>2486.0</v>
      </c>
      <c r="Z39" s="169">
        <v>50298.0</v>
      </c>
      <c r="AF39" s="168">
        <v>17099.0</v>
      </c>
      <c r="AH39" s="128"/>
      <c r="AI39" s="170">
        <v>44137.99930555555</v>
      </c>
      <c r="AJ39" s="170">
        <v>44138.69652777778</v>
      </c>
      <c r="AK39" s="8" t="s">
        <v>314</v>
      </c>
      <c r="AL39" s="8" t="s">
        <v>321</v>
      </c>
      <c r="AM39" s="128"/>
      <c r="AN39" s="8" t="s">
        <v>310</v>
      </c>
      <c r="AQ39" s="128"/>
      <c r="AR39" s="128"/>
      <c r="AS39" s="128"/>
      <c r="AT39" s="128"/>
      <c r="AU39" s="128"/>
      <c r="AV39" s="128"/>
    </row>
    <row r="40" ht="16.5" customHeight="1">
      <c r="A40" s="167">
        <v>44137.0</v>
      </c>
      <c r="B40" s="8" t="s">
        <v>186</v>
      </c>
      <c r="C40" s="128"/>
      <c r="D40" s="128"/>
      <c r="E40" s="128"/>
      <c r="F40" s="128"/>
      <c r="G40" s="128"/>
      <c r="H40" s="128"/>
      <c r="I40" s="8">
        <v>569222.0</v>
      </c>
      <c r="J40" s="8">
        <v>59014.0</v>
      </c>
      <c r="K40" s="8">
        <v>509924.0</v>
      </c>
      <c r="L40" s="8">
        <v>586749.0</v>
      </c>
      <c r="M40" s="8">
        <v>60753.0</v>
      </c>
      <c r="N40" s="8">
        <v>525620.0</v>
      </c>
      <c r="O40" s="8">
        <v>1.0126764E7</v>
      </c>
      <c r="P40" s="8">
        <v>9122796.0</v>
      </c>
      <c r="Q40" s="8">
        <v>1043586.0</v>
      </c>
      <c r="R40" s="8">
        <v>8032771.0</v>
      </c>
      <c r="S40" s="8">
        <v>764828.0</v>
      </c>
      <c r="T40" s="8">
        <v>36543.0</v>
      </c>
      <c r="U40" s="8">
        <v>6200385.0</v>
      </c>
      <c r="V40" s="168">
        <v>801371.0</v>
      </c>
      <c r="W40" s="168">
        <v>5399014.0</v>
      </c>
      <c r="X40" s="168">
        <v>4570.0</v>
      </c>
      <c r="Y40" s="168">
        <v>2474.0</v>
      </c>
      <c r="Z40" s="169">
        <v>50063.0</v>
      </c>
      <c r="AF40" s="168">
        <v>17043.0</v>
      </c>
      <c r="AH40" s="128"/>
      <c r="AI40" s="170">
        <v>44136.99930555555</v>
      </c>
      <c r="AJ40" s="170">
        <v>44137.65486111111</v>
      </c>
      <c r="AK40" s="8" t="s">
        <v>315</v>
      </c>
      <c r="AL40" s="8" t="s">
        <v>319</v>
      </c>
      <c r="AM40" s="128"/>
      <c r="AN40" s="8" t="s">
        <v>310</v>
      </c>
      <c r="AQ40" s="128"/>
      <c r="AR40" s="128"/>
      <c r="AS40" s="128"/>
      <c r="AT40" s="128"/>
      <c r="AU40" s="128"/>
      <c r="AV40" s="128"/>
    </row>
    <row r="41" ht="16.5" customHeight="1">
      <c r="A41" s="167">
        <v>44136.0</v>
      </c>
      <c r="B41" s="8" t="s">
        <v>186</v>
      </c>
      <c r="C41" s="128"/>
      <c r="D41" s="128"/>
      <c r="E41" s="128"/>
      <c r="F41" s="128"/>
      <c r="G41" s="128"/>
      <c r="H41" s="128"/>
      <c r="I41" s="8">
        <v>569222.0</v>
      </c>
      <c r="J41" s="8">
        <v>59014.0</v>
      </c>
      <c r="K41" s="8">
        <v>509924.0</v>
      </c>
      <c r="L41" s="8">
        <v>586749.0</v>
      </c>
      <c r="M41" s="8">
        <v>60753.0</v>
      </c>
      <c r="N41" s="8">
        <v>525620.0</v>
      </c>
      <c r="O41" s="8">
        <v>1.0086898E7</v>
      </c>
      <c r="P41" s="8">
        <v>9082827.0</v>
      </c>
      <c r="Q41" s="8">
        <v>1039916.0</v>
      </c>
      <c r="R41" s="8">
        <v>7996560.0</v>
      </c>
      <c r="S41" s="8">
        <v>762674.0</v>
      </c>
      <c r="T41" s="8">
        <v>34128.0</v>
      </c>
      <c r="U41" s="8">
        <v>6175891.0</v>
      </c>
      <c r="V41" s="168">
        <v>796802.0</v>
      </c>
      <c r="W41" s="168">
        <v>5379089.0</v>
      </c>
      <c r="X41" s="168">
        <v>4556.0</v>
      </c>
      <c r="Y41" s="168">
        <v>2370.0</v>
      </c>
      <c r="Z41" s="169">
        <v>49981.0</v>
      </c>
      <c r="AF41" s="168">
        <v>16997.0</v>
      </c>
      <c r="AH41" s="128"/>
      <c r="AI41" s="170">
        <v>44135.99930555555</v>
      </c>
      <c r="AJ41" s="170">
        <v>44136.694444444445</v>
      </c>
      <c r="AK41" s="8" t="s">
        <v>315</v>
      </c>
      <c r="AL41" s="8" t="s">
        <v>312</v>
      </c>
      <c r="AM41" s="128"/>
      <c r="AN41" s="8" t="s">
        <v>310</v>
      </c>
      <c r="AQ41" s="128"/>
      <c r="AR41" s="128"/>
      <c r="AS41" s="128"/>
      <c r="AT41" s="128"/>
      <c r="AU41" s="128"/>
      <c r="AV41" s="128"/>
    </row>
    <row r="42" ht="16.5" customHeight="1">
      <c r="A42" s="167">
        <v>44135.0</v>
      </c>
      <c r="B42" s="8" t="s">
        <v>186</v>
      </c>
      <c r="C42" s="128"/>
      <c r="D42" s="128"/>
      <c r="E42" s="128"/>
      <c r="F42" s="128"/>
      <c r="G42" s="128"/>
      <c r="H42" s="128"/>
      <c r="I42" s="8">
        <v>569222.0</v>
      </c>
      <c r="J42" s="8">
        <v>59014.0</v>
      </c>
      <c r="K42" s="8">
        <v>509924.0</v>
      </c>
      <c r="L42" s="8">
        <v>586749.0</v>
      </c>
      <c r="M42" s="8">
        <v>60753.0</v>
      </c>
      <c r="N42" s="8">
        <v>525620.0</v>
      </c>
      <c r="O42" s="8">
        <v>9979348.0</v>
      </c>
      <c r="P42" s="8">
        <v>8987650.0</v>
      </c>
      <c r="Q42" s="8">
        <v>1031299.0</v>
      </c>
      <c r="R42" s="8">
        <v>7910274.0</v>
      </c>
      <c r="S42" s="8">
        <v>757438.0</v>
      </c>
      <c r="T42" s="8">
        <v>34559.0</v>
      </c>
      <c r="U42" s="8">
        <v>6126792.0</v>
      </c>
      <c r="V42" s="168">
        <v>791997.0</v>
      </c>
      <c r="W42" s="168">
        <v>5334795.0</v>
      </c>
      <c r="X42" s="168">
        <v>4592.0</v>
      </c>
      <c r="Y42" s="168">
        <v>2297.0</v>
      </c>
      <c r="Z42" s="169">
        <v>49914.0</v>
      </c>
      <c r="AF42" s="168">
        <v>16969.0</v>
      </c>
      <c r="AH42" s="128"/>
      <c r="AI42" s="170">
        <v>44134.99930555555</v>
      </c>
      <c r="AJ42" s="170">
        <v>44135.675</v>
      </c>
      <c r="AK42" s="8" t="s">
        <v>315</v>
      </c>
      <c r="AL42" s="8" t="s">
        <v>321</v>
      </c>
      <c r="AM42" s="128"/>
      <c r="AN42" s="8" t="s">
        <v>310</v>
      </c>
      <c r="AQ42" s="128"/>
      <c r="AR42" s="128"/>
      <c r="AS42" s="128"/>
      <c r="AT42" s="128"/>
      <c r="AU42" s="128"/>
      <c r="AV42" s="128"/>
    </row>
    <row r="43" ht="16.5" customHeight="1">
      <c r="A43" s="167">
        <v>44134.0</v>
      </c>
      <c r="B43" s="8" t="s">
        <v>186</v>
      </c>
      <c r="C43" s="128"/>
      <c r="D43" s="128"/>
      <c r="E43" s="128"/>
      <c r="F43" s="128"/>
      <c r="G43" s="128"/>
      <c r="H43" s="128"/>
      <c r="I43" s="8">
        <v>558367.0</v>
      </c>
      <c r="J43" s="8">
        <v>56856.0</v>
      </c>
      <c r="K43" s="8">
        <v>501250.0</v>
      </c>
      <c r="L43" s="8">
        <v>574229.0</v>
      </c>
      <c r="M43" s="8">
        <v>58365.0</v>
      </c>
      <c r="N43" s="8">
        <v>515517.0</v>
      </c>
      <c r="O43" s="8">
        <v>9943626.0</v>
      </c>
      <c r="P43" s="8">
        <v>8959108.0</v>
      </c>
      <c r="Q43" s="8">
        <v>1028626.0</v>
      </c>
      <c r="R43" s="8">
        <v>7884446.0</v>
      </c>
      <c r="S43" s="8">
        <v>755749.0</v>
      </c>
      <c r="T43" s="8">
        <v>33965.0</v>
      </c>
      <c r="U43" s="8">
        <v>6073881.0</v>
      </c>
      <c r="V43" s="168">
        <v>789714.0</v>
      </c>
      <c r="W43" s="168">
        <v>5284167.0</v>
      </c>
      <c r="X43" s="168">
        <v>4578.0</v>
      </c>
      <c r="Y43" s="168">
        <v>2356.0</v>
      </c>
      <c r="Z43" s="169">
        <v>49758.0</v>
      </c>
      <c r="AF43" s="168">
        <v>16927.0</v>
      </c>
      <c r="AH43" s="128"/>
      <c r="AI43" s="170">
        <v>44133.99930555555</v>
      </c>
      <c r="AJ43" s="170">
        <v>44134.725</v>
      </c>
      <c r="AK43" s="8" t="s">
        <v>317</v>
      </c>
      <c r="AL43" s="8" t="s">
        <v>326</v>
      </c>
      <c r="AM43" s="128"/>
      <c r="AN43" s="8" t="s">
        <v>310</v>
      </c>
      <c r="AQ43" s="128"/>
      <c r="AR43" s="128"/>
      <c r="AS43" s="128"/>
      <c r="AT43" s="128"/>
      <c r="AU43" s="128"/>
      <c r="AV43" s="128"/>
    </row>
    <row r="44" ht="16.5" customHeight="1">
      <c r="A44" s="167">
        <v>44133.0</v>
      </c>
      <c r="B44" s="8" t="s">
        <v>186</v>
      </c>
      <c r="C44" s="128"/>
      <c r="D44" s="128"/>
      <c r="E44" s="128"/>
      <c r="F44" s="128"/>
      <c r="G44" s="128"/>
      <c r="H44" s="128"/>
      <c r="I44" s="8">
        <v>558367.0</v>
      </c>
      <c r="J44" s="8">
        <v>56856.0</v>
      </c>
      <c r="K44" s="8">
        <v>501250.0</v>
      </c>
      <c r="L44" s="8">
        <v>574229.0</v>
      </c>
      <c r="M44" s="8">
        <v>58365.0</v>
      </c>
      <c r="N44" s="8">
        <v>515517.0</v>
      </c>
      <c r="O44" s="8">
        <v>9855604.0</v>
      </c>
      <c r="P44" s="8">
        <v>8882061.0</v>
      </c>
      <c r="Q44" s="8">
        <v>1021507.0</v>
      </c>
      <c r="R44" s="8">
        <v>7814747.0</v>
      </c>
      <c r="S44" s="8">
        <v>751557.0</v>
      </c>
      <c r="T44" s="8">
        <v>32774.0</v>
      </c>
      <c r="U44" s="8">
        <v>6068498.0</v>
      </c>
      <c r="V44" s="168">
        <v>784331.0</v>
      </c>
      <c r="W44" s="168">
        <v>5284167.0</v>
      </c>
      <c r="X44" s="168">
        <v>4579.0</v>
      </c>
      <c r="Y44" s="168">
        <v>2347.0</v>
      </c>
      <c r="Z44" s="169">
        <v>49580.0</v>
      </c>
      <c r="AF44" s="168">
        <v>16854.0</v>
      </c>
      <c r="AH44" s="128"/>
      <c r="AI44" s="170">
        <v>44132.99930555555</v>
      </c>
      <c r="AJ44" s="170">
        <v>44133.709027777775</v>
      </c>
      <c r="AK44" s="8" t="s">
        <v>317</v>
      </c>
      <c r="AL44" s="8" t="s">
        <v>330</v>
      </c>
      <c r="AM44" s="128"/>
      <c r="AN44" s="8" t="s">
        <v>310</v>
      </c>
      <c r="AQ44" s="128"/>
      <c r="AR44" s="128"/>
      <c r="AS44" s="128"/>
      <c r="AT44" s="128"/>
      <c r="AU44" s="128"/>
      <c r="AV44" s="128"/>
    </row>
    <row r="45" ht="16.5" customHeight="1">
      <c r="A45" s="167">
        <v>44132.0</v>
      </c>
      <c r="B45" s="8" t="s">
        <v>186</v>
      </c>
      <c r="C45" s="128"/>
      <c r="D45" s="128"/>
      <c r="E45" s="128"/>
      <c r="F45" s="128"/>
      <c r="G45" s="128"/>
      <c r="H45" s="128"/>
      <c r="I45" s="8">
        <v>558367.0</v>
      </c>
      <c r="J45" s="8">
        <v>56856.0</v>
      </c>
      <c r="K45" s="8">
        <v>501250.0</v>
      </c>
      <c r="L45" s="8">
        <v>574229.0</v>
      </c>
      <c r="M45" s="8">
        <v>58365.0</v>
      </c>
      <c r="N45" s="8">
        <v>515517.0</v>
      </c>
      <c r="O45" s="8">
        <v>9774192.0</v>
      </c>
      <c r="P45" s="8">
        <v>8816429.0</v>
      </c>
      <c r="Q45" s="8">
        <v>1016138.0</v>
      </c>
      <c r="R45" s="8">
        <v>7754583.0</v>
      </c>
      <c r="S45" s="8">
        <v>748577.0</v>
      </c>
      <c r="T45" s="8">
        <v>31643.0</v>
      </c>
      <c r="U45" s="8">
        <v>6030177.0</v>
      </c>
      <c r="V45" s="168">
        <v>780220.0</v>
      </c>
      <c r="W45" s="168">
        <v>5249957.0</v>
      </c>
      <c r="X45" s="168">
        <v>4545.0</v>
      </c>
      <c r="Y45" s="168">
        <v>2340.0</v>
      </c>
      <c r="Z45" s="169">
        <v>49289.0</v>
      </c>
      <c r="AF45" s="168">
        <v>16775.0</v>
      </c>
      <c r="AH45" s="128"/>
      <c r="AI45" s="170">
        <v>44131.99930555555</v>
      </c>
      <c r="AJ45" s="170">
        <v>44132.73055555555</v>
      </c>
      <c r="AK45" s="8" t="s">
        <v>330</v>
      </c>
      <c r="AL45" s="8" t="s">
        <v>318</v>
      </c>
      <c r="AM45" s="128"/>
      <c r="AN45" s="8" t="s">
        <v>310</v>
      </c>
      <c r="AQ45" s="128"/>
      <c r="AR45" s="128"/>
      <c r="AS45" s="128"/>
      <c r="AT45" s="128"/>
      <c r="AU45" s="128"/>
      <c r="AV45" s="128"/>
    </row>
    <row r="46" ht="16.5" customHeight="1">
      <c r="A46" s="167">
        <v>44131.0</v>
      </c>
      <c r="B46" s="8" t="s">
        <v>186</v>
      </c>
      <c r="C46" s="128"/>
      <c r="D46" s="128"/>
      <c r="E46" s="128"/>
      <c r="F46" s="128"/>
      <c r="G46" s="128"/>
      <c r="H46" s="128"/>
      <c r="I46" s="8">
        <v>526404.0</v>
      </c>
      <c r="J46" s="8">
        <v>50676.0</v>
      </c>
      <c r="K46" s="8">
        <v>475588.0</v>
      </c>
      <c r="L46" s="8">
        <v>539844.0</v>
      </c>
      <c r="M46" s="8">
        <v>51923.0</v>
      </c>
      <c r="N46" s="8">
        <v>487730.0</v>
      </c>
      <c r="O46" s="8">
        <v>9703491.0</v>
      </c>
      <c r="P46" s="8">
        <v>8759147.0</v>
      </c>
      <c r="Q46" s="8">
        <v>1011016.0</v>
      </c>
      <c r="R46" s="8">
        <v>7702522.0</v>
      </c>
      <c r="S46" s="8">
        <v>745829.0</v>
      </c>
      <c r="T46" s="8">
        <v>30386.0</v>
      </c>
      <c r="U46" s="8">
        <v>5991638.0</v>
      </c>
      <c r="V46" s="168">
        <v>776215.0</v>
      </c>
      <c r="W46" s="168">
        <v>5215423.0</v>
      </c>
      <c r="X46" s="168">
        <v>4534.0</v>
      </c>
      <c r="Y46" s="168">
        <v>2316.0</v>
      </c>
      <c r="Z46" s="169">
        <v>49077.0</v>
      </c>
      <c r="AF46" s="168">
        <v>16709.0</v>
      </c>
      <c r="AH46" s="128"/>
      <c r="AI46" s="170">
        <v>44130.99930555555</v>
      </c>
      <c r="AJ46" s="170">
        <v>44131.71875</v>
      </c>
      <c r="AK46" s="8" t="s">
        <v>332</v>
      </c>
      <c r="AL46" s="8" t="s">
        <v>317</v>
      </c>
      <c r="AM46" s="128"/>
      <c r="AN46" s="8" t="s">
        <v>310</v>
      </c>
      <c r="AQ46" s="128"/>
      <c r="AR46" s="128"/>
      <c r="AS46" s="128"/>
      <c r="AT46" s="128"/>
      <c r="AU46" s="128"/>
      <c r="AV46" s="128"/>
    </row>
    <row r="47" ht="16.5" customHeight="1">
      <c r="A47" s="167">
        <v>44130.0</v>
      </c>
      <c r="B47" s="8" t="s">
        <v>186</v>
      </c>
      <c r="C47" s="128"/>
      <c r="D47" s="128"/>
      <c r="E47" s="128"/>
      <c r="F47" s="128"/>
      <c r="G47" s="128"/>
      <c r="H47" s="128"/>
      <c r="I47" s="8">
        <v>526404.0</v>
      </c>
      <c r="J47" s="8">
        <v>50676.0</v>
      </c>
      <c r="K47" s="8">
        <v>475588.0</v>
      </c>
      <c r="L47" s="8">
        <v>539844.0</v>
      </c>
      <c r="M47" s="8">
        <v>51923.0</v>
      </c>
      <c r="N47" s="8">
        <v>487730.0</v>
      </c>
      <c r="O47" s="8">
        <v>9638950.0</v>
      </c>
      <c r="P47" s="8">
        <v>8704355.0</v>
      </c>
      <c r="Q47" s="8">
        <v>1005534.0</v>
      </c>
      <c r="R47" s="8">
        <v>7653423.0</v>
      </c>
      <c r="S47" s="8">
        <v>742588.0</v>
      </c>
      <c r="T47" s="8">
        <v>29401.0</v>
      </c>
      <c r="U47" s="8">
        <v>5969240.0</v>
      </c>
      <c r="V47" s="168">
        <v>771989.0</v>
      </c>
      <c r="W47" s="168">
        <v>5202736.0</v>
      </c>
      <c r="X47" s="168">
        <v>4497.0</v>
      </c>
      <c r="Y47" s="168">
        <v>2258.0</v>
      </c>
      <c r="Z47" s="169">
        <v>48842.0</v>
      </c>
      <c r="AF47" s="168">
        <v>16652.0</v>
      </c>
      <c r="AH47" s="128"/>
      <c r="AI47" s="170">
        <v>44129.99930555555</v>
      </c>
      <c r="AJ47" s="170">
        <v>44130.65625</v>
      </c>
      <c r="AK47" s="8" t="s">
        <v>315</v>
      </c>
      <c r="AL47" s="8" t="s">
        <v>319</v>
      </c>
      <c r="AM47" s="128"/>
      <c r="AN47" s="8" t="s">
        <v>310</v>
      </c>
      <c r="AQ47" s="128"/>
      <c r="AR47" s="128"/>
      <c r="AS47" s="128"/>
      <c r="AT47" s="128"/>
      <c r="AU47" s="128"/>
      <c r="AV47" s="128"/>
    </row>
    <row r="48" ht="16.5" customHeight="1">
      <c r="A48" s="167">
        <v>44129.0</v>
      </c>
      <c r="B48" s="8" t="s">
        <v>186</v>
      </c>
      <c r="C48" s="128"/>
      <c r="D48" s="128"/>
      <c r="E48" s="128"/>
      <c r="F48" s="128"/>
      <c r="G48" s="128"/>
      <c r="H48" s="128"/>
      <c r="I48" s="8">
        <v>526404.0</v>
      </c>
      <c r="J48" s="8">
        <v>50676.0</v>
      </c>
      <c r="K48" s="8">
        <v>475588.0</v>
      </c>
      <c r="L48" s="8">
        <v>539844.0</v>
      </c>
      <c r="M48" s="8">
        <v>51923.0</v>
      </c>
      <c r="N48" s="8">
        <v>487730.0</v>
      </c>
      <c r="O48" s="8">
        <v>9582390.0</v>
      </c>
      <c r="P48" s="8">
        <v>8657522.0</v>
      </c>
      <c r="Q48" s="8">
        <v>1001127.0</v>
      </c>
      <c r="R48" s="8">
        <v>7611074.0</v>
      </c>
      <c r="S48" s="8">
        <v>739764.0</v>
      </c>
      <c r="T48" s="8">
        <v>28889.0</v>
      </c>
      <c r="U48" s="8">
        <v>5937266.0</v>
      </c>
      <c r="V48" s="168">
        <v>768653.0</v>
      </c>
      <c r="W48" s="168">
        <v>5174087.0</v>
      </c>
      <c r="X48" s="168">
        <v>4532.0</v>
      </c>
      <c r="Y48" s="168">
        <v>2219.0</v>
      </c>
      <c r="Z48" s="169">
        <v>48766.0</v>
      </c>
      <c r="AF48" s="168">
        <v>16632.0</v>
      </c>
      <c r="AH48" s="128"/>
      <c r="AI48" s="170">
        <v>44128.99930555555</v>
      </c>
      <c r="AJ48" s="170">
        <v>44129.70416666666</v>
      </c>
      <c r="AK48" s="8" t="s">
        <v>317</v>
      </c>
      <c r="AL48" s="8" t="s">
        <v>333</v>
      </c>
      <c r="AM48" s="128"/>
      <c r="AN48" s="8" t="s">
        <v>310</v>
      </c>
      <c r="AQ48" s="128"/>
      <c r="AR48" s="128"/>
      <c r="AS48" s="128"/>
      <c r="AT48" s="128"/>
      <c r="AU48" s="128"/>
      <c r="AV48" s="128"/>
    </row>
    <row r="49" ht="16.5" customHeight="1">
      <c r="A49" s="167">
        <v>44128.0</v>
      </c>
      <c r="B49" s="8" t="s">
        <v>186</v>
      </c>
      <c r="C49" s="128"/>
      <c r="D49" s="128"/>
      <c r="E49" s="128"/>
      <c r="F49" s="128"/>
      <c r="G49" s="128"/>
      <c r="H49" s="128"/>
      <c r="I49" s="8">
        <v>526404.0</v>
      </c>
      <c r="J49" s="8">
        <v>50676.0</v>
      </c>
      <c r="K49" s="8">
        <v>475588.0</v>
      </c>
      <c r="L49" s="8">
        <v>539844.0</v>
      </c>
      <c r="M49" s="8">
        <v>51923.0</v>
      </c>
      <c r="N49" s="8">
        <v>487730.0</v>
      </c>
      <c r="O49" s="8">
        <v>9532175.0</v>
      </c>
      <c r="P49" s="8">
        <v>8618680.0</v>
      </c>
      <c r="Q49" s="8">
        <v>998106.0</v>
      </c>
      <c r="R49" s="8">
        <v>7575340.0</v>
      </c>
      <c r="S49" s="8">
        <v>737835.0</v>
      </c>
      <c r="T49" s="8">
        <v>28470.0</v>
      </c>
      <c r="U49" s="8">
        <v>5922634.0</v>
      </c>
      <c r="V49" s="168">
        <v>766305.0</v>
      </c>
      <c r="W49" s="168">
        <v>5161810.0</v>
      </c>
      <c r="X49" s="168">
        <v>4522.0</v>
      </c>
      <c r="Y49" s="168">
        <v>2162.0</v>
      </c>
      <c r="Z49" s="169">
        <v>48684.0</v>
      </c>
      <c r="AF49" s="168">
        <v>16620.0</v>
      </c>
      <c r="AH49" s="128"/>
      <c r="AI49" s="170">
        <v>44127.99930555555</v>
      </c>
      <c r="AJ49" s="170">
        <v>44128.72777777778</v>
      </c>
      <c r="AK49" s="8" t="s">
        <v>321</v>
      </c>
      <c r="AL49" s="8" t="s">
        <v>308</v>
      </c>
      <c r="AM49" s="128"/>
      <c r="AN49" s="8" t="s">
        <v>310</v>
      </c>
      <c r="AQ49" s="128"/>
      <c r="AR49" s="128"/>
      <c r="AS49" s="128"/>
      <c r="AT49" s="128"/>
      <c r="AU49" s="128"/>
      <c r="AV49" s="128"/>
    </row>
    <row r="50" ht="16.5" customHeight="1">
      <c r="A50" s="167">
        <v>44127.0</v>
      </c>
      <c r="B50" s="8" t="s">
        <v>186</v>
      </c>
      <c r="C50" s="128"/>
      <c r="D50" s="128"/>
      <c r="E50" s="128"/>
      <c r="F50" s="128"/>
      <c r="G50" s="128"/>
      <c r="H50" s="128"/>
      <c r="I50" s="8">
        <v>526404.0</v>
      </c>
      <c r="J50" s="8">
        <v>50676.0</v>
      </c>
      <c r="K50" s="8">
        <v>475588.0</v>
      </c>
      <c r="L50" s="8">
        <v>539844.0</v>
      </c>
      <c r="M50" s="8">
        <v>51923.0</v>
      </c>
      <c r="N50" s="8">
        <v>487730.0</v>
      </c>
      <c r="O50" s="8">
        <v>9411692.0</v>
      </c>
      <c r="P50" s="8">
        <v>8522644.0</v>
      </c>
      <c r="Q50" s="8">
        <v>992669.0</v>
      </c>
      <c r="R50" s="8">
        <v>7484952.0</v>
      </c>
      <c r="S50" s="8">
        <v>734208.0</v>
      </c>
      <c r="T50" s="8">
        <v>27716.0</v>
      </c>
      <c r="U50" s="8">
        <v>5850390.0</v>
      </c>
      <c r="V50" s="168">
        <v>761924.0</v>
      </c>
      <c r="W50" s="168">
        <v>5093972.0</v>
      </c>
      <c r="X50" s="168">
        <v>4477.0</v>
      </c>
      <c r="Y50" s="168">
        <v>2114.0</v>
      </c>
      <c r="Z50" s="169">
        <v>48510.0</v>
      </c>
      <c r="AF50" s="168">
        <v>16544.0</v>
      </c>
      <c r="AH50" s="128"/>
      <c r="AI50" s="170">
        <v>44126.99930555555</v>
      </c>
      <c r="AJ50" s="170">
        <v>44127.73263888889</v>
      </c>
      <c r="AK50" s="8" t="s">
        <v>312</v>
      </c>
      <c r="AL50" s="8" t="s">
        <v>308</v>
      </c>
      <c r="AM50" s="128"/>
      <c r="AN50" s="8" t="s">
        <v>310</v>
      </c>
      <c r="AQ50" s="128"/>
      <c r="AR50" s="128"/>
      <c r="AS50" s="128"/>
      <c r="AT50" s="128"/>
      <c r="AU50" s="128"/>
      <c r="AV50" s="128"/>
    </row>
    <row r="51" ht="16.5" customHeight="1">
      <c r="A51" s="167">
        <v>44126.0</v>
      </c>
      <c r="B51" s="8" t="s">
        <v>186</v>
      </c>
      <c r="C51" s="128"/>
      <c r="D51" s="128"/>
      <c r="E51" s="128"/>
      <c r="F51" s="128"/>
      <c r="G51" s="128"/>
      <c r="H51" s="128"/>
      <c r="I51" s="8">
        <v>526404.0</v>
      </c>
      <c r="J51" s="8">
        <v>50676.0</v>
      </c>
      <c r="K51" s="8">
        <v>475588.0</v>
      </c>
      <c r="L51" s="8">
        <v>539844.0</v>
      </c>
      <c r="M51" s="8">
        <v>51923.0</v>
      </c>
      <c r="N51" s="8">
        <v>487730.0</v>
      </c>
      <c r="O51" s="8">
        <v>9318880.0</v>
      </c>
      <c r="P51" s="8">
        <v>8453122.0</v>
      </c>
      <c r="Q51" s="8">
        <v>988033.0</v>
      </c>
      <c r="R51" s="8">
        <v>7420252.0</v>
      </c>
      <c r="S51" s="8">
        <v>731460.0</v>
      </c>
      <c r="T51" s="8">
        <v>26846.0</v>
      </c>
      <c r="U51" s="8">
        <v>5806641.0</v>
      </c>
      <c r="V51" s="168">
        <v>758306.0</v>
      </c>
      <c r="W51" s="168">
        <v>5053848.0</v>
      </c>
      <c r="X51" s="168">
        <v>4460.0</v>
      </c>
      <c r="Y51" s="168">
        <v>2074.0</v>
      </c>
      <c r="Z51" s="169">
        <v>48320.0</v>
      </c>
      <c r="AF51" s="168">
        <v>16470.0</v>
      </c>
      <c r="AH51" s="128"/>
      <c r="AI51" s="170">
        <v>44125.99930555555</v>
      </c>
      <c r="AJ51" s="170">
        <v>44126.71388888889</v>
      </c>
      <c r="AK51" s="8" t="s">
        <v>321</v>
      </c>
      <c r="AL51" s="8" t="s">
        <v>314</v>
      </c>
      <c r="AM51" s="128"/>
      <c r="AN51" s="8" t="s">
        <v>310</v>
      </c>
      <c r="AQ51" s="128"/>
      <c r="AR51" s="128"/>
      <c r="AS51" s="128"/>
      <c r="AT51" s="128"/>
      <c r="AU51" s="128"/>
      <c r="AV51" s="128"/>
    </row>
    <row r="52" ht="16.5" customHeight="1">
      <c r="A52" s="167">
        <v>44125.0</v>
      </c>
      <c r="B52" s="8" t="s">
        <v>186</v>
      </c>
      <c r="C52" s="128"/>
      <c r="D52" s="128"/>
      <c r="E52" s="128"/>
      <c r="F52" s="128"/>
      <c r="G52" s="128"/>
      <c r="H52" s="128"/>
      <c r="I52" s="8">
        <v>526404.0</v>
      </c>
      <c r="J52" s="8">
        <v>50676.0</v>
      </c>
      <c r="K52" s="8">
        <v>475588.0</v>
      </c>
      <c r="L52" s="8">
        <v>539844.0</v>
      </c>
      <c r="M52" s="8">
        <v>51923.0</v>
      </c>
      <c r="N52" s="8">
        <v>487730.0</v>
      </c>
      <c r="O52" s="8">
        <v>9221524.0</v>
      </c>
      <c r="P52" s="8">
        <v>8384437.0</v>
      </c>
      <c r="Q52" s="8">
        <v>980858.0</v>
      </c>
      <c r="R52" s="8">
        <v>7358921.0</v>
      </c>
      <c r="S52" s="8">
        <v>726989.0</v>
      </c>
      <c r="T52" s="8">
        <v>25856.0</v>
      </c>
      <c r="U52" s="8">
        <v>5763829.0</v>
      </c>
      <c r="V52" s="8">
        <v>752845.0</v>
      </c>
      <c r="W52" s="8">
        <v>5007558.0</v>
      </c>
      <c r="X52" s="168">
        <v>4378.0</v>
      </c>
      <c r="Y52" s="8">
        <v>2125.0</v>
      </c>
      <c r="Z52" s="169">
        <v>47895.0</v>
      </c>
      <c r="AE52" s="128"/>
      <c r="AF52" s="168">
        <v>16308.0</v>
      </c>
      <c r="AH52" s="128"/>
      <c r="AI52" s="170">
        <v>44124.99930555555</v>
      </c>
      <c r="AJ52" s="170">
        <v>44125.76875</v>
      </c>
      <c r="AK52" s="8" t="s">
        <v>314</v>
      </c>
      <c r="AL52" s="8" t="s">
        <v>317</v>
      </c>
      <c r="AM52" s="128"/>
      <c r="AN52" s="8" t="s">
        <v>310</v>
      </c>
      <c r="AQ52" s="128"/>
      <c r="AR52" s="128"/>
      <c r="AS52" s="128"/>
      <c r="AT52" s="128"/>
      <c r="AU52" s="128"/>
      <c r="AV52" s="128"/>
    </row>
    <row r="53" ht="16.5" customHeight="1">
      <c r="A53" s="167">
        <v>44124.0</v>
      </c>
      <c r="B53" s="8" t="s">
        <v>186</v>
      </c>
      <c r="C53" s="128"/>
      <c r="D53" s="128"/>
      <c r="E53" s="128"/>
      <c r="F53" s="128"/>
      <c r="G53" s="128"/>
      <c r="H53" s="128"/>
      <c r="I53" s="8">
        <v>526404.0</v>
      </c>
      <c r="J53" s="8">
        <v>50676.0</v>
      </c>
      <c r="K53" s="8">
        <v>475588.0</v>
      </c>
      <c r="L53" s="8">
        <v>539844.0</v>
      </c>
      <c r="M53" s="8">
        <v>51923.0</v>
      </c>
      <c r="N53" s="8">
        <v>487730.0</v>
      </c>
      <c r="O53" s="8">
        <v>9189623.0</v>
      </c>
      <c r="P53" s="8">
        <v>8357405.0</v>
      </c>
      <c r="Q53" s="8">
        <v>978150.0</v>
      </c>
      <c r="R53" s="8">
        <v>7334681.0</v>
      </c>
      <c r="S53" s="8">
        <v>725571.0</v>
      </c>
      <c r="T53" s="8">
        <v>25168.0</v>
      </c>
      <c r="U53" s="8">
        <v>5752796.0</v>
      </c>
      <c r="V53" s="168">
        <v>750739.0</v>
      </c>
      <c r="W53" s="168">
        <v>5007558.0</v>
      </c>
      <c r="X53" s="168">
        <v>4378.0</v>
      </c>
      <c r="Y53" s="168">
        <v>2094.0</v>
      </c>
      <c r="Z53" s="169">
        <v>47895.0</v>
      </c>
      <c r="AF53" s="168">
        <v>16308.0</v>
      </c>
      <c r="AH53" s="128"/>
      <c r="AI53" s="170">
        <v>44123.99930555555</v>
      </c>
      <c r="AJ53" s="170">
        <v>44124.65347222222</v>
      </c>
      <c r="AK53" s="8" t="s">
        <v>315</v>
      </c>
      <c r="AL53" s="8" t="s">
        <v>326</v>
      </c>
      <c r="AM53" s="128"/>
      <c r="AN53" s="8" t="s">
        <v>310</v>
      </c>
      <c r="AQ53" s="128"/>
      <c r="AR53" s="128"/>
      <c r="AS53" s="128"/>
      <c r="AT53" s="128"/>
      <c r="AU53" s="128"/>
      <c r="AV53" s="128"/>
    </row>
    <row r="54" ht="16.5" customHeight="1">
      <c r="A54" s="167">
        <v>44123.0</v>
      </c>
      <c r="B54" s="8" t="s">
        <v>186</v>
      </c>
      <c r="C54" s="128"/>
      <c r="D54" s="128"/>
      <c r="E54" s="128"/>
      <c r="F54" s="128"/>
      <c r="G54" s="128"/>
      <c r="H54" s="128"/>
      <c r="I54" s="8">
        <v>526404.0</v>
      </c>
      <c r="J54" s="8">
        <v>50676.0</v>
      </c>
      <c r="K54" s="8">
        <v>475588.0</v>
      </c>
      <c r="L54" s="8">
        <v>539844.0</v>
      </c>
      <c r="M54" s="8">
        <v>51923.0</v>
      </c>
      <c r="N54" s="8">
        <v>487730.0</v>
      </c>
      <c r="O54" s="8">
        <v>9131321.0</v>
      </c>
      <c r="P54" s="8">
        <v>8308895.0</v>
      </c>
      <c r="Q54" s="8">
        <v>973367.0</v>
      </c>
      <c r="R54" s="8">
        <v>7291080.0</v>
      </c>
      <c r="S54" s="8">
        <v>722626.0</v>
      </c>
      <c r="T54" s="8">
        <v>24557.0</v>
      </c>
      <c r="U54" s="8">
        <v>5724215.0</v>
      </c>
      <c r="V54" s="168">
        <v>747183.0</v>
      </c>
      <c r="W54" s="168">
        <v>4982556.0</v>
      </c>
      <c r="X54" s="168">
        <v>4340.0</v>
      </c>
      <c r="Y54" s="168">
        <v>2057.0</v>
      </c>
      <c r="Z54" s="169">
        <v>47664.0</v>
      </c>
      <c r="AF54" s="168">
        <v>16222.0</v>
      </c>
      <c r="AH54" s="128"/>
      <c r="AI54" s="170">
        <v>44122.99930555555</v>
      </c>
      <c r="AJ54" s="170">
        <v>44123.66805555555</v>
      </c>
      <c r="AK54" s="8" t="s">
        <v>315</v>
      </c>
      <c r="AL54" s="8" t="s">
        <v>322</v>
      </c>
      <c r="AM54" s="128"/>
      <c r="AN54" s="8" t="s">
        <v>310</v>
      </c>
      <c r="AQ54" s="128"/>
      <c r="AR54" s="128"/>
      <c r="AS54" s="128"/>
      <c r="AT54" s="128"/>
      <c r="AU54" s="128"/>
      <c r="AV54" s="128"/>
    </row>
    <row r="55" ht="16.5" customHeight="1">
      <c r="A55" s="167">
        <v>44122.0</v>
      </c>
      <c r="B55" s="8" t="s">
        <v>186</v>
      </c>
      <c r="C55" s="128"/>
      <c r="D55" s="128"/>
      <c r="E55" s="128"/>
      <c r="F55" s="128"/>
      <c r="G55" s="128"/>
      <c r="H55" s="128"/>
      <c r="I55" s="8">
        <v>526404.0</v>
      </c>
      <c r="J55" s="8">
        <v>50676.0</v>
      </c>
      <c r="K55" s="8">
        <v>475588.0</v>
      </c>
      <c r="L55" s="8">
        <v>539844.0</v>
      </c>
      <c r="M55" s="8">
        <v>51923.0</v>
      </c>
      <c r="N55" s="8">
        <v>487730.0</v>
      </c>
      <c r="O55" s="8">
        <v>9095257.0</v>
      </c>
      <c r="P55" s="8">
        <v>8277870.0</v>
      </c>
      <c r="Q55" s="8">
        <v>971097.0</v>
      </c>
      <c r="R55" s="8">
        <v>7262384.0</v>
      </c>
      <c r="S55" s="8">
        <v>721118.0</v>
      </c>
      <c r="T55" s="8">
        <v>24374.0</v>
      </c>
      <c r="U55" s="8">
        <v>5689110.0</v>
      </c>
      <c r="V55" s="168">
        <v>745492.0</v>
      </c>
      <c r="W55" s="168">
        <v>4967372.0</v>
      </c>
      <c r="X55" s="168">
        <v>4321.0</v>
      </c>
      <c r="Y55" s="168">
        <v>2005.0</v>
      </c>
      <c r="Z55" s="169">
        <v>47592.0</v>
      </c>
      <c r="AF55" s="168">
        <v>16168.0</v>
      </c>
      <c r="AH55" s="128"/>
      <c r="AI55" s="170">
        <v>44121.99930555555</v>
      </c>
      <c r="AJ55" s="170">
        <v>44122.68263888889</v>
      </c>
      <c r="AK55" s="8" t="s">
        <v>314</v>
      </c>
      <c r="AL55" s="8" t="s">
        <v>324</v>
      </c>
      <c r="AM55" s="128"/>
      <c r="AN55" s="8" t="s">
        <v>310</v>
      </c>
      <c r="AQ55" s="128"/>
      <c r="AR55" s="128"/>
      <c r="AS55" s="128"/>
      <c r="AT55" s="128"/>
      <c r="AU55" s="128"/>
      <c r="AV55" s="128"/>
    </row>
    <row r="56" ht="16.5" customHeight="1">
      <c r="A56" s="167">
        <v>44121.0</v>
      </c>
      <c r="B56" s="8" t="s">
        <v>186</v>
      </c>
      <c r="C56" s="128"/>
      <c r="D56" s="128"/>
      <c r="E56" s="128"/>
      <c r="F56" s="128"/>
      <c r="G56" s="128"/>
      <c r="H56" s="128"/>
      <c r="I56" s="8">
        <v>526404.0</v>
      </c>
      <c r="J56" s="8">
        <v>50676.0</v>
      </c>
      <c r="K56" s="8">
        <v>475588.0</v>
      </c>
      <c r="L56" s="8">
        <v>539844.0</v>
      </c>
      <c r="M56" s="8">
        <v>51923.0</v>
      </c>
      <c r="N56" s="8">
        <v>487730.0</v>
      </c>
      <c r="O56" s="8">
        <v>9042143.0</v>
      </c>
      <c r="P56" s="8">
        <v>8238315.0</v>
      </c>
      <c r="Q56" s="8">
        <v>967848.0</v>
      </c>
      <c r="R56" s="8">
        <v>7226175.0</v>
      </c>
      <c r="S56" s="8">
        <v>718916.0</v>
      </c>
      <c r="T56" s="8">
        <v>24102.0</v>
      </c>
      <c r="U56" s="8">
        <v>5689110.0</v>
      </c>
      <c r="V56" s="168">
        <v>743018.0</v>
      </c>
      <c r="W56" s="168">
        <v>4951619.0</v>
      </c>
      <c r="X56" s="168">
        <v>4326.0</v>
      </c>
      <c r="Y56" s="168">
        <v>2031.0</v>
      </c>
      <c r="Z56" s="169">
        <v>47513.0</v>
      </c>
      <c r="AF56" s="168">
        <v>16118.0</v>
      </c>
      <c r="AH56" s="128"/>
      <c r="AI56" s="170">
        <v>44120.99930555555</v>
      </c>
      <c r="AJ56" s="170">
        <v>44121.66180555556</v>
      </c>
      <c r="AK56" s="8" t="s">
        <v>315</v>
      </c>
      <c r="AL56" s="8" t="s">
        <v>324</v>
      </c>
      <c r="AM56" s="128"/>
      <c r="AN56" s="8" t="s">
        <v>310</v>
      </c>
      <c r="AQ56" s="128"/>
      <c r="AR56" s="128"/>
      <c r="AS56" s="128"/>
      <c r="AT56" s="128"/>
      <c r="AU56" s="128"/>
      <c r="AV56" s="128"/>
    </row>
    <row r="57" ht="16.5" customHeight="1">
      <c r="A57" s="167">
        <v>44120.0</v>
      </c>
      <c r="B57" s="8" t="s">
        <v>186</v>
      </c>
      <c r="C57" s="128"/>
      <c r="D57" s="128"/>
      <c r="E57" s="128"/>
      <c r="F57" s="128"/>
      <c r="G57" s="128"/>
      <c r="H57" s="128"/>
      <c r="I57" s="8">
        <v>526404.0</v>
      </c>
      <c r="J57" s="8">
        <v>50676.0</v>
      </c>
      <c r="K57" s="8">
        <v>475588.0</v>
      </c>
      <c r="L57" s="8">
        <v>539844.0</v>
      </c>
      <c r="M57" s="8">
        <v>51923.0</v>
      </c>
      <c r="N57" s="8">
        <v>487730.0</v>
      </c>
      <c r="O57" s="8">
        <v>8965336.0</v>
      </c>
      <c r="P57" s="8">
        <v>8180183.0</v>
      </c>
      <c r="Q57" s="8">
        <v>962813.0</v>
      </c>
      <c r="R57" s="8">
        <v>7173295.0</v>
      </c>
      <c r="S57" s="8">
        <v>715492.0</v>
      </c>
      <c r="T57" s="8">
        <v>23558.0</v>
      </c>
      <c r="U57" s="8">
        <v>5658780.0</v>
      </c>
      <c r="V57" s="168">
        <v>739050.0</v>
      </c>
      <c r="W57" s="168">
        <v>4925248.0</v>
      </c>
      <c r="X57" s="168">
        <v>4286.0</v>
      </c>
      <c r="Y57" s="168">
        <v>2083.0</v>
      </c>
      <c r="Z57" s="169">
        <v>47396.0</v>
      </c>
      <c r="AF57" s="168">
        <v>16030.0</v>
      </c>
      <c r="AH57" s="128"/>
      <c r="AI57" s="170">
        <v>44119.99930555555</v>
      </c>
      <c r="AJ57" s="170">
        <v>44120.65763888889</v>
      </c>
      <c r="AK57" s="8" t="s">
        <v>315</v>
      </c>
      <c r="AL57" s="8" t="s">
        <v>326</v>
      </c>
      <c r="AM57" s="128"/>
      <c r="AN57" s="8" t="s">
        <v>310</v>
      </c>
      <c r="AQ57" s="128"/>
      <c r="AR57" s="128"/>
      <c r="AS57" s="128"/>
      <c r="AT57" s="128"/>
      <c r="AU57" s="128"/>
      <c r="AV57" s="128"/>
    </row>
    <row r="58" ht="16.5" customHeight="1">
      <c r="A58" s="167">
        <v>44119.0</v>
      </c>
      <c r="B58" s="8" t="s">
        <v>186</v>
      </c>
      <c r="C58" s="128"/>
      <c r="D58" s="128"/>
      <c r="E58" s="128"/>
      <c r="F58" s="128"/>
      <c r="G58" s="128"/>
      <c r="H58" s="128"/>
      <c r="I58" s="8">
        <v>526404.0</v>
      </c>
      <c r="J58" s="8">
        <v>50676.0</v>
      </c>
      <c r="K58" s="8">
        <v>475588.0</v>
      </c>
      <c r="L58" s="8">
        <v>539844.0</v>
      </c>
      <c r="M58" s="8">
        <v>51923.0</v>
      </c>
      <c r="N58" s="8">
        <v>487730.0</v>
      </c>
      <c r="O58" s="8">
        <v>8887690.0</v>
      </c>
      <c r="P58" s="8">
        <v>8129895.0</v>
      </c>
      <c r="Q58" s="8">
        <v>958498.0</v>
      </c>
      <c r="R58" s="8">
        <v>7127425.0</v>
      </c>
      <c r="S58" s="8">
        <v>712788.0</v>
      </c>
      <c r="T58" s="8">
        <v>22897.0</v>
      </c>
      <c r="U58" s="8">
        <v>5628675.0</v>
      </c>
      <c r="V58" s="168">
        <v>735685.0</v>
      </c>
      <c r="W58" s="168">
        <v>4898533.0</v>
      </c>
      <c r="X58" s="168">
        <v>4291.0</v>
      </c>
      <c r="Y58" s="168">
        <v>2119.0</v>
      </c>
      <c r="Z58" s="169">
        <v>47223.0</v>
      </c>
      <c r="AF58" s="168">
        <v>15932.0</v>
      </c>
      <c r="AH58" s="128"/>
      <c r="AI58" s="170">
        <v>44118.99930555555</v>
      </c>
      <c r="AJ58" s="170">
        <v>44119.67222222222</v>
      </c>
      <c r="AK58" s="8" t="s">
        <v>314</v>
      </c>
      <c r="AL58" s="8" t="s">
        <v>330</v>
      </c>
      <c r="AM58" s="128"/>
      <c r="AN58" s="8" t="s">
        <v>310</v>
      </c>
      <c r="AQ58" s="128"/>
      <c r="AR58" s="128"/>
      <c r="AS58" s="128"/>
      <c r="AT58" s="128"/>
      <c r="AU58" s="128"/>
      <c r="AV58" s="128"/>
    </row>
    <row r="59" ht="16.5" customHeight="1">
      <c r="A59" s="167">
        <v>44118.0</v>
      </c>
      <c r="B59" s="8" t="s">
        <v>186</v>
      </c>
      <c r="C59" s="128"/>
      <c r="D59" s="128"/>
      <c r="E59" s="128"/>
      <c r="F59" s="128"/>
      <c r="G59" s="128"/>
      <c r="H59" s="128"/>
      <c r="I59" s="8">
        <v>526404.0</v>
      </c>
      <c r="J59" s="8">
        <v>50676.0</v>
      </c>
      <c r="K59" s="8">
        <v>475588.0</v>
      </c>
      <c r="L59" s="8">
        <v>539844.0</v>
      </c>
      <c r="M59" s="8">
        <v>51923.0</v>
      </c>
      <c r="N59" s="8">
        <v>487730.0</v>
      </c>
      <c r="O59" s="8">
        <v>8824105.0</v>
      </c>
      <c r="P59" s="8">
        <v>8083092.0</v>
      </c>
      <c r="Q59" s="8">
        <v>954232.0</v>
      </c>
      <c r="R59" s="8">
        <v>7084988.0</v>
      </c>
      <c r="S59" s="8">
        <v>710164.0</v>
      </c>
      <c r="T59" s="8">
        <v>22235.0</v>
      </c>
      <c r="U59" s="8">
        <v>5600469.0</v>
      </c>
      <c r="V59" s="168">
        <v>732399.0</v>
      </c>
      <c r="W59" s="168">
        <v>4873615.0</v>
      </c>
      <c r="X59" s="168">
        <v>4298.0</v>
      </c>
      <c r="Y59" s="168">
        <v>2155.0</v>
      </c>
      <c r="Z59" s="169">
        <v>47011.0</v>
      </c>
      <c r="AF59" s="168">
        <v>15788.0</v>
      </c>
      <c r="AH59" s="128"/>
      <c r="AI59" s="170">
        <v>44117.99930555555</v>
      </c>
      <c r="AJ59" s="170">
        <v>44118.66458333333</v>
      </c>
      <c r="AK59" s="8" t="s">
        <v>324</v>
      </c>
      <c r="AL59" s="8" t="s">
        <v>317</v>
      </c>
      <c r="AM59" s="128"/>
      <c r="AN59" s="8" t="s">
        <v>310</v>
      </c>
      <c r="AQ59" s="128"/>
      <c r="AR59" s="128"/>
      <c r="AS59" s="128"/>
      <c r="AT59" s="128"/>
      <c r="AU59" s="128"/>
      <c r="AV59" s="128"/>
    </row>
    <row r="60" ht="16.5" customHeight="1">
      <c r="A60" s="167">
        <v>44117.0</v>
      </c>
      <c r="B60" s="8" t="s">
        <v>186</v>
      </c>
      <c r="C60" s="128"/>
      <c r="D60" s="128"/>
      <c r="E60" s="128"/>
      <c r="F60" s="128"/>
      <c r="G60" s="128"/>
      <c r="H60" s="128"/>
      <c r="I60" s="8">
        <v>526404.0</v>
      </c>
      <c r="J60" s="8">
        <v>50676.0</v>
      </c>
      <c r="K60" s="8">
        <v>475588.0</v>
      </c>
      <c r="L60" s="8">
        <v>539844.0</v>
      </c>
      <c r="M60" s="8">
        <v>51923.0</v>
      </c>
      <c r="N60" s="8">
        <v>487730.0</v>
      </c>
      <c r="O60" s="8">
        <v>8771490.0</v>
      </c>
      <c r="P60" s="8">
        <v>8042762.0</v>
      </c>
      <c r="Q60" s="8">
        <v>950606.0</v>
      </c>
      <c r="R60" s="8">
        <v>7048383.0</v>
      </c>
      <c r="S60" s="8">
        <v>708010.0</v>
      </c>
      <c r="T60" s="8">
        <v>21581.0</v>
      </c>
      <c r="U60" s="8">
        <v>5578731.0</v>
      </c>
      <c r="V60" s="168">
        <v>729591.0</v>
      </c>
      <c r="W60" s="168">
        <v>4854675.0</v>
      </c>
      <c r="X60" s="168">
        <v>4301.0</v>
      </c>
      <c r="Y60" s="168">
        <v>2127.0</v>
      </c>
      <c r="Z60" s="169">
        <v>46753.0</v>
      </c>
      <c r="AF60" s="168">
        <v>15722.0</v>
      </c>
      <c r="AH60" s="128"/>
      <c r="AI60" s="170">
        <v>44116.99930555555</v>
      </c>
      <c r="AJ60" s="170">
        <v>44117.700694444444</v>
      </c>
      <c r="AK60" s="8" t="s">
        <v>315</v>
      </c>
      <c r="AL60" s="8" t="s">
        <v>329</v>
      </c>
      <c r="AM60" s="128"/>
      <c r="AN60" s="8" t="s">
        <v>310</v>
      </c>
      <c r="AQ60" s="128"/>
      <c r="AR60" s="128"/>
      <c r="AS60" s="128"/>
      <c r="AT60" s="128"/>
      <c r="AU60" s="128"/>
      <c r="AV60" s="128"/>
    </row>
    <row r="61" ht="16.5" customHeight="1">
      <c r="A61" s="167">
        <v>44116.0</v>
      </c>
      <c r="B61" s="8" t="s">
        <v>186</v>
      </c>
      <c r="C61" s="128"/>
      <c r="D61" s="128"/>
      <c r="E61" s="128"/>
      <c r="F61" s="128"/>
      <c r="G61" s="128"/>
      <c r="H61" s="128"/>
      <c r="I61" s="8">
        <v>526404.0</v>
      </c>
      <c r="J61" s="8">
        <v>50676.0</v>
      </c>
      <c r="K61" s="8">
        <v>475588.0</v>
      </c>
      <c r="L61" s="8">
        <v>539844.0</v>
      </c>
      <c r="M61" s="8">
        <v>51923.0</v>
      </c>
      <c r="N61" s="8">
        <v>487730.0</v>
      </c>
      <c r="O61" s="8">
        <v>8717711.0</v>
      </c>
      <c r="P61" s="8">
        <v>7999103.0</v>
      </c>
      <c r="Q61" s="8">
        <v>947094.0</v>
      </c>
      <c r="R61" s="8">
        <v>7008414.0</v>
      </c>
      <c r="S61" s="8">
        <v>705750.0</v>
      </c>
      <c r="T61" s="8">
        <v>21184.0</v>
      </c>
      <c r="U61" s="8">
        <v>5552679.0</v>
      </c>
      <c r="V61" s="168">
        <v>726934.0</v>
      </c>
      <c r="W61" s="168">
        <v>4831259.0</v>
      </c>
      <c r="X61" s="168">
        <v>4227.0</v>
      </c>
      <c r="Y61" s="168">
        <v>2206.0</v>
      </c>
      <c r="Z61" s="169">
        <v>46541.0</v>
      </c>
      <c r="AF61" s="168">
        <v>15599.0</v>
      </c>
      <c r="AH61" s="128"/>
      <c r="AI61" s="170">
        <v>44115.99930555555</v>
      </c>
      <c r="AJ61" s="170">
        <v>44116.70138888889</v>
      </c>
      <c r="AK61" s="8" t="s">
        <v>315</v>
      </c>
      <c r="AL61" s="8" t="s">
        <v>322</v>
      </c>
      <c r="AM61" s="128"/>
      <c r="AN61" s="8" t="s">
        <v>310</v>
      </c>
      <c r="AQ61" s="128"/>
      <c r="AR61" s="128"/>
      <c r="AS61" s="128"/>
      <c r="AT61" s="128"/>
      <c r="AU61" s="128"/>
      <c r="AV61" s="128"/>
    </row>
    <row r="62" ht="16.5" customHeight="1">
      <c r="A62" s="167">
        <v>44115.0</v>
      </c>
      <c r="B62" s="8" t="s">
        <v>186</v>
      </c>
      <c r="C62" s="128"/>
      <c r="D62" s="128"/>
      <c r="E62" s="128"/>
      <c r="F62" s="128"/>
      <c r="G62" s="128"/>
      <c r="H62" s="128"/>
      <c r="I62" s="8">
        <v>526404.0</v>
      </c>
      <c r="J62" s="8">
        <v>50676.0</v>
      </c>
      <c r="K62" s="8">
        <v>475588.0</v>
      </c>
      <c r="L62" s="8">
        <v>539844.0</v>
      </c>
      <c r="M62" s="8">
        <v>51923.0</v>
      </c>
      <c r="N62" s="8">
        <v>487730.0</v>
      </c>
      <c r="O62" s="8">
        <v>8680909.0</v>
      </c>
      <c r="P62" s="8">
        <v>7967703.0</v>
      </c>
      <c r="Q62" s="8">
        <v>945112.0</v>
      </c>
      <c r="R62" s="8">
        <v>6979043.0</v>
      </c>
      <c r="S62" s="8">
        <v>704398.0</v>
      </c>
      <c r="T62" s="8">
        <v>21017.0</v>
      </c>
      <c r="U62" s="8">
        <v>5535937.0</v>
      </c>
      <c r="V62" s="168">
        <v>725415.0</v>
      </c>
      <c r="W62" s="168">
        <v>4816040.0</v>
      </c>
      <c r="X62" s="168">
        <v>4215.0</v>
      </c>
      <c r="Y62" s="168">
        <v>2123.0</v>
      </c>
      <c r="Z62" s="169">
        <v>46450.0</v>
      </c>
      <c r="AF62" s="168">
        <v>15552.0</v>
      </c>
      <c r="AH62" s="128"/>
      <c r="AI62" s="170">
        <v>44114.99930555555</v>
      </c>
      <c r="AJ62" s="170">
        <v>44115.69097222222</v>
      </c>
      <c r="AK62" s="8" t="s">
        <v>314</v>
      </c>
      <c r="AL62" s="8" t="s">
        <v>324</v>
      </c>
      <c r="AM62" s="128"/>
      <c r="AN62" s="8" t="s">
        <v>310</v>
      </c>
      <c r="AQ62" s="128"/>
      <c r="AR62" s="128"/>
      <c r="AS62" s="128"/>
      <c r="AT62" s="128"/>
      <c r="AU62" s="128"/>
      <c r="AV62" s="128"/>
    </row>
    <row r="63" ht="16.5" customHeight="1">
      <c r="A63" s="167">
        <v>44114.0</v>
      </c>
      <c r="B63" s="8" t="s">
        <v>186</v>
      </c>
      <c r="C63" s="128"/>
      <c r="D63" s="128"/>
      <c r="E63" s="128"/>
      <c r="F63" s="128"/>
      <c r="G63" s="128"/>
      <c r="H63" s="128"/>
      <c r="I63" s="8">
        <v>526404.0</v>
      </c>
      <c r="J63" s="8">
        <v>50676.0</v>
      </c>
      <c r="K63" s="8">
        <v>475588.0</v>
      </c>
      <c r="L63" s="8">
        <v>539844.0</v>
      </c>
      <c r="M63" s="8">
        <v>51923.0</v>
      </c>
      <c r="N63" s="8">
        <v>487730.0</v>
      </c>
      <c r="O63" s="8">
        <v>8575105.0</v>
      </c>
      <c r="P63" s="8">
        <v>7876609.0</v>
      </c>
      <c r="Q63" s="8">
        <v>938197.0</v>
      </c>
      <c r="R63" s="8">
        <v>6895066.0</v>
      </c>
      <c r="S63" s="8">
        <v>699734.0</v>
      </c>
      <c r="T63" s="8">
        <v>20267.0</v>
      </c>
      <c r="U63" s="8">
        <v>5503775.0</v>
      </c>
      <c r="V63" s="168">
        <v>720001.0</v>
      </c>
      <c r="W63" s="168">
        <v>4789241.0</v>
      </c>
      <c r="X63" s="168">
        <v>4176.0</v>
      </c>
      <c r="Y63" s="168">
        <v>2077.0</v>
      </c>
      <c r="Z63" s="169">
        <v>46201.0</v>
      </c>
      <c r="AF63" s="168">
        <v>15372.0</v>
      </c>
      <c r="AH63" s="128"/>
      <c r="AI63" s="170">
        <v>44112.99930555555</v>
      </c>
      <c r="AJ63" s="170">
        <v>44114.74097222222</v>
      </c>
      <c r="AK63" s="8" t="s">
        <v>316</v>
      </c>
      <c r="AL63" s="8" t="s">
        <v>324</v>
      </c>
      <c r="AM63" s="128"/>
      <c r="AN63" s="8" t="s">
        <v>310</v>
      </c>
      <c r="AQ63" s="128"/>
      <c r="AR63" s="128"/>
      <c r="AS63" s="128"/>
      <c r="AT63" s="128"/>
      <c r="AU63" s="128"/>
      <c r="AV63" s="128"/>
    </row>
    <row r="64" ht="16.5" customHeight="1">
      <c r="A64" s="167">
        <v>44113.0</v>
      </c>
      <c r="B64" s="8" t="s">
        <v>186</v>
      </c>
      <c r="C64" s="128"/>
      <c r="D64" s="128"/>
      <c r="E64" s="128"/>
      <c r="F64" s="128"/>
      <c r="G64" s="128"/>
      <c r="H64" s="128"/>
      <c r="I64" s="8">
        <v>526404.0</v>
      </c>
      <c r="J64" s="8">
        <v>50676.0</v>
      </c>
      <c r="K64" s="8">
        <v>475588.0</v>
      </c>
      <c r="L64" s="8">
        <v>539844.0</v>
      </c>
      <c r="M64" s="8">
        <v>51923.0</v>
      </c>
      <c r="N64" s="8">
        <v>487730.0</v>
      </c>
      <c r="O64" s="8">
        <v>8552582.0</v>
      </c>
      <c r="P64" s="8">
        <v>7876609.0</v>
      </c>
      <c r="Q64" s="8">
        <v>938197.0</v>
      </c>
      <c r="R64" s="8">
        <v>6895066.0</v>
      </c>
      <c r="S64" s="8">
        <v>699734.0</v>
      </c>
      <c r="T64" s="8">
        <v>20267.0</v>
      </c>
      <c r="U64" s="8">
        <v>5503775.0</v>
      </c>
      <c r="V64" s="168">
        <v>720001.0</v>
      </c>
      <c r="W64" s="168">
        <v>4789241.0</v>
      </c>
      <c r="X64" s="168">
        <v>4176.0</v>
      </c>
      <c r="Y64" s="168">
        <v>2143.0</v>
      </c>
      <c r="Z64" s="169">
        <v>46201.0</v>
      </c>
      <c r="AF64" s="168">
        <v>15372.0</v>
      </c>
      <c r="AH64" s="128"/>
      <c r="AI64" s="170">
        <v>44112.99930555555</v>
      </c>
      <c r="AJ64" s="170">
        <v>44113.677777777775</v>
      </c>
      <c r="AK64" s="8" t="s">
        <v>315</v>
      </c>
      <c r="AL64" s="8" t="s">
        <v>330</v>
      </c>
      <c r="AM64" s="128"/>
      <c r="AN64" s="8" t="s">
        <v>310</v>
      </c>
      <c r="AQ64" s="128"/>
      <c r="AR64" s="128"/>
      <c r="AS64" s="128"/>
      <c r="AT64" s="128"/>
      <c r="AU64" s="128"/>
      <c r="AV64" s="128"/>
    </row>
    <row r="65" ht="16.5" customHeight="1">
      <c r="A65" s="167">
        <v>44112.0</v>
      </c>
      <c r="B65" s="8" t="s">
        <v>186</v>
      </c>
      <c r="C65" s="128"/>
      <c r="D65" s="128"/>
      <c r="E65" s="128"/>
      <c r="F65" s="128"/>
      <c r="G65" s="128"/>
      <c r="H65" s="128"/>
      <c r="I65" s="8">
        <v>526404.0</v>
      </c>
      <c r="J65" s="8">
        <v>50676.0</v>
      </c>
      <c r="K65" s="8">
        <v>475588.0</v>
      </c>
      <c r="L65" s="8">
        <v>539844.0</v>
      </c>
      <c r="M65" s="8">
        <v>51923.0</v>
      </c>
      <c r="N65" s="8">
        <v>487730.0</v>
      </c>
      <c r="O65" s="8">
        <v>8482940.0</v>
      </c>
      <c r="P65" s="8">
        <v>7828266.0</v>
      </c>
      <c r="Q65" s="8">
        <v>934530.0</v>
      </c>
      <c r="R65" s="8">
        <v>6850539.0</v>
      </c>
      <c r="S65" s="8">
        <v>697188.0</v>
      </c>
      <c r="T65" s="8">
        <v>19960.0</v>
      </c>
      <c r="U65" s="8">
        <v>5475395.0</v>
      </c>
      <c r="V65" s="168">
        <v>717148.0</v>
      </c>
      <c r="W65" s="168">
        <v>4763745.0</v>
      </c>
      <c r="X65" s="168">
        <v>4134.0</v>
      </c>
      <c r="Y65" s="168">
        <v>2141.0</v>
      </c>
      <c r="Z65" s="169">
        <v>46005.0</v>
      </c>
      <c r="AF65" s="168">
        <v>15254.0</v>
      </c>
      <c r="AH65" s="128"/>
      <c r="AI65" s="170">
        <v>44111.99930555555</v>
      </c>
      <c r="AJ65" s="170">
        <v>44112.69375</v>
      </c>
      <c r="AK65" s="8" t="s">
        <v>314</v>
      </c>
      <c r="AL65" s="8" t="s">
        <v>321</v>
      </c>
      <c r="AM65" s="128"/>
      <c r="AN65" s="8" t="s">
        <v>310</v>
      </c>
      <c r="AQ65" s="128"/>
      <c r="AR65" s="128"/>
      <c r="AS65" s="128"/>
      <c r="AT65" s="128"/>
      <c r="AU65" s="128"/>
      <c r="AV65" s="128"/>
    </row>
    <row r="66" ht="16.5" customHeight="1">
      <c r="A66" s="167">
        <v>44111.0</v>
      </c>
      <c r="B66" s="8" t="s">
        <v>186</v>
      </c>
      <c r="C66" s="128"/>
      <c r="D66" s="128"/>
      <c r="E66" s="128"/>
      <c r="F66" s="128"/>
      <c r="G66" s="128"/>
      <c r="H66" s="128"/>
      <c r="I66" s="8">
        <v>526404.0</v>
      </c>
      <c r="J66" s="8">
        <v>50676.0</v>
      </c>
      <c r="K66" s="8">
        <v>475588.0</v>
      </c>
      <c r="L66" s="8">
        <v>539844.0</v>
      </c>
      <c r="M66" s="8">
        <v>51923.0</v>
      </c>
      <c r="N66" s="8">
        <v>487730.0</v>
      </c>
      <c r="O66" s="8">
        <v>8411529.0</v>
      </c>
      <c r="P66" s="8">
        <v>7778257.0</v>
      </c>
      <c r="Q66" s="8">
        <v>930493.0</v>
      </c>
      <c r="R66" s="8">
        <v>6804700.0</v>
      </c>
      <c r="S66" s="8">
        <v>694361.0</v>
      </c>
      <c r="T66" s="8">
        <v>19541.0</v>
      </c>
      <c r="U66" s="8">
        <v>5445417.0</v>
      </c>
      <c r="V66" s="168">
        <v>713902.0</v>
      </c>
      <c r="W66" s="168">
        <v>4737004.0</v>
      </c>
      <c r="X66" s="168">
        <v>4092.0</v>
      </c>
      <c r="Y66" s="168">
        <v>2121.0</v>
      </c>
      <c r="Z66" s="169">
        <v>45777.0</v>
      </c>
      <c r="AF66" s="168">
        <v>15084.0</v>
      </c>
      <c r="AH66" s="128"/>
      <c r="AI66" s="170">
        <v>44110.99930555555</v>
      </c>
      <c r="AJ66" s="170">
        <v>44111.70208333334</v>
      </c>
      <c r="AK66" s="8" t="s">
        <v>324</v>
      </c>
      <c r="AL66" s="8" t="s">
        <v>330</v>
      </c>
      <c r="AM66" s="128"/>
      <c r="AN66" s="8" t="s">
        <v>310</v>
      </c>
      <c r="AQ66" s="128"/>
      <c r="AR66" s="128"/>
      <c r="AS66" s="128"/>
      <c r="AT66" s="128"/>
      <c r="AU66" s="128"/>
      <c r="AV66" s="128"/>
    </row>
    <row r="67" ht="16.5" customHeight="1">
      <c r="A67" s="167">
        <v>44110.0</v>
      </c>
      <c r="B67" s="8" t="s">
        <v>186</v>
      </c>
      <c r="C67" s="128"/>
      <c r="D67" s="128"/>
      <c r="E67" s="128"/>
      <c r="F67" s="128"/>
      <c r="G67" s="128"/>
      <c r="H67" s="128"/>
      <c r="I67" s="8">
        <v>516042.0</v>
      </c>
      <c r="J67" s="8">
        <v>48639.0</v>
      </c>
      <c r="K67" s="8">
        <v>467286.0</v>
      </c>
      <c r="L67" s="8">
        <v>528773.0</v>
      </c>
      <c r="M67" s="8">
        <v>49819.0</v>
      </c>
      <c r="N67" s="8">
        <v>478794.0</v>
      </c>
      <c r="O67" s="8">
        <v>8350705.0</v>
      </c>
      <c r="P67" s="8">
        <v>7734181.0</v>
      </c>
      <c r="Q67" s="8">
        <v>927148.0</v>
      </c>
      <c r="R67" s="8">
        <v>6764112.0</v>
      </c>
      <c r="S67" s="8">
        <v>692335.0</v>
      </c>
      <c r="T67" s="8">
        <v>19023.0</v>
      </c>
      <c r="U67" s="8">
        <v>5419343.0</v>
      </c>
      <c r="V67" s="168">
        <v>711358.0</v>
      </c>
      <c r="W67" s="168">
        <v>4713453.0</v>
      </c>
      <c r="X67" s="168">
        <v>4085.0</v>
      </c>
      <c r="Y67" s="168">
        <v>2151.0</v>
      </c>
      <c r="Z67" s="169">
        <v>45519.0</v>
      </c>
      <c r="AF67" s="168">
        <v>14945.0</v>
      </c>
      <c r="AH67" s="128"/>
      <c r="AI67" s="170">
        <v>44109.99930555555</v>
      </c>
      <c r="AJ67" s="170">
        <v>44110.67291666666</v>
      </c>
      <c r="AK67" s="8" t="s">
        <v>334</v>
      </c>
      <c r="AL67" s="8" t="s">
        <v>317</v>
      </c>
      <c r="AM67" s="128"/>
      <c r="AN67" s="8" t="s">
        <v>310</v>
      </c>
      <c r="AQ67" s="128"/>
      <c r="AR67" s="128"/>
      <c r="AS67" s="128"/>
      <c r="AT67" s="128"/>
      <c r="AU67" s="128"/>
      <c r="AV67" s="128"/>
    </row>
    <row r="68" ht="16.5" customHeight="1">
      <c r="A68" s="167">
        <v>44109.0</v>
      </c>
      <c r="B68" s="8" t="s">
        <v>186</v>
      </c>
      <c r="C68" s="128"/>
      <c r="D68" s="128"/>
      <c r="E68" s="128"/>
      <c r="F68" s="128"/>
      <c r="G68" s="128"/>
      <c r="H68" s="128"/>
      <c r="I68" s="8">
        <v>516042.0</v>
      </c>
      <c r="J68" s="8">
        <v>48639.0</v>
      </c>
      <c r="K68" s="8">
        <v>467286.0</v>
      </c>
      <c r="L68" s="8">
        <v>528773.0</v>
      </c>
      <c r="M68" s="8">
        <v>49819.0</v>
      </c>
      <c r="N68" s="8">
        <v>478794.0</v>
      </c>
      <c r="O68" s="8">
        <v>8307712.0</v>
      </c>
      <c r="P68" s="8">
        <v>7698475.0</v>
      </c>
      <c r="Q68" s="8">
        <v>924053.0</v>
      </c>
      <c r="R68" s="8">
        <v>6731612.0</v>
      </c>
      <c r="S68" s="8">
        <v>690604.0</v>
      </c>
      <c r="T68" s="8">
        <v>18553.0</v>
      </c>
      <c r="U68" s="8">
        <v>5398488.0</v>
      </c>
      <c r="V68" s="168">
        <v>709157.0</v>
      </c>
      <c r="W68" s="168">
        <v>4694809.0</v>
      </c>
      <c r="X68" s="168">
        <v>4063.0</v>
      </c>
      <c r="Y68" s="168">
        <v>2118.0</v>
      </c>
      <c r="Z68" s="169">
        <v>45282.0</v>
      </c>
      <c r="AF68" s="168">
        <v>14886.0</v>
      </c>
      <c r="AH68" s="128"/>
      <c r="AI68" s="170">
        <v>44108.99930555555</v>
      </c>
      <c r="AJ68" s="170">
        <v>44109.674305555556</v>
      </c>
      <c r="AK68" s="8" t="s">
        <v>318</v>
      </c>
      <c r="AL68" s="8" t="s">
        <v>312</v>
      </c>
      <c r="AM68" s="8" t="s">
        <v>335</v>
      </c>
      <c r="AN68" s="8" t="s">
        <v>310</v>
      </c>
      <c r="AQ68" s="128"/>
      <c r="AR68" s="128"/>
      <c r="AS68" s="128"/>
      <c r="AT68" s="128"/>
      <c r="AU68" s="128"/>
      <c r="AV68" s="128"/>
    </row>
    <row r="69" ht="16.5" customHeight="1">
      <c r="A69" s="167">
        <v>44108.0</v>
      </c>
      <c r="B69" s="8" t="s">
        <v>186</v>
      </c>
      <c r="C69" s="128"/>
      <c r="D69" s="128"/>
      <c r="E69" s="128"/>
      <c r="F69" s="128"/>
      <c r="G69" s="128"/>
      <c r="H69" s="128"/>
      <c r="I69" s="8">
        <v>516042.0</v>
      </c>
      <c r="J69" s="8">
        <v>48639.0</v>
      </c>
      <c r="K69" s="8">
        <v>467286.0</v>
      </c>
      <c r="L69" s="8">
        <v>528773.0</v>
      </c>
      <c r="M69" s="8">
        <v>49819.0</v>
      </c>
      <c r="N69" s="8">
        <v>478794.0</v>
      </c>
      <c r="O69" s="8">
        <v>8272347.0</v>
      </c>
      <c r="P69" s="8">
        <v>7669111.0</v>
      </c>
      <c r="Q69" s="8">
        <v>922273.0</v>
      </c>
      <c r="R69" s="8">
        <v>6704124.0</v>
      </c>
      <c r="S69" s="8">
        <v>689253.0</v>
      </c>
      <c r="T69" s="8">
        <v>18498.0</v>
      </c>
      <c r="U69" s="8">
        <v>5362326.0</v>
      </c>
      <c r="V69" s="168">
        <v>707751.0</v>
      </c>
      <c r="W69" s="168">
        <v>4680415.0</v>
      </c>
      <c r="X69" s="168">
        <v>4053.0</v>
      </c>
      <c r="Y69" s="168">
        <v>2040.0</v>
      </c>
      <c r="Z69" s="169">
        <v>45215.0</v>
      </c>
      <c r="AF69" s="168">
        <v>14845.0</v>
      </c>
      <c r="AH69" s="128"/>
      <c r="AI69" s="170">
        <v>44107.99930555555</v>
      </c>
      <c r="AJ69" s="170">
        <v>44108.7625</v>
      </c>
      <c r="AK69" s="8" t="s">
        <v>323</v>
      </c>
      <c r="AL69" s="8" t="s">
        <v>336</v>
      </c>
      <c r="AM69" s="8" t="s">
        <v>335</v>
      </c>
      <c r="AN69" s="8" t="s">
        <v>310</v>
      </c>
      <c r="AQ69" s="128"/>
      <c r="AR69" s="128"/>
      <c r="AS69" s="128"/>
      <c r="AT69" s="128"/>
      <c r="AU69" s="128"/>
      <c r="AV69" s="128"/>
    </row>
    <row r="70" ht="16.5" customHeight="1">
      <c r="A70" s="167">
        <v>44107.0</v>
      </c>
      <c r="B70" s="8" t="s">
        <v>186</v>
      </c>
      <c r="C70" s="128"/>
      <c r="D70" s="128"/>
      <c r="E70" s="128"/>
      <c r="F70" s="128"/>
      <c r="G70" s="128"/>
      <c r="H70" s="128"/>
      <c r="I70" s="8">
        <v>516042.0</v>
      </c>
      <c r="J70" s="8">
        <v>48639.0</v>
      </c>
      <c r="K70" s="8">
        <v>467286.0</v>
      </c>
      <c r="L70" s="8">
        <v>528773.0</v>
      </c>
      <c r="M70" s="8">
        <v>49819.0</v>
      </c>
      <c r="N70" s="8">
        <v>478794.0</v>
      </c>
      <c r="O70" s="8">
        <v>8222917.0</v>
      </c>
      <c r="P70" s="8">
        <v>7635461.0</v>
      </c>
      <c r="Q70" s="8">
        <v>919782.0</v>
      </c>
      <c r="R70" s="8">
        <v>6673069.0</v>
      </c>
      <c r="S70" s="8">
        <v>687700.0</v>
      </c>
      <c r="T70" s="8">
        <v>18265.0</v>
      </c>
      <c r="U70" s="8">
        <v>5362516.0</v>
      </c>
      <c r="V70" s="168">
        <v>705965.0</v>
      </c>
      <c r="W70" s="168">
        <v>4661868.0</v>
      </c>
      <c r="X70" s="168">
        <v>4052.0</v>
      </c>
      <c r="Y70" s="168">
        <v>2037.0</v>
      </c>
      <c r="Z70" s="169">
        <v>45151.0</v>
      </c>
      <c r="AF70" s="168">
        <v>14803.0</v>
      </c>
      <c r="AH70" s="128"/>
      <c r="AI70" s="170">
        <v>44106.99930555555</v>
      </c>
      <c r="AJ70" s="170">
        <v>44107.697222222225</v>
      </c>
      <c r="AK70" s="8" t="s">
        <v>324</v>
      </c>
      <c r="AL70" s="8" t="s">
        <v>323</v>
      </c>
      <c r="AM70" s="8" t="s">
        <v>335</v>
      </c>
      <c r="AN70" s="8" t="s">
        <v>310</v>
      </c>
      <c r="AQ70" s="128"/>
      <c r="AR70" s="128"/>
      <c r="AS70" s="128"/>
      <c r="AT70" s="128"/>
      <c r="AU70" s="128"/>
      <c r="AV70" s="128"/>
    </row>
    <row r="71" ht="16.5" customHeight="1">
      <c r="A71" s="167">
        <v>44106.0</v>
      </c>
      <c r="B71" s="8" t="s">
        <v>186</v>
      </c>
      <c r="C71" s="128"/>
      <c r="D71" s="128"/>
      <c r="E71" s="128"/>
      <c r="F71" s="128"/>
      <c r="G71" s="128"/>
      <c r="H71" s="128"/>
      <c r="I71" s="8">
        <v>516042.0</v>
      </c>
      <c r="J71" s="8">
        <v>48639.0</v>
      </c>
      <c r="K71" s="8">
        <v>467286.0</v>
      </c>
      <c r="L71" s="8">
        <v>528773.0</v>
      </c>
      <c r="M71" s="8">
        <v>49819.0</v>
      </c>
      <c r="N71" s="8">
        <v>478794.0</v>
      </c>
      <c r="O71" s="8">
        <v>8164667.0</v>
      </c>
      <c r="P71" s="8">
        <v>7593083.0</v>
      </c>
      <c r="Q71" s="8">
        <v>916241.0</v>
      </c>
      <c r="R71" s="8">
        <v>6634374.0</v>
      </c>
      <c r="S71" s="8">
        <v>685380.0</v>
      </c>
      <c r="T71" s="8">
        <v>17832.0</v>
      </c>
      <c r="U71" s="8">
        <v>5311806.0</v>
      </c>
      <c r="V71" s="168">
        <v>703212.0</v>
      </c>
      <c r="W71" s="168">
        <v>4639717.0</v>
      </c>
      <c r="X71" s="168">
        <v>4024.0</v>
      </c>
      <c r="Y71" s="168">
        <v>2056.0</v>
      </c>
      <c r="Z71" s="169">
        <v>44991.0</v>
      </c>
      <c r="AF71" s="168">
        <v>14730.0</v>
      </c>
      <c r="AH71" s="128"/>
      <c r="AI71" s="170">
        <v>44105.99930555555</v>
      </c>
      <c r="AJ71" s="170">
        <v>44106.69027777778</v>
      </c>
      <c r="AK71" s="8" t="s">
        <v>319</v>
      </c>
      <c r="AL71" s="8" t="s">
        <v>330</v>
      </c>
      <c r="AM71" s="8" t="s">
        <v>335</v>
      </c>
      <c r="AN71" s="8" t="s">
        <v>310</v>
      </c>
      <c r="AQ71" s="128"/>
      <c r="AR71" s="128"/>
      <c r="AS71" s="128"/>
      <c r="AT71" s="128"/>
      <c r="AU71" s="128"/>
      <c r="AV71" s="128"/>
    </row>
    <row r="72" ht="16.5" customHeight="1">
      <c r="A72" s="167">
        <v>44105.0</v>
      </c>
      <c r="B72" s="8" t="s">
        <v>186</v>
      </c>
      <c r="C72" s="128"/>
      <c r="D72" s="128"/>
      <c r="E72" s="128"/>
      <c r="F72" s="128"/>
      <c r="G72" s="128"/>
      <c r="H72" s="128"/>
      <c r="I72" s="8">
        <v>516042.0</v>
      </c>
      <c r="J72" s="8">
        <v>48639.0</v>
      </c>
      <c r="K72" s="8">
        <v>467286.0</v>
      </c>
      <c r="L72" s="8">
        <v>528773.0</v>
      </c>
      <c r="M72" s="8">
        <v>49819.0</v>
      </c>
      <c r="N72" s="8">
        <v>478794.0</v>
      </c>
      <c r="O72" s="8">
        <v>8094054.0</v>
      </c>
      <c r="P72" s="8">
        <v>7548520.0</v>
      </c>
      <c r="Q72" s="8">
        <v>912821.0</v>
      </c>
      <c r="R72" s="8">
        <v>6593392.0</v>
      </c>
      <c r="S72" s="8">
        <v>683148.0</v>
      </c>
      <c r="T72" s="8">
        <v>17454.0</v>
      </c>
      <c r="U72" s="8">
        <v>5311806.0</v>
      </c>
      <c r="V72" s="168">
        <v>700602.0</v>
      </c>
      <c r="W72" s="168">
        <v>4616691.0</v>
      </c>
      <c r="X72" s="168">
        <v>3986.0</v>
      </c>
      <c r="Y72" s="168">
        <v>2080.0</v>
      </c>
      <c r="Z72" s="169">
        <v>44821.0</v>
      </c>
      <c r="AF72" s="168">
        <v>14619.0</v>
      </c>
      <c r="AH72" s="128"/>
      <c r="AI72" s="170">
        <v>44104.99930555555</v>
      </c>
      <c r="AJ72" s="170">
        <v>44105.68263888889</v>
      </c>
      <c r="AK72" s="8" t="s">
        <v>321</v>
      </c>
      <c r="AL72" s="8" t="s">
        <v>318</v>
      </c>
      <c r="AM72" s="8" t="s">
        <v>335</v>
      </c>
      <c r="AN72" s="8" t="s">
        <v>310</v>
      </c>
      <c r="AQ72" s="128"/>
      <c r="AR72" s="128"/>
      <c r="AS72" s="128"/>
      <c r="AT72" s="128"/>
      <c r="AU72" s="128"/>
      <c r="AV72" s="128"/>
    </row>
    <row r="73" ht="16.5" customHeight="1">
      <c r="A73" s="167">
        <v>44104.0</v>
      </c>
      <c r="B73" s="8" t="s">
        <v>186</v>
      </c>
      <c r="C73" s="128"/>
      <c r="D73" s="128"/>
      <c r="E73" s="128"/>
      <c r="F73" s="128"/>
      <c r="G73" s="128"/>
      <c r="H73" s="128"/>
      <c r="I73" s="8">
        <v>493810.0</v>
      </c>
      <c r="J73" s="8">
        <v>44075.0</v>
      </c>
      <c r="K73" s="8">
        <v>449702.0</v>
      </c>
      <c r="L73" s="8">
        <v>505164.0</v>
      </c>
      <c r="M73" s="8">
        <v>45080.0</v>
      </c>
      <c r="N73" s="8">
        <v>460024.0</v>
      </c>
      <c r="O73" s="8">
        <v>8034148.0</v>
      </c>
      <c r="P73" s="8">
        <v>7507015.0</v>
      </c>
      <c r="Q73" s="8">
        <v>909158.0</v>
      </c>
      <c r="R73" s="8">
        <v>6555737.0</v>
      </c>
      <c r="S73" s="8">
        <v>681129.0</v>
      </c>
      <c r="T73" s="8">
        <v>16922.0</v>
      </c>
      <c r="U73" s="8">
        <v>5287218.0</v>
      </c>
      <c r="V73" s="168">
        <v>698051.0</v>
      </c>
      <c r="W73" s="168">
        <v>4594668.0</v>
      </c>
      <c r="X73" s="168">
        <v>3980.0</v>
      </c>
      <c r="Y73" s="168">
        <v>2097.0</v>
      </c>
      <c r="Z73" s="169">
        <v>44608.0</v>
      </c>
      <c r="AF73" s="168">
        <v>14488.0</v>
      </c>
      <c r="AH73" s="128"/>
      <c r="AI73" s="170">
        <v>44103.99930555555</v>
      </c>
      <c r="AJ73" s="170">
        <v>44104.71527777778</v>
      </c>
      <c r="AK73" s="8" t="s">
        <v>324</v>
      </c>
      <c r="AL73" s="8" t="s">
        <v>330</v>
      </c>
      <c r="AM73" s="8" t="s">
        <v>335</v>
      </c>
      <c r="AN73" s="8" t="s">
        <v>310</v>
      </c>
      <c r="AQ73" s="128"/>
      <c r="AR73" s="128"/>
      <c r="AS73" s="128"/>
      <c r="AT73" s="128"/>
      <c r="AU73" s="128"/>
      <c r="AV73" s="128"/>
    </row>
    <row r="74" ht="16.5" customHeight="1">
      <c r="A74" s="167">
        <v>44103.0</v>
      </c>
      <c r="B74" s="8" t="s">
        <v>186</v>
      </c>
      <c r="C74" s="128"/>
      <c r="D74" s="128"/>
      <c r="E74" s="128"/>
      <c r="F74" s="128"/>
      <c r="G74" s="128"/>
      <c r="H74" s="128"/>
      <c r="I74" s="8">
        <v>493810.0</v>
      </c>
      <c r="J74" s="8">
        <v>44075.0</v>
      </c>
      <c r="K74" s="8">
        <v>449702.0</v>
      </c>
      <c r="L74" s="8">
        <v>505164.0</v>
      </c>
      <c r="M74" s="8">
        <v>45080.0</v>
      </c>
      <c r="N74" s="8">
        <v>460024.0</v>
      </c>
      <c r="O74" s="8">
        <v>7993421.0</v>
      </c>
      <c r="P74" s="8">
        <v>7479186.0</v>
      </c>
      <c r="Q74" s="8">
        <v>906707.0</v>
      </c>
      <c r="R74" s="8">
        <v>6530457.0</v>
      </c>
      <c r="S74" s="8">
        <v>679513.0</v>
      </c>
      <c r="T74" s="8">
        <v>16658.0</v>
      </c>
      <c r="U74" s="8">
        <v>5276220.0</v>
      </c>
      <c r="V74" s="168">
        <v>696171.0</v>
      </c>
      <c r="W74" s="168">
        <v>4585548.0</v>
      </c>
      <c r="X74" s="168">
        <v>3981.0</v>
      </c>
      <c r="Y74" s="168">
        <v>2174.0</v>
      </c>
      <c r="Z74" s="169">
        <v>44355.0</v>
      </c>
      <c r="AF74" s="168">
        <v>14313.0</v>
      </c>
      <c r="AH74" s="128"/>
      <c r="AI74" s="170">
        <v>44102.99930555555</v>
      </c>
      <c r="AJ74" s="170">
        <v>44103.71944444445</v>
      </c>
      <c r="AK74" s="8" t="s">
        <v>318</v>
      </c>
      <c r="AL74" s="8" t="s">
        <v>321</v>
      </c>
      <c r="AM74" s="8" t="s">
        <v>335</v>
      </c>
      <c r="AN74" s="8" t="s">
        <v>310</v>
      </c>
      <c r="AQ74" s="128"/>
      <c r="AR74" s="128"/>
      <c r="AS74" s="128"/>
      <c r="AT74" s="128"/>
      <c r="AU74" s="128"/>
      <c r="AV74" s="128"/>
    </row>
    <row r="75" ht="16.5" customHeight="1">
      <c r="A75" s="167">
        <v>44102.0</v>
      </c>
      <c r="B75" s="8" t="s">
        <v>186</v>
      </c>
      <c r="C75" s="128"/>
      <c r="D75" s="128"/>
      <c r="E75" s="128"/>
      <c r="F75" s="128"/>
      <c r="G75" s="128"/>
      <c r="H75" s="128"/>
      <c r="I75" s="8">
        <v>493810.0</v>
      </c>
      <c r="J75" s="8">
        <v>44075.0</v>
      </c>
      <c r="K75" s="8">
        <v>449702.0</v>
      </c>
      <c r="L75" s="8">
        <v>505164.0</v>
      </c>
      <c r="M75" s="8">
        <v>45080.0</v>
      </c>
      <c r="N75" s="8">
        <v>460024.0</v>
      </c>
      <c r="O75" s="8">
        <v>7929199.0</v>
      </c>
      <c r="P75" s="8">
        <v>7429896.0</v>
      </c>
      <c r="Q75" s="8">
        <v>902486.0</v>
      </c>
      <c r="R75" s="8">
        <v>6485581.0</v>
      </c>
      <c r="S75" s="8">
        <v>676712.0</v>
      </c>
      <c r="T75" s="8">
        <v>16250.0</v>
      </c>
      <c r="U75" s="8">
        <v>5247825.0</v>
      </c>
      <c r="V75" s="168">
        <v>692962.0</v>
      </c>
      <c r="W75" s="168">
        <v>4560370.0</v>
      </c>
      <c r="X75" s="168">
        <v>4002.0</v>
      </c>
      <c r="Y75" s="168">
        <v>2122.0</v>
      </c>
      <c r="Z75" s="169">
        <v>44103.0</v>
      </c>
      <c r="AF75" s="168">
        <v>14207.0</v>
      </c>
      <c r="AH75" s="128"/>
      <c r="AI75" s="170">
        <v>44101.99930555555</v>
      </c>
      <c r="AJ75" s="170">
        <v>44102.69375</v>
      </c>
      <c r="AK75" s="8" t="s">
        <v>318</v>
      </c>
      <c r="AL75" s="8" t="s">
        <v>322</v>
      </c>
      <c r="AM75" s="8" t="s">
        <v>335</v>
      </c>
      <c r="AN75" s="8" t="s">
        <v>310</v>
      </c>
      <c r="AQ75" s="128"/>
      <c r="AR75" s="128"/>
      <c r="AS75" s="128"/>
      <c r="AT75" s="128"/>
      <c r="AU75" s="128"/>
      <c r="AV75" s="128"/>
    </row>
    <row r="76" ht="16.5" customHeight="1">
      <c r="A76" s="167">
        <v>44101.0</v>
      </c>
      <c r="B76" s="8" t="s">
        <v>186</v>
      </c>
      <c r="C76" s="128"/>
      <c r="D76" s="128"/>
      <c r="E76" s="128"/>
      <c r="F76" s="128"/>
      <c r="G76" s="128"/>
      <c r="H76" s="128"/>
      <c r="I76" s="8">
        <v>493810.0</v>
      </c>
      <c r="J76" s="8">
        <v>44075.0</v>
      </c>
      <c r="K76" s="8">
        <v>449702.0</v>
      </c>
      <c r="L76" s="8">
        <v>505164.0</v>
      </c>
      <c r="M76" s="8">
        <v>45080.0</v>
      </c>
      <c r="N76" s="8">
        <v>460024.0</v>
      </c>
      <c r="O76" s="8">
        <v>7910195.0</v>
      </c>
      <c r="P76" s="8">
        <v>7414619.0</v>
      </c>
      <c r="Q76" s="8">
        <v>901475.0</v>
      </c>
      <c r="R76" s="8">
        <v>6471344.0</v>
      </c>
      <c r="S76" s="8">
        <v>676033.0</v>
      </c>
      <c r="T76" s="8">
        <v>16201.0</v>
      </c>
      <c r="U76" s="8">
        <v>5239619.0</v>
      </c>
      <c r="V76" s="168">
        <v>692234.0</v>
      </c>
      <c r="W76" s="168">
        <v>4552877.0</v>
      </c>
      <c r="X76" s="168">
        <v>4001.0</v>
      </c>
      <c r="Y76" s="168">
        <v>2103.0</v>
      </c>
      <c r="Z76" s="169">
        <v>44030.0</v>
      </c>
      <c r="AF76" s="168">
        <v>14202.0</v>
      </c>
      <c r="AH76" s="128"/>
      <c r="AI76" s="170">
        <v>44100.99930555555</v>
      </c>
      <c r="AJ76" s="170">
        <v>44101.75833333333</v>
      </c>
      <c r="AK76" s="8" t="s">
        <v>319</v>
      </c>
      <c r="AL76" s="8" t="s">
        <v>323</v>
      </c>
      <c r="AM76" s="8" t="s">
        <v>335</v>
      </c>
      <c r="AN76" s="8" t="s">
        <v>310</v>
      </c>
      <c r="AQ76" s="128"/>
      <c r="AR76" s="128"/>
      <c r="AS76" s="128"/>
      <c r="AT76" s="128"/>
      <c r="AU76" s="128"/>
      <c r="AV76" s="128"/>
    </row>
    <row r="77" ht="16.5" customHeight="1">
      <c r="A77" s="167">
        <v>44100.0</v>
      </c>
      <c r="B77" s="8" t="s">
        <v>186</v>
      </c>
      <c r="C77" s="128"/>
      <c r="D77" s="128"/>
      <c r="E77" s="128"/>
      <c r="F77" s="128"/>
      <c r="G77" s="128"/>
      <c r="H77" s="128"/>
      <c r="I77" s="8">
        <v>493810.0</v>
      </c>
      <c r="J77" s="8">
        <v>44075.0</v>
      </c>
      <c r="K77" s="8">
        <v>449702.0</v>
      </c>
      <c r="L77" s="8">
        <v>505164.0</v>
      </c>
      <c r="M77" s="8">
        <v>45080.0</v>
      </c>
      <c r="N77" s="8">
        <v>460024.0</v>
      </c>
      <c r="O77" s="8">
        <v>7864927.0</v>
      </c>
      <c r="P77" s="8">
        <v>7383930.0</v>
      </c>
      <c r="Q77" s="8">
        <v>899158.0</v>
      </c>
      <c r="R77" s="8">
        <v>6443064.0</v>
      </c>
      <c r="S77" s="8">
        <v>674330.0</v>
      </c>
      <c r="T77" s="8">
        <v>16057.0</v>
      </c>
      <c r="U77" s="8">
        <v>5221217.0</v>
      </c>
      <c r="V77" s="168">
        <v>690387.0</v>
      </c>
      <c r="W77" s="168">
        <v>4536325.0</v>
      </c>
      <c r="X77" s="168">
        <v>4001.0</v>
      </c>
      <c r="Y77" s="168">
        <v>2099.0</v>
      </c>
      <c r="Z77" s="169">
        <v>43964.0</v>
      </c>
      <c r="AF77" s="168">
        <v>14190.0</v>
      </c>
      <c r="AH77" s="128"/>
      <c r="AI77" s="170">
        <v>44099.99930555555</v>
      </c>
      <c r="AJ77" s="170">
        <v>44100.68541666667</v>
      </c>
      <c r="AK77" s="8" t="s">
        <v>324</v>
      </c>
      <c r="AL77" s="8" t="s">
        <v>317</v>
      </c>
      <c r="AM77" s="8" t="s">
        <v>337</v>
      </c>
      <c r="AN77" s="8" t="s">
        <v>310</v>
      </c>
      <c r="AQ77" s="128"/>
      <c r="AR77" s="128"/>
      <c r="AS77" s="128"/>
      <c r="AT77" s="128"/>
      <c r="AU77" s="128"/>
      <c r="AV77" s="128"/>
    </row>
    <row r="78" ht="16.5" customHeight="1">
      <c r="A78" s="167">
        <v>44099.0</v>
      </c>
      <c r="B78" s="8" t="s">
        <v>186</v>
      </c>
      <c r="C78" s="128"/>
      <c r="D78" s="128"/>
      <c r="E78" s="128"/>
      <c r="F78" s="128"/>
      <c r="G78" s="128"/>
      <c r="H78" s="128"/>
      <c r="I78" s="8">
        <v>493810.0</v>
      </c>
      <c r="J78" s="8">
        <v>44075.0</v>
      </c>
      <c r="K78" s="8">
        <v>449702.0</v>
      </c>
      <c r="L78" s="8">
        <v>505164.0</v>
      </c>
      <c r="M78" s="8">
        <v>45080.0</v>
      </c>
      <c r="N78" s="8">
        <v>460024.0</v>
      </c>
      <c r="O78" s="8">
        <v>7798487.0</v>
      </c>
      <c r="P78" s="8">
        <v>7334687.0</v>
      </c>
      <c r="Q78" s="8">
        <v>895592.0</v>
      </c>
      <c r="R78" s="8">
        <v>6397559.0</v>
      </c>
      <c r="S78" s="8">
        <v>671909.0</v>
      </c>
      <c r="T78" s="8">
        <v>15747.0</v>
      </c>
      <c r="U78" s="8">
        <v>5192258.0</v>
      </c>
      <c r="V78" s="168">
        <v>687656.0</v>
      </c>
      <c r="W78" s="168">
        <v>4510107.0</v>
      </c>
      <c r="X78" s="168">
        <v>3987.0</v>
      </c>
      <c r="Y78" s="168">
        <v>2121.0</v>
      </c>
      <c r="Z78" s="169">
        <v>43793.0</v>
      </c>
      <c r="AF78" s="168">
        <v>14083.0</v>
      </c>
      <c r="AH78" s="128"/>
      <c r="AI78" s="170">
        <v>44097.99930555555</v>
      </c>
      <c r="AJ78" s="170">
        <v>44099.677777777775</v>
      </c>
      <c r="AK78" s="8" t="s">
        <v>321</v>
      </c>
      <c r="AL78" s="8" t="s">
        <v>326</v>
      </c>
      <c r="AM78" s="8" t="s">
        <v>337</v>
      </c>
      <c r="AN78" s="8" t="s">
        <v>310</v>
      </c>
      <c r="AQ78" s="128"/>
      <c r="AR78" s="128"/>
      <c r="AS78" s="128"/>
      <c r="AT78" s="128"/>
      <c r="AU78" s="128"/>
      <c r="AV78" s="128"/>
    </row>
    <row r="79" ht="16.5" customHeight="1">
      <c r="A79" s="167">
        <v>44098.0</v>
      </c>
      <c r="B79" s="8" t="s">
        <v>186</v>
      </c>
      <c r="C79" s="128"/>
      <c r="D79" s="128"/>
      <c r="E79" s="128"/>
      <c r="F79" s="128"/>
      <c r="G79" s="128"/>
      <c r="H79" s="128"/>
      <c r="I79" s="8">
        <v>493810.0</v>
      </c>
      <c r="J79" s="8">
        <v>44075.0</v>
      </c>
      <c r="K79" s="8">
        <v>449702.0</v>
      </c>
      <c r="L79" s="8">
        <v>505164.0</v>
      </c>
      <c r="M79" s="8">
        <v>45080.0</v>
      </c>
      <c r="N79" s="8">
        <v>460024.0</v>
      </c>
      <c r="O79" s="8">
        <v>7732872.0</v>
      </c>
      <c r="P79" s="8">
        <v>7289544.0</v>
      </c>
      <c r="Q79" s="8">
        <v>892098.0</v>
      </c>
      <c r="R79" s="8">
        <v>6356072.0</v>
      </c>
      <c r="S79" s="8">
        <v>669456.0</v>
      </c>
      <c r="T79" s="8">
        <v>15391.0</v>
      </c>
      <c r="U79" s="8">
        <v>5165815.0</v>
      </c>
      <c r="V79" s="168">
        <v>684847.0</v>
      </c>
      <c r="W79" s="168">
        <v>4486459.0</v>
      </c>
      <c r="X79" s="168">
        <v>4001.0</v>
      </c>
      <c r="Y79" s="168">
        <v>2169.0</v>
      </c>
      <c r="Z79" s="169">
        <v>43621.0</v>
      </c>
      <c r="AF79" s="168">
        <v>13961.0</v>
      </c>
      <c r="AH79" s="128"/>
      <c r="AI79" s="170">
        <v>44097.99930555555</v>
      </c>
      <c r="AJ79" s="170">
        <v>44098.71597222222</v>
      </c>
      <c r="AK79" s="8" t="s">
        <v>319</v>
      </c>
      <c r="AL79" s="8" t="s">
        <v>321</v>
      </c>
      <c r="AM79" s="8" t="s">
        <v>337</v>
      </c>
      <c r="AN79" s="8" t="s">
        <v>310</v>
      </c>
      <c r="AQ79" s="128"/>
      <c r="AR79" s="128"/>
      <c r="AS79" s="128"/>
      <c r="AT79" s="128"/>
      <c r="AU79" s="128"/>
      <c r="AV79" s="128"/>
    </row>
    <row r="80" ht="16.5" customHeight="1">
      <c r="A80" s="167">
        <v>44097.0</v>
      </c>
      <c r="B80" s="8" t="s">
        <v>186</v>
      </c>
      <c r="C80" s="128"/>
      <c r="D80" s="128"/>
      <c r="E80" s="128"/>
      <c r="F80" s="128"/>
      <c r="G80" s="128"/>
      <c r="H80" s="128"/>
      <c r="I80" s="8">
        <v>493810.0</v>
      </c>
      <c r="J80" s="8">
        <v>44075.0</v>
      </c>
      <c r="K80" s="8">
        <v>449702.0</v>
      </c>
      <c r="L80" s="8">
        <v>505164.0</v>
      </c>
      <c r="M80" s="8">
        <v>45080.0</v>
      </c>
      <c r="N80" s="8">
        <v>460024.0</v>
      </c>
      <c r="O80" s="8">
        <v>7674776.0</v>
      </c>
      <c r="P80" s="8">
        <v>7248950.0</v>
      </c>
      <c r="Q80" s="8">
        <v>888751.0</v>
      </c>
      <c r="R80" s="8">
        <v>6318956.0</v>
      </c>
      <c r="S80" s="8">
        <v>667341.0</v>
      </c>
      <c r="T80" s="8">
        <v>15029.0</v>
      </c>
      <c r="U80" s="8">
        <v>5142356.0</v>
      </c>
      <c r="V80" s="168">
        <v>682370.0</v>
      </c>
      <c r="W80" s="168">
        <v>4465481.0</v>
      </c>
      <c r="X80" s="168">
        <v>3965.0</v>
      </c>
      <c r="Y80" s="168">
        <v>2254.0</v>
      </c>
      <c r="Z80" s="169">
        <v>43433.0</v>
      </c>
      <c r="AF80" s="168">
        <v>13782.0</v>
      </c>
      <c r="AH80" s="128"/>
      <c r="AI80" s="170">
        <v>44096.99930555555</v>
      </c>
      <c r="AJ80" s="170">
        <v>44097.66527777778</v>
      </c>
      <c r="AK80" s="8" t="s">
        <v>324</v>
      </c>
      <c r="AL80" s="8" t="s">
        <v>330</v>
      </c>
      <c r="AM80" s="8" t="s">
        <v>337</v>
      </c>
      <c r="AN80" s="8" t="s">
        <v>310</v>
      </c>
      <c r="AR80" s="128"/>
      <c r="AS80" s="128"/>
      <c r="AT80" s="128"/>
      <c r="AU80" s="128"/>
      <c r="AV80" s="128"/>
    </row>
    <row r="81" ht="16.5" customHeight="1">
      <c r="A81" s="167">
        <v>44096.0</v>
      </c>
      <c r="B81" s="8" t="s">
        <v>186</v>
      </c>
      <c r="C81" s="128"/>
      <c r="D81" s="128"/>
      <c r="E81" s="128"/>
      <c r="F81" s="128"/>
      <c r="G81" s="128"/>
      <c r="H81" s="128"/>
      <c r="I81" s="8">
        <v>493810.0</v>
      </c>
      <c r="J81" s="8">
        <v>44075.0</v>
      </c>
      <c r="K81" s="8">
        <v>449702.0</v>
      </c>
      <c r="L81" s="8">
        <v>505164.0</v>
      </c>
      <c r="M81" s="8">
        <v>45080.0</v>
      </c>
      <c r="N81" s="8">
        <v>460024.0</v>
      </c>
      <c r="O81" s="8">
        <v>7625850.0</v>
      </c>
      <c r="P81" s="8">
        <v>7209122.0</v>
      </c>
      <c r="Q81" s="8">
        <v>885350.0</v>
      </c>
      <c r="R81" s="8">
        <v>6282680.0</v>
      </c>
      <c r="S81" s="8">
        <v>665194.0</v>
      </c>
      <c r="T81" s="8">
        <v>14582.0</v>
      </c>
      <c r="U81" s="8">
        <v>5118720.0</v>
      </c>
      <c r="V81" s="168">
        <v>679776.0</v>
      </c>
      <c r="W81" s="168">
        <v>4444433.0</v>
      </c>
      <c r="X81" s="168">
        <v>3950.0</v>
      </c>
      <c r="Y81" s="168">
        <v>2319.0</v>
      </c>
      <c r="Z81" s="169">
        <v>43261.0</v>
      </c>
      <c r="AF81" s="168">
        <v>13579.0</v>
      </c>
      <c r="AH81" s="128"/>
      <c r="AI81" s="170">
        <v>44095.99930555555</v>
      </c>
      <c r="AJ81" s="170">
        <v>44096.66458333333</v>
      </c>
      <c r="AK81" s="8" t="s">
        <v>324</v>
      </c>
      <c r="AL81" s="8" t="s">
        <v>330</v>
      </c>
      <c r="AM81" s="8" t="s">
        <v>337</v>
      </c>
      <c r="AN81" s="8" t="s">
        <v>310</v>
      </c>
      <c r="AR81" s="128"/>
      <c r="AS81" s="128"/>
      <c r="AT81" s="128"/>
      <c r="AU81" s="128"/>
      <c r="AV81" s="128"/>
    </row>
    <row r="82" ht="16.5" customHeight="1">
      <c r="A82" s="167">
        <v>44095.0</v>
      </c>
      <c r="B82" s="8" t="s">
        <v>186</v>
      </c>
      <c r="C82" s="128"/>
      <c r="D82" s="128"/>
      <c r="E82" s="128"/>
      <c r="F82" s="128"/>
      <c r="G82" s="128"/>
      <c r="H82" s="128"/>
      <c r="I82" s="8">
        <v>493810.0</v>
      </c>
      <c r="J82" s="8">
        <v>44075.0</v>
      </c>
      <c r="K82" s="8">
        <v>449702.0</v>
      </c>
      <c r="L82" s="8">
        <v>505164.0</v>
      </c>
      <c r="M82" s="8">
        <v>45080.0</v>
      </c>
      <c r="N82" s="8">
        <v>460024.0</v>
      </c>
      <c r="O82" s="8">
        <v>7585328.0</v>
      </c>
      <c r="P82" s="8">
        <v>7175080.0</v>
      </c>
      <c r="Q82" s="8">
        <v>882212.0</v>
      </c>
      <c r="R82" s="8">
        <v>6251909.0</v>
      </c>
      <c r="S82" s="8">
        <v>663172.0</v>
      </c>
      <c r="T82" s="8">
        <v>14190.0</v>
      </c>
      <c r="U82" s="8">
        <v>5099693.0</v>
      </c>
      <c r="V82" s="168">
        <v>677362.0</v>
      </c>
      <c r="W82" s="168">
        <v>4427821.0</v>
      </c>
      <c r="X82" s="168">
        <v>3865.0</v>
      </c>
      <c r="Y82" s="168">
        <v>2266.0</v>
      </c>
      <c r="Z82" s="169">
        <v>43033.0</v>
      </c>
      <c r="AF82" s="168">
        <v>13480.0</v>
      </c>
      <c r="AH82" s="128"/>
      <c r="AI82" s="170">
        <v>44093.99930555555</v>
      </c>
      <c r="AJ82" s="170">
        <v>44095.70138888889</v>
      </c>
      <c r="AK82" s="8" t="s">
        <v>317</v>
      </c>
      <c r="AL82" s="8" t="s">
        <v>321</v>
      </c>
      <c r="AM82" s="8" t="s">
        <v>337</v>
      </c>
      <c r="AN82" s="8" t="s">
        <v>310</v>
      </c>
      <c r="AQ82" s="128"/>
      <c r="AR82" s="128"/>
      <c r="AS82" s="128"/>
      <c r="AT82" s="128"/>
      <c r="AU82" s="128"/>
      <c r="AV82" s="128"/>
    </row>
    <row r="83" ht="16.5" customHeight="1">
      <c r="A83" s="167">
        <v>44094.0</v>
      </c>
      <c r="B83" s="8" t="s">
        <v>186</v>
      </c>
      <c r="C83" s="128"/>
      <c r="D83" s="128"/>
      <c r="E83" s="128"/>
      <c r="F83" s="128"/>
      <c r="G83" s="128"/>
      <c r="H83" s="128"/>
      <c r="I83" s="8">
        <v>437913.0</v>
      </c>
      <c r="J83" s="8">
        <v>34017.0</v>
      </c>
      <c r="K83" s="8">
        <v>403867.0</v>
      </c>
      <c r="L83" s="8">
        <v>446669.0</v>
      </c>
      <c r="M83" s="8">
        <v>34738.0</v>
      </c>
      <c r="N83" s="8">
        <v>411877.0</v>
      </c>
      <c r="O83" s="8">
        <v>7547048.0</v>
      </c>
      <c r="P83" s="8">
        <v>7142713.0</v>
      </c>
      <c r="Q83" s="8">
        <v>879887.0</v>
      </c>
      <c r="R83" s="8">
        <v>6222032.0</v>
      </c>
      <c r="S83" s="8">
        <v>661506.0</v>
      </c>
      <c r="T83" s="8">
        <v>14185.0</v>
      </c>
      <c r="U83" s="8">
        <v>5054955.0</v>
      </c>
      <c r="V83" s="168">
        <v>675691.0</v>
      </c>
      <c r="W83" s="168">
        <v>4411335.0</v>
      </c>
      <c r="X83" s="168">
        <v>3871.0</v>
      </c>
      <c r="Y83" s="168">
        <v>2292.0</v>
      </c>
      <c r="Z83" s="169">
        <v>42939.0</v>
      </c>
      <c r="AF83" s="168">
        <v>13459.0</v>
      </c>
      <c r="AH83" s="128"/>
      <c r="AI83" s="170">
        <v>44093.99930555555</v>
      </c>
      <c r="AJ83" s="170">
        <v>44094.68194444444</v>
      </c>
      <c r="AK83" s="8" t="s">
        <v>334</v>
      </c>
      <c r="AL83" s="8" t="s">
        <v>336</v>
      </c>
      <c r="AM83" s="8" t="s">
        <v>338</v>
      </c>
      <c r="AN83" s="8" t="s">
        <v>310</v>
      </c>
      <c r="AQ83" s="128"/>
      <c r="AR83" s="128"/>
      <c r="AS83" s="128"/>
      <c r="AT83" s="128"/>
      <c r="AU83" s="128"/>
      <c r="AV83" s="128"/>
    </row>
    <row r="84" ht="16.5" customHeight="1">
      <c r="A84" s="167">
        <v>44093.0</v>
      </c>
      <c r="B84" s="8" t="s">
        <v>186</v>
      </c>
      <c r="C84" s="128"/>
      <c r="D84" s="128"/>
      <c r="E84" s="128"/>
      <c r="F84" s="128"/>
      <c r="G84" s="128"/>
      <c r="H84" s="128"/>
      <c r="I84" s="8">
        <v>437913.0</v>
      </c>
      <c r="J84" s="8">
        <v>34017.0</v>
      </c>
      <c r="K84" s="8">
        <v>403867.0</v>
      </c>
      <c r="L84" s="8">
        <v>446669.0</v>
      </c>
      <c r="M84" s="8">
        <v>34738.0</v>
      </c>
      <c r="N84" s="8">
        <v>411877.0</v>
      </c>
      <c r="O84" s="8">
        <v>7493574.0</v>
      </c>
      <c r="P84" s="8">
        <v>7100176.0</v>
      </c>
      <c r="Q84" s="8">
        <v>876603.0</v>
      </c>
      <c r="R84" s="8">
        <v>6182971.0</v>
      </c>
      <c r="S84" s="8">
        <v>659147.0</v>
      </c>
      <c r="T84" s="8">
        <v>14047.0</v>
      </c>
      <c r="U84" s="8">
        <v>5054955.0</v>
      </c>
      <c r="V84" s="168">
        <v>673194.0</v>
      </c>
      <c r="W84" s="168">
        <v>4387321.0</v>
      </c>
      <c r="X84" s="168">
        <v>3893.0</v>
      </c>
      <c r="Y84" s="168">
        <v>2266.0</v>
      </c>
      <c r="Z84" s="169">
        <v>42858.0</v>
      </c>
      <c r="AF84" s="168">
        <v>13450.0</v>
      </c>
      <c r="AH84" s="128"/>
      <c r="AI84" s="170">
        <v>44092.99930555555</v>
      </c>
      <c r="AJ84" s="170">
        <v>44093.669444444444</v>
      </c>
      <c r="AK84" s="8" t="s">
        <v>324</v>
      </c>
      <c r="AL84" s="8" t="s">
        <v>339</v>
      </c>
      <c r="AM84" s="8" t="s">
        <v>338</v>
      </c>
      <c r="AN84" s="8" t="s">
        <v>310</v>
      </c>
      <c r="AQ84" s="128"/>
      <c r="AR84" s="128"/>
      <c r="AS84" s="128"/>
      <c r="AT84" s="128"/>
      <c r="AU84" s="128"/>
      <c r="AV84" s="128"/>
    </row>
    <row r="85" ht="16.5" customHeight="1">
      <c r="A85" s="167">
        <v>44092.0</v>
      </c>
      <c r="B85" s="8" t="s">
        <v>186</v>
      </c>
      <c r="C85" s="128"/>
      <c r="D85" s="128"/>
      <c r="E85" s="128"/>
      <c r="F85" s="128"/>
      <c r="G85" s="128"/>
      <c r="H85" s="128"/>
      <c r="I85" s="8">
        <v>437913.0</v>
      </c>
      <c r="J85" s="8">
        <v>34017.0</v>
      </c>
      <c r="K85" s="8">
        <v>403867.0</v>
      </c>
      <c r="L85" s="8">
        <v>446669.0</v>
      </c>
      <c r="M85" s="8">
        <v>34738.0</v>
      </c>
      <c r="N85" s="8">
        <v>411877.0</v>
      </c>
      <c r="O85" s="8">
        <v>7415354.0</v>
      </c>
      <c r="P85" s="8">
        <v>7049372.0</v>
      </c>
      <c r="Q85" s="8">
        <v>872145.0</v>
      </c>
      <c r="R85" s="8">
        <v>6136843.0</v>
      </c>
      <c r="S85" s="8">
        <v>655976.0</v>
      </c>
      <c r="T85" s="8">
        <v>13708.0</v>
      </c>
      <c r="U85" s="8">
        <v>5024730.0</v>
      </c>
      <c r="V85" s="168">
        <v>669684.0</v>
      </c>
      <c r="W85" s="168">
        <v>4360601.0</v>
      </c>
      <c r="X85" s="168">
        <v>3870.0</v>
      </c>
      <c r="Y85" s="168">
        <v>2383.0</v>
      </c>
      <c r="Z85" s="169">
        <v>42715.0</v>
      </c>
      <c r="AF85" s="168">
        <v>13387.0</v>
      </c>
      <c r="AH85" s="128"/>
      <c r="AI85" s="170">
        <v>44091.99930555555</v>
      </c>
      <c r="AJ85" s="170">
        <v>44092.728472222225</v>
      </c>
      <c r="AK85" s="8" t="s">
        <v>330</v>
      </c>
      <c r="AL85" s="8" t="s">
        <v>321</v>
      </c>
      <c r="AM85" s="8" t="s">
        <v>340</v>
      </c>
      <c r="AN85" s="8" t="s">
        <v>310</v>
      </c>
      <c r="AR85" s="128"/>
      <c r="AS85" s="128"/>
      <c r="AT85" s="128"/>
      <c r="AU85" s="128"/>
      <c r="AV85" s="128"/>
    </row>
    <row r="86" ht="16.5" customHeight="1">
      <c r="A86" s="167">
        <v>44091.0</v>
      </c>
      <c r="B86" s="8" t="s">
        <v>186</v>
      </c>
      <c r="C86" s="128"/>
      <c r="D86" s="128"/>
      <c r="E86" s="128"/>
      <c r="F86" s="128"/>
      <c r="G86" s="128"/>
      <c r="H86" s="128"/>
      <c r="I86" s="8">
        <v>437913.0</v>
      </c>
      <c r="J86" s="8">
        <v>34017.0</v>
      </c>
      <c r="K86" s="8">
        <v>403867.0</v>
      </c>
      <c r="L86" s="8">
        <v>446669.0</v>
      </c>
      <c r="M86" s="8">
        <v>34738.0</v>
      </c>
      <c r="N86" s="8">
        <v>411877.0</v>
      </c>
      <c r="O86" s="8">
        <v>7339212.0</v>
      </c>
      <c r="P86" s="8">
        <v>7003515.0</v>
      </c>
      <c r="Q86" s="8">
        <v>868101.0</v>
      </c>
      <c r="R86" s="8">
        <v>6095243.0</v>
      </c>
      <c r="S86" s="8">
        <v>653089.0</v>
      </c>
      <c r="T86" s="8">
        <v>13418.0</v>
      </c>
      <c r="U86" s="8">
        <v>4997489.0</v>
      </c>
      <c r="V86" s="168">
        <v>666507.0</v>
      </c>
      <c r="W86" s="168">
        <v>4336517.0</v>
      </c>
      <c r="X86" s="168">
        <v>3817.0</v>
      </c>
      <c r="Y86" s="168">
        <v>2385.0</v>
      </c>
      <c r="Z86" s="169">
        <v>42525.0</v>
      </c>
      <c r="AF86" s="168">
        <v>13247.0</v>
      </c>
      <c r="AH86" s="128"/>
      <c r="AI86" s="170">
        <v>44090.99930555555</v>
      </c>
      <c r="AJ86" s="170">
        <v>44091.725694444445</v>
      </c>
      <c r="AK86" s="8" t="s">
        <v>314</v>
      </c>
      <c r="AL86" s="8" t="s">
        <v>317</v>
      </c>
      <c r="AM86" s="8" t="s">
        <v>340</v>
      </c>
      <c r="AN86" s="8" t="s">
        <v>310</v>
      </c>
      <c r="AQ86" s="128"/>
      <c r="AR86" s="128"/>
      <c r="AS86" s="128"/>
      <c r="AT86" s="128"/>
      <c r="AU86" s="128"/>
      <c r="AV86" s="128"/>
    </row>
    <row r="87" ht="16.5" customHeight="1">
      <c r="A87" s="167">
        <v>44090.0</v>
      </c>
      <c r="B87" s="8" t="s">
        <v>186</v>
      </c>
      <c r="C87" s="128"/>
      <c r="D87" s="128"/>
      <c r="E87" s="128"/>
      <c r="F87" s="128"/>
      <c r="G87" s="128"/>
      <c r="H87" s="128"/>
      <c r="I87" s="8">
        <v>437913.0</v>
      </c>
      <c r="J87" s="8">
        <v>34017.0</v>
      </c>
      <c r="K87" s="8">
        <v>403867.0</v>
      </c>
      <c r="L87" s="8">
        <v>446669.0</v>
      </c>
      <c r="M87" s="8">
        <v>34738.0</v>
      </c>
      <c r="N87" s="8">
        <v>411877.0</v>
      </c>
      <c r="O87" s="8">
        <v>7266009.0</v>
      </c>
      <c r="P87" s="8">
        <v>6958326.0</v>
      </c>
      <c r="Q87" s="8">
        <v>864052.0</v>
      </c>
      <c r="R87" s="8">
        <v>6054308.0</v>
      </c>
      <c r="S87" s="8">
        <v>650185.0</v>
      </c>
      <c r="T87" s="8">
        <v>13049.0</v>
      </c>
      <c r="U87" s="8">
        <v>4970495.0</v>
      </c>
      <c r="V87" s="168">
        <v>663234.0</v>
      </c>
      <c r="W87" s="168">
        <v>4312822.0</v>
      </c>
      <c r="X87" s="168">
        <v>3793.0</v>
      </c>
      <c r="Y87" s="168">
        <v>2464.0</v>
      </c>
      <c r="Z87" s="169">
        <v>42327.0</v>
      </c>
      <c r="AF87" s="168">
        <v>13100.0</v>
      </c>
      <c r="AH87" s="128"/>
      <c r="AI87" s="170">
        <v>44089.99930555555</v>
      </c>
      <c r="AJ87" s="170">
        <v>44090.74097222222</v>
      </c>
      <c r="AK87" s="8" t="s">
        <v>331</v>
      </c>
      <c r="AL87" s="8" t="s">
        <v>336</v>
      </c>
      <c r="AM87" s="8" t="s">
        <v>340</v>
      </c>
      <c r="AN87" s="8" t="s">
        <v>310</v>
      </c>
      <c r="AQ87" s="128"/>
      <c r="AR87" s="128"/>
      <c r="AS87" s="128"/>
      <c r="AT87" s="128"/>
      <c r="AU87" s="128"/>
      <c r="AV87" s="128"/>
    </row>
    <row r="88" ht="16.5" customHeight="1">
      <c r="A88" s="167">
        <v>44089.0</v>
      </c>
      <c r="B88" s="8" t="s">
        <v>186</v>
      </c>
      <c r="C88" s="128"/>
      <c r="D88" s="128"/>
      <c r="E88" s="128"/>
      <c r="F88" s="128"/>
      <c r="G88" s="128"/>
      <c r="H88" s="128"/>
      <c r="I88" s="8">
        <v>437913.0</v>
      </c>
      <c r="J88" s="8">
        <v>34017.0</v>
      </c>
      <c r="K88" s="8">
        <v>403867.0</v>
      </c>
      <c r="L88" s="8">
        <v>446669.0</v>
      </c>
      <c r="M88" s="8">
        <v>34738.0</v>
      </c>
      <c r="N88" s="8">
        <v>411877.0</v>
      </c>
      <c r="O88" s="8">
        <v>7214436.0</v>
      </c>
      <c r="P88" s="8">
        <v>6928032.0</v>
      </c>
      <c r="Q88" s="8">
        <v>861098.0</v>
      </c>
      <c r="R88" s="8">
        <v>6027117.0</v>
      </c>
      <c r="S88" s="8">
        <v>648279.0</v>
      </c>
      <c r="T88" s="8">
        <v>12667.0</v>
      </c>
      <c r="U88" s="8">
        <v>4955265.0</v>
      </c>
      <c r="V88" s="168">
        <v>660946.0</v>
      </c>
      <c r="W88" s="168">
        <v>4300001.0</v>
      </c>
      <c r="X88" s="168">
        <v>3760.0</v>
      </c>
      <c r="Y88" s="168">
        <v>2574.0</v>
      </c>
      <c r="Z88" s="169">
        <v>42127.0</v>
      </c>
      <c r="AF88" s="168">
        <v>12946.0</v>
      </c>
      <c r="AH88" s="128"/>
      <c r="AI88" s="170">
        <v>44088.99930555555</v>
      </c>
      <c r="AJ88" s="170">
        <v>44089.679861111115</v>
      </c>
      <c r="AK88" s="8" t="s">
        <v>321</v>
      </c>
      <c r="AL88" s="8" t="s">
        <v>326</v>
      </c>
      <c r="AM88" s="8" t="s">
        <v>341</v>
      </c>
      <c r="AN88" s="8" t="s">
        <v>342</v>
      </c>
      <c r="AQ88" s="128"/>
      <c r="AR88" s="128"/>
      <c r="AS88" s="128"/>
      <c r="AT88" s="128"/>
      <c r="AU88" s="128"/>
      <c r="AV88" s="128"/>
    </row>
    <row r="89" ht="16.5" customHeight="1">
      <c r="A89" s="167">
        <v>44088.0</v>
      </c>
      <c r="B89" s="8" t="s">
        <v>186</v>
      </c>
      <c r="C89" s="128"/>
      <c r="D89" s="128"/>
      <c r="E89" s="128"/>
      <c r="F89" s="128"/>
      <c r="G89" s="128"/>
      <c r="H89" s="128"/>
      <c r="I89" s="8">
        <v>437913.0</v>
      </c>
      <c r="J89" s="8">
        <v>34017.0</v>
      </c>
      <c r="K89" s="8">
        <v>403867.0</v>
      </c>
      <c r="L89" s="8">
        <v>446669.0</v>
      </c>
      <c r="M89" s="8">
        <v>34738.0</v>
      </c>
      <c r="N89" s="8">
        <v>411877.0</v>
      </c>
      <c r="O89" s="8">
        <v>7151340.0</v>
      </c>
      <c r="P89" s="8">
        <v>6884994.0</v>
      </c>
      <c r="Q89" s="8">
        <v>857173.0</v>
      </c>
      <c r="R89" s="8">
        <v>5988176.0</v>
      </c>
      <c r="S89" s="8">
        <v>645799.0</v>
      </c>
      <c r="T89" s="8">
        <v>12404.0</v>
      </c>
      <c r="U89" s="8">
        <v>4927775.0</v>
      </c>
      <c r="V89" s="168">
        <v>658203.0</v>
      </c>
      <c r="W89" s="168">
        <v>4275278.0</v>
      </c>
      <c r="X89" s="168">
        <v>3714.0</v>
      </c>
      <c r="Y89" s="168">
        <v>2637.0</v>
      </c>
      <c r="Z89" s="169">
        <v>41846.0</v>
      </c>
      <c r="AF89" s="168">
        <v>12800.0</v>
      </c>
      <c r="AH89" s="128"/>
      <c r="AI89" s="170">
        <v>44087.99930555555</v>
      </c>
      <c r="AJ89" s="170">
        <v>44088.6625</v>
      </c>
      <c r="AK89" s="8" t="s">
        <v>321</v>
      </c>
      <c r="AL89" s="8" t="s">
        <v>317</v>
      </c>
      <c r="AM89" s="8" t="s">
        <v>341</v>
      </c>
      <c r="AN89" s="8" t="s">
        <v>342</v>
      </c>
      <c r="AQ89" s="128"/>
      <c r="AR89" s="128"/>
      <c r="AS89" s="128"/>
      <c r="AT89" s="128"/>
      <c r="AU89" s="128"/>
      <c r="AV89" s="128"/>
    </row>
    <row r="90" ht="16.5" customHeight="1">
      <c r="A90" s="167">
        <v>44087.0</v>
      </c>
      <c r="B90" s="8" t="s">
        <v>186</v>
      </c>
      <c r="C90" s="128"/>
      <c r="D90" s="128"/>
      <c r="E90" s="128"/>
      <c r="F90" s="128"/>
      <c r="G90" s="128"/>
      <c r="H90" s="128"/>
      <c r="I90" s="8">
        <v>437913.0</v>
      </c>
      <c r="J90" s="8">
        <v>34017.0</v>
      </c>
      <c r="K90" s="8">
        <v>403867.0</v>
      </c>
      <c r="L90" s="8">
        <v>446669.0</v>
      </c>
      <c r="M90" s="8">
        <v>34738.0</v>
      </c>
      <c r="N90" s="8">
        <v>411877.0</v>
      </c>
      <c r="O90" s="8">
        <v>7105309.0</v>
      </c>
      <c r="P90" s="8">
        <v>6855793.0</v>
      </c>
      <c r="Q90" s="8">
        <v>854899.0</v>
      </c>
      <c r="R90" s="8">
        <v>5961411.0</v>
      </c>
      <c r="S90" s="8">
        <v>644180.0</v>
      </c>
      <c r="T90" s="8">
        <v>12305.0</v>
      </c>
      <c r="U90" s="8">
        <v>4910702.0</v>
      </c>
      <c r="V90" s="168">
        <v>656485.0</v>
      </c>
      <c r="W90" s="168">
        <v>4259936.0</v>
      </c>
      <c r="X90" s="168">
        <v>3696.0</v>
      </c>
      <c r="Y90" s="168">
        <v>2631.0</v>
      </c>
      <c r="Z90" s="169">
        <v>41769.0</v>
      </c>
      <c r="AF90" s="168">
        <v>12764.0</v>
      </c>
      <c r="AH90" s="128"/>
      <c r="AI90" s="170">
        <v>44086.99930555555</v>
      </c>
      <c r="AJ90" s="170">
        <v>44087.677777777775</v>
      </c>
      <c r="AK90" s="8" t="s">
        <v>336</v>
      </c>
      <c r="AL90" s="8" t="s">
        <v>314</v>
      </c>
      <c r="AM90" s="8" t="s">
        <v>341</v>
      </c>
      <c r="AN90" s="8" t="s">
        <v>342</v>
      </c>
      <c r="AQ90" s="128"/>
      <c r="AR90" s="128"/>
      <c r="AS90" s="128"/>
      <c r="AT90" s="128"/>
      <c r="AU90" s="128"/>
      <c r="AV90" s="128"/>
    </row>
    <row r="91" ht="16.5" customHeight="1">
      <c r="A91" s="167">
        <v>44086.0</v>
      </c>
      <c r="B91" s="8" t="s">
        <v>186</v>
      </c>
      <c r="C91" s="128"/>
      <c r="D91" s="128"/>
      <c r="E91" s="128"/>
      <c r="F91" s="128"/>
      <c r="G91" s="128"/>
      <c r="H91" s="128"/>
      <c r="I91" s="8">
        <v>437913.0</v>
      </c>
      <c r="J91" s="8">
        <v>34017.0</v>
      </c>
      <c r="K91" s="8">
        <v>403867.0</v>
      </c>
      <c r="L91" s="8">
        <v>446669.0</v>
      </c>
      <c r="M91" s="8">
        <v>34738.0</v>
      </c>
      <c r="N91" s="8">
        <v>411877.0</v>
      </c>
      <c r="O91" s="8">
        <v>7049267.0</v>
      </c>
      <c r="P91" s="8">
        <v>6818027.0</v>
      </c>
      <c r="Q91" s="8">
        <v>851937.0</v>
      </c>
      <c r="R91" s="8">
        <v>5926779.0</v>
      </c>
      <c r="S91" s="8">
        <v>641864.0</v>
      </c>
      <c r="T91" s="8">
        <v>12226.0</v>
      </c>
      <c r="U91" s="8">
        <v>4888491.0</v>
      </c>
      <c r="V91" s="168">
        <v>654090.0</v>
      </c>
      <c r="W91" s="168">
        <v>4240109.0</v>
      </c>
      <c r="X91" s="168">
        <v>3676.0</v>
      </c>
      <c r="Y91" s="168">
        <v>2683.0</v>
      </c>
      <c r="Z91" s="169">
        <v>41687.0</v>
      </c>
      <c r="AF91" s="168">
        <v>12756.0</v>
      </c>
      <c r="AH91" s="128"/>
      <c r="AI91" s="170">
        <v>44085.99930555555</v>
      </c>
      <c r="AJ91" s="170">
        <v>44086.6875</v>
      </c>
      <c r="AK91" s="8" t="s">
        <v>317</v>
      </c>
      <c r="AL91" s="8" t="s">
        <v>333</v>
      </c>
      <c r="AM91" s="8" t="s">
        <v>343</v>
      </c>
      <c r="AN91" s="8" t="s">
        <v>342</v>
      </c>
      <c r="AQ91" s="128"/>
      <c r="AR91" s="128"/>
      <c r="AS91" s="128"/>
      <c r="AT91" s="128"/>
      <c r="AU91" s="128"/>
      <c r="AV91" s="128"/>
    </row>
    <row r="92" ht="16.5" customHeight="1">
      <c r="A92" s="167">
        <v>44085.0</v>
      </c>
      <c r="B92" s="8" t="s">
        <v>186</v>
      </c>
      <c r="C92" s="128"/>
      <c r="D92" s="128"/>
      <c r="E92" s="128"/>
      <c r="F92" s="128"/>
      <c r="G92" s="128"/>
      <c r="H92" s="128"/>
      <c r="I92" s="8">
        <v>437913.0</v>
      </c>
      <c r="J92" s="8">
        <v>34017.0</v>
      </c>
      <c r="K92" s="8">
        <v>403867.0</v>
      </c>
      <c r="L92" s="8">
        <v>446669.0</v>
      </c>
      <c r="M92" s="8">
        <v>34738.0</v>
      </c>
      <c r="N92" s="8">
        <v>411877.0</v>
      </c>
      <c r="O92" s="8">
        <v>6977912.0</v>
      </c>
      <c r="P92" s="8">
        <v>6775044.0</v>
      </c>
      <c r="Q92" s="8">
        <v>847950.0</v>
      </c>
      <c r="R92" s="8">
        <v>5888216.0</v>
      </c>
      <c r="S92" s="8">
        <v>639124.0</v>
      </c>
      <c r="T92" s="8">
        <v>11798.0</v>
      </c>
      <c r="U92" s="8">
        <v>4863570.0</v>
      </c>
      <c r="V92" s="168">
        <v>650922.0</v>
      </c>
      <c r="W92" s="168">
        <v>4218375.0</v>
      </c>
      <c r="X92" s="168">
        <v>3617.0</v>
      </c>
      <c r="Y92" s="168">
        <v>2815.0</v>
      </c>
      <c r="Z92" s="169">
        <v>41494.0</v>
      </c>
      <c r="AF92" s="168">
        <v>12658.0</v>
      </c>
      <c r="AH92" s="128"/>
      <c r="AI92" s="170">
        <v>44084.99930555555</v>
      </c>
      <c r="AJ92" s="170">
        <v>44085.67083333334</v>
      </c>
      <c r="AK92" s="8" t="s">
        <v>332</v>
      </c>
      <c r="AL92" s="8" t="s">
        <v>324</v>
      </c>
      <c r="AM92" s="8" t="s">
        <v>343</v>
      </c>
      <c r="AN92" s="8" t="s">
        <v>342</v>
      </c>
      <c r="AQ92" s="128"/>
      <c r="AR92" s="128"/>
      <c r="AS92" s="128"/>
      <c r="AT92" s="128"/>
      <c r="AU92" s="128"/>
      <c r="AV92" s="128"/>
    </row>
    <row r="93" ht="16.5" customHeight="1">
      <c r="A93" s="167">
        <v>44084.0</v>
      </c>
      <c r="B93" s="8" t="s">
        <v>186</v>
      </c>
      <c r="C93" s="128"/>
      <c r="D93" s="128"/>
      <c r="E93" s="128"/>
      <c r="F93" s="128"/>
      <c r="G93" s="128"/>
      <c r="H93" s="128"/>
      <c r="I93" s="8">
        <v>437913.0</v>
      </c>
      <c r="J93" s="8">
        <v>34017.0</v>
      </c>
      <c r="K93" s="8">
        <v>403867.0</v>
      </c>
      <c r="L93" s="8">
        <v>446669.0</v>
      </c>
      <c r="M93" s="8">
        <v>34738.0</v>
      </c>
      <c r="N93" s="8">
        <v>411877.0</v>
      </c>
      <c r="O93" s="8">
        <v>6911776.0</v>
      </c>
      <c r="P93" s="8">
        <v>6730958.0</v>
      </c>
      <c r="Q93" s="8">
        <v>843542.0</v>
      </c>
      <c r="R93" s="8">
        <v>5848754.0</v>
      </c>
      <c r="S93" s="8">
        <v>635910.0</v>
      </c>
      <c r="T93" s="8">
        <v>11408.0</v>
      </c>
      <c r="U93" s="8">
        <v>4837107.0</v>
      </c>
      <c r="V93" s="168">
        <v>647318.0</v>
      </c>
      <c r="W93" s="168">
        <v>4195528.0</v>
      </c>
      <c r="X93" s="168">
        <v>3570.0</v>
      </c>
      <c r="Y93" s="168">
        <v>2896.0</v>
      </c>
      <c r="Z93" s="169">
        <v>41279.0</v>
      </c>
      <c r="AF93" s="168">
        <v>12482.0</v>
      </c>
      <c r="AH93" s="128"/>
      <c r="AI93" s="170">
        <v>44083.99930555555</v>
      </c>
      <c r="AJ93" s="170">
        <v>44084.68194444444</v>
      </c>
      <c r="AK93" s="8" t="s">
        <v>317</v>
      </c>
      <c r="AL93" s="8" t="s">
        <v>318</v>
      </c>
      <c r="AM93" s="8" t="s">
        <v>344</v>
      </c>
      <c r="AN93" s="8" t="s">
        <v>342</v>
      </c>
      <c r="AQ93" s="128"/>
      <c r="AR93" s="128"/>
      <c r="AS93" s="128"/>
      <c r="AT93" s="128"/>
      <c r="AU93" s="128"/>
      <c r="AV93" s="128"/>
    </row>
    <row r="94" ht="16.5" customHeight="1">
      <c r="A94" s="167">
        <v>44083.0</v>
      </c>
      <c r="B94" s="8" t="s">
        <v>186</v>
      </c>
      <c r="C94" s="128"/>
      <c r="D94" s="128"/>
      <c r="E94" s="128"/>
      <c r="F94" s="128"/>
      <c r="G94" s="128"/>
      <c r="H94" s="128"/>
      <c r="I94" s="8">
        <v>437913.0</v>
      </c>
      <c r="J94" s="8">
        <v>34017.0</v>
      </c>
      <c r="K94" s="8">
        <v>403867.0</v>
      </c>
      <c r="L94" s="8">
        <v>446669.0</v>
      </c>
      <c r="M94" s="8">
        <v>34738.0</v>
      </c>
      <c r="N94" s="8">
        <v>411877.0</v>
      </c>
      <c r="O94" s="8">
        <v>6865939.0</v>
      </c>
      <c r="P94" s="8">
        <v>6697687.0</v>
      </c>
      <c r="Q94" s="8">
        <v>840250.0</v>
      </c>
      <c r="R94" s="8">
        <v>5818991.0</v>
      </c>
      <c r="S94" s="8">
        <v>633787.0</v>
      </c>
      <c r="T94" s="8">
        <v>10994.0</v>
      </c>
      <c r="U94" s="8">
        <v>4818178.0</v>
      </c>
      <c r="V94" s="168">
        <v>644781.0</v>
      </c>
      <c r="W94" s="168">
        <v>4179100.0</v>
      </c>
      <c r="X94" s="168">
        <v>3557.0</v>
      </c>
      <c r="Y94" s="168">
        <v>3077.0</v>
      </c>
      <c r="Z94" s="169">
        <v>40985.0</v>
      </c>
      <c r="AF94" s="168">
        <v>12269.0</v>
      </c>
      <c r="AH94" s="128"/>
      <c r="AI94" s="170">
        <v>44082.99930555555</v>
      </c>
      <c r="AJ94" s="170">
        <v>44083.674305555556</v>
      </c>
      <c r="AK94" s="8" t="s">
        <v>317</v>
      </c>
      <c r="AL94" s="8" t="s">
        <v>324</v>
      </c>
      <c r="AM94" s="8" t="s">
        <v>344</v>
      </c>
      <c r="AN94" s="8" t="s">
        <v>342</v>
      </c>
      <c r="AQ94" s="128"/>
      <c r="AR94" s="128"/>
      <c r="AS94" s="128"/>
      <c r="AT94" s="128"/>
      <c r="AU94" s="128"/>
      <c r="AV94" s="128"/>
    </row>
    <row r="95" ht="16.5" customHeight="1">
      <c r="A95" s="167">
        <v>44082.0</v>
      </c>
      <c r="B95" s="8" t="s">
        <v>186</v>
      </c>
      <c r="C95" s="128"/>
      <c r="D95" s="128"/>
      <c r="E95" s="128"/>
      <c r="F95" s="128"/>
      <c r="G95" s="128"/>
      <c r="H95" s="128"/>
      <c r="I95" s="8">
        <v>437913.0</v>
      </c>
      <c r="J95" s="8">
        <v>34017.0</v>
      </c>
      <c r="K95" s="8">
        <v>403867.0</v>
      </c>
      <c r="L95" s="8">
        <v>446669.0</v>
      </c>
      <c r="M95" s="8">
        <v>34738.0</v>
      </c>
      <c r="N95" s="8">
        <v>411877.0</v>
      </c>
      <c r="O95" s="8">
        <v>6827065.0</v>
      </c>
      <c r="P95" s="8">
        <v>6667691.0</v>
      </c>
      <c r="Q95" s="8">
        <v>837246.0</v>
      </c>
      <c r="R95" s="8">
        <v>5792121.0</v>
      </c>
      <c r="S95" s="8">
        <v>632146.0</v>
      </c>
      <c r="T95" s="8">
        <v>10629.0</v>
      </c>
      <c r="U95" s="8">
        <v>4803934.0</v>
      </c>
      <c r="V95" s="168">
        <v>642775.0</v>
      </c>
      <c r="W95" s="168">
        <v>4166781.0</v>
      </c>
      <c r="X95" s="168">
        <v>3526.0</v>
      </c>
      <c r="Y95" s="168">
        <v>3155.0</v>
      </c>
      <c r="Z95" s="169">
        <v>40661.0</v>
      </c>
      <c r="AF95" s="168">
        <v>12067.0</v>
      </c>
      <c r="AH95" s="128"/>
      <c r="AI95" s="170">
        <v>44081.99930555555</v>
      </c>
      <c r="AJ95" s="170">
        <v>44082.675</v>
      </c>
      <c r="AK95" s="8" t="s">
        <v>321</v>
      </c>
      <c r="AL95" s="8" t="s">
        <v>323</v>
      </c>
      <c r="AM95" s="8" t="s">
        <v>345</v>
      </c>
      <c r="AN95" s="8" t="s">
        <v>342</v>
      </c>
      <c r="AQ95" s="128"/>
      <c r="AR95" s="128"/>
      <c r="AS95" s="128"/>
      <c r="AT95" s="128"/>
      <c r="AU95" s="128"/>
      <c r="AV95" s="128"/>
    </row>
    <row r="96" ht="16.5" customHeight="1">
      <c r="A96" s="167">
        <v>44081.0</v>
      </c>
      <c r="B96" s="8" t="s">
        <v>186</v>
      </c>
      <c r="C96" s="128"/>
      <c r="D96" s="128"/>
      <c r="E96" s="128"/>
      <c r="F96" s="128"/>
      <c r="G96" s="128"/>
      <c r="H96" s="128"/>
      <c r="I96" s="8">
        <v>437913.0</v>
      </c>
      <c r="J96" s="8">
        <v>34017.0</v>
      </c>
      <c r="K96" s="8">
        <v>403867.0</v>
      </c>
      <c r="L96" s="8">
        <v>446669.0</v>
      </c>
      <c r="M96" s="8">
        <v>34738.0</v>
      </c>
      <c r="N96" s="8">
        <v>411877.0</v>
      </c>
      <c r="O96" s="8">
        <v>6790731.0</v>
      </c>
      <c r="P96" s="8">
        <v>6642061.0</v>
      </c>
      <c r="Q96" s="8">
        <v>834866.0</v>
      </c>
      <c r="R96" s="8">
        <v>5769019.0</v>
      </c>
      <c r="S96" s="8">
        <v>630479.0</v>
      </c>
      <c r="T96" s="8">
        <v>10499.0</v>
      </c>
      <c r="U96" s="8">
        <v>4788781.0</v>
      </c>
      <c r="V96" s="168">
        <v>640978.0</v>
      </c>
      <c r="W96" s="168">
        <v>4153415.0</v>
      </c>
      <c r="X96" s="168">
        <v>3538.0</v>
      </c>
      <c r="Y96" s="168">
        <v>3157.0</v>
      </c>
      <c r="Z96" s="169">
        <v>40547.0</v>
      </c>
      <c r="AF96" s="168">
        <v>12023.0</v>
      </c>
      <c r="AH96" s="128"/>
      <c r="AI96" s="170">
        <v>44080.99930555555</v>
      </c>
      <c r="AJ96" s="170">
        <v>44081.66736111111</v>
      </c>
      <c r="AK96" s="8" t="s">
        <v>336</v>
      </c>
      <c r="AL96" s="8" t="s">
        <v>326</v>
      </c>
      <c r="AM96" s="8" t="s">
        <v>345</v>
      </c>
      <c r="AN96" s="8" t="s">
        <v>342</v>
      </c>
      <c r="AQ96" s="128"/>
      <c r="AR96" s="128"/>
      <c r="AS96" s="128"/>
      <c r="AT96" s="128"/>
      <c r="AU96" s="128"/>
      <c r="AV96" s="128"/>
    </row>
    <row r="97" ht="16.5" customHeight="1">
      <c r="A97" s="167">
        <v>44080.0</v>
      </c>
      <c r="B97" s="8" t="s">
        <v>186</v>
      </c>
      <c r="C97" s="128"/>
      <c r="D97" s="128"/>
      <c r="E97" s="128"/>
      <c r="F97" s="128"/>
      <c r="G97" s="128"/>
      <c r="H97" s="128"/>
      <c r="I97" s="8">
        <v>437913.0</v>
      </c>
      <c r="J97" s="8">
        <v>34017.0</v>
      </c>
      <c r="K97" s="8">
        <v>403867.0</v>
      </c>
      <c r="L97" s="8">
        <v>446669.0</v>
      </c>
      <c r="M97" s="8">
        <v>34738.0</v>
      </c>
      <c r="N97" s="8">
        <v>411877.0</v>
      </c>
      <c r="O97" s="8">
        <v>6749937.0</v>
      </c>
      <c r="P97" s="8">
        <v>6612703.0</v>
      </c>
      <c r="Q97" s="8">
        <v>832459.0</v>
      </c>
      <c r="R97" s="8">
        <v>5742293.0</v>
      </c>
      <c r="S97" s="8">
        <v>628731.0</v>
      </c>
      <c r="T97" s="8">
        <v>10435.0</v>
      </c>
      <c r="U97" s="8">
        <v>4750980.0</v>
      </c>
      <c r="V97" s="168">
        <v>639166.0</v>
      </c>
      <c r="W97" s="168">
        <v>4138339.0</v>
      </c>
      <c r="X97" s="168">
        <v>3524.0</v>
      </c>
      <c r="Y97" s="168">
        <v>3167.0</v>
      </c>
      <c r="Z97" s="169">
        <v>40487.0</v>
      </c>
      <c r="AF97" s="168">
        <v>12001.0</v>
      </c>
      <c r="AH97" s="128"/>
      <c r="AI97" s="170">
        <v>44079.99930555555</v>
      </c>
      <c r="AJ97" s="170">
        <v>44080.68472222222</v>
      </c>
      <c r="AK97" s="8" t="s">
        <v>316</v>
      </c>
      <c r="AL97" s="8" t="s">
        <v>333</v>
      </c>
      <c r="AM97" s="8" t="s">
        <v>345</v>
      </c>
      <c r="AN97" s="8" t="s">
        <v>342</v>
      </c>
      <c r="AQ97" s="128"/>
      <c r="AR97" s="128"/>
      <c r="AS97" s="128"/>
      <c r="AT97" s="128"/>
      <c r="AU97" s="128"/>
      <c r="AV97" s="128"/>
    </row>
    <row r="98" ht="16.5" customHeight="1">
      <c r="A98" s="167">
        <v>44079.0</v>
      </c>
      <c r="B98" s="8" t="s">
        <v>186</v>
      </c>
      <c r="C98" s="128"/>
      <c r="D98" s="128"/>
      <c r="E98" s="128"/>
      <c r="F98" s="128"/>
      <c r="G98" s="128"/>
      <c r="H98" s="128"/>
      <c r="I98" s="8">
        <v>437913.0</v>
      </c>
      <c r="J98" s="8">
        <v>34017.0</v>
      </c>
      <c r="K98" s="8">
        <v>403867.0</v>
      </c>
      <c r="L98" s="8">
        <v>446669.0</v>
      </c>
      <c r="M98" s="8">
        <v>34738.0</v>
      </c>
      <c r="N98" s="8">
        <v>411877.0</v>
      </c>
      <c r="O98" s="8">
        <v>6699970.0</v>
      </c>
      <c r="P98" s="8">
        <v>6579765.0</v>
      </c>
      <c r="Q98" s="8">
        <v>829243.0</v>
      </c>
      <c r="R98" s="8">
        <v>5712716.0</v>
      </c>
      <c r="S98" s="8">
        <v>626376.0</v>
      </c>
      <c r="T98" s="8">
        <v>10277.0</v>
      </c>
      <c r="U98" s="8">
        <v>4750980.0</v>
      </c>
      <c r="V98" s="168">
        <v>636653.0</v>
      </c>
      <c r="W98" s="168">
        <v>4119940.0</v>
      </c>
      <c r="X98" s="168">
        <v>3577.0</v>
      </c>
      <c r="Y98" s="168">
        <v>3229.0</v>
      </c>
      <c r="Z98" s="169">
        <v>40373.0</v>
      </c>
      <c r="AF98" s="168">
        <v>11963.0</v>
      </c>
      <c r="AH98" s="128"/>
      <c r="AI98" s="170">
        <v>44078.99930555555</v>
      </c>
      <c r="AJ98" s="170">
        <v>44079.70763888889</v>
      </c>
      <c r="AK98" s="8" t="s">
        <v>334</v>
      </c>
      <c r="AL98" s="8" t="s">
        <v>321</v>
      </c>
      <c r="AM98" s="8" t="s">
        <v>345</v>
      </c>
      <c r="AN98" s="8" t="s">
        <v>342</v>
      </c>
      <c r="AQ98" s="128"/>
      <c r="AR98" s="128"/>
      <c r="AS98" s="128"/>
      <c r="AT98" s="128"/>
      <c r="AU98" s="128"/>
      <c r="AV98" s="128"/>
    </row>
    <row r="99" ht="16.5" customHeight="1">
      <c r="A99" s="167">
        <v>44078.0</v>
      </c>
      <c r="B99" s="8" t="s">
        <v>186</v>
      </c>
      <c r="C99" s="128"/>
      <c r="D99" s="128"/>
      <c r="E99" s="128"/>
      <c r="F99" s="128"/>
      <c r="G99" s="128"/>
      <c r="H99" s="128"/>
      <c r="I99" s="8">
        <v>437913.0</v>
      </c>
      <c r="J99" s="8">
        <v>34017.0</v>
      </c>
      <c r="K99" s="8">
        <v>403867.0</v>
      </c>
      <c r="L99" s="8">
        <v>446669.0</v>
      </c>
      <c r="M99" s="8">
        <v>34738.0</v>
      </c>
      <c r="N99" s="8">
        <v>411877.0</v>
      </c>
      <c r="O99" s="8">
        <v>6638472.0</v>
      </c>
      <c r="P99" s="8">
        <v>6538991.0</v>
      </c>
      <c r="Q99" s="8">
        <v>824418.0</v>
      </c>
      <c r="R99" s="8">
        <v>5677015.0</v>
      </c>
      <c r="S99" s="8">
        <v>623160.0</v>
      </c>
      <c r="T99" s="8">
        <v>9900.0</v>
      </c>
      <c r="U99" s="8">
        <v>4727240.0</v>
      </c>
      <c r="V99" s="168">
        <v>633060.0</v>
      </c>
      <c r="W99" s="168">
        <v>4099796.0</v>
      </c>
      <c r="X99" s="168">
        <v>3557.0</v>
      </c>
      <c r="Y99" s="168">
        <v>3360.0</v>
      </c>
      <c r="Z99" s="169">
        <v>40127.0</v>
      </c>
      <c r="AF99" s="168">
        <v>11903.0</v>
      </c>
      <c r="AH99" s="128"/>
      <c r="AI99" s="170">
        <v>44077.99930555555</v>
      </c>
      <c r="AJ99" s="170">
        <v>44078.65972222222</v>
      </c>
      <c r="AK99" s="8" t="s">
        <v>317</v>
      </c>
      <c r="AL99" s="8" t="s">
        <v>324</v>
      </c>
      <c r="AM99" s="8" t="s">
        <v>345</v>
      </c>
      <c r="AN99" s="8" t="s">
        <v>342</v>
      </c>
      <c r="AQ99" s="128"/>
      <c r="AR99" s="128"/>
      <c r="AS99" s="128"/>
      <c r="AT99" s="128"/>
      <c r="AU99" s="128"/>
      <c r="AV99" s="128"/>
    </row>
    <row r="100" ht="16.5" customHeight="1">
      <c r="A100" s="167">
        <v>44077.0</v>
      </c>
      <c r="B100" s="8" t="s">
        <v>186</v>
      </c>
      <c r="C100" s="128"/>
      <c r="D100" s="128"/>
      <c r="E100" s="128"/>
      <c r="F100" s="128"/>
      <c r="G100" s="128"/>
      <c r="H100" s="128"/>
      <c r="I100" s="8">
        <v>437913.0</v>
      </c>
      <c r="J100" s="8">
        <v>34017.0</v>
      </c>
      <c r="K100" s="8">
        <v>403867.0</v>
      </c>
      <c r="L100" s="8">
        <v>446669.0</v>
      </c>
      <c r="M100" s="8">
        <v>34738.0</v>
      </c>
      <c r="N100" s="8">
        <v>411877.0</v>
      </c>
      <c r="O100" s="8">
        <v>6575983.0</v>
      </c>
      <c r="P100" s="8">
        <v>6499749.0</v>
      </c>
      <c r="Q100" s="8">
        <v>820290.0</v>
      </c>
      <c r="R100" s="8">
        <v>5642186.0</v>
      </c>
      <c r="S100" s="8">
        <v>620332.0</v>
      </c>
      <c r="T100" s="8">
        <v>9581.0</v>
      </c>
      <c r="U100" s="8">
        <v>4704959.0</v>
      </c>
      <c r="V100" s="168">
        <v>629913.0</v>
      </c>
      <c r="W100" s="168">
        <v>4080683.0</v>
      </c>
      <c r="X100" s="168">
        <v>3509.0</v>
      </c>
      <c r="Y100" s="168">
        <v>3438.0</v>
      </c>
      <c r="Z100" s="169">
        <v>39884.0</v>
      </c>
      <c r="AF100" s="168">
        <v>11800.0</v>
      </c>
      <c r="AH100" s="128"/>
      <c r="AI100" s="170">
        <v>44076.99930555555</v>
      </c>
      <c r="AJ100" s="170">
        <v>44077.68194444444</v>
      </c>
      <c r="AK100" s="8" t="s">
        <v>312</v>
      </c>
      <c r="AL100" s="8" t="s">
        <v>317</v>
      </c>
      <c r="AM100" s="8" t="s">
        <v>345</v>
      </c>
      <c r="AN100" s="8" t="s">
        <v>342</v>
      </c>
      <c r="AQ100" s="128"/>
      <c r="AR100" s="128"/>
      <c r="AS100" s="128"/>
      <c r="AT100" s="128"/>
      <c r="AU100" s="128"/>
      <c r="AV100" s="128"/>
    </row>
    <row r="101" ht="16.5" customHeight="1">
      <c r="A101" s="167">
        <v>44076.0</v>
      </c>
      <c r="B101" s="8" t="s">
        <v>186</v>
      </c>
      <c r="F101" s="128"/>
      <c r="G101" s="128"/>
      <c r="H101" s="128"/>
      <c r="I101" s="8">
        <v>437913.0</v>
      </c>
      <c r="J101" s="168">
        <v>34017.0</v>
      </c>
      <c r="K101" s="168">
        <v>403867.0</v>
      </c>
      <c r="L101" s="8">
        <v>446669.0</v>
      </c>
      <c r="M101" s="8">
        <v>34738.0</v>
      </c>
      <c r="N101" s="8">
        <v>411877.0</v>
      </c>
      <c r="O101" s="8">
        <v>6518566.0</v>
      </c>
      <c r="P101" s="8">
        <v>6461035.0</v>
      </c>
      <c r="Q101" s="8">
        <v>815752.0</v>
      </c>
      <c r="R101" s="8">
        <v>5608276.0</v>
      </c>
      <c r="S101" s="8">
        <v>617233.0</v>
      </c>
      <c r="T101" s="8">
        <v>9193.0</v>
      </c>
      <c r="U101" s="8">
        <v>4681135.0</v>
      </c>
      <c r="V101" s="168">
        <v>626426.0</v>
      </c>
      <c r="W101" s="168">
        <v>4060360.0</v>
      </c>
      <c r="X101" s="168">
        <v>3515.0</v>
      </c>
      <c r="Y101" s="168">
        <v>3511.0</v>
      </c>
      <c r="Z101" s="169">
        <v>39611.0</v>
      </c>
      <c r="AF101" s="168">
        <v>11651.0</v>
      </c>
      <c r="AH101" s="128"/>
      <c r="AI101" s="170">
        <v>44075.99930555555</v>
      </c>
      <c r="AJ101" s="170">
        <v>44076.70277777778</v>
      </c>
      <c r="AK101" s="8" t="s">
        <v>317</v>
      </c>
      <c r="AL101" s="8" t="s">
        <v>321</v>
      </c>
      <c r="AM101" s="8" t="s">
        <v>345</v>
      </c>
      <c r="AN101" s="8" t="s">
        <v>342</v>
      </c>
      <c r="AQ101" s="128"/>
      <c r="AR101" s="128"/>
      <c r="AS101" s="128"/>
      <c r="AT101" s="128"/>
      <c r="AU101" s="128"/>
      <c r="AV101" s="128"/>
    </row>
    <row r="102" ht="16.5" customHeight="1">
      <c r="A102" s="167">
        <v>44075.0</v>
      </c>
      <c r="B102" s="8" t="s">
        <v>186</v>
      </c>
      <c r="F102" s="128"/>
      <c r="G102" s="128"/>
      <c r="H102" s="128"/>
      <c r="I102" s="8">
        <v>437913.0</v>
      </c>
      <c r="J102" s="168">
        <v>34017.0</v>
      </c>
      <c r="K102" s="168">
        <v>403867.0</v>
      </c>
      <c r="L102" s="8">
        <v>446669.0</v>
      </c>
      <c r="M102" s="8">
        <v>34738.0</v>
      </c>
      <c r="N102" s="8">
        <v>411877.0</v>
      </c>
      <c r="O102" s="8">
        <v>6474550.0</v>
      </c>
      <c r="P102" s="8">
        <v>6428982.0</v>
      </c>
      <c r="Q102" s="8">
        <v>812402.0</v>
      </c>
      <c r="R102" s="8">
        <v>5579764.0</v>
      </c>
      <c r="S102" s="8">
        <v>615240.0</v>
      </c>
      <c r="T102" s="8">
        <v>8876.0</v>
      </c>
      <c r="U102" s="8">
        <v>4663302.0</v>
      </c>
      <c r="V102" s="168">
        <v>624116.0</v>
      </c>
      <c r="W102" s="168">
        <v>4044826.0</v>
      </c>
      <c r="X102" s="168">
        <v>3459.0</v>
      </c>
      <c r="Y102" s="168">
        <v>3623.0</v>
      </c>
      <c r="Z102" s="169">
        <v>39311.0</v>
      </c>
      <c r="AF102" s="168">
        <v>11521.0</v>
      </c>
      <c r="AH102" s="128"/>
      <c r="AI102" s="170">
        <v>44074.99930555555</v>
      </c>
      <c r="AJ102" s="170">
        <v>44075.665972222225</v>
      </c>
      <c r="AK102" s="8" t="s">
        <v>317</v>
      </c>
      <c r="AL102" s="8" t="s">
        <v>321</v>
      </c>
      <c r="AM102" s="8" t="s">
        <v>345</v>
      </c>
      <c r="AN102" s="8" t="s">
        <v>342</v>
      </c>
      <c r="AQ102" s="128"/>
      <c r="AR102" s="128"/>
      <c r="AS102" s="128"/>
      <c r="AT102" s="128"/>
      <c r="AU102" s="128"/>
      <c r="AV102" s="128"/>
    </row>
    <row r="103" ht="16.5" customHeight="1">
      <c r="A103" s="167">
        <v>44074.0</v>
      </c>
      <c r="B103" s="8" t="s">
        <v>186</v>
      </c>
      <c r="C103" s="128"/>
      <c r="D103" s="128"/>
      <c r="E103" s="128"/>
      <c r="F103" s="128"/>
      <c r="G103" s="128"/>
      <c r="H103" s="128"/>
      <c r="I103" s="8">
        <v>437913.0</v>
      </c>
      <c r="J103" s="8">
        <v>34017.0</v>
      </c>
      <c r="K103" s="8">
        <v>403867.0</v>
      </c>
      <c r="L103" s="8">
        <v>446669.0</v>
      </c>
      <c r="M103" s="8">
        <v>34738.0</v>
      </c>
      <c r="N103" s="8">
        <v>411877.0</v>
      </c>
      <c r="O103" s="8">
        <v>6364260.0</v>
      </c>
      <c r="P103" s="8">
        <v>6329581.0</v>
      </c>
      <c r="Q103" s="8">
        <v>800773.0</v>
      </c>
      <c r="R103" s="8">
        <v>5492615.0</v>
      </c>
      <c r="S103" s="8">
        <v>608109.0</v>
      </c>
      <c r="T103" s="8">
        <v>8520.0</v>
      </c>
      <c r="U103" s="8">
        <v>4603050.0</v>
      </c>
      <c r="V103" s="168">
        <v>616629.0</v>
      </c>
      <c r="W103" s="168">
        <v>3992068.0</v>
      </c>
      <c r="X103" s="168">
        <v>3472.0</v>
      </c>
      <c r="Y103" s="168">
        <v>3736.0</v>
      </c>
      <c r="Z103" s="169">
        <v>38942.0</v>
      </c>
      <c r="AF103" s="168">
        <v>11331.0</v>
      </c>
      <c r="AH103" s="128"/>
      <c r="AI103" s="170">
        <v>44073.99930555555</v>
      </c>
      <c r="AJ103" s="170">
        <v>44074.65138888889</v>
      </c>
      <c r="AK103" s="8" t="s">
        <v>317</v>
      </c>
      <c r="AL103" s="8" t="s">
        <v>333</v>
      </c>
      <c r="AM103" s="8" t="s">
        <v>345</v>
      </c>
      <c r="AN103" s="8" t="s">
        <v>342</v>
      </c>
      <c r="AQ103" s="128"/>
      <c r="AR103" s="128"/>
      <c r="AS103" s="128"/>
      <c r="AT103" s="128"/>
      <c r="AU103" s="128"/>
      <c r="AV103" s="128"/>
    </row>
    <row r="104" ht="16.5" customHeight="1">
      <c r="A104" s="167">
        <v>44073.0</v>
      </c>
      <c r="B104" s="8" t="s">
        <v>186</v>
      </c>
      <c r="C104" s="128"/>
      <c r="D104" s="128"/>
      <c r="E104" s="128"/>
      <c r="F104" s="128"/>
      <c r="G104" s="128"/>
      <c r="H104" s="128"/>
      <c r="I104" s="8">
        <v>437913.0</v>
      </c>
      <c r="J104" s="8">
        <v>34017.0</v>
      </c>
      <c r="K104" s="8">
        <v>403867.0</v>
      </c>
      <c r="L104" s="8">
        <v>446669.0</v>
      </c>
      <c r="M104" s="8">
        <v>34738.0</v>
      </c>
      <c r="N104" s="8">
        <v>411877.0</v>
      </c>
      <c r="O104" s="8">
        <v>6330707.0</v>
      </c>
      <c r="P104" s="8">
        <v>6303641.0</v>
      </c>
      <c r="Q104" s="8">
        <v>798352.0</v>
      </c>
      <c r="R104" s="8">
        <v>5469322.0</v>
      </c>
      <c r="S104" s="8">
        <v>606336.0</v>
      </c>
      <c r="T104" s="8">
        <v>8417.0</v>
      </c>
      <c r="U104" s="8">
        <v>4587076.0</v>
      </c>
      <c r="V104" s="168">
        <v>614753.0</v>
      </c>
      <c r="W104" s="168">
        <v>3978022.0</v>
      </c>
      <c r="X104" s="168">
        <v>3497.0</v>
      </c>
      <c r="Y104" s="168">
        <v>3793.0</v>
      </c>
      <c r="Z104" s="169">
        <v>38857.0</v>
      </c>
      <c r="AF104" s="168">
        <v>11263.0</v>
      </c>
      <c r="AH104" s="128"/>
      <c r="AI104" s="170">
        <v>44072.99930555555</v>
      </c>
      <c r="AJ104" s="170">
        <v>44073.73958333333</v>
      </c>
      <c r="AK104" s="8" t="s">
        <v>334</v>
      </c>
      <c r="AL104" s="8" t="s">
        <v>323</v>
      </c>
      <c r="AM104" s="8" t="s">
        <v>345</v>
      </c>
      <c r="AN104" s="8" t="s">
        <v>342</v>
      </c>
      <c r="AQ104" s="128"/>
      <c r="AR104" s="128"/>
      <c r="AS104" s="128"/>
      <c r="AT104" s="128"/>
      <c r="AU104" s="128"/>
      <c r="AV104" s="128"/>
    </row>
    <row r="105" ht="16.5" customHeight="1">
      <c r="A105" s="167">
        <v>44072.0</v>
      </c>
      <c r="B105" s="8" t="s">
        <v>186</v>
      </c>
      <c r="C105" s="128"/>
      <c r="D105" s="128"/>
      <c r="E105" s="128"/>
      <c r="F105" s="128"/>
      <c r="G105" s="128"/>
      <c r="H105" s="128"/>
      <c r="I105" s="8">
        <v>437913.0</v>
      </c>
      <c r="J105" s="8">
        <v>34017.0</v>
      </c>
      <c r="K105" s="8">
        <v>403867.0</v>
      </c>
      <c r="L105" s="8">
        <v>446669.0</v>
      </c>
      <c r="M105" s="8">
        <v>34738.0</v>
      </c>
      <c r="N105" s="8">
        <v>411877.0</v>
      </c>
      <c r="O105" s="8">
        <v>6278817.0</v>
      </c>
      <c r="P105" s="8">
        <v>6262317.0</v>
      </c>
      <c r="Q105" s="8">
        <v>794867.0</v>
      </c>
      <c r="R105" s="8">
        <v>5431783.0</v>
      </c>
      <c r="S105" s="8">
        <v>603892.0</v>
      </c>
      <c r="T105" s="8">
        <v>8314.0</v>
      </c>
      <c r="U105" s="8">
        <v>4562680.0</v>
      </c>
      <c r="V105" s="168">
        <v>612206.0</v>
      </c>
      <c r="W105" s="168">
        <v>3956208.0</v>
      </c>
      <c r="X105" s="168">
        <v>3474.0</v>
      </c>
      <c r="Y105" s="168">
        <v>3799.0</v>
      </c>
      <c r="Z105" s="169">
        <v>38761.0</v>
      </c>
      <c r="AF105" s="168">
        <v>11249.0</v>
      </c>
      <c r="AH105" s="128"/>
      <c r="AI105" s="170">
        <v>44071.99930555555</v>
      </c>
      <c r="AJ105" s="171">
        <v>44072.65347222222</v>
      </c>
      <c r="AK105" s="8" t="s">
        <v>317</v>
      </c>
      <c r="AL105" s="8" t="s">
        <v>316</v>
      </c>
      <c r="AM105" s="8" t="s">
        <v>345</v>
      </c>
      <c r="AN105" s="8" t="s">
        <v>342</v>
      </c>
      <c r="AQ105" s="128"/>
      <c r="AR105" s="128"/>
      <c r="AS105" s="128"/>
      <c r="AT105" s="128"/>
      <c r="AU105" s="128"/>
      <c r="AV105" s="128"/>
    </row>
    <row r="106" ht="16.5" customHeight="1">
      <c r="A106" s="167">
        <v>44071.0</v>
      </c>
      <c r="B106" s="8" t="s">
        <v>186</v>
      </c>
      <c r="F106" s="128"/>
      <c r="G106" s="128"/>
      <c r="H106" s="128"/>
      <c r="I106" s="8">
        <v>437913.0</v>
      </c>
      <c r="J106" s="168">
        <v>34017.0</v>
      </c>
      <c r="K106" s="168">
        <v>403867.0</v>
      </c>
      <c r="L106" s="8">
        <v>446669.0</v>
      </c>
      <c r="M106" s="8">
        <v>34738.0</v>
      </c>
      <c r="N106" s="8">
        <v>411877.0</v>
      </c>
      <c r="O106" s="8">
        <v>6215891.0</v>
      </c>
      <c r="P106" s="8">
        <v>6216004.0</v>
      </c>
      <c r="Q106" s="8">
        <v>790677.0</v>
      </c>
      <c r="R106" s="8">
        <v>5390000.0</v>
      </c>
      <c r="S106" s="8">
        <v>600982.0</v>
      </c>
      <c r="T106" s="8">
        <v>8092.0</v>
      </c>
      <c r="U106" s="8">
        <v>4535184.0</v>
      </c>
      <c r="V106" s="168">
        <v>609074.0</v>
      </c>
      <c r="W106" s="168">
        <v>3931871.0</v>
      </c>
      <c r="X106" s="168">
        <v>3447.0</v>
      </c>
      <c r="Y106" s="168">
        <v>4001.0</v>
      </c>
      <c r="Z106" s="169">
        <v>38474.0</v>
      </c>
      <c r="AF106" s="168">
        <v>11099.0</v>
      </c>
      <c r="AH106" s="128"/>
      <c r="AI106" s="170">
        <v>44070.99930555555</v>
      </c>
      <c r="AJ106" s="170">
        <v>44071.65763888889</v>
      </c>
      <c r="AK106" s="8" t="s">
        <v>317</v>
      </c>
      <c r="AL106" s="8" t="s">
        <v>326</v>
      </c>
      <c r="AM106" s="8" t="s">
        <v>345</v>
      </c>
      <c r="AN106" s="8" t="s">
        <v>310</v>
      </c>
      <c r="AQ106" s="128"/>
      <c r="AR106" s="128"/>
      <c r="AS106" s="128"/>
      <c r="AT106" s="128"/>
      <c r="AU106" s="128"/>
      <c r="AV106" s="128"/>
    </row>
    <row r="107" ht="16.5" customHeight="1">
      <c r="A107" s="167">
        <v>44070.0</v>
      </c>
      <c r="B107" s="8" t="s">
        <v>186</v>
      </c>
      <c r="C107" s="128"/>
      <c r="D107" s="128"/>
      <c r="E107" s="128"/>
      <c r="F107" s="128"/>
      <c r="G107" s="128"/>
      <c r="H107" s="128"/>
      <c r="I107" s="8">
        <v>437913.0</v>
      </c>
      <c r="J107" s="8">
        <v>34017.0</v>
      </c>
      <c r="K107" s="8">
        <v>403867.0</v>
      </c>
      <c r="L107" s="8">
        <v>446669.0</v>
      </c>
      <c r="M107" s="8">
        <v>34738.0</v>
      </c>
      <c r="N107" s="8">
        <v>411877.0</v>
      </c>
      <c r="O107" s="8">
        <v>6150627.0</v>
      </c>
      <c r="P107" s="8">
        <v>6167043.0</v>
      </c>
      <c r="Q107" s="8">
        <v>785463.0</v>
      </c>
      <c r="R107" s="8">
        <v>5346674.0</v>
      </c>
      <c r="S107" s="8">
        <v>597508.0</v>
      </c>
      <c r="T107" s="8">
        <v>7834.0</v>
      </c>
      <c r="U107" s="8">
        <v>4504911.0</v>
      </c>
      <c r="V107" s="168">
        <v>605342.0</v>
      </c>
      <c r="W107" s="168">
        <v>3905373.0</v>
      </c>
      <c r="X107" s="168">
        <v>3473.0</v>
      </c>
      <c r="Y107" s="168">
        <v>4252.0</v>
      </c>
      <c r="Z107" s="169">
        <v>38163.0</v>
      </c>
      <c r="AF107" s="168">
        <v>11011.0</v>
      </c>
      <c r="AH107" s="128"/>
      <c r="AI107" s="170">
        <v>44069.99930555555</v>
      </c>
      <c r="AJ107" s="170">
        <v>44070.70972222222</v>
      </c>
      <c r="AK107" s="8" t="s">
        <v>317</v>
      </c>
      <c r="AL107" s="8" t="s">
        <v>321</v>
      </c>
      <c r="AM107" s="8" t="s">
        <v>345</v>
      </c>
      <c r="AN107" s="8" t="s">
        <v>310</v>
      </c>
      <c r="AQ107" s="128"/>
      <c r="AR107" s="128"/>
      <c r="AS107" s="128"/>
      <c r="AT107" s="128"/>
      <c r="AU107" s="128"/>
      <c r="AV107" s="128"/>
    </row>
    <row r="108" ht="16.5" customHeight="1">
      <c r="A108" s="167">
        <v>44069.0</v>
      </c>
      <c r="B108" s="8" t="s">
        <v>186</v>
      </c>
      <c r="C108" s="128"/>
      <c r="D108" s="128"/>
      <c r="E108" s="128"/>
      <c r="F108" s="128"/>
      <c r="G108" s="128"/>
      <c r="H108" s="128"/>
      <c r="I108" s="8">
        <v>437913.0</v>
      </c>
      <c r="J108" s="8">
        <v>34017.0</v>
      </c>
      <c r="K108" s="8">
        <v>403867.0</v>
      </c>
      <c r="L108" s="8">
        <v>446669.0</v>
      </c>
      <c r="M108" s="8">
        <v>34738.0</v>
      </c>
      <c r="N108" s="8">
        <v>411877.0</v>
      </c>
      <c r="O108" s="8">
        <v>6099975.0</v>
      </c>
      <c r="P108" s="8">
        <v>6125699.0</v>
      </c>
      <c r="Q108" s="8">
        <v>781065.0</v>
      </c>
      <c r="R108" s="8">
        <v>5310027.0</v>
      </c>
      <c r="S108" s="8">
        <v>594604.0</v>
      </c>
      <c r="T108" s="8">
        <v>7509.0</v>
      </c>
      <c r="U108" s="8">
        <v>4480431.0</v>
      </c>
      <c r="V108" s="168">
        <v>602113.0</v>
      </c>
      <c r="W108" s="168">
        <v>3884096.0</v>
      </c>
      <c r="X108" s="168">
        <v>3504.0</v>
      </c>
      <c r="Y108" s="168">
        <v>4405.0</v>
      </c>
      <c r="Z108" s="169">
        <v>37847.0</v>
      </c>
      <c r="AF108" s="168">
        <v>10872.0</v>
      </c>
      <c r="AH108" s="128"/>
      <c r="AI108" s="170">
        <v>44068.99930555555</v>
      </c>
      <c r="AJ108" s="170">
        <v>44069.71527777778</v>
      </c>
      <c r="AK108" s="8" t="s">
        <v>319</v>
      </c>
      <c r="AL108" s="8" t="s">
        <v>336</v>
      </c>
      <c r="AM108" s="8" t="s">
        <v>345</v>
      </c>
      <c r="AN108" s="8" t="s">
        <v>310</v>
      </c>
      <c r="AQ108" s="128"/>
      <c r="AR108" s="128"/>
      <c r="AS108" s="128"/>
      <c r="AT108" s="128"/>
      <c r="AU108" s="128"/>
      <c r="AV108" s="128"/>
    </row>
    <row r="109" ht="16.5" customHeight="1">
      <c r="A109" s="167">
        <v>44068.0</v>
      </c>
      <c r="B109" s="8" t="s">
        <v>186</v>
      </c>
      <c r="C109" s="128"/>
      <c r="D109" s="128"/>
      <c r="E109" s="128"/>
      <c r="F109" s="128"/>
      <c r="G109" s="128"/>
      <c r="H109" s="128"/>
      <c r="I109" s="8">
        <v>437913.0</v>
      </c>
      <c r="J109" s="8">
        <v>34017.0</v>
      </c>
      <c r="K109" s="8">
        <v>403867.0</v>
      </c>
      <c r="L109" s="8">
        <v>446669.0</v>
      </c>
      <c r="M109" s="8">
        <v>34738.0</v>
      </c>
      <c r="N109" s="8">
        <v>411877.0</v>
      </c>
      <c r="O109" s="8">
        <v>6043455.0</v>
      </c>
      <c r="P109" s="8">
        <v>6081254.0</v>
      </c>
      <c r="Q109" s="8">
        <v>776457.0</v>
      </c>
      <c r="R109" s="8">
        <v>5270516.0</v>
      </c>
      <c r="S109" s="8">
        <v>591989.0</v>
      </c>
      <c r="T109" s="8">
        <v>7187.0</v>
      </c>
      <c r="U109" s="8">
        <v>4454485.0</v>
      </c>
      <c r="V109" s="168">
        <v>599176.0</v>
      </c>
      <c r="W109" s="168">
        <v>3861022.0</v>
      </c>
      <c r="X109" s="168">
        <v>3555.0</v>
      </c>
      <c r="Y109" s="168">
        <v>4544.0</v>
      </c>
      <c r="Z109" s="169">
        <v>37477.0</v>
      </c>
      <c r="AF109" s="168">
        <v>10717.0</v>
      </c>
      <c r="AH109" s="128"/>
      <c r="AI109" s="170">
        <v>44067.99930555555</v>
      </c>
      <c r="AJ109" s="170">
        <v>44068.67708333333</v>
      </c>
      <c r="AK109" s="8" t="s">
        <v>319</v>
      </c>
      <c r="AL109" s="8" t="s">
        <v>326</v>
      </c>
      <c r="AM109" s="8" t="s">
        <v>345</v>
      </c>
      <c r="AN109" s="8" t="s">
        <v>310</v>
      </c>
      <c r="AQ109" s="128"/>
      <c r="AR109" s="128"/>
      <c r="AS109" s="128"/>
      <c r="AT109" s="128"/>
      <c r="AU109" s="128"/>
      <c r="AV109" s="128"/>
    </row>
    <row r="110" ht="16.5" customHeight="1">
      <c r="A110" s="167">
        <v>44067.0</v>
      </c>
      <c r="B110" s="8" t="s">
        <v>186</v>
      </c>
      <c r="C110" s="128"/>
      <c r="D110" s="128"/>
      <c r="E110" s="128"/>
      <c r="F110" s="128"/>
      <c r="G110" s="128"/>
      <c r="H110" s="128"/>
      <c r="I110" s="8">
        <v>437913.0</v>
      </c>
      <c r="J110" s="8">
        <v>34017.0</v>
      </c>
      <c r="K110" s="8">
        <v>403867.0</v>
      </c>
      <c r="L110" s="8">
        <v>446669.0</v>
      </c>
      <c r="M110" s="8">
        <v>34738.0</v>
      </c>
      <c r="N110" s="8">
        <v>411877.0</v>
      </c>
      <c r="O110" s="8">
        <v>6007222.0</v>
      </c>
      <c r="P110" s="8">
        <v>6047364.0</v>
      </c>
      <c r="Q110" s="8">
        <v>772578.0</v>
      </c>
      <c r="R110" s="8">
        <v>5240838.0</v>
      </c>
      <c r="S110" s="8">
        <v>589591.0</v>
      </c>
      <c r="T110" s="8">
        <v>6920.0</v>
      </c>
      <c r="U110" s="8">
        <v>4435085.0</v>
      </c>
      <c r="V110" s="168">
        <v>596511.0</v>
      </c>
      <c r="W110" s="168">
        <v>3844327.0</v>
      </c>
      <c r="X110" s="168">
        <v>3561.0</v>
      </c>
      <c r="Y110" s="168">
        <v>4646.0</v>
      </c>
      <c r="Z110" s="169">
        <v>37032.0</v>
      </c>
      <c r="AF110" s="168">
        <v>10534.0</v>
      </c>
      <c r="AH110" s="128"/>
      <c r="AI110" s="170">
        <v>44066.99930555555</v>
      </c>
      <c r="AJ110" s="170">
        <v>44067.65277777778</v>
      </c>
      <c r="AK110" s="8" t="s">
        <v>317</v>
      </c>
      <c r="AL110" s="8" t="s">
        <v>326</v>
      </c>
      <c r="AM110" s="8" t="s">
        <v>345</v>
      </c>
      <c r="AN110" s="8" t="s">
        <v>310</v>
      </c>
      <c r="AQ110" s="128"/>
      <c r="AR110" s="128"/>
      <c r="AS110" s="128"/>
      <c r="AT110" s="128"/>
      <c r="AU110" s="128"/>
      <c r="AV110" s="128"/>
    </row>
    <row r="111" ht="16.5" customHeight="1">
      <c r="A111" s="167">
        <v>44066.0</v>
      </c>
      <c r="B111" s="8" t="s">
        <v>186</v>
      </c>
      <c r="C111" s="128"/>
      <c r="D111" s="128"/>
      <c r="E111" s="128"/>
      <c r="F111" s="128"/>
      <c r="G111" s="128"/>
      <c r="H111" s="128"/>
      <c r="I111" s="8">
        <v>437913.0</v>
      </c>
      <c r="J111" s="8">
        <v>34017.0</v>
      </c>
      <c r="K111" s="8">
        <v>403867.0</v>
      </c>
      <c r="L111" s="8">
        <v>446669.0</v>
      </c>
      <c r="M111" s="8">
        <v>34738.0</v>
      </c>
      <c r="N111" s="8">
        <v>411877.0</v>
      </c>
      <c r="O111" s="8">
        <v>5968059.0</v>
      </c>
      <c r="P111" s="8">
        <v>6016043.0</v>
      </c>
      <c r="Q111" s="8">
        <v>769714.0</v>
      </c>
      <c r="R111" s="8">
        <v>5212677.0</v>
      </c>
      <c r="S111" s="8">
        <v>587629.0</v>
      </c>
      <c r="T111" s="8">
        <v>6658.0</v>
      </c>
      <c r="U111" s="8">
        <v>4416603.0</v>
      </c>
      <c r="V111" s="168">
        <v>594287.0</v>
      </c>
      <c r="W111" s="168">
        <v>3828062.0</v>
      </c>
      <c r="X111" s="168">
        <v>3568.0</v>
      </c>
      <c r="Y111" s="168">
        <v>4580.0</v>
      </c>
      <c r="Z111" s="169">
        <v>36903.0</v>
      </c>
      <c r="AF111" s="168">
        <v>10462.0</v>
      </c>
      <c r="AH111" s="128"/>
      <c r="AI111" s="170">
        <v>44065.99930555555</v>
      </c>
      <c r="AJ111" s="170">
        <v>44066.65416666667</v>
      </c>
      <c r="AK111" s="8" t="s">
        <v>317</v>
      </c>
      <c r="AL111" s="8" t="s">
        <v>326</v>
      </c>
      <c r="AM111" s="8" t="s">
        <v>345</v>
      </c>
      <c r="AN111" s="8" t="s">
        <v>310</v>
      </c>
      <c r="AQ111" s="128"/>
      <c r="AR111" s="128"/>
      <c r="AS111" s="128"/>
      <c r="AT111" s="128"/>
      <c r="AU111" s="128"/>
      <c r="AV111" s="128"/>
    </row>
    <row r="112" ht="16.5" customHeight="1">
      <c r="A112" s="167">
        <v>44065.0</v>
      </c>
      <c r="B112" s="8" t="s">
        <v>186</v>
      </c>
      <c r="C112" s="128"/>
      <c r="D112" s="128"/>
      <c r="E112" s="128"/>
      <c r="F112" s="128"/>
      <c r="G112" s="128"/>
      <c r="H112" s="128"/>
      <c r="I112" s="8">
        <v>437913.0</v>
      </c>
      <c r="J112" s="8">
        <v>34017.0</v>
      </c>
      <c r="K112" s="8">
        <v>403867.0</v>
      </c>
      <c r="L112" s="8">
        <v>446669.0</v>
      </c>
      <c r="M112" s="8">
        <v>34738.0</v>
      </c>
      <c r="N112" s="8">
        <v>411877.0</v>
      </c>
      <c r="O112" s="8">
        <v>5915679.0</v>
      </c>
      <c r="P112" s="8">
        <v>5970687.0</v>
      </c>
      <c r="Q112" s="8">
        <v>765446.0</v>
      </c>
      <c r="R112" s="8">
        <v>5171972.0</v>
      </c>
      <c r="S112" s="8">
        <v>584680.0</v>
      </c>
      <c r="T112" s="8">
        <v>6603.0</v>
      </c>
      <c r="U112" s="8">
        <v>4389768.0</v>
      </c>
      <c r="V112" s="168">
        <v>591283.0</v>
      </c>
      <c r="W112" s="168">
        <v>3804250.0</v>
      </c>
      <c r="X112" s="168">
        <v>3572.0</v>
      </c>
      <c r="Y112" s="168">
        <v>4745.0</v>
      </c>
      <c r="Z112" s="169">
        <v>36764.0</v>
      </c>
      <c r="AF112" s="168">
        <v>10411.0</v>
      </c>
      <c r="AH112" s="128"/>
      <c r="AI112" s="170">
        <v>44064.99930555555</v>
      </c>
      <c r="AJ112" s="170">
        <v>44065.711111111115</v>
      </c>
      <c r="AK112" s="8" t="s">
        <v>319</v>
      </c>
      <c r="AL112" s="8" t="s">
        <v>312</v>
      </c>
      <c r="AM112" s="8" t="s">
        <v>345</v>
      </c>
      <c r="AN112" s="8" t="s">
        <v>310</v>
      </c>
      <c r="AQ112" s="128"/>
      <c r="AR112" s="128"/>
      <c r="AS112" s="128"/>
      <c r="AT112" s="128"/>
      <c r="AU112" s="128"/>
      <c r="AV112" s="128"/>
    </row>
    <row r="113" ht="16.5" customHeight="1">
      <c r="A113" s="167">
        <v>44064.0</v>
      </c>
      <c r="B113" s="8" t="s">
        <v>186</v>
      </c>
      <c r="C113" s="128"/>
      <c r="D113" s="128"/>
      <c r="E113" s="128"/>
      <c r="F113" s="128"/>
      <c r="G113" s="128"/>
      <c r="H113" s="128"/>
      <c r="I113" s="8">
        <v>437913.0</v>
      </c>
      <c r="J113" s="8">
        <v>34017.0</v>
      </c>
      <c r="K113" s="8">
        <v>403867.0</v>
      </c>
      <c r="L113" s="8">
        <v>446669.0</v>
      </c>
      <c r="M113" s="8">
        <v>34738.0</v>
      </c>
      <c r="N113" s="8">
        <v>411877.0</v>
      </c>
      <c r="O113" s="8">
        <v>5830583.0</v>
      </c>
      <c r="P113" s="8">
        <v>5909822.0</v>
      </c>
      <c r="Q113" s="8">
        <v>759737.0</v>
      </c>
      <c r="R113" s="8">
        <v>5117438.0</v>
      </c>
      <c r="S113" s="8">
        <v>580588.0</v>
      </c>
      <c r="T113" s="8">
        <v>6435.0</v>
      </c>
      <c r="U113" s="8">
        <v>4355148.0</v>
      </c>
      <c r="V113" s="168">
        <v>587023.0</v>
      </c>
      <c r="W113" s="168">
        <v>3773926.0</v>
      </c>
      <c r="X113" s="168">
        <v>3564.0</v>
      </c>
      <c r="Y113" s="168">
        <v>4902.0</v>
      </c>
      <c r="Z113" s="169">
        <v>36425.0</v>
      </c>
      <c r="AF113" s="168">
        <v>10304.0</v>
      </c>
      <c r="AH113" s="128"/>
      <c r="AI113" s="170">
        <v>44063.99930555555</v>
      </c>
      <c r="AJ113" s="170">
        <v>44064.65347222222</v>
      </c>
      <c r="AK113" s="8" t="s">
        <v>317</v>
      </c>
      <c r="AL113" s="8" t="s">
        <v>326</v>
      </c>
      <c r="AM113" s="8" t="s">
        <v>345</v>
      </c>
      <c r="AN113" s="8" t="s">
        <v>310</v>
      </c>
      <c r="AQ113" s="128"/>
      <c r="AR113" s="128"/>
      <c r="AS113" s="128"/>
      <c r="AT113" s="128"/>
      <c r="AU113" s="128"/>
      <c r="AV113" s="128"/>
    </row>
    <row r="114" ht="16.5" customHeight="1">
      <c r="A114" s="167">
        <v>44063.0</v>
      </c>
      <c r="B114" s="8" t="s">
        <v>186</v>
      </c>
      <c r="C114" s="128"/>
      <c r="D114" s="128"/>
      <c r="E114" s="128"/>
      <c r="F114" s="128"/>
      <c r="G114" s="128"/>
      <c r="H114" s="128"/>
      <c r="I114" s="8">
        <v>401862.0</v>
      </c>
      <c r="J114" s="8">
        <v>26788.0</v>
      </c>
      <c r="K114" s="8">
        <v>375046.0</v>
      </c>
      <c r="L114" s="8">
        <v>408950.0</v>
      </c>
      <c r="M114" s="8">
        <v>27323.0</v>
      </c>
      <c r="N114" s="8">
        <v>381574.0</v>
      </c>
      <c r="O114" s="8">
        <v>5763199.0</v>
      </c>
      <c r="P114" s="8">
        <v>5856136.0</v>
      </c>
      <c r="Q114" s="8">
        <v>753364.0</v>
      </c>
      <c r="R114" s="8">
        <v>5070645.0</v>
      </c>
      <c r="S114" s="8">
        <v>576315.0</v>
      </c>
      <c r="T114" s="8">
        <v>6092.0</v>
      </c>
      <c r="U114" s="8">
        <v>4323688.0</v>
      </c>
      <c r="V114" s="168">
        <v>582407.0</v>
      </c>
      <c r="W114" s="168">
        <v>3747150.0</v>
      </c>
      <c r="X114" s="168">
        <v>3604.0</v>
      </c>
      <c r="Y114" s="168">
        <v>5067.0</v>
      </c>
      <c r="Z114" s="169">
        <v>36070.0</v>
      </c>
      <c r="AF114" s="168">
        <v>10186.0</v>
      </c>
      <c r="AH114" s="128"/>
      <c r="AI114" s="170">
        <v>44062.99930555555</v>
      </c>
      <c r="AJ114" s="170">
        <v>44063.66527777778</v>
      </c>
      <c r="AK114" s="8" t="s">
        <v>317</v>
      </c>
      <c r="AL114" s="8" t="s">
        <v>326</v>
      </c>
      <c r="AM114" s="8" t="s">
        <v>345</v>
      </c>
      <c r="AN114" s="8" t="s">
        <v>310</v>
      </c>
      <c r="AQ114" s="128"/>
      <c r="AR114" s="128"/>
      <c r="AS114" s="128"/>
      <c r="AT114" s="128"/>
      <c r="AU114" s="128"/>
      <c r="AV114" s="128"/>
    </row>
    <row r="115" ht="16.5" customHeight="1">
      <c r="A115" s="167">
        <v>44062.0</v>
      </c>
      <c r="B115" s="8" t="s">
        <v>186</v>
      </c>
      <c r="C115" s="128"/>
      <c r="D115" s="128"/>
      <c r="E115" s="128"/>
      <c r="F115" s="128"/>
      <c r="G115" s="128"/>
      <c r="H115" s="128"/>
      <c r="I115" s="8">
        <v>401862.0</v>
      </c>
      <c r="J115" s="8">
        <v>26788.0</v>
      </c>
      <c r="K115" s="8">
        <v>375046.0</v>
      </c>
      <c r="L115" s="8">
        <v>408950.0</v>
      </c>
      <c r="M115" s="8">
        <v>27323.0</v>
      </c>
      <c r="N115" s="8">
        <v>381574.0</v>
      </c>
      <c r="O115" s="8">
        <v>5696967.0</v>
      </c>
      <c r="P115" s="8">
        <v>5805672.0</v>
      </c>
      <c r="Q115" s="8">
        <v>746905.0</v>
      </c>
      <c r="R115" s="8">
        <v>5027142.0</v>
      </c>
      <c r="S115" s="8">
        <v>572079.0</v>
      </c>
      <c r="T115" s="8">
        <v>5812.0</v>
      </c>
      <c r="U115" s="8">
        <v>4294217.0</v>
      </c>
      <c r="V115" s="168">
        <v>577891.0</v>
      </c>
      <c r="W115" s="168">
        <v>3722192.0</v>
      </c>
      <c r="X115" s="168">
        <v>3850.0</v>
      </c>
      <c r="Y115" s="168">
        <v>5298.0</v>
      </c>
      <c r="Z115" s="169">
        <v>35620.0</v>
      </c>
      <c r="AF115" s="168">
        <v>10067.0</v>
      </c>
      <c r="AH115" s="128"/>
      <c r="AI115" s="170">
        <v>44061.99930555555</v>
      </c>
      <c r="AJ115" s="171">
        <v>44062.65972222222</v>
      </c>
      <c r="AK115" s="8" t="s">
        <v>317</v>
      </c>
      <c r="AL115" s="8" t="s">
        <v>326</v>
      </c>
      <c r="AM115" s="8" t="s">
        <v>345</v>
      </c>
      <c r="AN115" s="8" t="s">
        <v>310</v>
      </c>
      <c r="AQ115" s="128"/>
      <c r="AR115" s="128"/>
      <c r="AS115" s="128"/>
      <c r="AT115" s="128"/>
      <c r="AU115" s="128"/>
      <c r="AV115" s="128"/>
    </row>
    <row r="116" ht="16.5" customHeight="1">
      <c r="A116" s="167">
        <v>44061.0</v>
      </c>
      <c r="B116" s="8" t="s">
        <v>186</v>
      </c>
      <c r="C116" s="128"/>
      <c r="D116" s="128"/>
      <c r="E116" s="128"/>
      <c r="F116" s="128"/>
      <c r="G116" s="128"/>
      <c r="H116" s="128"/>
      <c r="I116" s="8">
        <v>401862.0</v>
      </c>
      <c r="J116" s="8">
        <v>26788.0</v>
      </c>
      <c r="K116" s="8">
        <v>375046.0</v>
      </c>
      <c r="L116" s="8">
        <v>408950.0</v>
      </c>
      <c r="M116" s="8">
        <v>27323.0</v>
      </c>
      <c r="N116" s="8">
        <v>381574.0</v>
      </c>
      <c r="O116" s="8">
        <v>5639141.0</v>
      </c>
      <c r="P116" s="8">
        <v>5757074.0</v>
      </c>
      <c r="Q116" s="8">
        <v>741276.0</v>
      </c>
      <c r="R116" s="8">
        <v>4984524.0</v>
      </c>
      <c r="S116" s="8">
        <v>568161.0</v>
      </c>
      <c r="T116" s="8">
        <v>5650.0</v>
      </c>
      <c r="U116" s="8">
        <v>4266865.0</v>
      </c>
      <c r="V116" s="168">
        <v>573811.0</v>
      </c>
      <c r="W116" s="168">
        <v>3699108.0</v>
      </c>
      <c r="X116" s="168">
        <v>3814.0</v>
      </c>
      <c r="Y116" s="168">
        <v>5484.0</v>
      </c>
      <c r="Z116" s="169">
        <v>35112.0</v>
      </c>
      <c r="AF116" s="168">
        <v>9893.0</v>
      </c>
      <c r="AH116" s="128"/>
      <c r="AI116" s="170">
        <v>44060.99930555555</v>
      </c>
      <c r="AJ116" s="171">
        <v>44061.69027777778</v>
      </c>
      <c r="AK116" s="8" t="s">
        <v>312</v>
      </c>
      <c r="AL116" s="8" t="s">
        <v>333</v>
      </c>
      <c r="AM116" s="8" t="s">
        <v>345</v>
      </c>
      <c r="AN116" s="8" t="s">
        <v>346</v>
      </c>
      <c r="AQ116" s="128"/>
      <c r="AR116" s="128"/>
      <c r="AS116" s="128"/>
      <c r="AT116" s="128"/>
      <c r="AU116" s="128"/>
      <c r="AV116" s="128"/>
    </row>
    <row r="117" ht="16.5" customHeight="1">
      <c r="A117" s="167">
        <v>44060.0</v>
      </c>
      <c r="B117" s="8" t="s">
        <v>186</v>
      </c>
      <c r="C117" s="128"/>
      <c r="D117" s="128"/>
      <c r="E117" s="128"/>
      <c r="F117" s="128"/>
      <c r="G117" s="128"/>
      <c r="H117" s="128"/>
      <c r="I117" s="8">
        <v>401862.0</v>
      </c>
      <c r="J117" s="8">
        <v>26788.0</v>
      </c>
      <c r="K117" s="8">
        <v>375046.0</v>
      </c>
      <c r="L117" s="8">
        <v>408950.0</v>
      </c>
      <c r="M117" s="8">
        <v>27323.0</v>
      </c>
      <c r="N117" s="8">
        <v>381574.0</v>
      </c>
      <c r="O117" s="8">
        <v>5590913.0</v>
      </c>
      <c r="P117" s="8">
        <v>5713403.0</v>
      </c>
      <c r="Q117" s="8">
        <v>735900.0</v>
      </c>
      <c r="R117" s="8">
        <v>4946578.0</v>
      </c>
      <c r="S117" s="8">
        <v>564528.0</v>
      </c>
      <c r="T117" s="8">
        <v>5496.0</v>
      </c>
      <c r="U117" s="8">
        <v>4240770.0</v>
      </c>
      <c r="V117" s="168">
        <v>570024.0</v>
      </c>
      <c r="W117" s="168">
        <v>3676782.0</v>
      </c>
      <c r="X117" s="168">
        <v>3799.0</v>
      </c>
      <c r="Y117" s="168">
        <v>5631.0</v>
      </c>
      <c r="Z117" s="169">
        <v>34607.0</v>
      </c>
      <c r="AF117" s="168">
        <v>9674.0</v>
      </c>
      <c r="AH117" s="128"/>
      <c r="AI117" s="170">
        <v>44059.99930555555</v>
      </c>
      <c r="AJ117" s="170">
        <v>44060.69652777778</v>
      </c>
      <c r="AK117" s="8" t="s">
        <v>317</v>
      </c>
      <c r="AL117" s="8" t="s">
        <v>329</v>
      </c>
      <c r="AM117" s="8" t="s">
        <v>345</v>
      </c>
      <c r="AN117" s="8" t="s">
        <v>346</v>
      </c>
      <c r="AQ117" s="128"/>
      <c r="AR117" s="128"/>
      <c r="AS117" s="128"/>
      <c r="AT117" s="128"/>
      <c r="AU117" s="128"/>
      <c r="AV117" s="128"/>
    </row>
    <row r="118" ht="16.5" customHeight="1">
      <c r="A118" s="167">
        <v>44059.0</v>
      </c>
      <c r="B118" s="8" t="s">
        <v>186</v>
      </c>
      <c r="C118" s="128"/>
      <c r="D118" s="128"/>
      <c r="E118" s="128"/>
      <c r="F118" s="128"/>
      <c r="G118" s="128"/>
      <c r="H118" s="128"/>
      <c r="I118" s="8">
        <v>401862.0</v>
      </c>
      <c r="J118" s="8">
        <v>26788.0</v>
      </c>
      <c r="K118" s="8">
        <v>375046.0</v>
      </c>
      <c r="L118" s="8">
        <v>408950.0</v>
      </c>
      <c r="M118" s="8">
        <v>27323.0</v>
      </c>
      <c r="N118" s="8">
        <v>381574.0</v>
      </c>
      <c r="O118" s="8">
        <v>5558341.0</v>
      </c>
      <c r="P118" s="8">
        <v>5679906.0</v>
      </c>
      <c r="Q118" s="8">
        <v>732039.0</v>
      </c>
      <c r="R118" s="8">
        <v>4917254.0</v>
      </c>
      <c r="S118" s="8">
        <v>561901.0</v>
      </c>
      <c r="T118" s="8">
        <v>5474.0</v>
      </c>
      <c r="U118" s="8">
        <v>4220532.0</v>
      </c>
      <c r="V118" s="168">
        <v>567375.0</v>
      </c>
      <c r="W118" s="168">
        <v>3659212.0</v>
      </c>
      <c r="X118" s="168">
        <v>3791.0</v>
      </c>
      <c r="Y118" s="168">
        <v>5690.0</v>
      </c>
      <c r="Z118" s="169">
        <v>34341.0</v>
      </c>
      <c r="AF118" s="168">
        <v>9587.0</v>
      </c>
      <c r="AH118" s="128"/>
      <c r="AI118" s="170">
        <v>44058.99930555555</v>
      </c>
      <c r="AJ118" s="171">
        <v>44059.652083333334</v>
      </c>
      <c r="AK118" s="8" t="s">
        <v>317</v>
      </c>
      <c r="AL118" s="8" t="s">
        <v>326</v>
      </c>
      <c r="AM118" s="8" t="s">
        <v>347</v>
      </c>
      <c r="AN118" s="8" t="s">
        <v>310</v>
      </c>
      <c r="AQ118" s="128"/>
      <c r="AR118" s="128"/>
      <c r="AS118" s="128"/>
      <c r="AT118" s="128"/>
      <c r="AU118" s="128"/>
      <c r="AV118" s="128"/>
    </row>
    <row r="119" ht="16.5" customHeight="1">
      <c r="A119" s="167">
        <v>44058.0</v>
      </c>
      <c r="B119" s="8" t="s">
        <v>186</v>
      </c>
      <c r="C119" s="128"/>
      <c r="D119" s="128"/>
      <c r="E119" s="128"/>
      <c r="F119" s="128"/>
      <c r="G119" s="128"/>
      <c r="H119" s="128"/>
      <c r="I119" s="8">
        <v>401862.0</v>
      </c>
      <c r="J119" s="8">
        <v>26788.0</v>
      </c>
      <c r="K119" s="8">
        <v>375046.0</v>
      </c>
      <c r="L119" s="8">
        <v>408950.0</v>
      </c>
      <c r="M119" s="8">
        <v>27323.0</v>
      </c>
      <c r="N119" s="8">
        <v>381574.0</v>
      </c>
      <c r="O119" s="8">
        <v>5509603.0</v>
      </c>
      <c r="P119" s="8">
        <v>5632204.0</v>
      </c>
      <c r="Q119" s="8">
        <v>726846.0</v>
      </c>
      <c r="R119" s="8">
        <v>4875096.0</v>
      </c>
      <c r="S119" s="8">
        <v>558171.0</v>
      </c>
      <c r="T119" s="8">
        <v>5457.0</v>
      </c>
      <c r="U119" s="8">
        <v>4190626.0</v>
      </c>
      <c r="V119" s="168">
        <v>563628.0</v>
      </c>
      <c r="W119" s="168">
        <v>3633088.0</v>
      </c>
      <c r="X119" s="168">
        <v>3790.0</v>
      </c>
      <c r="Y119" s="168">
        <v>5721.0</v>
      </c>
      <c r="Z119" s="169">
        <v>34074.0</v>
      </c>
      <c r="AF119" s="168">
        <v>9480.0</v>
      </c>
      <c r="AH119" s="128"/>
      <c r="AI119" s="170">
        <v>44057.99930555555</v>
      </c>
      <c r="AJ119" s="171">
        <v>44058.66736111111</v>
      </c>
      <c r="AK119" s="8" t="s">
        <v>317</v>
      </c>
      <c r="AL119" s="8" t="s">
        <v>326</v>
      </c>
      <c r="AM119" s="8" t="s">
        <v>347</v>
      </c>
      <c r="AN119" s="8" t="s">
        <v>310</v>
      </c>
      <c r="AQ119" s="128"/>
      <c r="AR119" s="128"/>
      <c r="AS119" s="128"/>
      <c r="AT119" s="128"/>
      <c r="AU119" s="128"/>
      <c r="AV119" s="128"/>
    </row>
    <row r="120" ht="16.5" customHeight="1">
      <c r="A120" s="167">
        <v>44057.0</v>
      </c>
      <c r="B120" s="8" t="s">
        <v>186</v>
      </c>
      <c r="C120" s="128"/>
      <c r="D120" s="128"/>
      <c r="E120" s="128"/>
      <c r="F120" s="128"/>
      <c r="G120" s="128"/>
      <c r="H120" s="128"/>
      <c r="I120" s="8">
        <v>401862.0</v>
      </c>
      <c r="J120" s="8">
        <v>26788.0</v>
      </c>
      <c r="K120" s="8">
        <v>375046.0</v>
      </c>
      <c r="L120" s="8">
        <v>408950.0</v>
      </c>
      <c r="M120" s="8">
        <v>27323.0</v>
      </c>
      <c r="N120" s="8">
        <v>381574.0</v>
      </c>
      <c r="O120" s="8">
        <v>5428856.0</v>
      </c>
      <c r="P120" s="8">
        <v>5562499.0</v>
      </c>
      <c r="Q120" s="8">
        <v>718241.0</v>
      </c>
      <c r="R120" s="8">
        <v>4814951.0</v>
      </c>
      <c r="S120" s="8">
        <v>552000.0</v>
      </c>
      <c r="T120" s="8">
        <v>5337.0</v>
      </c>
      <c r="U120" s="8">
        <v>4148396.0</v>
      </c>
      <c r="V120" s="168">
        <v>557337.0</v>
      </c>
      <c r="W120" s="168">
        <v>3597280.0</v>
      </c>
      <c r="X120" s="168">
        <v>3718.0</v>
      </c>
      <c r="Y120" s="168">
        <v>5893.0</v>
      </c>
      <c r="Z120" s="169">
        <v>33568.0</v>
      </c>
      <c r="AF120" s="168">
        <v>9276.0</v>
      </c>
      <c r="AH120" s="128"/>
      <c r="AI120" s="170">
        <v>44056.99930555555</v>
      </c>
      <c r="AJ120" s="171">
        <v>44057.665972222225</v>
      </c>
      <c r="AK120" s="8" t="s">
        <v>317</v>
      </c>
      <c r="AL120" s="8" t="s">
        <v>312</v>
      </c>
      <c r="AM120" s="8" t="s">
        <v>347</v>
      </c>
      <c r="AN120" s="8" t="s">
        <v>310</v>
      </c>
      <c r="AQ120" s="128"/>
      <c r="AR120" s="128"/>
      <c r="AS120" s="128"/>
      <c r="AT120" s="128"/>
      <c r="AU120" s="128"/>
      <c r="AV120" s="128"/>
    </row>
    <row r="121" ht="16.5" customHeight="1">
      <c r="A121" s="167">
        <v>44056.0</v>
      </c>
      <c r="B121" s="8" t="s">
        <v>186</v>
      </c>
      <c r="C121" s="128"/>
      <c r="D121" s="128"/>
      <c r="E121" s="128"/>
      <c r="F121" s="128"/>
      <c r="G121" s="128"/>
      <c r="H121" s="128"/>
      <c r="I121" s="8">
        <v>401862.0</v>
      </c>
      <c r="J121" s="8">
        <v>26788.0</v>
      </c>
      <c r="K121" s="8">
        <v>375046.0</v>
      </c>
      <c r="L121" s="8">
        <v>408950.0</v>
      </c>
      <c r="M121" s="8">
        <v>27323.0</v>
      </c>
      <c r="N121" s="8">
        <v>381574.0</v>
      </c>
      <c r="O121" s="8">
        <v>5354124.0</v>
      </c>
      <c r="P121" s="8">
        <v>5497351.0</v>
      </c>
      <c r="Q121" s="8">
        <v>710087.0</v>
      </c>
      <c r="R121" s="8">
        <v>4758626.0</v>
      </c>
      <c r="S121" s="128"/>
      <c r="T121" s="128"/>
      <c r="U121" s="8">
        <v>4128584.0</v>
      </c>
      <c r="V121" s="168">
        <v>549340.0</v>
      </c>
      <c r="W121" s="168">
        <v>3564981.0</v>
      </c>
      <c r="X121" s="168">
        <v>3618.0</v>
      </c>
      <c r="Y121" s="168">
        <v>6325.0</v>
      </c>
      <c r="Z121" s="169">
        <v>32947.0</v>
      </c>
      <c r="AF121" s="168">
        <v>9047.0</v>
      </c>
      <c r="AH121" s="128"/>
      <c r="AI121" s="170">
        <v>44055.99930555555</v>
      </c>
      <c r="AJ121" s="171">
        <v>44056.66180555556</v>
      </c>
      <c r="AK121" s="8" t="s">
        <v>317</v>
      </c>
      <c r="AL121" s="8" t="s">
        <v>326</v>
      </c>
      <c r="AM121" s="8" t="s">
        <v>347</v>
      </c>
      <c r="AN121" s="8" t="s">
        <v>310</v>
      </c>
      <c r="AQ121" s="128"/>
      <c r="AR121" s="128"/>
      <c r="AS121" s="128"/>
      <c r="AT121" s="128"/>
      <c r="AU121" s="128"/>
      <c r="AV121" s="128"/>
    </row>
    <row r="122" ht="16.5" customHeight="1">
      <c r="A122" s="167">
        <v>44055.0</v>
      </c>
      <c r="B122" s="8" t="s">
        <v>186</v>
      </c>
      <c r="C122" s="128"/>
      <c r="D122" s="128"/>
      <c r="E122" s="128"/>
      <c r="F122" s="128"/>
      <c r="G122" s="128"/>
      <c r="H122" s="128"/>
      <c r="I122" s="8">
        <v>401862.0</v>
      </c>
      <c r="J122" s="8">
        <v>26788.0</v>
      </c>
      <c r="K122" s="8">
        <v>375046.0</v>
      </c>
      <c r="L122" s="8">
        <v>408950.0</v>
      </c>
      <c r="M122" s="8">
        <v>27323.0</v>
      </c>
      <c r="N122" s="8">
        <v>381574.0</v>
      </c>
      <c r="O122" s="8">
        <v>5289628.0</v>
      </c>
      <c r="P122" s="8">
        <v>5438795.0</v>
      </c>
      <c r="Q122" s="8">
        <v>701395.0</v>
      </c>
      <c r="R122" s="8">
        <v>4709452.0</v>
      </c>
      <c r="S122" s="128"/>
      <c r="T122" s="128"/>
      <c r="U122" s="8">
        <v>4093972.0</v>
      </c>
      <c r="V122" s="168">
        <v>543113.0</v>
      </c>
      <c r="W122" s="168">
        <v>3536678.0</v>
      </c>
      <c r="X122" s="168">
        <v>3529.0</v>
      </c>
      <c r="Y122" s="168">
        <v>6551.0</v>
      </c>
      <c r="Z122" s="169">
        <v>32349.0</v>
      </c>
      <c r="AF122" s="168">
        <v>8898.0</v>
      </c>
      <c r="AH122" s="128"/>
      <c r="AI122" s="170">
        <v>44054.99930555555</v>
      </c>
      <c r="AJ122" s="171">
        <v>44055.65138888889</v>
      </c>
      <c r="AK122" s="8" t="s">
        <v>317</v>
      </c>
      <c r="AL122" s="8" t="s">
        <v>326</v>
      </c>
      <c r="AM122" s="8" t="s">
        <v>347</v>
      </c>
      <c r="AN122" s="8" t="s">
        <v>310</v>
      </c>
      <c r="AQ122" s="128"/>
      <c r="AR122" s="128"/>
      <c r="AS122" s="128"/>
      <c r="AT122" s="128"/>
      <c r="AU122" s="128"/>
      <c r="AV122" s="128"/>
    </row>
    <row r="123" ht="16.5" customHeight="1">
      <c r="A123" s="167">
        <v>44054.0</v>
      </c>
      <c r="B123" s="8" t="s">
        <v>186</v>
      </c>
      <c r="C123" s="128"/>
      <c r="D123" s="128"/>
      <c r="E123" s="128"/>
      <c r="F123" s="128"/>
      <c r="G123" s="128"/>
      <c r="H123" s="128"/>
      <c r="I123" s="8">
        <v>401862.0</v>
      </c>
      <c r="J123" s="8">
        <v>26788.0</v>
      </c>
      <c r="K123" s="8">
        <v>375046.0</v>
      </c>
      <c r="L123" s="8">
        <v>408950.0</v>
      </c>
      <c r="M123" s="8">
        <v>27323.0</v>
      </c>
      <c r="N123" s="8">
        <v>381574.0</v>
      </c>
      <c r="O123" s="8">
        <v>5222659.0</v>
      </c>
      <c r="P123" s="8">
        <v>5375903.0</v>
      </c>
      <c r="Q123" s="8">
        <v>690302.0</v>
      </c>
      <c r="R123" s="8">
        <v>4658471.0</v>
      </c>
      <c r="S123" s="128"/>
      <c r="T123" s="128"/>
      <c r="U123" s="8">
        <v>4055587.0</v>
      </c>
      <c r="V123" s="168">
        <v>535018.0</v>
      </c>
      <c r="W123" s="168">
        <v>3506483.0</v>
      </c>
      <c r="X123" s="168">
        <v>3444.0</v>
      </c>
      <c r="Y123" s="168">
        <v>6753.0</v>
      </c>
      <c r="Z123" s="169">
        <v>31750.0</v>
      </c>
      <c r="AF123" s="168">
        <v>8685.0</v>
      </c>
      <c r="AG123" s="168">
        <v>8685.0</v>
      </c>
      <c r="AH123" s="128"/>
      <c r="AI123" s="170">
        <v>44053.99930555555</v>
      </c>
      <c r="AJ123" s="170">
        <v>44054.65277777778</v>
      </c>
      <c r="AK123" s="8" t="s">
        <v>317</v>
      </c>
      <c r="AL123" s="8" t="s">
        <v>326</v>
      </c>
      <c r="AM123" s="8" t="s">
        <v>347</v>
      </c>
      <c r="AN123" s="8" t="s">
        <v>310</v>
      </c>
      <c r="AQ123" s="128"/>
      <c r="AR123" s="128"/>
      <c r="AS123" s="128"/>
      <c r="AT123" s="128"/>
      <c r="AU123" s="128"/>
      <c r="AV123" s="128"/>
    </row>
    <row r="124" ht="16.5" customHeight="1">
      <c r="A124" s="167">
        <v>44053.0</v>
      </c>
      <c r="B124" s="8" t="s">
        <v>186</v>
      </c>
      <c r="C124" s="128"/>
      <c r="D124" s="128"/>
      <c r="E124" s="128"/>
      <c r="F124" s="128"/>
      <c r="G124" s="128"/>
      <c r="H124" s="128"/>
      <c r="I124" s="8">
        <v>401862.0</v>
      </c>
      <c r="J124" s="8">
        <v>26788.0</v>
      </c>
      <c r="K124" s="8">
        <v>375046.0</v>
      </c>
      <c r="L124" s="8">
        <v>408950.0</v>
      </c>
      <c r="M124" s="8">
        <v>27323.0</v>
      </c>
      <c r="N124" s="8">
        <v>381574.0</v>
      </c>
      <c r="O124" s="8">
        <v>5167187.0</v>
      </c>
      <c r="P124" s="8">
        <v>5320145.0</v>
      </c>
      <c r="Q124" s="8">
        <v>682190.0</v>
      </c>
      <c r="R124" s="8">
        <v>4611442.0</v>
      </c>
      <c r="S124" s="128"/>
      <c r="T124" s="128"/>
      <c r="U124" s="8">
        <v>4020073.0</v>
      </c>
      <c r="V124" s="168">
        <v>529256.0</v>
      </c>
      <c r="W124" s="168">
        <v>3476896.0</v>
      </c>
      <c r="X124" s="168">
        <v>3362.0</v>
      </c>
      <c r="Y124" s="168">
        <v>6948.0</v>
      </c>
      <c r="Z124" s="169">
        <v>31177.0</v>
      </c>
      <c r="AF124" s="168">
        <v>8408.0</v>
      </c>
      <c r="AG124" s="168">
        <v>8408.0</v>
      </c>
      <c r="AH124" s="128"/>
      <c r="AI124" s="170">
        <v>44052.99930555555</v>
      </c>
      <c r="AJ124" s="171">
        <v>44053.679861111115</v>
      </c>
      <c r="AK124" s="8" t="s">
        <v>317</v>
      </c>
      <c r="AL124" s="8" t="s">
        <v>326</v>
      </c>
      <c r="AM124" s="8" t="s">
        <v>347</v>
      </c>
      <c r="AN124" s="8" t="s">
        <v>310</v>
      </c>
      <c r="AQ124" s="128"/>
      <c r="AR124" s="128"/>
      <c r="AS124" s="128"/>
      <c r="AT124" s="128"/>
      <c r="AU124" s="128"/>
      <c r="AV124" s="128"/>
    </row>
    <row r="125" ht="16.5" customHeight="1">
      <c r="A125" s="167">
        <v>44052.0</v>
      </c>
      <c r="B125" s="8" t="s">
        <v>186</v>
      </c>
      <c r="C125" s="128"/>
      <c r="D125" s="128"/>
      <c r="E125" s="128"/>
      <c r="F125" s="128"/>
      <c r="G125" s="128"/>
      <c r="H125" s="128"/>
      <c r="I125" s="8">
        <v>401862.0</v>
      </c>
      <c r="J125" s="8">
        <v>26788.0</v>
      </c>
      <c r="K125" s="8">
        <v>375046.0</v>
      </c>
      <c r="L125" s="8">
        <v>408950.0</v>
      </c>
      <c r="M125" s="8">
        <v>27323.0</v>
      </c>
      <c r="N125" s="8">
        <v>381574.0</v>
      </c>
      <c r="O125" s="8">
        <v>5119253.0</v>
      </c>
      <c r="P125" s="8">
        <v>5274241.0</v>
      </c>
      <c r="Q125" s="8">
        <v>676365.0</v>
      </c>
      <c r="R125" s="8">
        <v>4571866.0</v>
      </c>
      <c r="S125" s="128"/>
      <c r="T125" s="128"/>
      <c r="U125" s="8">
        <v>3991826.0</v>
      </c>
      <c r="V125" s="168">
        <v>525106.0</v>
      </c>
      <c r="W125" s="168">
        <v>3452857.0</v>
      </c>
      <c r="X125" s="168">
        <v>3353.0</v>
      </c>
      <c r="Y125" s="168">
        <v>6848.0</v>
      </c>
      <c r="Z125" s="169">
        <v>30893.0</v>
      </c>
      <c r="AF125" s="168">
        <v>8315.0</v>
      </c>
      <c r="AG125" s="168">
        <v>8315.0</v>
      </c>
      <c r="AH125" s="128"/>
      <c r="AI125" s="170">
        <v>44051.99930555555</v>
      </c>
      <c r="AJ125" s="171">
        <v>44052.70416666666</v>
      </c>
      <c r="AK125" s="8" t="s">
        <v>319</v>
      </c>
      <c r="AL125" s="8" t="s">
        <v>326</v>
      </c>
      <c r="AM125" s="8" t="s">
        <v>347</v>
      </c>
      <c r="AN125" s="8" t="s">
        <v>310</v>
      </c>
      <c r="AQ125" s="128"/>
      <c r="AR125" s="128"/>
      <c r="AS125" s="128"/>
      <c r="AT125" s="128"/>
      <c r="AU125" s="128"/>
      <c r="AV125" s="128"/>
    </row>
    <row r="126" ht="16.5" customHeight="1">
      <c r="A126" s="167">
        <v>44051.0</v>
      </c>
      <c r="B126" s="8" t="s">
        <v>186</v>
      </c>
      <c r="C126" s="128"/>
      <c r="D126" s="128"/>
      <c r="E126" s="128"/>
      <c r="F126" s="128"/>
      <c r="G126" s="128"/>
      <c r="H126" s="128"/>
      <c r="I126" s="8">
        <v>401862.0</v>
      </c>
      <c r="J126" s="8">
        <v>26788.0</v>
      </c>
      <c r="K126" s="8">
        <v>375046.0</v>
      </c>
      <c r="L126" s="8">
        <v>408950.0</v>
      </c>
      <c r="M126" s="8">
        <v>27323.0</v>
      </c>
      <c r="N126" s="8">
        <v>381574.0</v>
      </c>
      <c r="O126" s="8">
        <v>5047703.0</v>
      </c>
      <c r="P126" s="8">
        <v>5212309.0</v>
      </c>
      <c r="Q126" s="8">
        <v>667997.0</v>
      </c>
      <c r="R126" s="8">
        <v>4518861.0</v>
      </c>
      <c r="S126" s="128"/>
      <c r="T126" s="128"/>
      <c r="U126" s="8">
        <v>3952028.0</v>
      </c>
      <c r="V126" s="168">
        <v>518967.0</v>
      </c>
      <c r="W126" s="168">
        <v>3419295.0</v>
      </c>
      <c r="X126" s="168">
        <v>3350.0</v>
      </c>
      <c r="Y126" s="168">
        <v>6890.0</v>
      </c>
      <c r="Z126" s="169">
        <v>30639.0</v>
      </c>
      <c r="AF126" s="168">
        <v>8238.0</v>
      </c>
      <c r="AG126" s="168">
        <v>8238.0</v>
      </c>
      <c r="AH126" s="128"/>
      <c r="AI126" s="170">
        <v>44050.99930555555</v>
      </c>
      <c r="AJ126" s="171">
        <v>44051.65902777778</v>
      </c>
      <c r="AK126" s="8" t="s">
        <v>317</v>
      </c>
      <c r="AL126" s="8" t="s">
        <v>326</v>
      </c>
      <c r="AM126" s="8" t="s">
        <v>347</v>
      </c>
      <c r="AN126" s="8" t="s">
        <v>310</v>
      </c>
      <c r="AQ126" s="128"/>
      <c r="AR126" s="128"/>
      <c r="AS126" s="128"/>
      <c r="AT126" s="128"/>
      <c r="AU126" s="128"/>
      <c r="AV126" s="128"/>
    </row>
    <row r="127" ht="16.5" customHeight="1">
      <c r="A127" s="167">
        <v>44050.0</v>
      </c>
      <c r="B127" s="8" t="s">
        <v>186</v>
      </c>
      <c r="C127" s="128"/>
      <c r="D127" s="128"/>
      <c r="E127" s="128"/>
      <c r="F127" s="128"/>
      <c r="G127" s="128"/>
      <c r="H127" s="128"/>
      <c r="I127" s="8">
        <v>353026.0</v>
      </c>
      <c r="J127" s="8">
        <v>18780.0</v>
      </c>
      <c r="K127" s="8">
        <v>334221.0</v>
      </c>
      <c r="L127" s="8">
        <v>358283.0</v>
      </c>
      <c r="M127" s="8">
        <v>19175.0</v>
      </c>
      <c r="N127" s="8">
        <v>339059.0</v>
      </c>
      <c r="O127" s="8">
        <v>4964316.0</v>
      </c>
      <c r="P127" s="8">
        <v>5135173.0</v>
      </c>
      <c r="Q127" s="8">
        <v>656841.0</v>
      </c>
      <c r="R127" s="8">
        <v>4453694.0</v>
      </c>
      <c r="S127" s="128"/>
      <c r="T127" s="128"/>
      <c r="U127" s="8">
        <v>3903010.0</v>
      </c>
      <c r="V127" s="168">
        <v>510624.0</v>
      </c>
      <c r="W127" s="168">
        <v>3378864.0</v>
      </c>
      <c r="X127" s="168">
        <v>3374.0</v>
      </c>
      <c r="Y127" s="168">
        <v>7144.0</v>
      </c>
      <c r="Z127" s="169">
        <v>30114.0</v>
      </c>
      <c r="AF127" s="168">
        <v>8051.0</v>
      </c>
      <c r="AG127" s="168">
        <v>8051.0</v>
      </c>
      <c r="AH127" s="128"/>
      <c r="AI127" s="170">
        <v>44049.99930555555</v>
      </c>
      <c r="AJ127" s="171">
        <v>44050.73888888889</v>
      </c>
      <c r="AK127" s="8" t="s">
        <v>317</v>
      </c>
      <c r="AL127" s="8" t="s">
        <v>312</v>
      </c>
      <c r="AM127" s="8" t="s">
        <v>347</v>
      </c>
      <c r="AN127" s="8" t="s">
        <v>310</v>
      </c>
      <c r="AQ127" s="128"/>
      <c r="AR127" s="128"/>
      <c r="AS127" s="128"/>
      <c r="AT127" s="128"/>
      <c r="AU127" s="128"/>
      <c r="AV127" s="128"/>
    </row>
    <row r="128" ht="16.5" customHeight="1">
      <c r="A128" s="167">
        <v>44049.0</v>
      </c>
      <c r="B128" s="8" t="s">
        <v>186</v>
      </c>
      <c r="C128" s="128"/>
      <c r="D128" s="128"/>
      <c r="E128" s="128"/>
      <c r="F128" s="128"/>
      <c r="G128" s="128"/>
      <c r="H128" s="128"/>
      <c r="I128" s="8">
        <v>353026.0</v>
      </c>
      <c r="J128" s="8">
        <v>18780.0</v>
      </c>
      <c r="K128" s="8">
        <v>334221.0</v>
      </c>
      <c r="L128" s="8">
        <v>358283.0</v>
      </c>
      <c r="M128" s="8">
        <v>19175.0</v>
      </c>
      <c r="N128" s="8">
        <v>339059.0</v>
      </c>
      <c r="O128" s="8">
        <v>4890559.0</v>
      </c>
      <c r="P128" s="8">
        <v>5073879.0</v>
      </c>
      <c r="Q128" s="8">
        <v>646583.0</v>
      </c>
      <c r="R128" s="8">
        <v>4403366.0</v>
      </c>
      <c r="S128" s="128"/>
      <c r="T128" s="128"/>
      <c r="U128" s="8">
        <v>3863276.0</v>
      </c>
      <c r="V128" s="168">
        <v>503083.0</v>
      </c>
      <c r="W128" s="168">
        <v>3346974.0</v>
      </c>
      <c r="X128" s="168">
        <v>3325.0</v>
      </c>
      <c r="Y128" s="168">
        <v>7459.0</v>
      </c>
      <c r="Z128" s="169">
        <v>29515.0</v>
      </c>
      <c r="AF128" s="168">
        <v>7871.0</v>
      </c>
      <c r="AG128" s="168">
        <v>7871.0</v>
      </c>
      <c r="AH128" s="128"/>
      <c r="AI128" s="170">
        <v>44048.99930555555</v>
      </c>
      <c r="AJ128" s="171">
        <v>44049.680555555555</v>
      </c>
      <c r="AK128" s="8" t="s">
        <v>317</v>
      </c>
      <c r="AL128" s="8" t="s">
        <v>318</v>
      </c>
      <c r="AM128" s="8" t="s">
        <v>348</v>
      </c>
      <c r="AN128" s="8" t="s">
        <v>310</v>
      </c>
      <c r="AQ128" s="128"/>
      <c r="AR128" s="128"/>
      <c r="AS128" s="128"/>
      <c r="AT128" s="128"/>
      <c r="AU128" s="128"/>
      <c r="AV128" s="128"/>
    </row>
    <row r="129" ht="16.5" customHeight="1">
      <c r="A129" s="167">
        <v>44048.0</v>
      </c>
      <c r="B129" s="8" t="s">
        <v>186</v>
      </c>
      <c r="C129" s="128"/>
      <c r="D129" s="128"/>
      <c r="E129" s="128"/>
      <c r="F129" s="128"/>
      <c r="G129" s="128"/>
      <c r="H129" s="128"/>
      <c r="I129" s="8">
        <v>353026.0</v>
      </c>
      <c r="J129" s="8">
        <v>18780.0</v>
      </c>
      <c r="K129" s="8">
        <v>334221.0</v>
      </c>
      <c r="L129" s="8">
        <v>358283.0</v>
      </c>
      <c r="M129" s="8">
        <v>19175.0</v>
      </c>
      <c r="N129" s="8">
        <v>339059.0</v>
      </c>
      <c r="O129" s="8">
        <v>4801814.0</v>
      </c>
      <c r="P129" s="8">
        <v>5004570.0</v>
      </c>
      <c r="Q129" s="8">
        <v>637404.0</v>
      </c>
      <c r="R129" s="8">
        <v>4344367.0</v>
      </c>
      <c r="S129" s="128"/>
      <c r="T129" s="128"/>
      <c r="U129" s="8">
        <v>3820683.0</v>
      </c>
      <c r="V129" s="168">
        <v>495510.0</v>
      </c>
      <c r="W129" s="168">
        <v>3312145.0</v>
      </c>
      <c r="X129" s="168">
        <v>3277.0</v>
      </c>
      <c r="Y129" s="168">
        <v>7615.0</v>
      </c>
      <c r="Z129" s="169">
        <v>28956.0</v>
      </c>
      <c r="AF129" s="168">
        <v>7751.0</v>
      </c>
      <c r="AG129" s="168">
        <v>7751.0</v>
      </c>
      <c r="AH129" s="128"/>
      <c r="AI129" s="170">
        <v>44047.99930555555</v>
      </c>
      <c r="AJ129" s="171">
        <v>44048.65069444444</v>
      </c>
      <c r="AK129" s="8" t="s">
        <v>317</v>
      </c>
      <c r="AL129" s="8" t="s">
        <v>326</v>
      </c>
      <c r="AM129" s="8" t="s">
        <v>348</v>
      </c>
      <c r="AN129" s="8" t="s">
        <v>310</v>
      </c>
      <c r="AQ129" s="128"/>
      <c r="AR129" s="128"/>
      <c r="AS129" s="128"/>
      <c r="AT129" s="128"/>
      <c r="AU129" s="128"/>
      <c r="AV129" s="128"/>
    </row>
    <row r="130" ht="16.5" customHeight="1">
      <c r="A130" s="167">
        <v>44047.0</v>
      </c>
      <c r="B130" s="8" t="s">
        <v>186</v>
      </c>
      <c r="C130" s="128"/>
      <c r="D130" s="128"/>
      <c r="E130" s="128"/>
      <c r="F130" s="128"/>
      <c r="G130" s="128"/>
      <c r="H130" s="128"/>
      <c r="I130" s="8">
        <v>353026.0</v>
      </c>
      <c r="J130" s="8">
        <v>18780.0</v>
      </c>
      <c r="K130" s="8">
        <v>334221.0</v>
      </c>
      <c r="L130" s="8">
        <v>358283.0</v>
      </c>
      <c r="M130" s="8">
        <v>19175.0</v>
      </c>
      <c r="N130" s="8">
        <v>339059.0</v>
      </c>
      <c r="O130" s="8">
        <v>4752867.0</v>
      </c>
      <c r="P130" s="8">
        <v>4957810.0</v>
      </c>
      <c r="Q130" s="8">
        <v>630093.0</v>
      </c>
      <c r="R130" s="8">
        <v>4305309.0</v>
      </c>
      <c r="S130" s="128"/>
      <c r="T130" s="128"/>
      <c r="U130" s="8">
        <v>3790202.0</v>
      </c>
      <c r="V130" s="168">
        <v>490086.0</v>
      </c>
      <c r="W130" s="168">
        <v>3287128.0</v>
      </c>
      <c r="X130" s="168">
        <v>3280.0</v>
      </c>
      <c r="Y130" s="168">
        <v>7857.0</v>
      </c>
      <c r="Z130" s="169">
        <v>28333.0</v>
      </c>
      <c r="AF130" s="168">
        <v>7526.0</v>
      </c>
      <c r="AG130" s="168">
        <v>7526.0</v>
      </c>
      <c r="AH130" s="128"/>
      <c r="AI130" s="170">
        <v>44046.99930555555</v>
      </c>
      <c r="AJ130" s="171">
        <v>44047.65416666667</v>
      </c>
      <c r="AK130" s="8" t="s">
        <v>317</v>
      </c>
      <c r="AL130" s="8" t="s">
        <v>326</v>
      </c>
      <c r="AM130" s="8" t="s">
        <v>348</v>
      </c>
      <c r="AN130" s="8" t="s">
        <v>310</v>
      </c>
      <c r="AQ130" s="128"/>
      <c r="AR130" s="128"/>
      <c r="AS130" s="128"/>
      <c r="AT130" s="128"/>
      <c r="AU130" s="128"/>
      <c r="AV130" s="128"/>
    </row>
    <row r="131" ht="16.5" customHeight="1">
      <c r="A131" s="167">
        <v>44046.0</v>
      </c>
      <c r="B131" s="8" t="s">
        <v>186</v>
      </c>
      <c r="C131" s="128"/>
      <c r="D131" s="128"/>
      <c r="E131" s="128"/>
      <c r="F131" s="128"/>
      <c r="G131" s="128"/>
      <c r="H131" s="128"/>
      <c r="I131" s="8">
        <v>353026.0</v>
      </c>
      <c r="J131" s="8">
        <v>18780.0</v>
      </c>
      <c r="K131" s="8">
        <v>334221.0</v>
      </c>
      <c r="L131" s="8">
        <v>358283.0</v>
      </c>
      <c r="M131" s="8">
        <v>19175.0</v>
      </c>
      <c r="N131" s="8">
        <v>339059.0</v>
      </c>
      <c r="O131" s="8">
        <v>4704476.0</v>
      </c>
      <c r="P131" s="8">
        <v>4908466.0</v>
      </c>
      <c r="Q131" s="8">
        <v>622594.0</v>
      </c>
      <c r="R131" s="8">
        <v>4263794.0</v>
      </c>
      <c r="S131" s="128"/>
      <c r="T131" s="128"/>
      <c r="U131" s="8">
        <v>3758496.0</v>
      </c>
      <c r="V131" s="168">
        <v>484729.0</v>
      </c>
      <c r="W131" s="168">
        <v>3260914.0</v>
      </c>
      <c r="X131" s="168">
        <v>3228.0</v>
      </c>
      <c r="Y131" s="168">
        <v>7938.0</v>
      </c>
      <c r="Z131" s="169">
        <v>27744.0</v>
      </c>
      <c r="AF131" s="168">
        <v>7279.0</v>
      </c>
      <c r="AG131" s="168">
        <v>7279.0</v>
      </c>
      <c r="AH131" s="128"/>
      <c r="AI131" s="170">
        <v>44045.99930555555</v>
      </c>
      <c r="AJ131" s="171">
        <v>44046.65902777778</v>
      </c>
      <c r="AK131" s="8" t="s">
        <v>317</v>
      </c>
      <c r="AL131" s="8" t="s">
        <v>326</v>
      </c>
      <c r="AM131" s="8" t="s">
        <v>348</v>
      </c>
      <c r="AN131" s="8" t="s">
        <v>310</v>
      </c>
      <c r="AQ131" s="128"/>
      <c r="AR131" s="128"/>
      <c r="AS131" s="128"/>
      <c r="AT131" s="128"/>
      <c r="AU131" s="128"/>
      <c r="AV131" s="128"/>
    </row>
    <row r="132" ht="16.5" customHeight="1">
      <c r="A132" s="167">
        <v>44045.0</v>
      </c>
      <c r="B132" s="8" t="s">
        <v>186</v>
      </c>
      <c r="C132" s="128"/>
      <c r="D132" s="128"/>
      <c r="E132" s="128"/>
      <c r="F132" s="128"/>
      <c r="G132" s="128"/>
      <c r="H132" s="128"/>
      <c r="I132" s="8">
        <v>353026.0</v>
      </c>
      <c r="J132" s="8">
        <v>18780.0</v>
      </c>
      <c r="K132" s="8">
        <v>334221.0</v>
      </c>
      <c r="L132" s="8">
        <v>358283.0</v>
      </c>
      <c r="M132" s="8">
        <v>19175.0</v>
      </c>
      <c r="N132" s="8">
        <v>339059.0</v>
      </c>
      <c r="O132" s="8">
        <v>4652563.0</v>
      </c>
      <c r="P132" s="8">
        <v>4859321.0</v>
      </c>
      <c r="Q132" s="8">
        <v>615892.0</v>
      </c>
      <c r="R132" s="8">
        <v>4221931.0</v>
      </c>
      <c r="S132" s="128"/>
      <c r="T132" s="128"/>
      <c r="U132" s="8">
        <v>3726562.0</v>
      </c>
      <c r="V132" s="168">
        <v>479915.0</v>
      </c>
      <c r="W132" s="168">
        <v>3233865.0</v>
      </c>
      <c r="X132" s="168">
        <v>3394.0</v>
      </c>
      <c r="Y132" s="168">
        <v>7952.0</v>
      </c>
      <c r="Z132" s="169">
        <v>27524.0</v>
      </c>
      <c r="AF132" s="168">
        <v>7206.0</v>
      </c>
      <c r="AG132" s="168">
        <v>7206.0</v>
      </c>
      <c r="AH132" s="128"/>
      <c r="AI132" s="170">
        <v>44045.44791666667</v>
      </c>
      <c r="AJ132" s="171">
        <v>44045.71875</v>
      </c>
      <c r="AK132" s="8" t="s">
        <v>312</v>
      </c>
      <c r="AL132" s="8" t="s">
        <v>336</v>
      </c>
      <c r="AM132" s="8" t="s">
        <v>348</v>
      </c>
      <c r="AN132" s="8" t="s">
        <v>310</v>
      </c>
      <c r="AQ132" s="128"/>
      <c r="AR132" s="128"/>
      <c r="AS132" s="128"/>
      <c r="AT132" s="128"/>
      <c r="AU132" s="128"/>
      <c r="AV132" s="128"/>
    </row>
    <row r="133" ht="16.5" customHeight="1">
      <c r="A133" s="167">
        <v>44044.0</v>
      </c>
      <c r="B133" s="8" t="s">
        <v>186</v>
      </c>
      <c r="C133" s="128"/>
      <c r="D133" s="128"/>
      <c r="E133" s="128"/>
      <c r="F133" s="128"/>
      <c r="G133" s="128"/>
      <c r="H133" s="128"/>
      <c r="I133" s="8">
        <v>353026.0</v>
      </c>
      <c r="J133" s="8">
        <v>18780.0</v>
      </c>
      <c r="K133" s="8">
        <v>334221.0</v>
      </c>
      <c r="L133" s="8">
        <v>358283.0</v>
      </c>
      <c r="M133" s="8">
        <v>19175.0</v>
      </c>
      <c r="N133" s="8">
        <v>339059.0</v>
      </c>
      <c r="O133" s="8">
        <v>4578231.0</v>
      </c>
      <c r="P133" s="8">
        <v>4793361.0</v>
      </c>
      <c r="Q133" s="8">
        <v>605946.0</v>
      </c>
      <c r="R133" s="8">
        <v>4166771.0</v>
      </c>
      <c r="S133" s="128"/>
      <c r="T133" s="128"/>
      <c r="U133" s="8">
        <v>3684875.0</v>
      </c>
      <c r="V133" s="168">
        <v>472859.0</v>
      </c>
      <c r="W133" s="168">
        <v>3199415.0</v>
      </c>
      <c r="X133" s="168">
        <v>3409.0</v>
      </c>
      <c r="Y133" s="168">
        <v>8072.0</v>
      </c>
      <c r="Z133" s="169">
        <v>27344.0</v>
      </c>
      <c r="AF133" s="168">
        <v>7144.0</v>
      </c>
      <c r="AG133" s="168">
        <v>7144.0</v>
      </c>
      <c r="AH133" s="128"/>
      <c r="AI133" s="170">
        <v>44043.99930555555</v>
      </c>
      <c r="AJ133" s="171">
        <v>44044.65138888889</v>
      </c>
      <c r="AK133" s="8" t="s">
        <v>317</v>
      </c>
      <c r="AL133" s="8" t="s">
        <v>326</v>
      </c>
      <c r="AM133" s="8" t="s">
        <v>348</v>
      </c>
      <c r="AN133" s="8" t="s">
        <v>310</v>
      </c>
      <c r="AQ133" s="128"/>
      <c r="AR133" s="128"/>
      <c r="AS133" s="128"/>
      <c r="AT133" s="128"/>
      <c r="AU133" s="128"/>
      <c r="AV133" s="128"/>
    </row>
    <row r="134" ht="16.5" customHeight="1">
      <c r="A134" s="167">
        <v>44043.0</v>
      </c>
      <c r="B134" s="8" t="s">
        <v>186</v>
      </c>
      <c r="C134" s="128"/>
      <c r="D134" s="128"/>
      <c r="E134" s="128"/>
      <c r="F134" s="128"/>
      <c r="G134" s="128"/>
      <c r="H134" s="128"/>
      <c r="I134" s="8">
        <v>353026.0</v>
      </c>
      <c r="J134" s="8">
        <v>18780.0</v>
      </c>
      <c r="K134" s="8">
        <v>334221.0</v>
      </c>
      <c r="L134" s="8">
        <v>358283.0</v>
      </c>
      <c r="M134" s="8">
        <v>19175.0</v>
      </c>
      <c r="N134" s="8">
        <v>339059.0</v>
      </c>
      <c r="O134" s="8">
        <v>4493776.0</v>
      </c>
      <c r="P134" s="8">
        <v>4712187.0</v>
      </c>
      <c r="Q134" s="8">
        <v>592572.0</v>
      </c>
      <c r="R134" s="8">
        <v>4099817.0</v>
      </c>
      <c r="S134" s="128"/>
      <c r="T134" s="128"/>
      <c r="U134" s="8">
        <v>3633393.0</v>
      </c>
      <c r="V134" s="168">
        <v>463357.0</v>
      </c>
      <c r="W134" s="168">
        <v>3157702.0</v>
      </c>
      <c r="X134" s="168">
        <v>3363.0</v>
      </c>
      <c r="Y134" s="168">
        <v>8209.0</v>
      </c>
      <c r="Z134" s="169">
        <v>26905.0</v>
      </c>
      <c r="AF134" s="168">
        <v>6966.0</v>
      </c>
      <c r="AG134" s="168">
        <v>6966.0</v>
      </c>
      <c r="AH134" s="128"/>
      <c r="AI134" s="170">
        <v>44042.99930555555</v>
      </c>
      <c r="AJ134" s="171">
        <v>44043.669444444444</v>
      </c>
      <c r="AK134" s="8" t="s">
        <v>317</v>
      </c>
      <c r="AL134" s="8" t="s">
        <v>349</v>
      </c>
      <c r="AM134" s="8" t="s">
        <v>348</v>
      </c>
      <c r="AN134" s="8" t="s">
        <v>310</v>
      </c>
      <c r="AQ134" s="128"/>
      <c r="AR134" s="128"/>
      <c r="AS134" s="128"/>
      <c r="AT134" s="128"/>
      <c r="AU134" s="128"/>
      <c r="AV134" s="128"/>
    </row>
    <row r="135" ht="16.5" customHeight="1">
      <c r="A135" s="167">
        <v>44042.0</v>
      </c>
      <c r="B135" s="8" t="s">
        <v>186</v>
      </c>
      <c r="C135" s="128"/>
      <c r="D135" s="128"/>
      <c r="E135" s="128"/>
      <c r="F135" s="128"/>
      <c r="G135" s="128"/>
      <c r="H135" s="128"/>
      <c r="I135" s="8">
        <v>353026.0</v>
      </c>
      <c r="J135" s="8">
        <v>18780.0</v>
      </c>
      <c r="K135" s="8">
        <v>334221.0</v>
      </c>
      <c r="L135" s="8">
        <v>358283.0</v>
      </c>
      <c r="M135" s="8">
        <v>19175.0</v>
      </c>
      <c r="N135" s="8">
        <v>339059.0</v>
      </c>
      <c r="O135" s="8">
        <v>4411574.0</v>
      </c>
      <c r="P135" s="8">
        <v>4635026.0</v>
      </c>
      <c r="Q135" s="8">
        <v>580808.0</v>
      </c>
      <c r="R135" s="8">
        <v>4035319.0</v>
      </c>
      <c r="S135" s="128"/>
      <c r="T135" s="128"/>
      <c r="U135" s="8">
        <v>3584193.0</v>
      </c>
      <c r="V135" s="168">
        <v>454457.0</v>
      </c>
      <c r="W135" s="168">
        <v>3117738.0</v>
      </c>
      <c r="X135" s="168">
        <v>3304.0</v>
      </c>
      <c r="Y135" s="168">
        <v>8395.0</v>
      </c>
      <c r="Z135" s="169">
        <v>26386.0</v>
      </c>
      <c r="AF135" s="168">
        <v>6709.0</v>
      </c>
      <c r="AG135" s="168">
        <v>6709.0</v>
      </c>
      <c r="AH135" s="128"/>
      <c r="AI135" s="170">
        <v>44041.99930555555</v>
      </c>
      <c r="AJ135" s="171">
        <v>44042.65416666667</v>
      </c>
      <c r="AK135" s="8" t="s">
        <v>317</v>
      </c>
      <c r="AL135" s="8" t="s">
        <v>326</v>
      </c>
      <c r="AM135" s="8" t="s">
        <v>348</v>
      </c>
      <c r="AN135" s="8" t="s">
        <v>310</v>
      </c>
      <c r="AQ135" s="128"/>
      <c r="AR135" s="128"/>
      <c r="AS135" s="128"/>
      <c r="AT135" s="128"/>
      <c r="AU135" s="128"/>
      <c r="AV135" s="128"/>
    </row>
    <row r="136" ht="16.5" customHeight="1">
      <c r="A136" s="167">
        <v>44041.0</v>
      </c>
      <c r="B136" s="8" t="s">
        <v>186</v>
      </c>
      <c r="C136" s="128"/>
      <c r="D136" s="128"/>
      <c r="E136" s="128"/>
      <c r="F136" s="128"/>
      <c r="G136" s="128"/>
      <c r="H136" s="128"/>
      <c r="I136" s="8">
        <v>353026.0</v>
      </c>
      <c r="J136" s="8">
        <v>18780.0</v>
      </c>
      <c r="K136" s="8">
        <v>334221.0</v>
      </c>
      <c r="L136" s="128"/>
      <c r="M136" s="128"/>
      <c r="N136" s="128"/>
      <c r="O136" s="8">
        <v>4331458.0</v>
      </c>
      <c r="P136" s="8">
        <v>4557000.0</v>
      </c>
      <c r="Q136" s="8">
        <v>567610.0</v>
      </c>
      <c r="R136" s="8">
        <v>3971204.0</v>
      </c>
      <c r="S136" s="128"/>
      <c r="T136" s="128"/>
      <c r="U136" s="8">
        <v>3531721.0</v>
      </c>
      <c r="V136" s="168">
        <v>444622.0</v>
      </c>
      <c r="W136" s="168">
        <v>3075342.0</v>
      </c>
      <c r="X136" s="168">
        <v>3220.0</v>
      </c>
      <c r="Y136" s="168">
        <v>8720.0</v>
      </c>
      <c r="Z136" s="169">
        <v>25867.0</v>
      </c>
      <c r="AF136" s="168">
        <v>6457.0</v>
      </c>
      <c r="AG136" s="168">
        <v>6457.0</v>
      </c>
      <c r="AH136" s="128"/>
      <c r="AI136" s="170">
        <v>44040.99930555555</v>
      </c>
      <c r="AJ136" s="171">
        <v>44041.70763888889</v>
      </c>
      <c r="AK136" s="8" t="s">
        <v>326</v>
      </c>
      <c r="AL136" s="8" t="s">
        <v>333</v>
      </c>
      <c r="AM136" s="8" t="s">
        <v>350</v>
      </c>
      <c r="AN136" s="8" t="s">
        <v>310</v>
      </c>
      <c r="AQ136" s="128"/>
      <c r="AR136" s="128"/>
      <c r="AS136" s="128"/>
      <c r="AT136" s="128"/>
      <c r="AU136" s="128"/>
      <c r="AV136" s="128"/>
    </row>
    <row r="137" ht="16.5" customHeight="1">
      <c r="A137" s="167">
        <v>44040.0</v>
      </c>
      <c r="B137" s="8" t="s">
        <v>186</v>
      </c>
      <c r="C137" s="128"/>
      <c r="D137" s="128"/>
      <c r="E137" s="128"/>
      <c r="F137" s="128"/>
      <c r="G137" s="128"/>
      <c r="H137" s="128"/>
      <c r="I137" s="8">
        <v>353026.0</v>
      </c>
      <c r="J137" s="8">
        <v>18780.0</v>
      </c>
      <c r="K137" s="8">
        <v>334221.0</v>
      </c>
      <c r="L137" s="128"/>
      <c r="M137" s="128"/>
      <c r="N137" s="128"/>
      <c r="O137" s="8">
        <v>4256937.0</v>
      </c>
      <c r="P137" s="8">
        <v>4485040.0</v>
      </c>
      <c r="Q137" s="8">
        <v>555415.0</v>
      </c>
      <c r="R137" s="8">
        <v>3912374.0</v>
      </c>
      <c r="S137" s="128"/>
      <c r="T137" s="128"/>
      <c r="U137" s="8">
        <v>3485141.0</v>
      </c>
      <c r="V137" s="168">
        <v>435302.0</v>
      </c>
      <c r="W137" s="168">
        <v>3038322.0</v>
      </c>
      <c r="X137" s="168">
        <v>3017.0</v>
      </c>
      <c r="Y137" s="168">
        <v>8992.0</v>
      </c>
      <c r="Z137" s="169">
        <v>25280.0</v>
      </c>
      <c r="AF137" s="168">
        <v>6240.0</v>
      </c>
      <c r="AG137" s="168">
        <v>6240.0</v>
      </c>
      <c r="AH137" s="128"/>
      <c r="AI137" s="170">
        <v>44039.99930555555</v>
      </c>
      <c r="AJ137" s="171">
        <v>44040.72013888889</v>
      </c>
      <c r="AK137" s="8" t="s">
        <v>318</v>
      </c>
      <c r="AL137" s="8" t="s">
        <v>326</v>
      </c>
      <c r="AM137" s="8" t="s">
        <v>350</v>
      </c>
      <c r="AN137" s="8" t="s">
        <v>310</v>
      </c>
      <c r="AQ137" s="128"/>
      <c r="AR137" s="128"/>
      <c r="AS137" s="128"/>
      <c r="AT137" s="128"/>
      <c r="AU137" s="128"/>
      <c r="AV137" s="128"/>
    </row>
    <row r="138" ht="16.5" customHeight="1">
      <c r="A138" s="167">
        <v>44039.0</v>
      </c>
      <c r="B138" s="8" t="s">
        <v>186</v>
      </c>
      <c r="C138" s="128"/>
      <c r="D138" s="128"/>
      <c r="E138" s="128"/>
      <c r="F138" s="128"/>
      <c r="G138" s="128"/>
      <c r="H138" s="128"/>
      <c r="I138" s="8">
        <v>353026.0</v>
      </c>
      <c r="J138" s="8">
        <v>18780.0</v>
      </c>
      <c r="K138" s="8">
        <v>334221.0</v>
      </c>
      <c r="L138" s="128"/>
      <c r="M138" s="128"/>
      <c r="N138" s="128"/>
      <c r="O138" s="8">
        <v>4180523.0</v>
      </c>
      <c r="P138" s="8">
        <v>4411284.0</v>
      </c>
      <c r="Q138" s="8">
        <v>542920.0</v>
      </c>
      <c r="R138" s="8">
        <v>3851809.0</v>
      </c>
      <c r="S138" s="128"/>
      <c r="T138" s="128"/>
      <c r="U138" s="8">
        <v>3436270.0</v>
      </c>
      <c r="V138" s="168">
        <v>426164.0</v>
      </c>
      <c r="W138" s="168">
        <v>2998750.0</v>
      </c>
      <c r="X138" s="168">
        <v>2902.0</v>
      </c>
      <c r="Y138" s="168">
        <v>9098.0</v>
      </c>
      <c r="Z138" s="169">
        <v>24690.0</v>
      </c>
      <c r="AF138" s="168">
        <v>6049.0</v>
      </c>
      <c r="AG138" s="168">
        <v>6049.0</v>
      </c>
      <c r="AH138" s="128"/>
      <c r="AI138" s="170">
        <v>44038.99930555555</v>
      </c>
      <c r="AJ138" s="171">
        <v>44039.70694444445</v>
      </c>
      <c r="AK138" s="8" t="s">
        <v>317</v>
      </c>
      <c r="AL138" s="8" t="s">
        <v>349</v>
      </c>
      <c r="AM138" s="172" t="s">
        <v>350</v>
      </c>
      <c r="AN138" s="172" t="s">
        <v>310</v>
      </c>
      <c r="AQ138" s="128"/>
      <c r="AR138" s="128"/>
      <c r="AS138" s="128"/>
      <c r="AT138" s="128"/>
      <c r="AU138" s="128"/>
      <c r="AV138" s="128"/>
    </row>
    <row r="139" ht="16.5" customHeight="1">
      <c r="A139" s="167">
        <v>44038.0</v>
      </c>
      <c r="B139" s="8" t="s">
        <v>186</v>
      </c>
      <c r="C139" s="128"/>
      <c r="D139" s="128"/>
      <c r="E139" s="128"/>
      <c r="F139" s="128"/>
      <c r="G139" s="128"/>
      <c r="H139" s="128"/>
      <c r="I139" s="8">
        <v>353026.0</v>
      </c>
      <c r="J139" s="8">
        <v>18780.0</v>
      </c>
      <c r="K139" s="8">
        <v>334221.0</v>
      </c>
      <c r="L139" s="128"/>
      <c r="M139" s="128"/>
      <c r="N139" s="128"/>
      <c r="O139" s="8">
        <v>4105191.0</v>
      </c>
      <c r="P139" s="8">
        <v>4340661.0</v>
      </c>
      <c r="Q139" s="8">
        <v>531369.0</v>
      </c>
      <c r="R139" s="8">
        <v>3793442.0</v>
      </c>
      <c r="S139" s="128"/>
      <c r="T139" s="128"/>
      <c r="U139" s="8">
        <v>3391133.0</v>
      </c>
      <c r="V139" s="8">
        <v>417360.0</v>
      </c>
      <c r="W139" s="168">
        <v>2962648.0</v>
      </c>
      <c r="X139" s="168">
        <v>2871.0</v>
      </c>
      <c r="Y139" s="168">
        <v>8951.0</v>
      </c>
      <c r="Z139" s="169">
        <v>24421.0</v>
      </c>
      <c r="AF139" s="168">
        <v>5972.0</v>
      </c>
      <c r="AG139" s="168">
        <v>5972.0</v>
      </c>
      <c r="AH139" s="128"/>
      <c r="AI139" s="170">
        <v>44037.99930555555</v>
      </c>
      <c r="AJ139" s="171">
        <v>44038.694444444445</v>
      </c>
      <c r="AK139" s="8" t="s">
        <v>326</v>
      </c>
      <c r="AL139" s="8" t="s">
        <v>329</v>
      </c>
      <c r="AM139" s="8" t="s">
        <v>350</v>
      </c>
      <c r="AN139" s="8" t="s">
        <v>310</v>
      </c>
      <c r="AQ139" s="128"/>
      <c r="AR139" s="128"/>
      <c r="AS139" s="128"/>
      <c r="AT139" s="128"/>
      <c r="AU139" s="128"/>
      <c r="AV139" s="128"/>
    </row>
    <row r="140" ht="16.5" customHeight="1">
      <c r="A140" s="167">
        <v>44037.0</v>
      </c>
      <c r="B140" s="8" t="s">
        <v>186</v>
      </c>
      <c r="C140" s="128"/>
      <c r="D140" s="128"/>
      <c r="E140" s="128"/>
      <c r="F140" s="128"/>
      <c r="G140" s="128"/>
      <c r="H140" s="128"/>
      <c r="I140" s="8">
        <v>353026.0</v>
      </c>
      <c r="J140" s="8">
        <v>18780.0</v>
      </c>
      <c r="K140" s="8">
        <v>334221.0</v>
      </c>
      <c r="L140" s="128"/>
      <c r="M140" s="128"/>
      <c r="N140" s="128"/>
      <c r="O140" s="8">
        <v>4023711.0</v>
      </c>
      <c r="P140" s="8">
        <v>4263177.0</v>
      </c>
      <c r="Q140" s="8">
        <v>519405.0</v>
      </c>
      <c r="R140" s="8">
        <v>3728507.0</v>
      </c>
      <c r="S140" s="128"/>
      <c r="T140" s="128"/>
      <c r="U140" s="8">
        <v>3340929.0</v>
      </c>
      <c r="V140" s="168">
        <v>408114.0</v>
      </c>
      <c r="W140" s="168">
        <v>2921866.0</v>
      </c>
      <c r="X140" s="168">
        <v>2850.0</v>
      </c>
      <c r="Y140" s="168">
        <v>9035.0</v>
      </c>
      <c r="Z140" s="169">
        <v>24086.0</v>
      </c>
      <c r="AF140" s="168">
        <v>5894.0</v>
      </c>
      <c r="AG140" s="168">
        <v>5894.0</v>
      </c>
      <c r="AH140" s="128"/>
      <c r="AI140" s="170">
        <v>44036.99930555555</v>
      </c>
      <c r="AJ140" s="171">
        <v>44037.652083333334</v>
      </c>
      <c r="AK140" s="8" t="s">
        <v>317</v>
      </c>
      <c r="AL140" s="8" t="s">
        <v>326</v>
      </c>
      <c r="AM140" s="8" t="s">
        <v>350</v>
      </c>
      <c r="AN140" s="8" t="s">
        <v>310</v>
      </c>
      <c r="AQ140" s="128"/>
      <c r="AR140" s="128"/>
      <c r="AS140" s="128"/>
      <c r="AT140" s="128"/>
      <c r="AU140" s="128"/>
      <c r="AV140" s="128"/>
    </row>
    <row r="141" ht="16.5" customHeight="1">
      <c r="A141" s="167">
        <v>44036.0</v>
      </c>
      <c r="B141" s="8" t="s">
        <v>186</v>
      </c>
      <c r="C141" s="128"/>
      <c r="D141" s="128"/>
      <c r="E141" s="128"/>
      <c r="F141" s="128"/>
      <c r="G141" s="128"/>
      <c r="H141" s="128"/>
      <c r="I141" s="8">
        <v>326476.0</v>
      </c>
      <c r="J141" s="8">
        <v>14627.0</v>
      </c>
      <c r="K141" s="8">
        <v>311824.0</v>
      </c>
      <c r="L141" s="128"/>
      <c r="M141" s="128"/>
      <c r="N141" s="128"/>
      <c r="O141" s="8">
        <v>3921208.0</v>
      </c>
      <c r="P141" s="8">
        <v>4166644.0</v>
      </c>
      <c r="Q141" s="8">
        <v>502625.0</v>
      </c>
      <c r="R141" s="8">
        <v>3649517.0</v>
      </c>
      <c r="S141" s="128"/>
      <c r="T141" s="128"/>
      <c r="U141" s="8">
        <v>3281087.0</v>
      </c>
      <c r="V141" s="168">
        <v>396069.0</v>
      </c>
      <c r="W141" s="168">
        <v>2874324.0</v>
      </c>
      <c r="X141" s="168">
        <v>2727.0</v>
      </c>
      <c r="Y141" s="168">
        <v>9200.0</v>
      </c>
      <c r="Z141" s="169">
        <v>23575.0</v>
      </c>
      <c r="AF141" s="168">
        <v>5768.0</v>
      </c>
      <c r="AG141" s="168">
        <v>5768.0</v>
      </c>
      <c r="AH141" s="128"/>
      <c r="AI141" s="170">
        <v>44035.99930555555</v>
      </c>
      <c r="AJ141" s="171">
        <v>44036.731944444444</v>
      </c>
      <c r="AK141" s="8" t="s">
        <v>317</v>
      </c>
      <c r="AL141" s="8" t="s">
        <v>323</v>
      </c>
      <c r="AM141" s="8" t="s">
        <v>350</v>
      </c>
      <c r="AN141" s="8" t="s">
        <v>310</v>
      </c>
      <c r="AQ141" s="128"/>
      <c r="AR141" s="128"/>
      <c r="AS141" s="128"/>
      <c r="AT141" s="128"/>
      <c r="AU141" s="128"/>
      <c r="AV141" s="128"/>
    </row>
    <row r="142" ht="16.5" customHeight="1">
      <c r="A142" s="167">
        <v>44035.0</v>
      </c>
      <c r="B142" s="8" t="s">
        <v>186</v>
      </c>
      <c r="C142" s="128"/>
      <c r="D142" s="128"/>
      <c r="E142" s="128"/>
      <c r="F142" s="128"/>
      <c r="G142" s="128"/>
      <c r="H142" s="128"/>
      <c r="I142" s="8">
        <v>326476.0</v>
      </c>
      <c r="J142" s="8">
        <v>14627.0</v>
      </c>
      <c r="K142" s="8">
        <v>311824.0</v>
      </c>
      <c r="L142" s="128"/>
      <c r="M142" s="128"/>
      <c r="N142" s="128"/>
      <c r="O142" s="8">
        <v>3830539.0</v>
      </c>
      <c r="P142" s="8">
        <v>4075056.0</v>
      </c>
      <c r="Q142" s="8">
        <v>486782.0</v>
      </c>
      <c r="R142" s="8">
        <v>3574573.0</v>
      </c>
      <c r="S142" s="128"/>
      <c r="T142" s="128"/>
      <c r="U142" s="8">
        <v>3215185.0</v>
      </c>
      <c r="V142" s="168">
        <v>383749.0</v>
      </c>
      <c r="W142" s="168">
        <v>2821074.0</v>
      </c>
      <c r="X142" s="168">
        <v>2626.0</v>
      </c>
      <c r="Y142" s="168">
        <v>9422.0</v>
      </c>
      <c r="Z142" s="169">
        <v>22991.0</v>
      </c>
      <c r="AF142" s="168">
        <v>5632.0</v>
      </c>
      <c r="AG142" s="168">
        <v>5632.0</v>
      </c>
      <c r="AH142" s="128"/>
      <c r="AI142" s="170">
        <v>44034.99930555555</v>
      </c>
      <c r="AJ142" s="171">
        <v>44035.665972222225</v>
      </c>
      <c r="AK142" s="8" t="s">
        <v>321</v>
      </c>
      <c r="AL142" s="8" t="s">
        <v>317</v>
      </c>
      <c r="AM142" s="8" t="s">
        <v>350</v>
      </c>
      <c r="AN142" s="8" t="s">
        <v>310</v>
      </c>
      <c r="AQ142" s="128"/>
      <c r="AR142" s="128"/>
      <c r="AS142" s="128"/>
      <c r="AT142" s="128"/>
      <c r="AU142" s="128"/>
      <c r="AV142" s="128"/>
    </row>
    <row r="143" ht="16.5" customHeight="1">
      <c r="A143" s="167">
        <v>44034.0</v>
      </c>
      <c r="B143" s="8" t="s">
        <v>186</v>
      </c>
      <c r="C143" s="128"/>
      <c r="D143" s="128"/>
      <c r="E143" s="128"/>
      <c r="F143" s="128"/>
      <c r="G143" s="128"/>
      <c r="H143" s="128"/>
      <c r="I143" s="8">
        <v>326476.0</v>
      </c>
      <c r="J143" s="8">
        <v>14627.0</v>
      </c>
      <c r="K143" s="8">
        <v>311824.0</v>
      </c>
      <c r="L143" s="128"/>
      <c r="M143" s="128"/>
      <c r="N143" s="128"/>
      <c r="O143" s="8">
        <v>3750496.0</v>
      </c>
      <c r="P143" s="8">
        <v>3993867.0</v>
      </c>
      <c r="Q143" s="8">
        <v>473128.0</v>
      </c>
      <c r="R143" s="8">
        <v>3507785.0</v>
      </c>
      <c r="S143" s="128"/>
      <c r="T143" s="128"/>
      <c r="U143" s="8">
        <v>3158741.0</v>
      </c>
      <c r="V143" s="168">
        <v>373637.0</v>
      </c>
      <c r="W143" s="168">
        <v>2775092.0</v>
      </c>
      <c r="X143" s="168">
        <v>2524.0</v>
      </c>
      <c r="Y143" s="168">
        <v>9475.0</v>
      </c>
      <c r="Z143" s="169">
        <v>22588.0</v>
      </c>
      <c r="AF143" s="168">
        <v>5459.0</v>
      </c>
      <c r="AG143" s="168">
        <v>5459.0</v>
      </c>
      <c r="AH143" s="128"/>
      <c r="AI143" s="170">
        <v>44033.99930555555</v>
      </c>
      <c r="AJ143" s="171">
        <v>44034.65625</v>
      </c>
      <c r="AK143" s="8" t="s">
        <v>317</v>
      </c>
      <c r="AL143" s="8" t="s">
        <v>326</v>
      </c>
      <c r="AM143" s="8" t="s">
        <v>350</v>
      </c>
      <c r="AN143" s="8" t="s">
        <v>310</v>
      </c>
      <c r="AQ143" s="128"/>
      <c r="AR143" s="128"/>
      <c r="AS143" s="128"/>
      <c r="AT143" s="128"/>
      <c r="AU143" s="128"/>
      <c r="AV143" s="128"/>
    </row>
    <row r="144" ht="16.5" customHeight="1">
      <c r="A144" s="167">
        <v>44033.0</v>
      </c>
      <c r="B144" s="8" t="s">
        <v>186</v>
      </c>
      <c r="C144" s="128"/>
      <c r="D144" s="128"/>
      <c r="E144" s="128"/>
      <c r="F144" s="128"/>
      <c r="G144" s="128"/>
      <c r="H144" s="128"/>
      <c r="I144" s="8">
        <v>326476.0</v>
      </c>
      <c r="J144" s="8">
        <v>14627.0</v>
      </c>
      <c r="K144" s="8">
        <v>311824.0</v>
      </c>
      <c r="L144" s="128"/>
      <c r="M144" s="128"/>
      <c r="N144" s="128"/>
      <c r="O144" s="8">
        <v>3661911.0</v>
      </c>
      <c r="P144" s="8">
        <v>3912910.0</v>
      </c>
      <c r="Q144" s="8">
        <v>460918.0</v>
      </c>
      <c r="R144" s="8">
        <v>3439642.0</v>
      </c>
      <c r="S144" s="128"/>
      <c r="T144" s="128"/>
      <c r="U144" s="8">
        <v>3103674.0</v>
      </c>
      <c r="V144" s="168">
        <v>363973.0</v>
      </c>
      <c r="W144" s="168">
        <v>2729916.0</v>
      </c>
      <c r="X144" s="168">
        <v>2462.0</v>
      </c>
      <c r="Y144" s="168">
        <v>9520.0</v>
      </c>
      <c r="Z144" s="169">
        <v>22123.0</v>
      </c>
      <c r="AF144" s="168">
        <v>5319.0</v>
      </c>
      <c r="AG144" s="168">
        <v>5319.0</v>
      </c>
      <c r="AH144" s="128"/>
      <c r="AI144" s="170">
        <v>44032.99930555555</v>
      </c>
      <c r="AJ144" s="171">
        <v>44033.71805555555</v>
      </c>
      <c r="AK144" s="8" t="s">
        <v>326</v>
      </c>
      <c r="AL144" s="8" t="s">
        <v>323</v>
      </c>
      <c r="AM144" s="8" t="s">
        <v>350</v>
      </c>
      <c r="AN144" s="8" t="s">
        <v>310</v>
      </c>
      <c r="AQ144" s="128"/>
      <c r="AR144" s="128"/>
      <c r="AS144" s="128"/>
      <c r="AT144" s="128"/>
      <c r="AU144" s="128"/>
      <c r="AV144" s="128"/>
    </row>
    <row r="145" ht="16.5" customHeight="1">
      <c r="A145" s="167">
        <v>44032.0</v>
      </c>
      <c r="B145" s="8" t="s">
        <v>186</v>
      </c>
      <c r="C145" s="128"/>
      <c r="D145" s="128"/>
      <c r="E145" s="128"/>
      <c r="F145" s="128"/>
      <c r="G145" s="128"/>
      <c r="H145" s="128"/>
      <c r="I145" s="8">
        <v>297009.0</v>
      </c>
      <c r="J145" s="8">
        <v>12002.0</v>
      </c>
      <c r="K145" s="8">
        <v>284980.0</v>
      </c>
      <c r="L145" s="128"/>
      <c r="M145" s="128"/>
      <c r="N145" s="128"/>
      <c r="O145" s="8">
        <v>3595456.0</v>
      </c>
      <c r="P145" s="8">
        <v>3845270.0</v>
      </c>
      <c r="Q145" s="8">
        <v>448764.0</v>
      </c>
      <c r="R145" s="8">
        <v>3384679.0</v>
      </c>
      <c r="S145" s="128"/>
      <c r="T145" s="128"/>
      <c r="U145" s="8">
        <v>3055922.0</v>
      </c>
      <c r="V145" s="168">
        <v>354710.0</v>
      </c>
      <c r="W145" s="168">
        <v>2691712.0</v>
      </c>
      <c r="X145" s="168">
        <v>2391.0</v>
      </c>
      <c r="Y145" s="168">
        <v>9489.0</v>
      </c>
      <c r="Z145" s="169">
        <v>21605.0</v>
      </c>
      <c r="AF145" s="168">
        <v>5183.0</v>
      </c>
      <c r="AG145" s="168">
        <v>5183.0</v>
      </c>
      <c r="AH145" s="128"/>
      <c r="AI145" s="170">
        <v>44031.99930555555</v>
      </c>
      <c r="AJ145" s="171">
        <v>44032.694444444445</v>
      </c>
      <c r="AK145" s="8" t="s">
        <v>326</v>
      </c>
      <c r="AL145" s="8" t="s">
        <v>333</v>
      </c>
      <c r="AM145" s="8" t="s">
        <v>350</v>
      </c>
      <c r="AN145" s="8" t="s">
        <v>310</v>
      </c>
      <c r="AQ145" s="128"/>
      <c r="AR145" s="128"/>
      <c r="AS145" s="128"/>
      <c r="AT145" s="128"/>
      <c r="AU145" s="128"/>
      <c r="AV145" s="128"/>
    </row>
    <row r="146" ht="16.5" customHeight="1">
      <c r="A146" s="167">
        <v>44031.0</v>
      </c>
      <c r="B146" s="8" t="s">
        <v>186</v>
      </c>
      <c r="C146" s="128"/>
      <c r="D146" s="128"/>
      <c r="E146" s="128"/>
      <c r="F146" s="128"/>
      <c r="G146" s="128"/>
      <c r="H146" s="128"/>
      <c r="I146" s="8">
        <v>297009.0</v>
      </c>
      <c r="J146" s="8">
        <v>12002.0</v>
      </c>
      <c r="K146" s="8">
        <v>284980.0</v>
      </c>
      <c r="L146" s="128"/>
      <c r="M146" s="128"/>
      <c r="N146" s="128"/>
      <c r="O146" s="8">
        <v>3526542.0</v>
      </c>
      <c r="P146" s="8">
        <v>3775936.0</v>
      </c>
      <c r="Q146" s="8">
        <v>435616.0</v>
      </c>
      <c r="R146" s="8">
        <v>3329053.0</v>
      </c>
      <c r="S146" s="128"/>
      <c r="T146" s="128"/>
      <c r="U146" s="8">
        <v>3006290.0</v>
      </c>
      <c r="V146" s="168">
        <v>344305.0</v>
      </c>
      <c r="W146" s="168">
        <v>2652594.0</v>
      </c>
      <c r="X146" s="168">
        <v>2406.0</v>
      </c>
      <c r="Y146" s="168">
        <v>9363.0</v>
      </c>
      <c r="Z146" s="168">
        <v>21309.0</v>
      </c>
      <c r="AF146" s="168">
        <v>5091.0</v>
      </c>
      <c r="AG146" s="168">
        <v>5091.0</v>
      </c>
      <c r="AH146" s="128"/>
      <c r="AI146" s="170">
        <v>44030.99930555555</v>
      </c>
      <c r="AJ146" s="170">
        <v>44031.70763888889</v>
      </c>
      <c r="AK146" s="8" t="s">
        <v>326</v>
      </c>
      <c r="AL146" s="8" t="s">
        <v>329</v>
      </c>
      <c r="AM146" s="8" t="s">
        <v>350</v>
      </c>
      <c r="AN146" s="8" t="s">
        <v>310</v>
      </c>
      <c r="AQ146" s="128"/>
      <c r="AR146" s="128"/>
      <c r="AS146" s="128"/>
      <c r="AT146" s="128"/>
      <c r="AU146" s="128"/>
      <c r="AV146" s="128"/>
    </row>
    <row r="147" ht="16.5" customHeight="1">
      <c r="A147" s="167">
        <v>44030.0</v>
      </c>
      <c r="B147" s="8" t="s">
        <v>186</v>
      </c>
      <c r="C147" s="128"/>
      <c r="D147" s="128"/>
      <c r="E147" s="128"/>
      <c r="F147" s="128"/>
      <c r="G147" s="128"/>
      <c r="H147" s="128"/>
      <c r="I147" s="8">
        <v>297009.0</v>
      </c>
      <c r="J147" s="8">
        <v>12002.0</v>
      </c>
      <c r="K147" s="8">
        <v>284980.0</v>
      </c>
      <c r="L147" s="128"/>
      <c r="M147" s="128"/>
      <c r="N147" s="128"/>
      <c r="O147" s="8">
        <v>3424946.0</v>
      </c>
      <c r="P147" s="8">
        <v>3677144.0</v>
      </c>
      <c r="Q147" s="8">
        <v>420156.0</v>
      </c>
      <c r="R147" s="8">
        <v>3246327.0</v>
      </c>
      <c r="S147" s="128"/>
      <c r="T147" s="128"/>
      <c r="U147" s="8">
        <v>2935521.0</v>
      </c>
      <c r="V147" s="168">
        <v>331920.0</v>
      </c>
      <c r="W147" s="168">
        <v>2594419.0</v>
      </c>
      <c r="X147" s="168">
        <v>2320.0</v>
      </c>
      <c r="Y147" s="168">
        <v>9144.0</v>
      </c>
      <c r="Z147" s="169">
        <v>20969.0</v>
      </c>
      <c r="AF147" s="168">
        <v>5002.0</v>
      </c>
      <c r="AG147" s="168">
        <v>5002.0</v>
      </c>
      <c r="AH147" s="128"/>
      <c r="AI147" s="170">
        <v>44029.99930555555</v>
      </c>
      <c r="AJ147" s="170">
        <v>44030.65902777778</v>
      </c>
      <c r="AK147" s="8" t="s">
        <v>317</v>
      </c>
      <c r="AL147" s="8" t="s">
        <v>326</v>
      </c>
      <c r="AM147" s="8" t="s">
        <v>350</v>
      </c>
      <c r="AN147" s="8" t="s">
        <v>310</v>
      </c>
      <c r="AO147" s="120"/>
      <c r="AQ147" s="128"/>
      <c r="AR147" s="128"/>
      <c r="AS147" s="128"/>
      <c r="AT147" s="128"/>
      <c r="AU147" s="128"/>
      <c r="AV147" s="128"/>
    </row>
    <row r="148" ht="16.5" customHeight="1">
      <c r="A148" s="167">
        <v>44029.0</v>
      </c>
      <c r="B148" s="8" t="s">
        <v>186</v>
      </c>
      <c r="C148" s="128"/>
      <c r="D148" s="128"/>
      <c r="E148" s="128"/>
      <c r="F148" s="128"/>
      <c r="G148" s="128"/>
      <c r="H148" s="128"/>
      <c r="I148" s="8">
        <v>297009.0</v>
      </c>
      <c r="J148" s="8">
        <v>12002.0</v>
      </c>
      <c r="K148" s="8">
        <v>284980.0</v>
      </c>
      <c r="L148" s="128"/>
      <c r="M148" s="128"/>
      <c r="N148" s="128"/>
      <c r="O148" s="8">
        <v>3344252.0</v>
      </c>
      <c r="P148" s="8">
        <v>3600738.0</v>
      </c>
      <c r="Q148" s="8">
        <v>407133.0</v>
      </c>
      <c r="R148" s="8">
        <v>3183379.0</v>
      </c>
      <c r="S148" s="128"/>
      <c r="T148" s="128"/>
      <c r="U148" s="8">
        <v>2884245.0</v>
      </c>
      <c r="V148" s="168">
        <v>321747.0</v>
      </c>
      <c r="W148" s="168">
        <v>2553527.0</v>
      </c>
      <c r="X148" s="168">
        <v>2250.0</v>
      </c>
      <c r="Y148" s="168">
        <v>8961.0</v>
      </c>
      <c r="Z148" s="169">
        <v>20526.0</v>
      </c>
      <c r="AF148" s="168">
        <v>4912.0</v>
      </c>
      <c r="AG148" s="168">
        <v>4912.0</v>
      </c>
      <c r="AH148" s="128"/>
      <c r="AI148" s="170">
        <v>44028.99930555555</v>
      </c>
      <c r="AJ148" s="170">
        <v>44029.711111111115</v>
      </c>
      <c r="AK148" s="8" t="s">
        <v>317</v>
      </c>
      <c r="AL148" s="8" t="s">
        <v>326</v>
      </c>
      <c r="AM148" s="8" t="s">
        <v>350</v>
      </c>
      <c r="AN148" s="8" t="s">
        <v>310</v>
      </c>
      <c r="AO148" s="120"/>
      <c r="AQ148" s="128"/>
      <c r="AR148" s="128"/>
      <c r="AS148" s="128"/>
      <c r="AT148" s="128"/>
      <c r="AU148" s="128"/>
      <c r="AV148" s="128"/>
    </row>
    <row r="149" ht="16.5" customHeight="1">
      <c r="A149" s="167">
        <v>44028.0</v>
      </c>
      <c r="B149" s="8" t="s">
        <v>186</v>
      </c>
      <c r="C149" s="128"/>
      <c r="D149" s="128"/>
      <c r="E149" s="128"/>
      <c r="F149" s="128"/>
      <c r="G149" s="128"/>
      <c r="H149" s="128"/>
      <c r="I149" s="8">
        <v>297009.0</v>
      </c>
      <c r="J149" s="8">
        <v>12002.0</v>
      </c>
      <c r="K149" s="8">
        <v>284980.0</v>
      </c>
      <c r="L149" s="128"/>
      <c r="M149" s="128"/>
      <c r="N149" s="128"/>
      <c r="O149" s="8">
        <v>3252528.0</v>
      </c>
      <c r="P149" s="8">
        <v>3509789.0</v>
      </c>
      <c r="Q149" s="8">
        <v>393209.0</v>
      </c>
      <c r="R149" s="8">
        <v>3106801.0</v>
      </c>
      <c r="S149" s="128"/>
      <c r="T149" s="128"/>
      <c r="U149" s="8">
        <v>2819000.0</v>
      </c>
      <c r="V149" s="8">
        <v>310573.0</v>
      </c>
      <c r="W149" s="8">
        <v>2499843.0</v>
      </c>
      <c r="X149" s="168">
        <v>2163.0</v>
      </c>
      <c r="Y149" s="168">
        <v>9112.0</v>
      </c>
      <c r="Z149" s="169">
        <v>20154.0</v>
      </c>
      <c r="AF149" s="8">
        <v>4782.0</v>
      </c>
      <c r="AG149" s="168">
        <v>4782.0</v>
      </c>
      <c r="AH149" s="128"/>
      <c r="AI149" s="170">
        <v>44026.99930555555</v>
      </c>
      <c r="AJ149" s="170">
        <v>44028.71805555555</v>
      </c>
      <c r="AK149" s="8" t="s">
        <v>326</v>
      </c>
      <c r="AL149" s="8" t="s">
        <v>331</v>
      </c>
      <c r="AM149" s="8" t="s">
        <v>350</v>
      </c>
      <c r="AN149" s="8" t="s">
        <v>310</v>
      </c>
      <c r="AO149" s="120"/>
      <c r="AQ149" s="128"/>
      <c r="AR149" s="128"/>
      <c r="AS149" s="128"/>
      <c r="AT149" s="128"/>
      <c r="AU149" s="128"/>
      <c r="AV149" s="128"/>
    </row>
    <row r="150" ht="16.5" customHeight="1">
      <c r="A150" s="167">
        <v>44027.0</v>
      </c>
      <c r="B150" s="8" t="s">
        <v>186</v>
      </c>
      <c r="C150" s="128"/>
      <c r="D150" s="128"/>
      <c r="E150" s="128"/>
      <c r="F150" s="128"/>
      <c r="G150" s="128"/>
      <c r="H150" s="128"/>
      <c r="I150" s="8">
        <v>297009.0</v>
      </c>
      <c r="J150" s="8">
        <v>12002.0</v>
      </c>
      <c r="K150" s="8">
        <v>284980.0</v>
      </c>
      <c r="L150" s="128"/>
      <c r="M150" s="128"/>
      <c r="N150" s="128"/>
      <c r="O150" s="8">
        <v>3149444.0</v>
      </c>
      <c r="P150" s="8">
        <v>3404892.0</v>
      </c>
      <c r="Q150" s="8">
        <v>376345.0</v>
      </c>
      <c r="R150" s="8">
        <v>3019257.0</v>
      </c>
      <c r="S150" s="128"/>
      <c r="T150" s="128"/>
      <c r="U150" s="8">
        <v>2739169.0</v>
      </c>
      <c r="V150" s="168">
        <v>296814.0</v>
      </c>
      <c r="W150" s="168">
        <v>2434143.0</v>
      </c>
      <c r="X150" s="168">
        <v>2189.0</v>
      </c>
      <c r="Y150" s="8">
        <v>8217.0</v>
      </c>
      <c r="Z150" s="169">
        <v>19659.0</v>
      </c>
      <c r="AA150" s="128"/>
      <c r="AB150" s="128"/>
      <c r="AC150" s="128"/>
      <c r="AD150" s="128"/>
      <c r="AE150" s="128"/>
      <c r="AF150" s="8">
        <v>4626.0</v>
      </c>
      <c r="AG150" s="168">
        <v>4626.0</v>
      </c>
      <c r="AH150" s="128"/>
      <c r="AI150" s="170">
        <v>44026.99930555555</v>
      </c>
      <c r="AJ150" s="170">
        <v>44028.71805555555</v>
      </c>
      <c r="AK150" s="8" t="s">
        <v>326</v>
      </c>
      <c r="AL150" s="8" t="s">
        <v>331</v>
      </c>
      <c r="AM150" s="8" t="s">
        <v>350</v>
      </c>
      <c r="AN150" s="8" t="s">
        <v>310</v>
      </c>
      <c r="AO150" s="120"/>
      <c r="AQ150" s="161"/>
      <c r="AR150" s="128"/>
      <c r="AS150" s="128"/>
      <c r="AT150" s="128"/>
      <c r="AU150" s="128"/>
      <c r="AV150" s="128"/>
    </row>
    <row r="151" ht="16.5" customHeight="1">
      <c r="A151" s="167">
        <v>44026.0</v>
      </c>
      <c r="B151" s="8" t="s">
        <v>186</v>
      </c>
      <c r="C151" s="128"/>
      <c r="D151" s="128"/>
      <c r="E151" s="128"/>
      <c r="F151" s="128"/>
      <c r="G151" s="128"/>
      <c r="H151" s="128"/>
      <c r="I151" s="8">
        <v>297009.0</v>
      </c>
      <c r="J151" s="8">
        <v>12002.0</v>
      </c>
      <c r="K151" s="8">
        <v>284980.0</v>
      </c>
      <c r="L151" s="128"/>
      <c r="M151" s="128"/>
      <c r="N151" s="128"/>
      <c r="O151" s="8">
        <v>3078403.0</v>
      </c>
      <c r="P151" s="8">
        <v>3330418.0</v>
      </c>
      <c r="Q151" s="8">
        <v>363828.0</v>
      </c>
      <c r="R151" s="8">
        <v>2957751.0</v>
      </c>
      <c r="S151" s="128"/>
      <c r="T151" s="128"/>
      <c r="U151" s="8">
        <v>2688366.0</v>
      </c>
      <c r="V151" s="168">
        <v>286822.0</v>
      </c>
      <c r="W151" s="168">
        <v>2393614.0</v>
      </c>
      <c r="X151" s="168">
        <v>387.0</v>
      </c>
      <c r="Y151" s="8">
        <v>8354.0</v>
      </c>
      <c r="Z151" s="169">
        <v>19201.0</v>
      </c>
      <c r="AA151" s="128"/>
      <c r="AB151" s="128"/>
      <c r="AC151" s="128"/>
      <c r="AD151" s="128"/>
      <c r="AE151" s="128"/>
      <c r="AF151" s="8">
        <v>4514.0</v>
      </c>
      <c r="AG151" s="168">
        <v>4514.0</v>
      </c>
      <c r="AH151" s="128"/>
      <c r="AI151" s="170">
        <v>44024.99930555555</v>
      </c>
      <c r="AJ151" s="170">
        <v>44026.69097222222</v>
      </c>
      <c r="AK151" s="8" t="s">
        <v>333</v>
      </c>
      <c r="AL151" s="8" t="s">
        <v>230</v>
      </c>
      <c r="AM151" s="8" t="s">
        <v>350</v>
      </c>
      <c r="AN151" s="8" t="s">
        <v>310</v>
      </c>
      <c r="AO151" s="120"/>
      <c r="AQ151" s="128"/>
      <c r="AR151" s="128"/>
      <c r="AS151" s="128"/>
      <c r="AT151" s="128"/>
      <c r="AU151" s="128"/>
      <c r="AV151" s="128"/>
    </row>
    <row r="152" ht="16.5" customHeight="1">
      <c r="A152" s="167">
        <v>44025.0</v>
      </c>
      <c r="B152" s="8" t="s">
        <v>186</v>
      </c>
      <c r="C152" s="128"/>
      <c r="D152" s="128"/>
      <c r="E152" s="128"/>
      <c r="F152" s="128"/>
      <c r="G152" s="128"/>
      <c r="H152" s="128"/>
      <c r="I152" s="8">
        <v>297009.0</v>
      </c>
      <c r="J152" s="8">
        <v>12002.0</v>
      </c>
      <c r="K152" s="8">
        <v>284980.0</v>
      </c>
      <c r="L152" s="128"/>
      <c r="M152" s="128"/>
      <c r="N152" s="128"/>
      <c r="O152" s="8">
        <v>3018914.0</v>
      </c>
      <c r="P152" s="8">
        <v>3268471.0</v>
      </c>
      <c r="Q152" s="8">
        <v>351831.0</v>
      </c>
      <c r="R152" s="8">
        <v>2908137.0</v>
      </c>
      <c r="S152" s="128"/>
      <c r="T152" s="128"/>
      <c r="U152" s="8">
        <v>2642613.0</v>
      </c>
      <c r="V152" s="168">
        <v>277639.0</v>
      </c>
      <c r="W152" s="168">
        <v>2357139.0</v>
      </c>
      <c r="X152" s="168">
        <v>1995.0</v>
      </c>
      <c r="Y152" s="8">
        <v>8051.0</v>
      </c>
      <c r="Z152" s="169">
        <v>18817.0</v>
      </c>
      <c r="AA152" s="128"/>
      <c r="AB152" s="128"/>
      <c r="AC152" s="128"/>
      <c r="AD152" s="128"/>
      <c r="AE152" s="128"/>
      <c r="AF152" s="8">
        <v>4381.0</v>
      </c>
      <c r="AG152" s="168">
        <v>4381.0</v>
      </c>
      <c r="AH152" s="128"/>
      <c r="AI152" s="170">
        <v>44024.99930555555</v>
      </c>
      <c r="AJ152" s="170">
        <v>44026.69097222222</v>
      </c>
      <c r="AK152" s="8" t="s">
        <v>333</v>
      </c>
      <c r="AL152" s="8" t="s">
        <v>230</v>
      </c>
      <c r="AM152" s="8" t="s">
        <v>350</v>
      </c>
      <c r="AN152" s="8" t="s">
        <v>310</v>
      </c>
      <c r="AO152" s="120"/>
      <c r="AQ152" s="128"/>
      <c r="AR152" s="128"/>
      <c r="AS152" s="128"/>
      <c r="AT152" s="128"/>
      <c r="AU152" s="128"/>
      <c r="AV152" s="128"/>
    </row>
    <row r="153" ht="16.5" customHeight="1">
      <c r="A153" s="167">
        <v>44024.0</v>
      </c>
      <c r="B153" s="8" t="s">
        <v>186</v>
      </c>
      <c r="C153" s="128"/>
      <c r="D153" s="128"/>
      <c r="E153" s="128"/>
      <c r="F153" s="128"/>
      <c r="G153" s="128"/>
      <c r="H153" s="128"/>
      <c r="I153" s="8">
        <v>297009.0</v>
      </c>
      <c r="J153" s="8">
        <v>12002.0</v>
      </c>
      <c r="K153" s="8">
        <v>284980.0</v>
      </c>
      <c r="L153" s="128"/>
      <c r="M153" s="128"/>
      <c r="N153" s="128"/>
      <c r="O153" s="8">
        <v>2917932.0</v>
      </c>
      <c r="P153" s="8">
        <v>3165354.0</v>
      </c>
      <c r="Q153" s="8">
        <v>337795.0</v>
      </c>
      <c r="R153" s="8">
        <v>2819784.0</v>
      </c>
      <c r="S153" s="128"/>
      <c r="T153" s="128"/>
      <c r="U153" s="8">
        <v>2576813.0</v>
      </c>
      <c r="V153" s="168">
        <v>265432.0</v>
      </c>
      <c r="W153" s="168">
        <v>2304196.0</v>
      </c>
      <c r="X153" s="168">
        <v>2096.0</v>
      </c>
      <c r="Y153" s="8">
        <v>7542.0</v>
      </c>
      <c r="Z153" s="169">
        <v>18590.0</v>
      </c>
      <c r="AA153" s="128"/>
      <c r="AB153" s="128"/>
      <c r="AC153" s="128"/>
      <c r="AD153" s="128"/>
      <c r="AE153" s="128"/>
      <c r="AF153" s="8">
        <v>4346.0</v>
      </c>
      <c r="AG153" s="168">
        <v>4346.0</v>
      </c>
      <c r="AH153" s="128"/>
      <c r="AI153" s="170">
        <v>44023.99930555555</v>
      </c>
      <c r="AJ153" s="170">
        <v>44024.492361111115</v>
      </c>
      <c r="AK153" s="8" t="s">
        <v>317</v>
      </c>
      <c r="AL153" s="8" t="s">
        <v>319</v>
      </c>
      <c r="AM153" s="8" t="s">
        <v>350</v>
      </c>
      <c r="AN153" s="8" t="s">
        <v>310</v>
      </c>
      <c r="AO153" s="120"/>
      <c r="AQ153" s="128"/>
      <c r="AR153" s="128"/>
      <c r="AS153" s="128"/>
      <c r="AT153" s="128"/>
      <c r="AU153" s="128"/>
      <c r="AV153" s="128"/>
    </row>
    <row r="154" ht="16.5" customHeight="1">
      <c r="A154" s="167">
        <v>44023.0</v>
      </c>
      <c r="B154" s="8" t="s">
        <v>186</v>
      </c>
      <c r="C154" s="128"/>
      <c r="D154" s="128"/>
      <c r="E154" s="128"/>
      <c r="F154" s="128"/>
      <c r="G154" s="128"/>
      <c r="H154" s="128"/>
      <c r="I154" s="8">
        <v>297009.0</v>
      </c>
      <c r="J154" s="8">
        <v>12002.0</v>
      </c>
      <c r="K154" s="8">
        <v>284980.0</v>
      </c>
      <c r="L154" s="128"/>
      <c r="M154" s="128"/>
      <c r="N154" s="128"/>
      <c r="O154" s="8">
        <v>2788787.0</v>
      </c>
      <c r="P154" s="8">
        <v>3029149.0</v>
      </c>
      <c r="Q154" s="8">
        <v>318664.0</v>
      </c>
      <c r="R154" s="8">
        <v>2703554.0</v>
      </c>
      <c r="S154" s="128"/>
      <c r="T154" s="128"/>
      <c r="U154" s="8">
        <v>2477810.0</v>
      </c>
      <c r="V154" s="168">
        <v>250283.0</v>
      </c>
      <c r="W154" s="168">
        <v>2220788.0</v>
      </c>
      <c r="X154" s="168">
        <v>2040.0</v>
      </c>
      <c r="Y154" s="8">
        <v>7186.0</v>
      </c>
      <c r="Z154" s="169">
        <v>18341.0</v>
      </c>
      <c r="AA154" s="128"/>
      <c r="AB154" s="128"/>
      <c r="AC154" s="128"/>
      <c r="AD154" s="128"/>
      <c r="AE154" s="128"/>
      <c r="AF154" s="8">
        <v>4301.0</v>
      </c>
      <c r="AG154" s="168">
        <v>4301.0</v>
      </c>
      <c r="AH154" s="128"/>
      <c r="AI154" s="170">
        <v>44023.39236111111</v>
      </c>
      <c r="AJ154" s="170">
        <v>44023.66875</v>
      </c>
      <c r="AK154" s="8" t="s">
        <v>321</v>
      </c>
      <c r="AL154" s="8" t="s">
        <v>316</v>
      </c>
      <c r="AM154" s="8" t="s">
        <v>350</v>
      </c>
      <c r="AN154" s="8" t="s">
        <v>310</v>
      </c>
      <c r="AO154" s="120"/>
      <c r="AQ154" s="128"/>
      <c r="AR154" s="128"/>
      <c r="AS154" s="128"/>
      <c r="AT154" s="128"/>
      <c r="AU154" s="128"/>
      <c r="AV154" s="128"/>
    </row>
    <row r="155" ht="16.5" customHeight="1">
      <c r="A155" s="167">
        <v>44022.0</v>
      </c>
      <c r="B155" s="8" t="s">
        <v>186</v>
      </c>
      <c r="C155" s="128"/>
      <c r="D155" s="128"/>
      <c r="E155" s="128"/>
      <c r="F155" s="128"/>
      <c r="G155" s="128"/>
      <c r="H155" s="128"/>
      <c r="I155" s="8">
        <v>271978.0</v>
      </c>
      <c r="J155" s="8">
        <v>10831.0</v>
      </c>
      <c r="K155" s="8">
        <v>261121.0</v>
      </c>
      <c r="L155" s="128"/>
      <c r="M155" s="128"/>
      <c r="N155" s="128"/>
      <c r="O155" s="8">
        <v>2711279.0</v>
      </c>
      <c r="P155" s="8">
        <v>2945253.0</v>
      </c>
      <c r="Q155" s="8">
        <v>305374.0</v>
      </c>
      <c r="R155" s="8">
        <v>2633526.0</v>
      </c>
      <c r="S155" s="128"/>
      <c r="T155" s="128"/>
      <c r="U155" s="8">
        <v>2423992.0</v>
      </c>
      <c r="V155" s="168">
        <v>240009.0</v>
      </c>
      <c r="W155" s="168">
        <v>2177476.0</v>
      </c>
      <c r="X155" s="168">
        <v>1911.0</v>
      </c>
      <c r="Y155" s="8">
        <v>6974.0</v>
      </c>
      <c r="Z155" s="169">
        <v>17916.0</v>
      </c>
      <c r="AA155" s="128"/>
      <c r="AB155" s="128"/>
      <c r="AC155" s="128"/>
      <c r="AD155" s="128"/>
      <c r="AE155" s="128"/>
      <c r="AF155" s="8">
        <v>4203.0</v>
      </c>
      <c r="AG155" s="168">
        <v>4203.0</v>
      </c>
      <c r="AH155" s="128"/>
      <c r="AI155" s="170">
        <v>44021.99930555555</v>
      </c>
      <c r="AJ155" s="170">
        <v>44022.669444444444</v>
      </c>
      <c r="AK155" s="8" t="s">
        <v>321</v>
      </c>
      <c r="AL155" s="8" t="s">
        <v>326</v>
      </c>
      <c r="AM155" s="8" t="s">
        <v>350</v>
      </c>
      <c r="AN155" s="8" t="s">
        <v>310</v>
      </c>
      <c r="AO155" s="120"/>
      <c r="AQ155" s="128"/>
      <c r="AR155" s="128"/>
      <c r="AS155" s="128"/>
      <c r="AT155" s="128"/>
      <c r="AU155" s="128"/>
      <c r="AV155" s="128"/>
    </row>
    <row r="156" ht="16.5" customHeight="1">
      <c r="A156" s="167">
        <v>44021.0</v>
      </c>
      <c r="B156" s="8" t="s">
        <v>186</v>
      </c>
      <c r="C156" s="128"/>
      <c r="D156" s="128"/>
      <c r="E156" s="128"/>
      <c r="F156" s="128"/>
      <c r="G156" s="128"/>
      <c r="H156" s="128"/>
      <c r="I156" s="8">
        <v>271978.0</v>
      </c>
      <c r="J156" s="8">
        <v>10831.0</v>
      </c>
      <c r="K156" s="8">
        <v>261121.0</v>
      </c>
      <c r="L156" s="128"/>
      <c r="M156" s="128"/>
      <c r="N156" s="128"/>
      <c r="O156" s="8">
        <v>2626323.0</v>
      </c>
      <c r="P156" s="8">
        <v>2855852.0</v>
      </c>
      <c r="Q156" s="8">
        <v>291210.0</v>
      </c>
      <c r="R156" s="8">
        <v>2558651.0</v>
      </c>
      <c r="S156" s="128"/>
      <c r="T156" s="128"/>
      <c r="U156" s="8">
        <v>2359636.0</v>
      </c>
      <c r="V156" s="168">
        <v>228759.0</v>
      </c>
      <c r="W156" s="168">
        <v>2124680.0</v>
      </c>
      <c r="X156" s="168">
        <v>1896.0</v>
      </c>
      <c r="Y156" s="128"/>
      <c r="Z156" s="169">
        <v>17479.0</v>
      </c>
      <c r="AA156" s="128"/>
      <c r="AB156" s="128"/>
      <c r="AC156" s="128"/>
      <c r="AD156" s="128"/>
      <c r="AE156" s="128"/>
      <c r="AF156" s="8">
        <v>4111.0</v>
      </c>
      <c r="AG156" s="168">
        <v>4111.0</v>
      </c>
      <c r="AH156" s="128"/>
      <c r="AI156" s="170">
        <v>44020.99930555555</v>
      </c>
      <c r="AJ156" s="170">
        <v>44021.70833333333</v>
      </c>
      <c r="AK156" s="8" t="s">
        <v>326</v>
      </c>
      <c r="AL156" s="8" t="s">
        <v>331</v>
      </c>
      <c r="AM156" s="8" t="s">
        <v>350</v>
      </c>
      <c r="AN156" s="8" t="s">
        <v>310</v>
      </c>
      <c r="AO156" s="120"/>
      <c r="AQ156" s="128"/>
      <c r="AR156" s="128"/>
      <c r="AS156" s="128"/>
      <c r="AT156" s="128"/>
      <c r="AU156" s="128"/>
      <c r="AV156" s="128"/>
    </row>
    <row r="157" ht="16.5" customHeight="1">
      <c r="A157" s="167">
        <v>44020.0</v>
      </c>
      <c r="B157" s="8" t="s">
        <v>186</v>
      </c>
      <c r="C157" s="128"/>
      <c r="D157" s="128"/>
      <c r="E157" s="128"/>
      <c r="F157" s="128"/>
      <c r="G157" s="128"/>
      <c r="H157" s="128"/>
      <c r="I157" s="8">
        <v>271978.0</v>
      </c>
      <c r="J157" s="8">
        <v>10831.0</v>
      </c>
      <c r="K157" s="8">
        <v>261121.0</v>
      </c>
      <c r="L157" s="128"/>
      <c r="M157" s="128"/>
      <c r="N157" s="128"/>
      <c r="O157" s="8">
        <v>2579547.0</v>
      </c>
      <c r="P157" s="8">
        <v>2806420.0</v>
      </c>
      <c r="Q157" s="8">
        <v>280774.0</v>
      </c>
      <c r="R157" s="8">
        <v>2519880.0</v>
      </c>
      <c r="S157" s="128"/>
      <c r="T157" s="128"/>
      <c r="U157" s="8">
        <v>2322389.0</v>
      </c>
      <c r="V157" s="168">
        <v>219869.0</v>
      </c>
      <c r="W157" s="168">
        <v>2096424.0</v>
      </c>
      <c r="X157" s="168">
        <v>1773.0</v>
      </c>
      <c r="Y157" s="128"/>
      <c r="Z157" s="169">
        <v>17068.0</v>
      </c>
      <c r="AA157" s="128"/>
      <c r="AB157" s="128"/>
      <c r="AC157" s="128"/>
      <c r="AD157" s="128"/>
      <c r="AE157" s="128"/>
      <c r="AF157" s="8">
        <v>3991.0</v>
      </c>
      <c r="AG157" s="168">
        <v>3991.0</v>
      </c>
      <c r="AH157" s="128"/>
      <c r="AI157" s="170">
        <v>44019.99930555555</v>
      </c>
      <c r="AJ157" s="170">
        <v>44021.70833333333</v>
      </c>
      <c r="AK157" s="8" t="s">
        <v>326</v>
      </c>
      <c r="AL157" s="8" t="s">
        <v>331</v>
      </c>
      <c r="AM157" s="8" t="s">
        <v>350</v>
      </c>
      <c r="AN157" s="8" t="s">
        <v>310</v>
      </c>
      <c r="AO157" s="120"/>
      <c r="AQ157" s="128"/>
      <c r="AR157" s="128"/>
      <c r="AS157" s="128"/>
      <c r="AT157" s="128"/>
      <c r="AU157" s="128"/>
      <c r="AV157" s="128"/>
    </row>
    <row r="158" ht="16.5" customHeight="1">
      <c r="A158" s="167">
        <v>44019.0</v>
      </c>
      <c r="B158" s="8" t="s">
        <v>186</v>
      </c>
      <c r="C158" s="128"/>
      <c r="D158" s="128"/>
      <c r="E158" s="128"/>
      <c r="F158" s="128"/>
      <c r="G158" s="128"/>
      <c r="H158" s="128"/>
      <c r="I158" s="8">
        <v>271978.0</v>
      </c>
      <c r="J158" s="8">
        <v>10831.0</v>
      </c>
      <c r="K158" s="8">
        <v>261121.0</v>
      </c>
      <c r="L158" s="128"/>
      <c r="M158" s="128"/>
      <c r="N158" s="128"/>
      <c r="O158" s="8">
        <v>2512111.0</v>
      </c>
      <c r="P158" s="8">
        <v>2735238.0</v>
      </c>
      <c r="Q158" s="8">
        <v>268024.0</v>
      </c>
      <c r="R158" s="8">
        <v>2461715.0</v>
      </c>
      <c r="S158" s="128"/>
      <c r="T158" s="128"/>
      <c r="U158" s="8">
        <v>2271267.0</v>
      </c>
      <c r="V158" s="168">
        <v>209922.0</v>
      </c>
      <c r="W158" s="168">
        <v>2055400.0</v>
      </c>
      <c r="X158" s="168">
        <v>1604.0</v>
      </c>
      <c r="Y158" s="128"/>
      <c r="Z158" s="169">
        <v>16733.0</v>
      </c>
      <c r="AA158" s="128"/>
      <c r="AB158" s="128"/>
      <c r="AC158" s="128"/>
      <c r="AD158" s="128"/>
      <c r="AE158" s="128"/>
      <c r="AF158" s="8">
        <v>3943.0</v>
      </c>
      <c r="AG158" s="168">
        <v>3943.0</v>
      </c>
      <c r="AH158" s="128"/>
      <c r="AI158" s="170">
        <v>44018.99930555555</v>
      </c>
      <c r="AJ158" s="170">
        <v>44019.66736111111</v>
      </c>
      <c r="AK158" s="8" t="s">
        <v>317</v>
      </c>
      <c r="AL158" s="8" t="s">
        <v>323</v>
      </c>
      <c r="AM158" s="8" t="s">
        <v>350</v>
      </c>
      <c r="AN158" s="8" t="s">
        <v>310</v>
      </c>
      <c r="AO158" s="120"/>
      <c r="AQ158" s="128"/>
      <c r="AR158" s="128"/>
      <c r="AS158" s="128"/>
      <c r="AT158" s="128"/>
      <c r="AU158" s="128"/>
      <c r="AV158" s="128"/>
    </row>
    <row r="159" ht="16.5" customHeight="1">
      <c r="A159" s="167">
        <v>44018.0</v>
      </c>
      <c r="B159" s="8" t="s">
        <v>186</v>
      </c>
      <c r="C159" s="128"/>
      <c r="D159" s="128"/>
      <c r="E159" s="128"/>
      <c r="F159" s="128"/>
      <c r="G159" s="128"/>
      <c r="H159" s="128"/>
      <c r="I159" s="8">
        <v>271978.0</v>
      </c>
      <c r="J159" s="8">
        <v>10831.0</v>
      </c>
      <c r="K159" s="8">
        <v>261121.0</v>
      </c>
      <c r="L159" s="128"/>
      <c r="M159" s="128"/>
      <c r="N159" s="128"/>
      <c r="O159" s="8">
        <v>2468749.0</v>
      </c>
      <c r="P159" s="8">
        <v>2706077.0</v>
      </c>
      <c r="Q159" s="8">
        <v>262521.0</v>
      </c>
      <c r="R159" s="8">
        <v>2438200.0</v>
      </c>
      <c r="S159" s="128"/>
      <c r="T159" s="128"/>
      <c r="U159" s="8">
        <v>2235937.0</v>
      </c>
      <c r="V159" s="168">
        <v>202623.0</v>
      </c>
      <c r="W159" s="168">
        <v>2027493.0</v>
      </c>
      <c r="X159" s="168">
        <v>1516.0</v>
      </c>
      <c r="Y159" s="128"/>
      <c r="Z159" s="169">
        <v>16352.0</v>
      </c>
      <c r="AA159" s="128"/>
      <c r="AB159" s="128"/>
      <c r="AC159" s="128"/>
      <c r="AD159" s="128"/>
      <c r="AE159" s="128"/>
      <c r="AF159" s="8">
        <v>3880.0</v>
      </c>
      <c r="AG159" s="168">
        <v>3880.0</v>
      </c>
      <c r="AH159" s="128"/>
      <c r="AI159" s="170">
        <v>44017.99930555555</v>
      </c>
      <c r="AJ159" s="170">
        <v>44018.65277777778</v>
      </c>
      <c r="AK159" s="8" t="s">
        <v>317</v>
      </c>
      <c r="AL159" s="8" t="s">
        <v>326</v>
      </c>
      <c r="AM159" s="8" t="s">
        <v>351</v>
      </c>
      <c r="AN159" s="8" t="s">
        <v>310</v>
      </c>
      <c r="AO159" s="120"/>
      <c r="AQ159" s="128"/>
      <c r="AR159" s="128"/>
      <c r="AS159" s="128"/>
      <c r="AT159" s="128"/>
      <c r="AU159" s="128"/>
      <c r="AV159" s="128"/>
    </row>
    <row r="160" ht="16.5" customHeight="1">
      <c r="A160" s="167">
        <v>44017.0</v>
      </c>
      <c r="B160" s="8" t="s">
        <v>186</v>
      </c>
      <c r="C160" s="128"/>
      <c r="D160" s="128"/>
      <c r="E160" s="128"/>
      <c r="F160" s="128"/>
      <c r="G160" s="128"/>
      <c r="H160" s="128"/>
      <c r="I160" s="8">
        <v>271978.0</v>
      </c>
      <c r="J160" s="8">
        <v>10831.0</v>
      </c>
      <c r="K160" s="8">
        <v>261121.0</v>
      </c>
      <c r="L160" s="128"/>
      <c r="M160" s="128"/>
      <c r="N160" s="128"/>
      <c r="O160" s="8">
        <v>2428240.0</v>
      </c>
      <c r="P160" s="8">
        <v>2662423.0</v>
      </c>
      <c r="Q160" s="8">
        <v>254652.0</v>
      </c>
      <c r="R160" s="8">
        <v>2402605.0</v>
      </c>
      <c r="S160" s="128"/>
      <c r="T160" s="128"/>
      <c r="U160" s="8">
        <v>2202095.0</v>
      </c>
      <c r="V160" s="168">
        <v>196386.0</v>
      </c>
      <c r="W160" s="8">
        <v>2000088.0</v>
      </c>
      <c r="X160" s="168">
        <v>1508.0</v>
      </c>
      <c r="Y160" s="128"/>
      <c r="Z160" s="169">
        <v>16201.0</v>
      </c>
      <c r="AA160" s="128"/>
      <c r="AB160" s="128"/>
      <c r="AC160" s="128"/>
      <c r="AD160" s="128"/>
      <c r="AE160" s="128"/>
      <c r="AF160" s="8">
        <v>3832.0</v>
      </c>
      <c r="AG160" s="168">
        <v>3832.0</v>
      </c>
      <c r="AH160" s="128"/>
      <c r="AI160" s="170">
        <v>44016.99930555555</v>
      </c>
      <c r="AJ160" s="170">
        <v>44017.62847222222</v>
      </c>
      <c r="AK160" s="8" t="s">
        <v>317</v>
      </c>
      <c r="AL160" s="8" t="s">
        <v>326</v>
      </c>
      <c r="AM160" s="8" t="s">
        <v>351</v>
      </c>
      <c r="AN160" s="8" t="s">
        <v>310</v>
      </c>
      <c r="AO160" s="120"/>
      <c r="AQ160" s="128"/>
      <c r="AR160" s="128"/>
      <c r="AS160" s="128"/>
      <c r="AT160" s="128"/>
      <c r="AU160" s="128"/>
      <c r="AV160" s="128"/>
    </row>
    <row r="161" ht="16.5" customHeight="1">
      <c r="A161" s="167">
        <v>44016.0</v>
      </c>
      <c r="B161" s="8" t="s">
        <v>186</v>
      </c>
      <c r="C161" s="128"/>
      <c r="D161" s="128"/>
      <c r="E161" s="128"/>
      <c r="F161" s="128"/>
      <c r="G161" s="128"/>
      <c r="H161" s="128"/>
      <c r="I161" s="8">
        <v>236304.0</v>
      </c>
      <c r="J161" s="8">
        <v>9575.0</v>
      </c>
      <c r="K161" s="8">
        <v>226699.0</v>
      </c>
      <c r="L161" s="128"/>
      <c r="M161" s="128"/>
      <c r="N161" s="128"/>
      <c r="O161" s="8">
        <v>2364452.0</v>
      </c>
      <c r="P161" s="8">
        <v>2595006.0</v>
      </c>
      <c r="Q161" s="8">
        <v>242571.0</v>
      </c>
      <c r="R161" s="8">
        <v>2347444.0</v>
      </c>
      <c r="S161" s="128"/>
      <c r="T161" s="128"/>
      <c r="U161" s="8">
        <v>2148327.0</v>
      </c>
      <c r="V161" s="168">
        <v>186530.0</v>
      </c>
      <c r="W161" s="168">
        <v>1956445.0</v>
      </c>
      <c r="X161" s="168">
        <v>1672.0</v>
      </c>
      <c r="Y161" s="128"/>
      <c r="Z161" s="169">
        <v>16040.0</v>
      </c>
      <c r="AA161" s="128"/>
      <c r="AB161" s="128"/>
      <c r="AC161" s="128"/>
      <c r="AD161" s="128"/>
      <c r="AE161" s="128"/>
      <c r="AF161" s="8">
        <v>3803.0</v>
      </c>
      <c r="AG161" s="168">
        <v>3803.0</v>
      </c>
      <c r="AH161" s="128"/>
      <c r="AI161" s="170">
        <v>44015.99930555555</v>
      </c>
      <c r="AJ161" s="170">
        <v>44016.63541666667</v>
      </c>
      <c r="AK161" s="8" t="s">
        <v>317</v>
      </c>
      <c r="AL161" s="8" t="s">
        <v>329</v>
      </c>
      <c r="AM161" s="8" t="s">
        <v>351</v>
      </c>
      <c r="AN161" s="8" t="s">
        <v>310</v>
      </c>
      <c r="AO161" s="120"/>
      <c r="AQ161" s="128"/>
      <c r="AR161" s="128"/>
      <c r="AS161" s="128"/>
      <c r="AT161" s="128"/>
      <c r="AU161" s="128"/>
      <c r="AV161" s="128"/>
    </row>
    <row r="162" ht="16.5" customHeight="1">
      <c r="A162" s="167">
        <v>44015.0</v>
      </c>
      <c r="B162" s="8" t="s">
        <v>186</v>
      </c>
      <c r="C162" s="128"/>
      <c r="D162" s="128"/>
      <c r="E162" s="128"/>
      <c r="F162" s="128"/>
      <c r="G162" s="128"/>
      <c r="H162" s="128"/>
      <c r="I162" s="8">
        <v>236304.0</v>
      </c>
      <c r="J162" s="8">
        <v>9575.0</v>
      </c>
      <c r="K162" s="8">
        <v>226699.0</v>
      </c>
      <c r="L162" s="128"/>
      <c r="M162" s="128"/>
      <c r="N162" s="128"/>
      <c r="O162" s="8">
        <v>2286612.0</v>
      </c>
      <c r="P162" s="8">
        <v>2513115.0</v>
      </c>
      <c r="Q162" s="8">
        <v>228506.0</v>
      </c>
      <c r="R162" s="8">
        <v>2279841.0</v>
      </c>
      <c r="S162" s="128"/>
      <c r="T162" s="128"/>
      <c r="U162" s="8">
        <v>2083056.0</v>
      </c>
      <c r="V162" s="168">
        <v>175200.0</v>
      </c>
      <c r="W162" s="168">
        <v>1902766.0</v>
      </c>
      <c r="X162" s="168">
        <v>1717.0</v>
      </c>
      <c r="Y162" s="128"/>
      <c r="Z162" s="169">
        <v>15795.0</v>
      </c>
      <c r="AA162" s="128"/>
      <c r="AB162" s="128"/>
      <c r="AC162" s="128"/>
      <c r="AD162" s="128"/>
      <c r="AE162" s="128"/>
      <c r="AF162" s="8">
        <v>3785.0</v>
      </c>
      <c r="AG162" s="168">
        <v>3785.0</v>
      </c>
      <c r="AH162" s="128"/>
      <c r="AI162" s="170">
        <v>44014.99930555555</v>
      </c>
      <c r="AJ162" s="170">
        <v>44015.683333333334</v>
      </c>
      <c r="AK162" s="8" t="s">
        <v>326</v>
      </c>
      <c r="AL162" s="8" t="s">
        <v>319</v>
      </c>
      <c r="AM162" s="8" t="s">
        <v>351</v>
      </c>
      <c r="AN162" s="8" t="s">
        <v>310</v>
      </c>
      <c r="AO162" s="120"/>
      <c r="AQ162" s="128"/>
      <c r="AR162" s="128"/>
      <c r="AS162" s="128"/>
      <c r="AT162" s="128"/>
      <c r="AU162" s="128"/>
      <c r="AV162" s="128"/>
    </row>
    <row r="163" ht="16.5" customHeight="1">
      <c r="A163" s="167">
        <v>44014.0</v>
      </c>
      <c r="B163" s="8" t="s">
        <v>186</v>
      </c>
      <c r="C163" s="128"/>
      <c r="D163" s="128"/>
      <c r="E163" s="128"/>
      <c r="F163" s="128"/>
      <c r="G163" s="128"/>
      <c r="H163" s="128"/>
      <c r="I163" s="8">
        <v>236304.0</v>
      </c>
      <c r="J163" s="8">
        <v>9575.0</v>
      </c>
      <c r="K163" s="8">
        <v>226699.0</v>
      </c>
      <c r="L163" s="128"/>
      <c r="M163" s="128"/>
      <c r="N163" s="128"/>
      <c r="O163" s="8">
        <v>2225989.0</v>
      </c>
      <c r="P163" s="8">
        <v>2449162.0</v>
      </c>
      <c r="Q163" s="8">
        <v>216375.0</v>
      </c>
      <c r="R163" s="8">
        <v>2228207.0</v>
      </c>
      <c r="S163" s="128"/>
      <c r="T163" s="128"/>
      <c r="U163" s="8">
        <v>2033794.0</v>
      </c>
      <c r="V163" s="168">
        <v>165876.0</v>
      </c>
      <c r="W163" s="168">
        <v>1863077.0</v>
      </c>
      <c r="X163" s="168">
        <v>1683.0</v>
      </c>
      <c r="Y163" s="128"/>
      <c r="Z163" s="169">
        <v>15454.0</v>
      </c>
      <c r="AA163" s="128"/>
      <c r="AB163" s="128"/>
      <c r="AC163" s="128"/>
      <c r="AD163" s="128"/>
      <c r="AE163" s="128"/>
      <c r="AF163" s="8">
        <v>3718.0</v>
      </c>
      <c r="AG163" s="168">
        <v>3718.0</v>
      </c>
      <c r="AH163" s="128"/>
      <c r="AI163" s="170">
        <v>44013.99930555555</v>
      </c>
      <c r="AJ163" s="170">
        <v>44014.65347222222</v>
      </c>
      <c r="AK163" s="8" t="s">
        <v>317</v>
      </c>
      <c r="AL163" s="8" t="s">
        <v>326</v>
      </c>
      <c r="AM163" s="8" t="s">
        <v>351</v>
      </c>
      <c r="AN163" s="8" t="s">
        <v>310</v>
      </c>
      <c r="AO163" s="120"/>
      <c r="AQ163" s="128"/>
      <c r="AR163" s="128"/>
      <c r="AS163" s="128"/>
      <c r="AT163" s="128"/>
      <c r="AU163" s="128"/>
      <c r="AV163" s="128"/>
    </row>
    <row r="164" ht="16.5" customHeight="1">
      <c r="A164" s="167">
        <v>44013.0</v>
      </c>
      <c r="B164" s="8" t="s">
        <v>186</v>
      </c>
      <c r="C164" s="128"/>
      <c r="D164" s="128"/>
      <c r="E164" s="128"/>
      <c r="F164" s="128"/>
      <c r="G164" s="128"/>
      <c r="H164" s="128"/>
      <c r="I164" s="8">
        <v>236304.0</v>
      </c>
      <c r="J164" s="8">
        <v>9575.0</v>
      </c>
      <c r="K164" s="8">
        <v>226699.0</v>
      </c>
      <c r="L164" s="128"/>
      <c r="M164" s="128"/>
      <c r="N164" s="128"/>
      <c r="O164" s="8">
        <v>2163496.0</v>
      </c>
      <c r="P164" s="8">
        <v>2380131.0</v>
      </c>
      <c r="Q164" s="8">
        <v>203480.0</v>
      </c>
      <c r="R164" s="8">
        <v>2172217.0</v>
      </c>
      <c r="S164" s="128"/>
      <c r="T164" s="128"/>
      <c r="U164" s="8">
        <v>1981915.0</v>
      </c>
      <c r="V164" s="168">
        <v>156434.0</v>
      </c>
      <c r="W164" s="168">
        <v>1821357.0</v>
      </c>
      <c r="X164" s="168">
        <v>2094.0</v>
      </c>
      <c r="Y164" s="128"/>
      <c r="Z164" s="169">
        <v>15125.0</v>
      </c>
      <c r="AA164" s="128"/>
      <c r="AB164" s="128"/>
      <c r="AC164" s="128"/>
      <c r="AD164" s="128"/>
      <c r="AE164" s="128"/>
      <c r="AF164" s="168">
        <v>3650.0</v>
      </c>
      <c r="AG164" s="168">
        <v>3650.0</v>
      </c>
      <c r="AH164" s="128"/>
      <c r="AI164" s="170">
        <v>44012.99930555555</v>
      </c>
      <c r="AJ164" s="170">
        <v>44013.65625</v>
      </c>
      <c r="AK164" s="8" t="s">
        <v>326</v>
      </c>
      <c r="AL164" s="8" t="s">
        <v>230</v>
      </c>
      <c r="AM164" s="8" t="s">
        <v>351</v>
      </c>
      <c r="AN164" s="8" t="s">
        <v>310</v>
      </c>
      <c r="AO164" s="120"/>
      <c r="AQ164" s="128"/>
      <c r="AR164" s="128"/>
      <c r="AS164" s="128"/>
      <c r="AT164" s="128"/>
      <c r="AU164" s="128"/>
      <c r="AV164" s="128"/>
    </row>
    <row r="165" ht="16.5" customHeight="1">
      <c r="A165" s="167">
        <v>44012.0</v>
      </c>
      <c r="B165" s="8" t="s">
        <v>186</v>
      </c>
      <c r="C165" s="128"/>
      <c r="D165" s="128"/>
      <c r="E165" s="128"/>
      <c r="F165" s="128"/>
      <c r="G165" s="128"/>
      <c r="H165" s="128"/>
      <c r="I165" s="8">
        <v>236304.0</v>
      </c>
      <c r="J165" s="8">
        <v>9575.0</v>
      </c>
      <c r="K165" s="8">
        <v>226699.0</v>
      </c>
      <c r="L165" s="128"/>
      <c r="M165" s="128"/>
      <c r="N165" s="128"/>
      <c r="O165" s="8">
        <v>2121648.0</v>
      </c>
      <c r="P165" s="8">
        <v>2337165.0</v>
      </c>
      <c r="Q165" s="8">
        <v>195894.0</v>
      </c>
      <c r="R165" s="8">
        <v>2136944.0</v>
      </c>
      <c r="S165" s="128"/>
      <c r="T165" s="128"/>
      <c r="U165" s="8">
        <v>1946510.0</v>
      </c>
      <c r="V165" s="168">
        <v>149889.0</v>
      </c>
      <c r="W165" s="168">
        <v>1792561.0</v>
      </c>
      <c r="X165" s="168">
        <v>1904.0</v>
      </c>
      <c r="Y165" s="128"/>
      <c r="Z165" s="169">
        <v>14879.0</v>
      </c>
      <c r="AA165" s="128"/>
      <c r="AB165" s="128"/>
      <c r="AC165" s="128"/>
      <c r="AD165" s="128"/>
      <c r="AE165" s="128"/>
      <c r="AF165" s="168">
        <v>3604.0</v>
      </c>
      <c r="AG165" s="168">
        <v>3604.0</v>
      </c>
      <c r="AH165" s="128"/>
      <c r="AI165" s="170">
        <v>44011.99930555555</v>
      </c>
      <c r="AJ165" s="170">
        <v>44012.6875</v>
      </c>
      <c r="AK165" s="8" t="s">
        <v>326</v>
      </c>
      <c r="AL165" s="8" t="s">
        <v>322</v>
      </c>
      <c r="AM165" s="8" t="s">
        <v>351</v>
      </c>
      <c r="AN165" s="8" t="s">
        <v>310</v>
      </c>
      <c r="AO165" s="120"/>
      <c r="AQ165" s="128"/>
      <c r="AR165" s="128"/>
      <c r="AS165" s="128"/>
      <c r="AT165" s="128"/>
      <c r="AU165" s="128"/>
      <c r="AV165" s="128"/>
    </row>
    <row r="166" ht="16.5" customHeight="1">
      <c r="A166" s="167">
        <v>44011.0</v>
      </c>
      <c r="B166" s="8" t="s">
        <v>186</v>
      </c>
      <c r="C166" s="128"/>
      <c r="D166" s="128"/>
      <c r="E166" s="128"/>
      <c r="F166" s="128"/>
      <c r="G166" s="128"/>
      <c r="H166" s="128"/>
      <c r="I166" s="8">
        <v>236304.0</v>
      </c>
      <c r="J166" s="8">
        <v>9575.0</v>
      </c>
      <c r="K166" s="8">
        <v>226699.0</v>
      </c>
      <c r="L166" s="128"/>
      <c r="M166" s="128"/>
      <c r="N166" s="128"/>
      <c r="O166" s="8">
        <v>2082221.0</v>
      </c>
      <c r="P166" s="8">
        <v>2299430.0</v>
      </c>
      <c r="Q166" s="8">
        <v>189183.0</v>
      </c>
      <c r="R166" s="8">
        <v>2106109.0</v>
      </c>
      <c r="S166" s="128"/>
      <c r="T166" s="128"/>
      <c r="U166" s="8">
        <v>1914151.0</v>
      </c>
      <c r="V166" s="168">
        <v>143862.0</v>
      </c>
      <c r="W166" s="168">
        <v>1766402.0</v>
      </c>
      <c r="X166" s="168">
        <v>1744.0</v>
      </c>
      <c r="Y166" s="128"/>
      <c r="Z166" s="169">
        <v>14651.0</v>
      </c>
      <c r="AA166" s="128"/>
      <c r="AB166" s="128"/>
      <c r="AC166" s="128"/>
      <c r="AD166" s="128"/>
      <c r="AE166" s="128"/>
      <c r="AF166" s="8">
        <v>3546.0</v>
      </c>
      <c r="AG166" s="168">
        <v>3546.0</v>
      </c>
      <c r="AH166" s="128"/>
      <c r="AI166" s="170">
        <v>44010.99930555555</v>
      </c>
      <c r="AJ166" s="170">
        <v>44011.65972222222</v>
      </c>
      <c r="AK166" s="8" t="s">
        <v>326</v>
      </c>
      <c r="AL166" s="8" t="s">
        <v>333</v>
      </c>
      <c r="AM166" s="8" t="s">
        <v>351</v>
      </c>
      <c r="AN166" s="8" t="s">
        <v>310</v>
      </c>
      <c r="AO166" s="120"/>
      <c r="AQ166" s="128"/>
      <c r="AR166" s="128"/>
      <c r="AS166" s="128"/>
      <c r="AT166" s="128"/>
      <c r="AU166" s="128"/>
      <c r="AV166" s="128"/>
    </row>
    <row r="167" ht="16.5" customHeight="1">
      <c r="A167" s="167">
        <v>44010.0</v>
      </c>
      <c r="B167" s="8" t="s">
        <v>186</v>
      </c>
      <c r="C167" s="128"/>
      <c r="D167" s="128"/>
      <c r="E167" s="128"/>
      <c r="F167" s="128"/>
      <c r="G167" s="128"/>
      <c r="H167" s="128"/>
      <c r="I167" s="8">
        <v>236304.0</v>
      </c>
      <c r="J167" s="8">
        <v>9575.0</v>
      </c>
      <c r="K167" s="8">
        <v>226699.0</v>
      </c>
      <c r="L167" s="128"/>
      <c r="M167" s="128"/>
      <c r="N167" s="128"/>
      <c r="O167" s="8">
        <v>2044514.0</v>
      </c>
      <c r="P167" s="8">
        <v>2256314.0</v>
      </c>
      <c r="Q167" s="8">
        <v>182100.0</v>
      </c>
      <c r="R167" s="8">
        <v>2070179.0</v>
      </c>
      <c r="S167" s="128"/>
      <c r="T167" s="128"/>
      <c r="U167" s="8">
        <v>1883244.0</v>
      </c>
      <c r="V167" s="8">
        <v>138499.0</v>
      </c>
      <c r="W167" s="8">
        <v>1740822.0</v>
      </c>
      <c r="X167" s="8">
        <v>1726.0</v>
      </c>
      <c r="Y167" s="128"/>
      <c r="Z167" s="169">
        <v>14540.0</v>
      </c>
      <c r="AA167" s="128"/>
      <c r="AB167" s="128"/>
      <c r="AC167" s="128"/>
      <c r="AD167" s="128"/>
      <c r="AE167" s="128"/>
      <c r="AF167" s="8">
        <v>3518.0</v>
      </c>
      <c r="AG167" s="168">
        <v>3518.0</v>
      </c>
      <c r="AH167" s="128"/>
      <c r="AI167" s="170">
        <v>44009.99930555555</v>
      </c>
      <c r="AJ167" s="170">
        <v>44010.63958333334</v>
      </c>
      <c r="AK167" s="8" t="s">
        <v>317</v>
      </c>
      <c r="AL167" s="8" t="s">
        <v>326</v>
      </c>
      <c r="AM167" s="8" t="s">
        <v>351</v>
      </c>
      <c r="AN167" s="8" t="s">
        <v>310</v>
      </c>
      <c r="AO167" s="120"/>
      <c r="AQ167" s="128"/>
      <c r="AR167" s="128"/>
      <c r="AS167" s="128"/>
      <c r="AT167" s="128"/>
      <c r="AU167" s="128"/>
      <c r="AV167" s="128"/>
    </row>
    <row r="168" ht="16.5" customHeight="1">
      <c r="A168" s="167">
        <v>44009.0</v>
      </c>
      <c r="B168" s="8" t="s">
        <v>186</v>
      </c>
      <c r="C168" s="128"/>
      <c r="D168" s="128"/>
      <c r="E168" s="128"/>
      <c r="F168" s="128"/>
      <c r="G168" s="128"/>
      <c r="H168" s="128"/>
      <c r="I168" s="8">
        <v>236304.0</v>
      </c>
      <c r="J168" s="8">
        <v>9575.0</v>
      </c>
      <c r="K168" s="8">
        <v>226699.0</v>
      </c>
      <c r="L168" s="128"/>
      <c r="M168" s="128"/>
      <c r="N168" s="128"/>
      <c r="O168" s="8">
        <v>1979724.0</v>
      </c>
      <c r="P168" s="8">
        <v>2186400.0</v>
      </c>
      <c r="Q168" s="8">
        <v>171768.0</v>
      </c>
      <c r="R168" s="8">
        <v>2010839.0</v>
      </c>
      <c r="S168" s="128"/>
      <c r="T168" s="128"/>
      <c r="U168" s="8">
        <v>1830791.0</v>
      </c>
      <c r="V168" s="168">
        <v>130145.0</v>
      </c>
      <c r="W168" s="168">
        <v>1696980.0</v>
      </c>
      <c r="X168" s="168">
        <v>1731.0</v>
      </c>
      <c r="Y168" s="128"/>
      <c r="Z168" s="169">
        <v>14432.0</v>
      </c>
      <c r="AA168" s="128"/>
      <c r="AB168" s="128"/>
      <c r="AC168" s="128"/>
      <c r="AD168" s="128"/>
      <c r="AE168" s="128"/>
      <c r="AF168" s="8">
        <v>3489.0</v>
      </c>
      <c r="AG168" s="168">
        <v>3489.0</v>
      </c>
      <c r="AH168" s="128"/>
      <c r="AI168" s="170">
        <v>44008.99930555555</v>
      </c>
      <c r="AJ168" s="170">
        <v>44009.67013888889</v>
      </c>
      <c r="AK168" s="8" t="s">
        <v>317</v>
      </c>
      <c r="AL168" s="8" t="s">
        <v>339</v>
      </c>
      <c r="AM168" s="8" t="s">
        <v>351</v>
      </c>
      <c r="AN168" s="8" t="s">
        <v>310</v>
      </c>
      <c r="AQ168" s="128"/>
      <c r="AR168" s="128"/>
      <c r="AS168" s="128"/>
      <c r="AT168" s="128"/>
      <c r="AU168" s="128"/>
      <c r="AV168" s="128"/>
    </row>
    <row r="169" ht="16.5" customHeight="1">
      <c r="A169" s="167">
        <v>44008.0</v>
      </c>
      <c r="B169" s="8" t="s">
        <v>186</v>
      </c>
      <c r="C169" s="128"/>
      <c r="D169" s="128"/>
      <c r="E169" s="128"/>
      <c r="F169" s="128"/>
      <c r="G169" s="128"/>
      <c r="H169" s="128"/>
      <c r="I169" s="8">
        <v>236304.0</v>
      </c>
      <c r="J169" s="8">
        <v>9575.0</v>
      </c>
      <c r="K169" s="8">
        <v>226699.0</v>
      </c>
      <c r="L169" s="128"/>
      <c r="M169" s="128"/>
      <c r="N169" s="128"/>
      <c r="O169" s="8">
        <v>1908520.0</v>
      </c>
      <c r="P169" s="8">
        <v>2107048.0</v>
      </c>
      <c r="Q169" s="8">
        <v>159793.0</v>
      </c>
      <c r="R169" s="8">
        <v>1943604.0</v>
      </c>
      <c r="S169" s="128"/>
      <c r="T169" s="128"/>
      <c r="U169" s="8">
        <v>1770081.0</v>
      </c>
      <c r="V169" s="168">
        <v>120611.0</v>
      </c>
      <c r="W169" s="168">
        <v>1645925.0</v>
      </c>
      <c r="X169" s="168">
        <v>1752.0</v>
      </c>
      <c r="Y169" s="128"/>
      <c r="Z169" s="169">
        <v>14281.0</v>
      </c>
      <c r="AA169" s="128"/>
      <c r="AB169" s="128"/>
      <c r="AC169" s="128"/>
      <c r="AD169" s="128"/>
      <c r="AE169" s="128"/>
      <c r="AF169" s="8">
        <v>3464.0</v>
      </c>
      <c r="AG169" s="168">
        <v>3464.0</v>
      </c>
      <c r="AH169" s="128"/>
      <c r="AI169" s="170">
        <v>44007.99930555555</v>
      </c>
      <c r="AJ169" s="170">
        <v>44008.652083333334</v>
      </c>
      <c r="AK169" s="8" t="s">
        <v>326</v>
      </c>
      <c r="AL169" s="8" t="s">
        <v>322</v>
      </c>
      <c r="AM169" s="8" t="s">
        <v>352</v>
      </c>
      <c r="AN169" s="8" t="s">
        <v>310</v>
      </c>
      <c r="AQ169" s="128"/>
      <c r="AR169" s="128"/>
      <c r="AS169" s="128"/>
      <c r="AT169" s="128"/>
      <c r="AU169" s="128"/>
      <c r="AV169" s="128"/>
    </row>
    <row r="170" ht="16.5" customHeight="1">
      <c r="A170" s="167">
        <v>44007.0</v>
      </c>
      <c r="B170" s="8" t="s">
        <v>186</v>
      </c>
      <c r="C170" s="128"/>
      <c r="D170" s="128"/>
      <c r="E170" s="128"/>
      <c r="F170" s="128"/>
      <c r="G170" s="128"/>
      <c r="H170" s="128"/>
      <c r="I170" s="8">
        <v>206789.0</v>
      </c>
      <c r="J170" s="8">
        <v>8627.0</v>
      </c>
      <c r="K170" s="8">
        <v>198132.0</v>
      </c>
      <c r="L170" s="128"/>
      <c r="M170" s="128"/>
      <c r="N170" s="128"/>
      <c r="O170" s="8">
        <v>1843506.0</v>
      </c>
      <c r="P170" s="8">
        <v>2037374.0</v>
      </c>
      <c r="Q170" s="8">
        <v>148081.0</v>
      </c>
      <c r="R170" s="8">
        <v>1885749.0</v>
      </c>
      <c r="S170" s="128"/>
      <c r="T170" s="128"/>
      <c r="U170" s="8">
        <v>1721812.0</v>
      </c>
      <c r="V170" s="168">
        <v>111797.0</v>
      </c>
      <c r="W170" s="8">
        <v>1606626.0</v>
      </c>
      <c r="X170" s="8">
        <v>1675.0</v>
      </c>
      <c r="Y170" s="128"/>
      <c r="Z170" s="169">
        <v>14068.0</v>
      </c>
      <c r="AA170" s="128"/>
      <c r="AB170" s="128"/>
      <c r="AC170" s="128"/>
      <c r="AD170" s="128"/>
      <c r="AE170" s="128"/>
      <c r="AF170" s="8">
        <v>3423.0</v>
      </c>
      <c r="AG170" s="168">
        <v>3423.0</v>
      </c>
      <c r="AH170" s="128"/>
      <c r="AI170" s="170">
        <v>44006.99930555555</v>
      </c>
      <c r="AJ170" s="170">
        <v>44007.665972222225</v>
      </c>
      <c r="AK170" s="8" t="s">
        <v>317</v>
      </c>
      <c r="AL170" s="8" t="s">
        <v>326</v>
      </c>
      <c r="AM170" s="8" t="s">
        <v>353</v>
      </c>
      <c r="AN170" s="8" t="s">
        <v>310</v>
      </c>
      <c r="AQ170" s="128"/>
      <c r="AR170" s="128"/>
      <c r="AS170" s="128"/>
      <c r="AT170" s="128"/>
      <c r="AU170" s="128"/>
      <c r="AV170" s="128"/>
    </row>
    <row r="171" ht="16.5" customHeight="1">
      <c r="A171" s="167">
        <v>44006.0</v>
      </c>
      <c r="B171" s="8" t="s">
        <v>186</v>
      </c>
      <c r="C171" s="128"/>
      <c r="D171" s="128"/>
      <c r="E171" s="128"/>
      <c r="F171" s="128"/>
      <c r="G171" s="128"/>
      <c r="H171" s="128"/>
      <c r="I171" s="8">
        <v>206789.0</v>
      </c>
      <c r="J171" s="8">
        <v>8627.0</v>
      </c>
      <c r="K171" s="8">
        <v>198132.0</v>
      </c>
      <c r="L171" s="128"/>
      <c r="M171" s="128"/>
      <c r="N171" s="128"/>
      <c r="O171" s="8">
        <v>1790441.0</v>
      </c>
      <c r="P171" s="8">
        <v>1978757.0</v>
      </c>
      <c r="Q171" s="8">
        <v>142315.0</v>
      </c>
      <c r="R171" s="8">
        <v>1833006.0</v>
      </c>
      <c r="S171" s="128"/>
      <c r="T171" s="128"/>
      <c r="U171" s="8">
        <v>1669440.0</v>
      </c>
      <c r="V171" s="168">
        <v>106806.0</v>
      </c>
      <c r="W171" s="168">
        <v>1559328.0</v>
      </c>
      <c r="X171" s="168">
        <v>1535.0</v>
      </c>
      <c r="Z171" s="169">
        <v>13865.0</v>
      </c>
      <c r="AF171" s="8">
        <v>3377.0</v>
      </c>
      <c r="AG171" s="168">
        <v>3377.0</v>
      </c>
      <c r="AH171" s="128"/>
      <c r="AI171" s="170">
        <v>44005.99930555555</v>
      </c>
      <c r="AJ171" s="170">
        <v>44006.709027777775</v>
      </c>
      <c r="AK171" s="8" t="s">
        <v>317</v>
      </c>
      <c r="AL171" s="8" t="s">
        <v>326</v>
      </c>
      <c r="AM171" s="8" t="s">
        <v>353</v>
      </c>
      <c r="AN171" s="8" t="s">
        <v>310</v>
      </c>
      <c r="AQ171" s="128"/>
      <c r="AR171" s="128"/>
      <c r="AS171" s="128"/>
      <c r="AT171" s="128"/>
      <c r="AU171" s="128"/>
      <c r="AV171" s="128"/>
    </row>
    <row r="172" ht="16.5" customHeight="1">
      <c r="A172" s="167">
        <v>44005.0</v>
      </c>
      <c r="B172" s="8" t="s">
        <v>186</v>
      </c>
      <c r="C172" s="128"/>
      <c r="D172" s="128"/>
      <c r="E172" s="128"/>
      <c r="F172" s="128"/>
      <c r="G172" s="128"/>
      <c r="H172" s="128"/>
      <c r="I172" s="8">
        <v>206789.0</v>
      </c>
      <c r="J172" s="8">
        <v>8627.0</v>
      </c>
      <c r="K172" s="8">
        <v>198132.0</v>
      </c>
      <c r="L172" s="128"/>
      <c r="M172" s="128"/>
      <c r="N172" s="128"/>
      <c r="O172" s="8">
        <v>1757843.0</v>
      </c>
      <c r="P172" s="8">
        <v>1944730.0</v>
      </c>
      <c r="Q172" s="8">
        <v>135955.0</v>
      </c>
      <c r="R172" s="8">
        <v>1805379.0</v>
      </c>
      <c r="S172" s="128"/>
      <c r="T172" s="128"/>
      <c r="U172" s="8">
        <v>1641838.0</v>
      </c>
      <c r="V172" s="168">
        <v>101335.0</v>
      </c>
      <c r="W172" s="168">
        <v>1537249.0</v>
      </c>
      <c r="X172" s="168">
        <v>1425.0</v>
      </c>
      <c r="Z172" s="169">
        <v>13614.0</v>
      </c>
      <c r="AF172" s="8">
        <v>3333.0</v>
      </c>
      <c r="AG172" s="168">
        <v>3333.0</v>
      </c>
      <c r="AH172" s="128"/>
      <c r="AI172" s="170">
        <v>44004.99930555555</v>
      </c>
      <c r="AJ172" s="170">
        <v>44005.677777777775</v>
      </c>
      <c r="AK172" s="8" t="s">
        <v>317</v>
      </c>
      <c r="AL172" s="8" t="s">
        <v>349</v>
      </c>
      <c r="AM172" s="8" t="s">
        <v>353</v>
      </c>
      <c r="AN172" s="8" t="s">
        <v>310</v>
      </c>
      <c r="AQ172" s="128"/>
      <c r="AR172" s="128"/>
      <c r="AS172" s="128"/>
      <c r="AT172" s="128"/>
      <c r="AU172" s="128"/>
      <c r="AV172" s="128"/>
    </row>
    <row r="173" ht="16.5" customHeight="1">
      <c r="A173" s="167">
        <v>44004.0</v>
      </c>
      <c r="B173" s="8" t="s">
        <v>186</v>
      </c>
      <c r="C173" s="128"/>
      <c r="D173" s="128"/>
      <c r="E173" s="128"/>
      <c r="F173" s="128"/>
      <c r="G173" s="128"/>
      <c r="H173" s="128"/>
      <c r="I173" s="8">
        <v>206789.0</v>
      </c>
      <c r="J173" s="8">
        <v>8627.0</v>
      </c>
      <c r="K173" s="8">
        <v>198132.0</v>
      </c>
      <c r="L173" s="128"/>
      <c r="M173" s="128"/>
      <c r="N173" s="128"/>
      <c r="O173" s="8">
        <v>1724166.0</v>
      </c>
      <c r="P173" s="8">
        <v>1911676.0</v>
      </c>
      <c r="Q173" s="8">
        <v>131152.0</v>
      </c>
      <c r="R173" s="8">
        <v>1777209.0</v>
      </c>
      <c r="S173" s="128"/>
      <c r="T173" s="128"/>
      <c r="U173" s="8">
        <v>1618540.0</v>
      </c>
      <c r="V173" s="168">
        <v>97537.0</v>
      </c>
      <c r="W173" s="168">
        <v>1517270.0</v>
      </c>
      <c r="X173" s="168">
        <v>1546.0</v>
      </c>
      <c r="Z173" s="169">
        <v>13407.0</v>
      </c>
      <c r="AF173" s="8">
        <v>3266.0</v>
      </c>
      <c r="AG173" s="168">
        <v>3266.0</v>
      </c>
      <c r="AH173" s="128"/>
      <c r="AI173" s="170">
        <v>44004.41666666667</v>
      </c>
      <c r="AJ173" s="170">
        <v>44004.679861111115</v>
      </c>
      <c r="AK173" s="8" t="s">
        <v>317</v>
      </c>
      <c r="AL173" s="8" t="s">
        <v>321</v>
      </c>
      <c r="AM173" s="8" t="s">
        <v>353</v>
      </c>
      <c r="AN173" s="8" t="s">
        <v>310</v>
      </c>
      <c r="AQ173" s="128"/>
      <c r="AR173" s="128"/>
      <c r="AS173" s="128"/>
      <c r="AT173" s="128"/>
      <c r="AU173" s="128"/>
      <c r="AV173" s="128"/>
    </row>
    <row r="174" ht="16.5" customHeight="1">
      <c r="A174" s="167">
        <v>44003.0</v>
      </c>
      <c r="B174" s="8" t="s">
        <v>186</v>
      </c>
      <c r="C174" s="128"/>
      <c r="D174" s="128"/>
      <c r="E174" s="128"/>
      <c r="F174" s="128"/>
      <c r="G174" s="128"/>
      <c r="H174" s="128"/>
      <c r="I174" s="8">
        <v>206789.0</v>
      </c>
      <c r="J174" s="8">
        <v>8627.0</v>
      </c>
      <c r="K174" s="8">
        <v>198132.0</v>
      </c>
      <c r="L174" s="128"/>
      <c r="M174" s="128"/>
      <c r="N174" s="128"/>
      <c r="O174" s="8">
        <v>1690172.0</v>
      </c>
      <c r="P174" s="8">
        <v>1889662.0</v>
      </c>
      <c r="Q174" s="8">
        <v>127837.0</v>
      </c>
      <c r="R174" s="8">
        <v>1758538.0</v>
      </c>
      <c r="S174" s="128"/>
      <c r="T174" s="128"/>
      <c r="U174" s="8">
        <v>1600335.0</v>
      </c>
      <c r="V174" s="8">
        <v>94786.0</v>
      </c>
      <c r="W174" s="8">
        <v>1502005.0</v>
      </c>
      <c r="X174" s="168">
        <v>1625.0</v>
      </c>
      <c r="Y174" s="128"/>
      <c r="Z174" s="169">
        <v>13325.0</v>
      </c>
      <c r="AB174" s="128"/>
      <c r="AD174" s="128"/>
      <c r="AE174" s="128"/>
      <c r="AF174" s="8">
        <v>3254.0</v>
      </c>
      <c r="AG174" s="8">
        <v>3254.0</v>
      </c>
      <c r="AH174" s="128"/>
      <c r="AI174" s="170">
        <v>44003.37847222222</v>
      </c>
      <c r="AJ174" s="170">
        <v>44003.728472222225</v>
      </c>
      <c r="AK174" s="8" t="s">
        <v>321</v>
      </c>
      <c r="AL174" s="8" t="s">
        <v>323</v>
      </c>
      <c r="AM174" s="8" t="s">
        <v>353</v>
      </c>
      <c r="AN174" s="8" t="s">
        <v>310</v>
      </c>
      <c r="AO174" s="120"/>
      <c r="AQ174" s="128"/>
      <c r="AR174" s="128"/>
      <c r="AS174" s="128"/>
      <c r="AT174" s="128"/>
      <c r="AU174" s="128"/>
      <c r="AV174" s="128"/>
    </row>
    <row r="175" ht="16.5" customHeight="1">
      <c r="A175" s="167">
        <v>44002.0</v>
      </c>
      <c r="B175" s="8" t="s">
        <v>186</v>
      </c>
      <c r="C175" s="128"/>
      <c r="D175" s="128"/>
      <c r="E175" s="128"/>
      <c r="F175" s="128"/>
      <c r="G175" s="128"/>
      <c r="H175" s="128"/>
      <c r="I175" s="8">
        <v>206789.0</v>
      </c>
      <c r="J175" s="8">
        <v>8627.0</v>
      </c>
      <c r="K175" s="8">
        <v>198132.0</v>
      </c>
      <c r="L175" s="128"/>
      <c r="M175" s="128"/>
      <c r="N175" s="128"/>
      <c r="O175" s="8">
        <v>1653080.0</v>
      </c>
      <c r="P175" s="8">
        <v>1844106.0</v>
      </c>
      <c r="Q175" s="8">
        <v>123815.0</v>
      </c>
      <c r="R175" s="8">
        <v>1717070.0</v>
      </c>
      <c r="S175" s="128"/>
      <c r="T175" s="128"/>
      <c r="U175" s="8">
        <v>1562280.0</v>
      </c>
      <c r="V175" s="8">
        <v>90169.0</v>
      </c>
      <c r="W175" s="8">
        <v>1467475.0</v>
      </c>
      <c r="X175" s="168">
        <v>1630.0</v>
      </c>
      <c r="Y175" s="128"/>
      <c r="Z175" s="169">
        <v>13227.0</v>
      </c>
      <c r="AB175" s="128"/>
      <c r="AD175" s="128"/>
      <c r="AE175" s="128"/>
      <c r="AF175" s="8">
        <v>3237.0</v>
      </c>
      <c r="AG175" s="8">
        <v>3237.0</v>
      </c>
      <c r="AH175" s="128"/>
      <c r="AI175" s="170">
        <v>44002.41666666667</v>
      </c>
      <c r="AJ175" s="170">
        <v>44002.669444444444</v>
      </c>
      <c r="AK175" s="8" t="s">
        <v>317</v>
      </c>
      <c r="AL175" s="8" t="s">
        <v>321</v>
      </c>
      <c r="AM175" s="8" t="s">
        <v>354</v>
      </c>
      <c r="AN175" s="8" t="s">
        <v>310</v>
      </c>
      <c r="AO175" s="120"/>
      <c r="AQ175" s="128"/>
      <c r="AR175" s="128"/>
      <c r="AS175" s="128"/>
      <c r="AT175" s="128"/>
      <c r="AU175" s="128"/>
      <c r="AV175" s="128"/>
    </row>
    <row r="176" ht="16.5" customHeight="1">
      <c r="A176" s="167">
        <v>44001.0</v>
      </c>
      <c r="B176" s="8" t="s">
        <v>186</v>
      </c>
      <c r="C176" s="128"/>
      <c r="D176" s="128"/>
      <c r="E176" s="128"/>
      <c r="F176" s="128"/>
      <c r="G176" s="128"/>
      <c r="H176" s="128"/>
      <c r="I176" s="8">
        <v>179109.0</v>
      </c>
      <c r="J176" s="8">
        <v>7717.0</v>
      </c>
      <c r="K176" s="8">
        <v>171364.0</v>
      </c>
      <c r="L176" s="128"/>
      <c r="M176" s="128"/>
      <c r="N176" s="128"/>
      <c r="O176" s="8">
        <v>1622106.0</v>
      </c>
      <c r="P176" s="8">
        <v>1809654.0</v>
      </c>
      <c r="Q176" s="8">
        <v>118915.0</v>
      </c>
      <c r="R176" s="8">
        <v>1687546.0</v>
      </c>
      <c r="S176" s="128"/>
      <c r="T176" s="128"/>
      <c r="U176" s="8">
        <v>1533876.0</v>
      </c>
      <c r="V176" s="8">
        <v>86167.0</v>
      </c>
      <c r="W176" s="8">
        <v>1443123.0</v>
      </c>
      <c r="X176" s="168">
        <v>1578.0</v>
      </c>
      <c r="Y176" s="128"/>
      <c r="Z176" s="169">
        <v>13062.0</v>
      </c>
      <c r="AB176" s="128"/>
      <c r="AD176" s="128"/>
      <c r="AE176" s="128"/>
      <c r="AF176" s="8">
        <v>3197.0</v>
      </c>
      <c r="AG176" s="8">
        <v>3197.0</v>
      </c>
      <c r="AH176" s="128"/>
      <c r="AI176" s="170">
        <v>44001.41666666667</v>
      </c>
      <c r="AJ176" s="170">
        <v>44001.67638888889</v>
      </c>
      <c r="AK176" s="8" t="s">
        <v>317</v>
      </c>
      <c r="AL176" s="8" t="s">
        <v>321</v>
      </c>
      <c r="AM176" s="8" t="s">
        <v>354</v>
      </c>
      <c r="AN176" s="8" t="s">
        <v>310</v>
      </c>
      <c r="AO176" s="120"/>
      <c r="AQ176" s="128"/>
      <c r="AR176" s="128"/>
      <c r="AS176" s="128"/>
      <c r="AT176" s="128"/>
      <c r="AU176" s="128"/>
      <c r="AV176" s="128"/>
    </row>
    <row r="177" ht="16.5" customHeight="1">
      <c r="A177" s="167">
        <v>44000.0</v>
      </c>
      <c r="B177" s="8" t="s">
        <v>186</v>
      </c>
      <c r="C177" s="128"/>
      <c r="D177" s="128"/>
      <c r="E177" s="128"/>
      <c r="F177" s="128"/>
      <c r="G177" s="128"/>
      <c r="H177" s="128"/>
      <c r="I177" s="8">
        <v>179109.0</v>
      </c>
      <c r="J177" s="8">
        <v>7717.0</v>
      </c>
      <c r="K177" s="8">
        <v>171364.0</v>
      </c>
      <c r="L177" s="128"/>
      <c r="M177" s="128"/>
      <c r="N177" s="128"/>
      <c r="O177" s="8">
        <v>1590585.0</v>
      </c>
      <c r="P177" s="8">
        <v>1783115.0</v>
      </c>
      <c r="Q177" s="8">
        <v>114435.0</v>
      </c>
      <c r="R177" s="8">
        <v>1665500.0</v>
      </c>
      <c r="S177" s="128"/>
      <c r="T177" s="128"/>
      <c r="U177" s="8">
        <v>1512315.0</v>
      </c>
      <c r="V177" s="8">
        <v>82854.0</v>
      </c>
      <c r="W177" s="8">
        <v>1425386.0</v>
      </c>
      <c r="X177" s="168">
        <v>1457.0</v>
      </c>
      <c r="Y177" s="128"/>
      <c r="Z177" s="169">
        <v>12862.0</v>
      </c>
      <c r="AB177" s="128"/>
      <c r="AD177" s="128"/>
      <c r="AE177" s="128"/>
      <c r="AF177" s="8">
        <v>3154.0</v>
      </c>
      <c r="AG177" s="8">
        <v>3154.0</v>
      </c>
      <c r="AH177" s="128"/>
      <c r="AI177" s="170">
        <v>44000.41666666667</v>
      </c>
      <c r="AJ177" s="170">
        <v>44000.71388888889</v>
      </c>
      <c r="AK177" s="8" t="s">
        <v>317</v>
      </c>
      <c r="AL177" s="8" t="s">
        <v>333</v>
      </c>
      <c r="AM177" s="8" t="s">
        <v>355</v>
      </c>
      <c r="AN177" s="8" t="s">
        <v>310</v>
      </c>
      <c r="AO177" s="120"/>
      <c r="AQ177" s="128"/>
      <c r="AR177" s="128"/>
      <c r="AS177" s="128"/>
      <c r="AT177" s="128"/>
      <c r="AU177" s="128"/>
      <c r="AV177" s="128"/>
    </row>
    <row r="178" ht="16.5" customHeight="1">
      <c r="A178" s="167">
        <v>43999.0</v>
      </c>
      <c r="B178" s="8" t="s">
        <v>186</v>
      </c>
      <c r="C178" s="128"/>
      <c r="D178" s="128"/>
      <c r="E178" s="128"/>
      <c r="F178" s="128"/>
      <c r="G178" s="128"/>
      <c r="H178" s="128"/>
      <c r="I178" s="8">
        <v>179109.0</v>
      </c>
      <c r="J178" s="8">
        <v>7717.0</v>
      </c>
      <c r="K178" s="8">
        <v>171364.0</v>
      </c>
      <c r="L178" s="128"/>
      <c r="M178" s="128"/>
      <c r="N178" s="128"/>
      <c r="O178" s="8">
        <v>1561493.0</v>
      </c>
      <c r="P178" s="8">
        <v>1752714.0</v>
      </c>
      <c r="Q178" s="8">
        <v>110650.0</v>
      </c>
      <c r="R178" s="8">
        <v>1638911.0</v>
      </c>
      <c r="S178" s="128"/>
      <c r="T178" s="128"/>
      <c r="U178" s="8">
        <v>1486759.0</v>
      </c>
      <c r="V178" s="8">
        <v>80160.0</v>
      </c>
      <c r="W178" s="8">
        <v>1403040.0</v>
      </c>
      <c r="X178" s="168">
        <v>1240.0</v>
      </c>
      <c r="Y178" s="128"/>
      <c r="Z178" s="169">
        <v>12673.0</v>
      </c>
      <c r="AB178" s="128"/>
      <c r="AD178" s="128"/>
      <c r="AE178" s="128"/>
      <c r="AF178" s="8">
        <v>3110.0</v>
      </c>
      <c r="AG178" s="8">
        <v>3110.0</v>
      </c>
      <c r="AH178" s="128"/>
      <c r="AI178" s="170">
        <v>43999.41666666667</v>
      </c>
      <c r="AJ178" s="170">
        <v>43999.697222222225</v>
      </c>
      <c r="AK178" s="8" t="s">
        <v>317</v>
      </c>
      <c r="AL178" s="8" t="s">
        <v>322</v>
      </c>
      <c r="AM178" s="8" t="s">
        <v>355</v>
      </c>
      <c r="AN178" s="8" t="s">
        <v>310</v>
      </c>
      <c r="AO178" s="120"/>
      <c r="AQ178" s="128"/>
      <c r="AR178" s="128"/>
      <c r="AS178" s="128"/>
      <c r="AT178" s="128"/>
      <c r="AU178" s="128"/>
      <c r="AV178" s="128"/>
    </row>
    <row r="179" ht="16.5" customHeight="1">
      <c r="A179" s="167">
        <v>43998.0</v>
      </c>
      <c r="B179" s="8" t="s">
        <v>186</v>
      </c>
      <c r="C179" s="128"/>
      <c r="D179" s="128"/>
      <c r="E179" s="128"/>
      <c r="F179" s="128"/>
      <c r="G179" s="128"/>
      <c r="H179" s="128"/>
      <c r="I179" s="8">
        <v>179109.0</v>
      </c>
      <c r="J179" s="8">
        <v>7717.0</v>
      </c>
      <c r="K179" s="8">
        <v>171364.0</v>
      </c>
      <c r="L179" s="128"/>
      <c r="M179" s="128"/>
      <c r="N179" s="128"/>
      <c r="O179" s="8">
        <v>1538668.0</v>
      </c>
      <c r="P179" s="8">
        <v>1722067.0</v>
      </c>
      <c r="Q179" s="8">
        <v>107506.0</v>
      </c>
      <c r="R179" s="8">
        <v>1611442.0</v>
      </c>
      <c r="S179" s="128"/>
      <c r="T179" s="128"/>
      <c r="U179" s="8">
        <v>1461297.0</v>
      </c>
      <c r="V179" s="8">
        <v>77733.0</v>
      </c>
      <c r="W179" s="8">
        <v>1380200.0</v>
      </c>
      <c r="X179" s="168">
        <v>1150.0</v>
      </c>
      <c r="Y179" s="128"/>
      <c r="Z179" s="169">
        <v>12489.0</v>
      </c>
      <c r="AB179" s="128"/>
      <c r="AD179" s="128"/>
      <c r="AE179" s="128"/>
      <c r="AF179" s="8">
        <v>3085.0</v>
      </c>
      <c r="AG179" s="8">
        <v>3085.0</v>
      </c>
      <c r="AH179" s="128"/>
      <c r="AI179" s="170">
        <v>43998.41666666667</v>
      </c>
      <c r="AJ179" s="170">
        <v>43998.68680555555</v>
      </c>
      <c r="AK179" s="8" t="s">
        <v>317</v>
      </c>
      <c r="AL179" s="8" t="s">
        <v>333</v>
      </c>
      <c r="AM179" s="8" t="s">
        <v>355</v>
      </c>
      <c r="AN179" s="8" t="s">
        <v>310</v>
      </c>
      <c r="AO179" s="120"/>
      <c r="AQ179" s="128"/>
      <c r="AR179" s="128"/>
      <c r="AS179" s="128"/>
      <c r="AT179" s="128"/>
      <c r="AU179" s="128"/>
      <c r="AV179" s="128"/>
    </row>
    <row r="180" ht="16.5" customHeight="1">
      <c r="A180" s="167">
        <v>43997.0</v>
      </c>
      <c r="B180" s="8" t="s">
        <v>186</v>
      </c>
      <c r="C180" s="128"/>
      <c r="D180" s="128"/>
      <c r="E180" s="128"/>
      <c r="F180" s="128"/>
      <c r="G180" s="128"/>
      <c r="H180" s="128"/>
      <c r="I180" s="8">
        <v>179109.0</v>
      </c>
      <c r="J180" s="8">
        <v>7717.0</v>
      </c>
      <c r="K180" s="8">
        <v>171364.0</v>
      </c>
      <c r="L180" s="128"/>
      <c r="M180" s="128"/>
      <c r="N180" s="128"/>
      <c r="O180" s="8">
        <v>1504255.0</v>
      </c>
      <c r="P180" s="8">
        <v>1684379.0</v>
      </c>
      <c r="Q180" s="8">
        <v>103802.0</v>
      </c>
      <c r="R180" s="8">
        <v>1577532.0</v>
      </c>
      <c r="S180" s="128"/>
      <c r="T180" s="128"/>
      <c r="U180" s="8">
        <v>1431164.0</v>
      </c>
      <c r="V180" s="8">
        <v>75042.0</v>
      </c>
      <c r="W180" s="8">
        <v>1352858.0</v>
      </c>
      <c r="X180" s="168">
        <v>1167.0</v>
      </c>
      <c r="Y180" s="128"/>
      <c r="Z180" s="169">
        <v>12298.0</v>
      </c>
      <c r="AB180" s="128"/>
      <c r="AD180" s="128"/>
      <c r="AE180" s="128"/>
      <c r="AF180" s="8">
        <v>3030.0</v>
      </c>
      <c r="AG180" s="8">
        <v>3030.0</v>
      </c>
      <c r="AH180" s="128"/>
      <c r="AI180" s="170">
        <v>43997.41666666667</v>
      </c>
      <c r="AJ180" s="170">
        <v>43997.660416666666</v>
      </c>
      <c r="AK180" s="8" t="s">
        <v>317</v>
      </c>
      <c r="AL180" s="8" t="s">
        <v>333</v>
      </c>
      <c r="AM180" s="8" t="s">
        <v>355</v>
      </c>
      <c r="AN180" s="8" t="s">
        <v>310</v>
      </c>
      <c r="AO180" s="120"/>
      <c r="AQ180" s="128"/>
      <c r="AR180" s="128"/>
      <c r="AS180" s="128"/>
      <c r="AT180" s="128"/>
      <c r="AU180" s="128"/>
      <c r="AV180" s="128"/>
    </row>
    <row r="181" ht="16.5" customHeight="1">
      <c r="A181" s="167">
        <v>43996.0</v>
      </c>
      <c r="B181" s="8" t="s">
        <v>186</v>
      </c>
      <c r="C181" s="128"/>
      <c r="D181" s="128"/>
      <c r="E181" s="128"/>
      <c r="F181" s="128"/>
      <c r="G181" s="128"/>
      <c r="H181" s="128"/>
      <c r="I181" s="8">
        <v>179109.0</v>
      </c>
      <c r="J181" s="8">
        <v>7717.0</v>
      </c>
      <c r="K181" s="8">
        <v>171364.0</v>
      </c>
      <c r="L181" s="128"/>
      <c r="M181" s="128"/>
      <c r="N181" s="128"/>
      <c r="O181" s="8">
        <v>1473348.0</v>
      </c>
      <c r="P181" s="8">
        <v>1658074.0</v>
      </c>
      <c r="Q181" s="8">
        <v>101662.0</v>
      </c>
      <c r="R181" s="8">
        <v>1553385.0</v>
      </c>
      <c r="S181" s="128"/>
      <c r="T181" s="128"/>
      <c r="U181" s="8">
        <v>1409992.0</v>
      </c>
      <c r="V181" s="8">
        <v>73282.0</v>
      </c>
      <c r="W181" s="8">
        <v>1333447.0</v>
      </c>
      <c r="X181" s="168">
        <v>1184.0</v>
      </c>
      <c r="Y181" s="128"/>
      <c r="Z181" s="169">
        <v>12224.0</v>
      </c>
      <c r="AB181" s="128"/>
      <c r="AD181" s="128"/>
      <c r="AE181" s="128"/>
      <c r="AF181" s="8">
        <v>3022.0</v>
      </c>
      <c r="AG181" s="8">
        <v>3022.0</v>
      </c>
      <c r="AH181" s="128"/>
      <c r="AI181" s="170">
        <v>43996.41666666667</v>
      </c>
      <c r="AJ181" s="170">
        <v>43996.69861111111</v>
      </c>
      <c r="AK181" s="8" t="s">
        <v>317</v>
      </c>
      <c r="AL181" s="8" t="s">
        <v>332</v>
      </c>
      <c r="AM181" s="8" t="s">
        <v>356</v>
      </c>
      <c r="AN181" s="8" t="s">
        <v>310</v>
      </c>
      <c r="AO181" s="120"/>
      <c r="AQ181" s="128"/>
      <c r="AR181" s="128"/>
      <c r="AS181" s="128"/>
      <c r="AT181" s="128"/>
      <c r="AU181" s="128"/>
      <c r="AV181" s="128"/>
    </row>
    <row r="182" ht="16.5" customHeight="1">
      <c r="A182" s="167">
        <v>43995.0</v>
      </c>
      <c r="B182" s="8" t="s">
        <v>186</v>
      </c>
      <c r="C182" s="128"/>
      <c r="D182" s="128"/>
      <c r="E182" s="128"/>
      <c r="F182" s="128"/>
      <c r="G182" s="128"/>
      <c r="H182" s="128"/>
      <c r="I182" s="8">
        <v>179109.0</v>
      </c>
      <c r="J182" s="8">
        <v>7717.0</v>
      </c>
      <c r="K182" s="8">
        <v>171364.0</v>
      </c>
      <c r="L182" s="128"/>
      <c r="M182" s="128"/>
      <c r="N182" s="128"/>
      <c r="O182" s="8">
        <v>1427556.0</v>
      </c>
      <c r="P182" s="8">
        <v>1612617.0</v>
      </c>
      <c r="Q182" s="8">
        <v>99168.0</v>
      </c>
      <c r="R182" s="8">
        <v>1510430.0</v>
      </c>
      <c r="S182" s="128"/>
      <c r="T182" s="128"/>
      <c r="U182" s="8">
        <v>1371401.0</v>
      </c>
      <c r="V182" s="8">
        <v>71149.0</v>
      </c>
      <c r="W182" s="8">
        <v>1296861.0</v>
      </c>
      <c r="X182" s="168">
        <v>1241.0</v>
      </c>
      <c r="Y182" s="128"/>
      <c r="Z182" s="169">
        <v>12155.0</v>
      </c>
      <c r="AB182" s="128"/>
      <c r="AD182" s="128"/>
      <c r="AE182" s="128"/>
      <c r="AF182" s="8">
        <v>3016.0</v>
      </c>
      <c r="AG182" s="8">
        <v>3016.0</v>
      </c>
      <c r="AH182" s="128"/>
      <c r="AI182" s="170">
        <v>43995.41666666667</v>
      </c>
      <c r="AJ182" s="170">
        <v>43995.64722222222</v>
      </c>
      <c r="AK182" s="8" t="s">
        <v>317</v>
      </c>
      <c r="AL182" s="8" t="s">
        <v>316</v>
      </c>
      <c r="AM182" s="8" t="s">
        <v>356</v>
      </c>
      <c r="AN182" s="8" t="s">
        <v>310</v>
      </c>
      <c r="AO182" s="120"/>
      <c r="AQ182" s="128"/>
      <c r="AR182" s="128"/>
      <c r="AS182" s="128"/>
      <c r="AT182" s="128"/>
      <c r="AU182" s="128"/>
      <c r="AV182" s="128"/>
    </row>
    <row r="183" ht="16.5" customHeight="1">
      <c r="A183" s="167">
        <v>43994.0</v>
      </c>
      <c r="B183" s="8" t="s">
        <v>186</v>
      </c>
      <c r="C183" s="128"/>
      <c r="D183" s="128"/>
      <c r="E183" s="128"/>
      <c r="F183" s="128"/>
      <c r="G183" s="128"/>
      <c r="H183" s="128"/>
      <c r="I183" s="8">
        <v>179109.0</v>
      </c>
      <c r="J183" s="8">
        <v>7717.0</v>
      </c>
      <c r="K183" s="8">
        <v>171364.0</v>
      </c>
      <c r="L183" s="128"/>
      <c r="M183" s="128"/>
      <c r="N183" s="128"/>
      <c r="O183" s="8">
        <v>1392549.0</v>
      </c>
      <c r="P183" s="8">
        <v>1571222.0</v>
      </c>
      <c r="Q183" s="8">
        <v>96007.0</v>
      </c>
      <c r="R183" s="8">
        <v>1472224.0</v>
      </c>
      <c r="S183" s="128"/>
      <c r="T183" s="128"/>
      <c r="U183" s="8">
        <v>1336895.0</v>
      </c>
      <c r="V183" s="8">
        <v>68673.0</v>
      </c>
      <c r="W183" s="8">
        <v>1264928.0</v>
      </c>
      <c r="X183" s="168">
        <v>1242.0</v>
      </c>
      <c r="Y183" s="128"/>
      <c r="Z183" s="169">
        <v>11986.0</v>
      </c>
      <c r="AB183" s="128"/>
      <c r="AD183" s="128"/>
      <c r="AE183" s="128"/>
      <c r="AF183" s="8">
        <v>2967.0</v>
      </c>
      <c r="AG183" s="8">
        <v>2967.0</v>
      </c>
      <c r="AH183" s="128"/>
      <c r="AI183" s="170">
        <v>43994.41666666667</v>
      </c>
      <c r="AJ183" s="170">
        <v>43994.66666666667</v>
      </c>
      <c r="AK183" s="8" t="s">
        <v>317</v>
      </c>
      <c r="AL183" s="8" t="s">
        <v>333</v>
      </c>
      <c r="AM183" s="8" t="s">
        <v>356</v>
      </c>
      <c r="AN183" s="8" t="s">
        <v>310</v>
      </c>
      <c r="AO183" s="120"/>
      <c r="AQ183" s="128"/>
      <c r="AR183" s="128"/>
      <c r="AS183" s="128"/>
      <c r="AT183" s="128"/>
      <c r="AU183" s="128"/>
      <c r="AV183" s="128"/>
    </row>
    <row r="184" ht="16.5" customHeight="1">
      <c r="A184" s="167">
        <v>43993.0</v>
      </c>
      <c r="B184" s="8" t="s">
        <v>186</v>
      </c>
      <c r="C184" s="128"/>
      <c r="D184" s="128"/>
      <c r="E184" s="128"/>
      <c r="F184" s="128"/>
      <c r="G184" s="128"/>
      <c r="H184" s="128"/>
      <c r="I184" s="8">
        <v>155835.0</v>
      </c>
      <c r="J184" s="8">
        <v>6828.0</v>
      </c>
      <c r="K184" s="8">
        <v>148981.0</v>
      </c>
      <c r="L184" s="128"/>
      <c r="M184" s="128"/>
      <c r="N184" s="128"/>
      <c r="O184" s="8">
        <v>1362057.0</v>
      </c>
      <c r="P184" s="8">
        <v>1535825.0</v>
      </c>
      <c r="Q184" s="8">
        <v>93533.0</v>
      </c>
      <c r="R184" s="8">
        <v>1439362.0</v>
      </c>
      <c r="S184" s="128"/>
      <c r="T184" s="128"/>
      <c r="U184" s="8">
        <v>1307728.0</v>
      </c>
      <c r="V184" s="8">
        <v>67039.0</v>
      </c>
      <c r="W184" s="8">
        <v>1237679.0</v>
      </c>
      <c r="X184" s="168">
        <v>1242.0</v>
      </c>
      <c r="Y184" s="128"/>
      <c r="Z184" s="169">
        <v>11850.0</v>
      </c>
      <c r="AB184" s="128"/>
      <c r="AD184" s="128"/>
      <c r="AE184" s="128"/>
      <c r="AF184" s="8">
        <v>2938.0</v>
      </c>
      <c r="AG184" s="8">
        <v>2938.0</v>
      </c>
      <c r="AH184" s="128"/>
      <c r="AI184" s="170">
        <v>43993.41666666667</v>
      </c>
      <c r="AJ184" s="170">
        <v>43993.67361111111</v>
      </c>
      <c r="AK184" s="8" t="s">
        <v>317</v>
      </c>
      <c r="AL184" s="8" t="s">
        <v>331</v>
      </c>
      <c r="AM184" s="8" t="s">
        <v>357</v>
      </c>
      <c r="AN184" s="8" t="s">
        <v>310</v>
      </c>
      <c r="AO184" s="120"/>
      <c r="AQ184" s="128"/>
      <c r="AR184" s="128"/>
      <c r="AS184" s="128"/>
      <c r="AT184" s="128"/>
      <c r="AU184" s="128"/>
      <c r="AV184" s="128"/>
    </row>
    <row r="185" ht="16.5" customHeight="1">
      <c r="A185" s="167">
        <v>43992.0</v>
      </c>
      <c r="B185" s="8" t="s">
        <v>186</v>
      </c>
      <c r="C185" s="128"/>
      <c r="D185" s="128"/>
      <c r="E185" s="128"/>
      <c r="F185" s="128"/>
      <c r="G185" s="128"/>
      <c r="H185" s="128"/>
      <c r="I185" s="8">
        <v>155835.0</v>
      </c>
      <c r="J185" s="8">
        <v>6828.0</v>
      </c>
      <c r="K185" s="8">
        <v>148981.0</v>
      </c>
      <c r="L185" s="128"/>
      <c r="M185" s="128"/>
      <c r="N185" s="128"/>
      <c r="O185" s="8">
        <v>1334261.0</v>
      </c>
      <c r="P185" s="8">
        <v>1501053.0</v>
      </c>
      <c r="Q185" s="8">
        <v>91285.0</v>
      </c>
      <c r="R185" s="8">
        <v>1406853.0</v>
      </c>
      <c r="S185" s="128"/>
      <c r="T185" s="128"/>
      <c r="U185" s="8">
        <v>1280003.0</v>
      </c>
      <c r="V185" s="8">
        <v>65370.0</v>
      </c>
      <c r="W185" s="8">
        <v>1211652.0</v>
      </c>
      <c r="X185" s="168">
        <v>1134.0</v>
      </c>
      <c r="Y185" s="128"/>
      <c r="Z185" s="169">
        <v>11621.0</v>
      </c>
      <c r="AB185" s="128"/>
      <c r="AD185" s="128"/>
      <c r="AE185" s="128"/>
      <c r="AF185" s="8">
        <v>2889.0</v>
      </c>
      <c r="AG185" s="8">
        <v>2889.0</v>
      </c>
      <c r="AH185" s="128"/>
      <c r="AI185" s="170">
        <v>43992.41666666667</v>
      </c>
      <c r="AJ185" s="170">
        <v>43992.697222222225</v>
      </c>
      <c r="AK185" s="8" t="s">
        <v>317</v>
      </c>
      <c r="AL185" s="8" t="s">
        <v>322</v>
      </c>
      <c r="AM185" s="8" t="s">
        <v>357</v>
      </c>
      <c r="AN185" s="8" t="s">
        <v>310</v>
      </c>
      <c r="AO185" s="120"/>
      <c r="AQ185" s="128"/>
      <c r="AR185" s="128"/>
      <c r="AS185" s="128"/>
      <c r="AT185" s="128"/>
      <c r="AU185" s="128"/>
      <c r="AV185" s="128"/>
    </row>
    <row r="186" ht="16.5" customHeight="1">
      <c r="A186" s="167">
        <v>43991.0</v>
      </c>
      <c r="B186" s="8" t="s">
        <v>186</v>
      </c>
      <c r="C186" s="128"/>
      <c r="D186" s="128"/>
      <c r="E186" s="128"/>
      <c r="F186" s="128"/>
      <c r="G186" s="128"/>
      <c r="H186" s="128"/>
      <c r="I186" s="8">
        <v>155835.0</v>
      </c>
      <c r="J186" s="8">
        <v>6828.0</v>
      </c>
      <c r="K186" s="8">
        <v>148981.0</v>
      </c>
      <c r="L186" s="128"/>
      <c r="M186" s="128"/>
      <c r="N186" s="128"/>
      <c r="O186" s="8">
        <v>1312922.0</v>
      </c>
      <c r="P186" s="8">
        <v>1474600.0</v>
      </c>
      <c r="Q186" s="8">
        <v>89566.0</v>
      </c>
      <c r="R186" s="8">
        <v>1382146.0</v>
      </c>
      <c r="S186" s="128"/>
      <c r="T186" s="128"/>
      <c r="U186" s="8">
        <v>1259283.0</v>
      </c>
      <c r="V186" s="8">
        <v>64128.0</v>
      </c>
      <c r="W186" s="8">
        <v>1192305.0</v>
      </c>
      <c r="X186" s="168">
        <v>1100.0</v>
      </c>
      <c r="Y186" s="128"/>
      <c r="Z186" s="169">
        <v>11460.0</v>
      </c>
      <c r="AB186" s="128"/>
      <c r="AD186" s="128"/>
      <c r="AE186" s="128"/>
      <c r="AF186" s="8">
        <v>2851.0</v>
      </c>
      <c r="AG186" s="8">
        <v>2851.0</v>
      </c>
      <c r="AH186" s="128"/>
      <c r="AI186" s="170">
        <v>43991.41666666667</v>
      </c>
      <c r="AJ186" s="170">
        <v>43991.67013888889</v>
      </c>
      <c r="AK186" s="8" t="s">
        <v>317</v>
      </c>
      <c r="AL186" s="8" t="s">
        <v>323</v>
      </c>
      <c r="AM186" s="8" t="s">
        <v>358</v>
      </c>
      <c r="AN186" s="8" t="s">
        <v>310</v>
      </c>
      <c r="AO186" s="120"/>
      <c r="AQ186" s="128"/>
      <c r="AR186" s="128"/>
      <c r="AS186" s="128"/>
      <c r="AT186" s="128"/>
      <c r="AU186" s="128"/>
      <c r="AV186" s="128"/>
    </row>
    <row r="187" ht="16.5" customHeight="1">
      <c r="A187" s="167">
        <v>43990.0</v>
      </c>
      <c r="B187" s="8" t="s">
        <v>186</v>
      </c>
      <c r="C187" s="128"/>
      <c r="D187" s="128"/>
      <c r="E187" s="128"/>
      <c r="F187" s="128"/>
      <c r="G187" s="128"/>
      <c r="H187" s="128"/>
      <c r="I187" s="8">
        <v>123552.0</v>
      </c>
      <c r="J187" s="8">
        <v>5474.0</v>
      </c>
      <c r="K187" s="8">
        <v>118053.0</v>
      </c>
      <c r="L187" s="128"/>
      <c r="M187" s="128"/>
      <c r="N187" s="128"/>
      <c r="O187" s="8">
        <v>1283747.0</v>
      </c>
      <c r="P187" s="8">
        <v>1445259.0</v>
      </c>
      <c r="Q187" s="8">
        <v>88102.0</v>
      </c>
      <c r="R187" s="8">
        <v>1354303.0</v>
      </c>
      <c r="S187" s="128"/>
      <c r="T187" s="128"/>
      <c r="U187" s="8">
        <v>1235513.0</v>
      </c>
      <c r="V187" s="8">
        <v>62970.0</v>
      </c>
      <c r="W187" s="8">
        <v>1169646.0</v>
      </c>
      <c r="X187" s="168">
        <v>1024.0</v>
      </c>
      <c r="Y187" s="128"/>
      <c r="Z187" s="169">
        <v>11282.0</v>
      </c>
      <c r="AB187" s="128"/>
      <c r="AD187" s="128"/>
      <c r="AE187" s="128"/>
      <c r="AF187" s="8">
        <v>2798.0</v>
      </c>
      <c r="AG187" s="8">
        <v>2798.0</v>
      </c>
      <c r="AH187" s="128"/>
      <c r="AI187" s="170">
        <v>43990.41666666667</v>
      </c>
      <c r="AJ187" s="170">
        <v>43990.6625</v>
      </c>
      <c r="AK187" s="8" t="s">
        <v>317</v>
      </c>
      <c r="AL187" s="8" t="s">
        <v>333</v>
      </c>
      <c r="AM187" s="8" t="s">
        <v>358</v>
      </c>
      <c r="AN187" s="8" t="s">
        <v>310</v>
      </c>
      <c r="AO187" s="120"/>
      <c r="AQ187" s="128"/>
      <c r="AR187" s="128"/>
      <c r="AS187" s="128"/>
      <c r="AT187" s="128"/>
      <c r="AU187" s="128"/>
      <c r="AV187" s="128"/>
    </row>
    <row r="188" ht="16.5" customHeight="1">
      <c r="A188" s="167">
        <v>43989.0</v>
      </c>
      <c r="B188" s="8" t="s">
        <v>186</v>
      </c>
      <c r="C188" s="128"/>
      <c r="D188" s="128"/>
      <c r="E188" s="128"/>
      <c r="F188" s="128"/>
      <c r="G188" s="128"/>
      <c r="H188" s="128"/>
      <c r="I188" s="8">
        <v>123552.0</v>
      </c>
      <c r="J188" s="8">
        <v>5474.0</v>
      </c>
      <c r="K188" s="8">
        <v>118053.0</v>
      </c>
      <c r="L188" s="128"/>
      <c r="M188" s="128"/>
      <c r="N188" s="128"/>
      <c r="O188" s="8">
        <v>1258807.0</v>
      </c>
      <c r="P188" s="8">
        <v>1422347.0</v>
      </c>
      <c r="Q188" s="8">
        <v>86827.0</v>
      </c>
      <c r="R188" s="8">
        <v>1332711.0</v>
      </c>
      <c r="S188" s="128"/>
      <c r="T188" s="128"/>
      <c r="U188" s="8">
        <v>1217105.0</v>
      </c>
      <c r="V188" s="8">
        <v>61941.0</v>
      </c>
      <c r="W188" s="8">
        <v>1152220.0</v>
      </c>
      <c r="X188" s="168">
        <v>1161.0</v>
      </c>
      <c r="Y188" s="128"/>
      <c r="Z188" s="169">
        <v>11215.0</v>
      </c>
      <c r="AB188" s="128"/>
      <c r="AD188" s="128"/>
      <c r="AE188" s="128"/>
      <c r="AF188" s="8">
        <v>2786.0</v>
      </c>
      <c r="AG188" s="8">
        <v>2786.0</v>
      </c>
      <c r="AH188" s="128"/>
      <c r="AI188" s="170">
        <v>43989.415972222225</v>
      </c>
      <c r="AJ188" s="170">
        <v>43989.726388888885</v>
      </c>
      <c r="AK188" s="8" t="s">
        <v>333</v>
      </c>
      <c r="AL188" s="8" t="s">
        <v>323</v>
      </c>
      <c r="AM188" s="8" t="s">
        <v>358</v>
      </c>
      <c r="AN188" s="8" t="s">
        <v>310</v>
      </c>
      <c r="AO188" s="120"/>
      <c r="AQ188" s="128"/>
      <c r="AR188" s="128"/>
      <c r="AS188" s="128"/>
      <c r="AT188" s="128"/>
      <c r="AU188" s="128"/>
      <c r="AV188" s="128"/>
    </row>
    <row r="189" ht="16.5" customHeight="1">
      <c r="A189" s="167">
        <v>43988.0</v>
      </c>
      <c r="B189" s="8" t="s">
        <v>186</v>
      </c>
      <c r="C189" s="128"/>
      <c r="D189" s="128"/>
      <c r="E189" s="128"/>
      <c r="F189" s="128"/>
      <c r="G189" s="128"/>
      <c r="H189" s="128"/>
      <c r="I189" s="8">
        <v>123552.0</v>
      </c>
      <c r="J189" s="8">
        <v>5474.0</v>
      </c>
      <c r="K189" s="8">
        <v>118053.0</v>
      </c>
      <c r="L189" s="128"/>
      <c r="M189" s="128"/>
      <c r="N189" s="128"/>
      <c r="O189" s="8">
        <v>1208092.0</v>
      </c>
      <c r="P189" s="8">
        <v>1372933.0</v>
      </c>
      <c r="Q189" s="8">
        <v>85372.0</v>
      </c>
      <c r="R189" s="8">
        <v>1284797.0</v>
      </c>
      <c r="S189" s="128"/>
      <c r="T189" s="128"/>
      <c r="U189" s="8">
        <v>1175106.0</v>
      </c>
      <c r="V189" s="8">
        <v>60549.0</v>
      </c>
      <c r="W189" s="8">
        <v>1111427.0</v>
      </c>
      <c r="X189" s="168">
        <v>1265.0</v>
      </c>
      <c r="Y189" s="128"/>
      <c r="Z189" s="169">
        <v>11163.0</v>
      </c>
      <c r="AB189" s="128"/>
      <c r="AD189" s="128"/>
      <c r="AE189" s="128"/>
      <c r="AF189" s="8">
        <v>2773.0</v>
      </c>
      <c r="AG189" s="168">
        <v>2773.0</v>
      </c>
      <c r="AH189" s="128"/>
      <c r="AI189" s="170">
        <v>43988.41666666667</v>
      </c>
      <c r="AJ189" s="170">
        <v>43988.64722222222</v>
      </c>
      <c r="AK189" s="8" t="s">
        <v>317</v>
      </c>
      <c r="AL189" s="8" t="s">
        <v>333</v>
      </c>
      <c r="AM189" s="8" t="s">
        <v>358</v>
      </c>
      <c r="AN189" s="8" t="s">
        <v>310</v>
      </c>
      <c r="AO189" s="120"/>
      <c r="AQ189" s="128"/>
      <c r="AR189" s="128"/>
      <c r="AS189" s="128"/>
      <c r="AT189" s="128"/>
      <c r="AU189" s="128"/>
      <c r="AV189" s="128"/>
    </row>
    <row r="190" ht="16.5" customHeight="1">
      <c r="A190" s="167">
        <v>43987.0</v>
      </c>
      <c r="B190" s="8" t="s">
        <v>186</v>
      </c>
      <c r="C190" s="128"/>
      <c r="D190" s="128"/>
      <c r="E190" s="128"/>
      <c r="F190" s="128"/>
      <c r="G190" s="128"/>
      <c r="H190" s="128"/>
      <c r="I190" s="8">
        <v>123552.0</v>
      </c>
      <c r="J190" s="8">
        <v>5474.0</v>
      </c>
      <c r="K190" s="8">
        <v>118053.0</v>
      </c>
      <c r="L190" s="128"/>
      <c r="M190" s="128"/>
      <c r="N190" s="128"/>
      <c r="O190" s="8">
        <v>1172244.0</v>
      </c>
      <c r="P190" s="8">
        <v>1327264.0</v>
      </c>
      <c r="Q190" s="8">
        <v>83619.0</v>
      </c>
      <c r="R190" s="8">
        <v>1240903.0</v>
      </c>
      <c r="S190" s="128"/>
      <c r="T190" s="128"/>
      <c r="U190" s="8">
        <v>1135865.0</v>
      </c>
      <c r="V190" s="8">
        <v>59305.0</v>
      </c>
      <c r="W190" s="8">
        <v>1073452.0</v>
      </c>
      <c r="X190" s="168">
        <v>1193.0</v>
      </c>
      <c r="Y190" s="128"/>
      <c r="Z190" s="169">
        <v>11066.0</v>
      </c>
      <c r="AB190" s="128"/>
      <c r="AD190" s="128"/>
      <c r="AE190" s="128"/>
      <c r="AF190" s="8">
        <v>2745.0</v>
      </c>
      <c r="AG190" s="168">
        <v>2745.0</v>
      </c>
      <c r="AH190" s="128"/>
      <c r="AI190" s="170">
        <v>43987.413194444445</v>
      </c>
      <c r="AJ190" s="171">
        <v>43987.67890046297</v>
      </c>
      <c r="AK190" s="8" t="s">
        <v>349</v>
      </c>
      <c r="AL190" s="8" t="s">
        <v>333</v>
      </c>
      <c r="AM190" s="8" t="s">
        <v>359</v>
      </c>
      <c r="AN190" s="8" t="s">
        <v>310</v>
      </c>
      <c r="AO190" s="120"/>
      <c r="AQ190" s="128"/>
      <c r="AR190" s="128"/>
      <c r="AS190" s="128"/>
      <c r="AT190" s="128"/>
      <c r="AU190" s="128"/>
      <c r="AV190" s="128"/>
    </row>
    <row r="191" ht="16.5" customHeight="1">
      <c r="A191" s="167">
        <v>43986.0</v>
      </c>
      <c r="B191" s="8" t="s">
        <v>186</v>
      </c>
      <c r="C191" s="128"/>
      <c r="D191" s="128"/>
      <c r="E191" s="128"/>
      <c r="F191" s="128"/>
      <c r="G191" s="128"/>
      <c r="H191" s="128"/>
      <c r="I191" s="8">
        <v>123552.0</v>
      </c>
      <c r="J191" s="8">
        <v>5474.0</v>
      </c>
      <c r="K191" s="8">
        <v>118053.0</v>
      </c>
      <c r="L191" s="128"/>
      <c r="M191" s="128"/>
      <c r="N191" s="128"/>
      <c r="O191" s="8">
        <v>1143981.0</v>
      </c>
      <c r="P191" s="8">
        <v>1292876.0</v>
      </c>
      <c r="Q191" s="8">
        <v>81817.0</v>
      </c>
      <c r="R191" s="8">
        <v>1208362.0</v>
      </c>
      <c r="S191" s="128"/>
      <c r="T191" s="128"/>
      <c r="U191" s="8">
        <v>1107952.0</v>
      </c>
      <c r="V191" s="8">
        <v>58286.0</v>
      </c>
      <c r="W191" s="8">
        <v>1046860.0</v>
      </c>
      <c r="X191" s="168">
        <v>1221.0</v>
      </c>
      <c r="Y191" s="128"/>
      <c r="Z191" s="169">
        <v>10923.0</v>
      </c>
      <c r="AB191" s="128"/>
      <c r="AD191" s="128"/>
      <c r="AE191" s="128"/>
      <c r="AF191" s="8">
        <v>2691.0</v>
      </c>
      <c r="AG191" s="168">
        <v>2691.0</v>
      </c>
      <c r="AH191" s="128"/>
      <c r="AI191" s="170">
        <v>43986.42083333334</v>
      </c>
      <c r="AJ191" s="171">
        <v>43986.67916666667</v>
      </c>
      <c r="AK191" s="8" t="s">
        <v>322</v>
      </c>
      <c r="AL191" s="8" t="s">
        <v>230</v>
      </c>
      <c r="AM191" s="8" t="s">
        <v>360</v>
      </c>
      <c r="AN191" s="8" t="s">
        <v>310</v>
      </c>
      <c r="AO191" s="120"/>
      <c r="AQ191" s="128"/>
      <c r="AR191" s="128"/>
      <c r="AS191" s="128"/>
      <c r="AT191" s="128"/>
      <c r="AU191" s="128"/>
      <c r="AV191" s="128"/>
    </row>
    <row r="192" ht="16.5" customHeight="1">
      <c r="A192" s="167">
        <v>43985.0</v>
      </c>
      <c r="B192" s="8" t="s">
        <v>186</v>
      </c>
      <c r="C192" s="128"/>
      <c r="D192" s="128"/>
      <c r="E192" s="128"/>
      <c r="F192" s="128"/>
      <c r="G192" s="128"/>
      <c r="H192" s="128"/>
      <c r="I192" s="8">
        <v>123552.0</v>
      </c>
      <c r="J192" s="8">
        <v>5474.0</v>
      </c>
      <c r="K192" s="8">
        <v>118053.0</v>
      </c>
      <c r="L192" s="128"/>
      <c r="M192" s="128"/>
      <c r="N192" s="128"/>
      <c r="O192" s="8">
        <v>1109419.0</v>
      </c>
      <c r="P192" s="8">
        <v>1259176.0</v>
      </c>
      <c r="Q192" s="8">
        <v>79855.0</v>
      </c>
      <c r="R192" s="8">
        <v>1176653.0</v>
      </c>
      <c r="S192" s="128"/>
      <c r="T192" s="128"/>
      <c r="U192" s="8">
        <v>1081825.0</v>
      </c>
      <c r="V192" s="8">
        <v>57021.0</v>
      </c>
      <c r="W192" s="8">
        <v>1022149.0</v>
      </c>
      <c r="X192" s="168">
        <v>1191.0</v>
      </c>
      <c r="Y192" s="128"/>
      <c r="Z192" s="169">
        <v>10796.0</v>
      </c>
      <c r="AB192" s="128"/>
      <c r="AD192" s="128"/>
      <c r="AE192" s="128"/>
      <c r="AF192" s="8">
        <v>2650.0</v>
      </c>
      <c r="AG192" s="168">
        <v>2650.0</v>
      </c>
      <c r="AH192" s="128"/>
      <c r="AI192" s="170">
        <v>43985.445138888885</v>
      </c>
      <c r="AJ192" s="171">
        <v>43985.6875</v>
      </c>
      <c r="AK192" s="8" t="s">
        <v>332</v>
      </c>
      <c r="AL192" s="8" t="s">
        <v>331</v>
      </c>
      <c r="AM192" s="8" t="s">
        <v>361</v>
      </c>
      <c r="AN192" s="8" t="s">
        <v>346</v>
      </c>
      <c r="AO192" s="120"/>
      <c r="AQ192" s="128"/>
      <c r="AR192" s="128"/>
      <c r="AS192" s="128"/>
      <c r="AT192" s="128"/>
      <c r="AU192" s="128"/>
      <c r="AV192" s="128"/>
    </row>
    <row r="193" ht="16.5" customHeight="1">
      <c r="A193" s="167">
        <v>43984.0</v>
      </c>
      <c r="B193" s="8" t="s">
        <v>186</v>
      </c>
      <c r="C193" s="128"/>
      <c r="D193" s="128"/>
      <c r="E193" s="128"/>
      <c r="F193" s="128"/>
      <c r="G193" s="128"/>
      <c r="H193" s="128"/>
      <c r="I193" s="8">
        <v>123552.0</v>
      </c>
      <c r="J193" s="8">
        <v>5474.0</v>
      </c>
      <c r="K193" s="8">
        <v>118053.0</v>
      </c>
      <c r="L193" s="128"/>
      <c r="M193" s="128"/>
      <c r="N193" s="128"/>
      <c r="O193" s="8">
        <v>1083794.0</v>
      </c>
      <c r="P193" s="8">
        <v>1210100.0</v>
      </c>
      <c r="Q193" s="8">
        <v>77387.0</v>
      </c>
      <c r="R193" s="8">
        <v>1130070.0</v>
      </c>
      <c r="S193" s="128"/>
      <c r="T193" s="128"/>
      <c r="U193" s="8">
        <v>1050671.0</v>
      </c>
      <c r="V193" s="8">
        <v>55812.0</v>
      </c>
      <c r="W193" s="8">
        <v>992305.0</v>
      </c>
      <c r="X193" s="168">
        <v>1206.0</v>
      </c>
      <c r="Y193" s="128"/>
      <c r="Z193" s="169">
        <v>10678.0</v>
      </c>
      <c r="AB193" s="128"/>
      <c r="AD193" s="128"/>
      <c r="AE193" s="128"/>
      <c r="AF193" s="8">
        <v>2613.0</v>
      </c>
      <c r="AG193" s="168">
        <v>2613.0</v>
      </c>
      <c r="AH193" s="128"/>
      <c r="AI193" s="170">
        <v>43983.4125</v>
      </c>
      <c r="AJ193" s="171">
        <v>43984.67847222222</v>
      </c>
      <c r="AK193" s="8" t="s">
        <v>333</v>
      </c>
      <c r="AL193" s="8" t="s">
        <v>334</v>
      </c>
      <c r="AM193" s="8" t="s">
        <v>361</v>
      </c>
      <c r="AN193" s="8" t="s">
        <v>310</v>
      </c>
      <c r="AO193" s="120"/>
      <c r="AQ193" s="128"/>
      <c r="AR193" s="128"/>
      <c r="AS193" s="128"/>
      <c r="AT193" s="128"/>
      <c r="AU193" s="128"/>
      <c r="AV193" s="128"/>
    </row>
    <row r="194" ht="16.5" customHeight="1">
      <c r="A194" s="167">
        <v>43983.0</v>
      </c>
      <c r="B194" s="8" t="s">
        <v>186</v>
      </c>
      <c r="C194" s="128"/>
      <c r="D194" s="128"/>
      <c r="E194" s="128"/>
      <c r="F194" s="128"/>
      <c r="G194" s="128"/>
      <c r="H194" s="128"/>
      <c r="I194" s="8">
        <v>123552.0</v>
      </c>
      <c r="J194" s="8">
        <v>5474.0</v>
      </c>
      <c r="K194" s="8">
        <v>118053.0</v>
      </c>
      <c r="L194" s="128"/>
      <c r="M194" s="128"/>
      <c r="N194" s="128"/>
      <c r="O194" s="8">
        <v>1073626.0</v>
      </c>
      <c r="P194" s="8">
        <v>1210100.0</v>
      </c>
      <c r="Q194" s="8">
        <v>77387.0</v>
      </c>
      <c r="R194" s="8">
        <v>1130070.0</v>
      </c>
      <c r="S194" s="128"/>
      <c r="T194" s="128"/>
      <c r="U194" s="8">
        <v>1041318.0</v>
      </c>
      <c r="V194" s="8">
        <v>55210.0</v>
      </c>
      <c r="W194" s="8">
        <v>983570.0</v>
      </c>
      <c r="X194" s="168">
        <v>1160.0</v>
      </c>
      <c r="Y194" s="128"/>
      <c r="Z194" s="169">
        <v>10494.0</v>
      </c>
      <c r="AB194" s="128"/>
      <c r="AD194" s="128"/>
      <c r="AE194" s="128"/>
      <c r="AF194" s="8">
        <v>2543.0</v>
      </c>
      <c r="AG194" s="168">
        <v>2543.0</v>
      </c>
      <c r="AH194" s="128"/>
      <c r="AI194" s="170">
        <v>43983.4125</v>
      </c>
      <c r="AJ194" s="171">
        <v>43984.67847222222</v>
      </c>
      <c r="AK194" s="8" t="s">
        <v>333</v>
      </c>
      <c r="AL194" s="8" t="s">
        <v>334</v>
      </c>
      <c r="AM194" s="8" t="s">
        <v>361</v>
      </c>
      <c r="AN194" s="8" t="s">
        <v>310</v>
      </c>
      <c r="AO194" s="120"/>
      <c r="AQ194" s="128"/>
      <c r="AR194" s="128"/>
      <c r="AS194" s="128"/>
      <c r="AT194" s="128"/>
      <c r="AU194" s="128"/>
      <c r="AV194" s="128"/>
    </row>
    <row r="195" ht="16.5" customHeight="1">
      <c r="A195" s="167">
        <v>43982.0</v>
      </c>
      <c r="B195" s="8" t="s">
        <v>186</v>
      </c>
      <c r="C195" s="128"/>
      <c r="D195" s="128"/>
      <c r="E195" s="128"/>
      <c r="F195" s="128"/>
      <c r="G195" s="128"/>
      <c r="H195" s="128"/>
      <c r="I195" s="128"/>
      <c r="J195" s="128"/>
      <c r="K195" s="128"/>
      <c r="L195" s="128"/>
      <c r="M195" s="128"/>
      <c r="N195" s="128"/>
      <c r="O195" s="8">
        <v>1049404.0</v>
      </c>
      <c r="P195" s="8">
        <v>1155650.0</v>
      </c>
      <c r="Q195" s="8">
        <v>75508.0</v>
      </c>
      <c r="R195" s="8">
        <v>1077549.0</v>
      </c>
      <c r="S195" s="128"/>
      <c r="T195" s="128"/>
      <c r="U195" s="8">
        <v>1022265.0</v>
      </c>
      <c r="V195" s="8">
        <v>54510.0</v>
      </c>
      <c r="W195" s="8">
        <v>965186.0</v>
      </c>
      <c r="X195" s="168">
        <v>1332.0</v>
      </c>
      <c r="Y195" s="128"/>
      <c r="Z195" s="169">
        <v>10453.0</v>
      </c>
      <c r="AB195" s="128"/>
      <c r="AD195" s="128"/>
      <c r="AE195" s="128"/>
      <c r="AF195" s="8">
        <v>2534.0</v>
      </c>
      <c r="AG195" s="168">
        <v>2534.0</v>
      </c>
      <c r="AH195" s="128"/>
      <c r="AI195" s="170">
        <v>43982.51388888889</v>
      </c>
      <c r="AJ195" s="171">
        <v>43982.7125</v>
      </c>
      <c r="AK195" s="8" t="s">
        <v>362</v>
      </c>
      <c r="AL195" s="8" t="s">
        <v>323</v>
      </c>
      <c r="AM195" s="8" t="s">
        <v>363</v>
      </c>
      <c r="AN195" s="8" t="s">
        <v>310</v>
      </c>
      <c r="AO195" s="120"/>
      <c r="AQ195" s="128"/>
      <c r="AR195" s="128"/>
      <c r="AS195" s="128"/>
      <c r="AT195" s="128"/>
      <c r="AU195" s="128"/>
      <c r="AV195" s="128"/>
    </row>
    <row r="196" ht="16.5" customHeight="1">
      <c r="A196" s="167">
        <v>43981.0</v>
      </c>
      <c r="B196" s="8" t="s">
        <v>186</v>
      </c>
      <c r="C196" s="128"/>
      <c r="D196" s="128"/>
      <c r="E196" s="128"/>
      <c r="F196" s="128"/>
      <c r="G196" s="128"/>
      <c r="H196" s="128"/>
      <c r="I196" s="128"/>
      <c r="J196" s="128"/>
      <c r="K196" s="128"/>
      <c r="L196" s="128"/>
      <c r="M196" s="128"/>
      <c r="N196" s="128"/>
      <c r="O196" s="8">
        <v>1022691.0</v>
      </c>
      <c r="P196" s="8">
        <v>1155650.0</v>
      </c>
      <c r="Q196" s="8">
        <v>75508.0</v>
      </c>
      <c r="R196" s="8">
        <v>1077549.0</v>
      </c>
      <c r="S196" s="128"/>
      <c r="T196" s="128"/>
      <c r="U196" s="8">
        <v>995886.0</v>
      </c>
      <c r="V196" s="8">
        <v>53640.0</v>
      </c>
      <c r="W196" s="8">
        <v>939544.0</v>
      </c>
      <c r="X196" s="168">
        <v>0.0</v>
      </c>
      <c r="Y196" s="128"/>
      <c r="Z196" s="169">
        <v>10375.0</v>
      </c>
      <c r="AB196" s="128"/>
      <c r="AD196" s="128"/>
      <c r="AE196" s="128"/>
      <c r="AF196" s="8">
        <v>2530.0</v>
      </c>
      <c r="AG196" s="168">
        <v>2530.0</v>
      </c>
      <c r="AH196" s="128"/>
      <c r="AI196" s="170">
        <v>43981.475</v>
      </c>
      <c r="AJ196" s="171">
        <v>43981.62291666667</v>
      </c>
      <c r="AK196" s="8" t="s">
        <v>364</v>
      </c>
      <c r="AL196" s="8" t="s">
        <v>333</v>
      </c>
      <c r="AM196" s="8" t="s">
        <v>365</v>
      </c>
      <c r="AN196" s="8" t="s">
        <v>310</v>
      </c>
      <c r="AO196" s="120"/>
      <c r="AQ196" s="128"/>
      <c r="AR196" s="128"/>
      <c r="AS196" s="128"/>
      <c r="AT196" s="128"/>
      <c r="AU196" s="128"/>
      <c r="AV196" s="128"/>
    </row>
    <row r="197" ht="16.5" customHeight="1">
      <c r="A197" s="167">
        <v>43980.0</v>
      </c>
      <c r="B197" s="8" t="s">
        <v>186</v>
      </c>
      <c r="C197" s="128"/>
      <c r="D197" s="128"/>
      <c r="E197" s="128"/>
      <c r="F197" s="128"/>
      <c r="G197" s="128"/>
      <c r="H197" s="128"/>
      <c r="I197" s="128"/>
      <c r="J197" s="128"/>
      <c r="K197" s="128"/>
      <c r="L197" s="128"/>
      <c r="M197" s="128"/>
      <c r="N197" s="128"/>
      <c r="O197" s="8">
        <v>1008376.0</v>
      </c>
      <c r="P197" s="8">
        <v>1103658.0</v>
      </c>
      <c r="Q197" s="8">
        <v>72521.0</v>
      </c>
      <c r="R197" s="8">
        <v>1028579.0</v>
      </c>
      <c r="S197" s="128"/>
      <c r="T197" s="128"/>
      <c r="U197" s="8">
        <v>984160.0</v>
      </c>
      <c r="V197" s="168">
        <v>52888.0</v>
      </c>
      <c r="W197" s="168">
        <v>928742.0</v>
      </c>
      <c r="X197" s="168">
        <v>1308.0</v>
      </c>
      <c r="Z197" s="169">
        <v>10243.0</v>
      </c>
      <c r="AF197" s="168">
        <v>2495.0</v>
      </c>
      <c r="AG197" s="168">
        <v>2495.0</v>
      </c>
      <c r="AH197" s="128"/>
      <c r="AI197" s="170">
        <v>43980.45833333333</v>
      </c>
      <c r="AJ197" s="170">
        <v>43980.70138888889</v>
      </c>
      <c r="AK197" s="8" t="s">
        <v>323</v>
      </c>
      <c r="AL197" s="8" t="s">
        <v>230</v>
      </c>
      <c r="AM197" s="8" t="s">
        <v>366</v>
      </c>
      <c r="AN197" s="8" t="s">
        <v>310</v>
      </c>
      <c r="AQ197" s="128"/>
      <c r="AR197" s="128"/>
      <c r="AS197" s="128"/>
      <c r="AT197" s="128"/>
      <c r="AU197" s="128"/>
      <c r="AV197" s="128"/>
    </row>
    <row r="198" ht="16.5" customHeight="1">
      <c r="A198" s="167">
        <v>43979.0</v>
      </c>
      <c r="B198" s="8" t="s">
        <v>186</v>
      </c>
      <c r="C198" s="128"/>
      <c r="D198" s="128"/>
      <c r="E198" s="128"/>
      <c r="F198" s="128"/>
      <c r="G198" s="128"/>
      <c r="H198" s="128"/>
      <c r="I198" s="128"/>
      <c r="J198" s="128"/>
      <c r="K198" s="128"/>
      <c r="L198" s="128"/>
      <c r="M198" s="128"/>
      <c r="N198" s="128"/>
      <c r="O198" s="8">
        <v>971639.0</v>
      </c>
      <c r="P198" s="8">
        <v>1081512.0</v>
      </c>
      <c r="Q198" s="8">
        <v>71569.0</v>
      </c>
      <c r="R198" s="8">
        <v>1007406.0</v>
      </c>
      <c r="S198" s="128"/>
      <c r="T198" s="128"/>
      <c r="U198" s="8">
        <v>953321.0</v>
      </c>
      <c r="V198" s="168">
        <v>51667.0</v>
      </c>
      <c r="W198" s="168">
        <v>898331.0</v>
      </c>
      <c r="X198" s="168">
        <v>1158.0</v>
      </c>
      <c r="Z198" s="169">
        <v>10056.0</v>
      </c>
      <c r="AF198" s="168">
        <v>2446.0</v>
      </c>
      <c r="AG198" s="168">
        <v>2446.0</v>
      </c>
      <c r="AH198" s="128"/>
      <c r="AI198" s="170">
        <v>43979.4625</v>
      </c>
      <c r="AJ198" s="170">
        <v>43979.652083333334</v>
      </c>
      <c r="AK198" s="8" t="s">
        <v>331</v>
      </c>
      <c r="AL198" s="8" t="s">
        <v>333</v>
      </c>
      <c r="AM198" s="8" t="s">
        <v>366</v>
      </c>
      <c r="AN198" s="8" t="s">
        <v>310</v>
      </c>
      <c r="AQ198" s="128"/>
      <c r="AR198" s="128"/>
      <c r="AS198" s="128"/>
      <c r="AT198" s="128"/>
      <c r="AU198" s="128"/>
      <c r="AV198" s="128"/>
    </row>
    <row r="199" ht="16.5" customHeight="1">
      <c r="A199" s="167">
        <v>43978.0</v>
      </c>
      <c r="B199" s="8" t="s">
        <v>186</v>
      </c>
      <c r="C199" s="128"/>
      <c r="D199" s="128"/>
      <c r="E199" s="128"/>
      <c r="F199" s="128"/>
      <c r="G199" s="128"/>
      <c r="H199" s="128"/>
      <c r="I199" s="128"/>
      <c r="J199" s="128"/>
      <c r="K199" s="128"/>
      <c r="L199" s="128"/>
      <c r="M199" s="128"/>
      <c r="N199" s="128"/>
      <c r="O199" s="8">
        <v>952142.0</v>
      </c>
      <c r="P199" s="8">
        <v>1081512.0</v>
      </c>
      <c r="Q199" s="8">
        <v>71569.0</v>
      </c>
      <c r="R199" s="8">
        <v>1007406.0</v>
      </c>
      <c r="S199" s="128"/>
      <c r="T199" s="128"/>
      <c r="U199" s="8">
        <v>935271.0</v>
      </c>
      <c r="V199" s="168">
        <v>51053.0</v>
      </c>
      <c r="W199" s="168">
        <v>880937.0</v>
      </c>
      <c r="X199" s="168">
        <v>955.0</v>
      </c>
      <c r="Z199" s="169">
        <v>9899.0</v>
      </c>
      <c r="AF199" s="168">
        <v>2400.0</v>
      </c>
      <c r="AG199" s="168">
        <v>2400.0</v>
      </c>
      <c r="AH199" s="128"/>
      <c r="AI199" s="170">
        <v>43978.42569444445</v>
      </c>
      <c r="AJ199" s="170">
        <v>43978.726388888885</v>
      </c>
      <c r="AK199" s="8" t="s">
        <v>349</v>
      </c>
      <c r="AL199" s="8" t="s">
        <v>336</v>
      </c>
      <c r="AM199" s="8" t="s">
        <v>366</v>
      </c>
      <c r="AN199" s="8" t="s">
        <v>310</v>
      </c>
      <c r="AQ199" s="128"/>
      <c r="AR199" s="128"/>
      <c r="AS199" s="128"/>
      <c r="AT199" s="128"/>
      <c r="AU199" s="128"/>
      <c r="AV199" s="128"/>
    </row>
    <row r="200" ht="16.5" customHeight="1">
      <c r="A200" s="167">
        <v>43977.0</v>
      </c>
      <c r="B200" s="8" t="s">
        <v>186</v>
      </c>
      <c r="C200" s="128"/>
      <c r="D200" s="128"/>
      <c r="E200" s="128"/>
      <c r="F200" s="128"/>
      <c r="G200" s="128"/>
      <c r="H200" s="128"/>
      <c r="I200" s="128"/>
      <c r="J200" s="128"/>
      <c r="K200" s="128"/>
      <c r="L200" s="128"/>
      <c r="M200" s="128"/>
      <c r="N200" s="128"/>
      <c r="O200" s="8">
        <v>938170.0</v>
      </c>
      <c r="P200" s="8">
        <v>1068679.0</v>
      </c>
      <c r="Q200" s="8">
        <v>71039.0</v>
      </c>
      <c r="R200" s="8">
        <v>995118.0</v>
      </c>
      <c r="S200" s="128"/>
      <c r="T200" s="128"/>
      <c r="U200" s="8">
        <v>924920.0</v>
      </c>
      <c r="V200" s="168">
        <v>50578.0</v>
      </c>
      <c r="W200" s="168">
        <v>870969.0</v>
      </c>
      <c r="X200" s="168">
        <v>901.0</v>
      </c>
      <c r="Z200" s="169">
        <v>9740.0</v>
      </c>
      <c r="AF200" s="168">
        <v>2338.0</v>
      </c>
      <c r="AG200" s="168">
        <v>2338.0</v>
      </c>
      <c r="AH200" s="128"/>
      <c r="AI200" s="170">
        <v>43977.459027777775</v>
      </c>
      <c r="AJ200" s="170">
        <v>43977.722916666666</v>
      </c>
      <c r="AK200" s="8" t="s">
        <v>332</v>
      </c>
      <c r="AL200" s="8" t="s">
        <v>323</v>
      </c>
      <c r="AM200" s="8" t="s">
        <v>367</v>
      </c>
      <c r="AN200" s="8" t="s">
        <v>310</v>
      </c>
      <c r="AQ200" s="128"/>
      <c r="AR200" s="128"/>
      <c r="AS200" s="128"/>
      <c r="AT200" s="128"/>
      <c r="AU200" s="128"/>
      <c r="AV200" s="128"/>
    </row>
    <row r="201" ht="16.5" customHeight="1">
      <c r="A201" s="167">
        <v>43976.0</v>
      </c>
      <c r="B201" s="8" t="s">
        <v>186</v>
      </c>
      <c r="C201" s="128"/>
      <c r="D201" s="128"/>
      <c r="E201" s="128"/>
      <c r="F201" s="128"/>
      <c r="G201" s="128"/>
      <c r="H201" s="128"/>
      <c r="I201" s="128"/>
      <c r="J201" s="128"/>
      <c r="K201" s="128"/>
      <c r="L201" s="128"/>
      <c r="M201" s="128"/>
      <c r="N201" s="128"/>
      <c r="O201" s="8">
        <v>920104.0</v>
      </c>
      <c r="P201" s="8">
        <v>1050247.0</v>
      </c>
      <c r="Q201" s="8">
        <v>70360.0</v>
      </c>
      <c r="R201" s="8">
        <v>977392.0</v>
      </c>
      <c r="S201" s="128"/>
      <c r="T201" s="128"/>
      <c r="U201" s="8">
        <v>909928.0</v>
      </c>
      <c r="V201" s="168">
        <v>50075.0</v>
      </c>
      <c r="W201" s="168">
        <v>856489.0</v>
      </c>
      <c r="X201" s="168">
        <v>988.0</v>
      </c>
      <c r="Z201" s="169">
        <v>9681.0</v>
      </c>
      <c r="AF201" s="168">
        <v>2331.0</v>
      </c>
      <c r="AG201" s="168">
        <v>2331.0</v>
      </c>
      <c r="AH201" s="128"/>
      <c r="AI201" s="170">
        <v>43976.419444444444</v>
      </c>
      <c r="AJ201" s="170">
        <v>43976.59652777778</v>
      </c>
      <c r="AK201" s="8" t="s">
        <v>334</v>
      </c>
      <c r="AL201" s="8" t="s">
        <v>333</v>
      </c>
      <c r="AM201" s="8" t="s">
        <v>367</v>
      </c>
      <c r="AN201" s="8" t="s">
        <v>310</v>
      </c>
      <c r="AQ201" s="128"/>
      <c r="AR201" s="128"/>
      <c r="AS201" s="128"/>
      <c r="AT201" s="128"/>
      <c r="AU201" s="128"/>
      <c r="AV201" s="128"/>
    </row>
    <row r="202" ht="16.5" customHeight="1">
      <c r="A202" s="167">
        <v>43975.0</v>
      </c>
      <c r="B202" s="8" t="s">
        <v>186</v>
      </c>
      <c r="C202" s="128"/>
      <c r="D202" s="128"/>
      <c r="E202" s="128"/>
      <c r="F202" s="128"/>
      <c r="G202" s="128"/>
      <c r="H202" s="128"/>
      <c r="I202" s="128"/>
      <c r="J202" s="128"/>
      <c r="K202" s="128"/>
      <c r="L202" s="128"/>
      <c r="M202" s="128"/>
      <c r="N202" s="128"/>
      <c r="O202" s="8">
        <v>882626.0</v>
      </c>
      <c r="P202" s="8">
        <v>1008670.0</v>
      </c>
      <c r="Q202" s="8">
        <v>69459.0</v>
      </c>
      <c r="R202" s="8">
        <v>936730.0</v>
      </c>
      <c r="S202" s="128"/>
      <c r="T202" s="128"/>
      <c r="U202" s="8">
        <v>872916.0</v>
      </c>
      <c r="V202" s="168">
        <v>49095.0</v>
      </c>
      <c r="W202" s="168">
        <v>820368.0</v>
      </c>
      <c r="X202" s="168">
        <v>1337.0</v>
      </c>
      <c r="Z202" s="169">
        <v>9638.0</v>
      </c>
      <c r="AF202" s="168">
        <v>2316.0</v>
      </c>
      <c r="AG202" s="168">
        <v>2316.0</v>
      </c>
      <c r="AH202" s="128"/>
      <c r="AI202" s="170">
        <v>43975.419444444444</v>
      </c>
      <c r="AJ202" s="170">
        <v>43975.59930555556</v>
      </c>
      <c r="AK202" s="8" t="s">
        <v>331</v>
      </c>
      <c r="AL202" s="8" t="s">
        <v>333</v>
      </c>
      <c r="AM202" s="8" t="s">
        <v>367</v>
      </c>
      <c r="AN202" s="8" t="s">
        <v>310</v>
      </c>
      <c r="AQ202" s="128"/>
      <c r="AR202" s="128"/>
      <c r="AS202" s="128"/>
      <c r="AT202" s="128"/>
      <c r="AU202" s="128"/>
      <c r="AV202" s="128"/>
    </row>
    <row r="203" ht="16.5" customHeight="1">
      <c r="A203" s="167">
        <v>43974.0</v>
      </c>
      <c r="B203" s="8" t="s">
        <v>186</v>
      </c>
      <c r="C203" s="128"/>
      <c r="D203" s="128"/>
      <c r="E203" s="128"/>
      <c r="F203" s="128"/>
      <c r="G203" s="128"/>
      <c r="H203" s="128"/>
      <c r="I203" s="128"/>
      <c r="J203" s="128"/>
      <c r="K203" s="128"/>
      <c r="L203" s="128"/>
      <c r="M203" s="128"/>
      <c r="N203" s="128"/>
      <c r="O203" s="8">
        <v>866920.0</v>
      </c>
      <c r="P203" s="8">
        <v>990300.0</v>
      </c>
      <c r="Q203" s="8">
        <v>68322.0</v>
      </c>
      <c r="R203" s="8">
        <v>919519.0</v>
      </c>
      <c r="S203" s="128"/>
      <c r="T203" s="128"/>
      <c r="U203" s="8">
        <v>858112.0</v>
      </c>
      <c r="V203" s="168">
        <v>48550.0</v>
      </c>
      <c r="W203" s="168">
        <v>806310.0</v>
      </c>
      <c r="X203" s="168">
        <v>1563.0</v>
      </c>
      <c r="Z203" s="169">
        <v>9567.0</v>
      </c>
      <c r="AF203" s="168">
        <v>2312.0</v>
      </c>
      <c r="AG203" s="168">
        <v>2312.0</v>
      </c>
      <c r="AH203" s="128"/>
      <c r="AI203" s="170">
        <v>43974.41666666667</v>
      </c>
      <c r="AJ203" s="170">
        <v>43974.65833333333</v>
      </c>
      <c r="AK203" s="8" t="s">
        <v>349</v>
      </c>
      <c r="AL203" s="8" t="s">
        <v>334</v>
      </c>
      <c r="AM203" s="8" t="s">
        <v>367</v>
      </c>
      <c r="AN203" s="8" t="s">
        <v>310</v>
      </c>
      <c r="AQ203" s="128"/>
      <c r="AR203" s="128"/>
      <c r="AS203" s="128"/>
      <c r="AT203" s="128"/>
      <c r="AU203" s="128"/>
      <c r="AV203" s="128"/>
    </row>
    <row r="204" ht="16.5" customHeight="1">
      <c r="A204" s="167">
        <v>43973.0</v>
      </c>
      <c r="B204" s="8" t="s">
        <v>186</v>
      </c>
      <c r="C204" s="128"/>
      <c r="D204" s="128"/>
      <c r="E204" s="128"/>
      <c r="F204" s="128"/>
      <c r="G204" s="128"/>
      <c r="H204" s="128"/>
      <c r="I204" s="128"/>
      <c r="J204" s="128"/>
      <c r="K204" s="128"/>
      <c r="L204" s="128"/>
      <c r="M204" s="128"/>
      <c r="N204" s="128"/>
      <c r="O204" s="8">
        <v>841067.0</v>
      </c>
      <c r="P204" s="8">
        <v>940758.0</v>
      </c>
      <c r="Q204" s="8">
        <v>66424.0</v>
      </c>
      <c r="R204" s="8">
        <v>871876.0</v>
      </c>
      <c r="S204" s="128"/>
      <c r="T204" s="128"/>
      <c r="U204" s="8">
        <v>837172.0</v>
      </c>
      <c r="V204" s="168">
        <v>47817.0</v>
      </c>
      <c r="W204" s="168">
        <v>786045.0</v>
      </c>
      <c r="X204" s="168">
        <v>1487.0</v>
      </c>
      <c r="Z204" s="169">
        <v>9372.0</v>
      </c>
      <c r="AF204" s="168">
        <v>2268.0</v>
      </c>
      <c r="AG204" s="168">
        <v>2268.0</v>
      </c>
      <c r="AH204" s="128"/>
      <c r="AI204" s="170">
        <v>43973.402083333334</v>
      </c>
      <c r="AJ204" s="170">
        <v>43973.70833333333</v>
      </c>
      <c r="AK204" s="8" t="s">
        <v>333</v>
      </c>
      <c r="AL204" s="8" t="s">
        <v>331</v>
      </c>
      <c r="AM204" s="8" t="s">
        <v>367</v>
      </c>
      <c r="AN204" s="8" t="s">
        <v>310</v>
      </c>
      <c r="AQ204" s="128"/>
      <c r="AR204" s="128"/>
      <c r="AS204" s="128"/>
      <c r="AT204" s="128"/>
      <c r="AU204" s="128"/>
      <c r="AV204" s="128"/>
    </row>
    <row r="205" ht="16.5" customHeight="1">
      <c r="A205" s="167">
        <v>43972.0</v>
      </c>
      <c r="B205" s="8" t="s">
        <v>186</v>
      </c>
      <c r="C205" s="128"/>
      <c r="D205" s="128"/>
      <c r="E205" s="128"/>
      <c r="F205" s="128"/>
      <c r="G205" s="128"/>
      <c r="H205" s="128"/>
      <c r="I205" s="128"/>
      <c r="J205" s="128"/>
      <c r="K205" s="128"/>
      <c r="L205" s="128"/>
      <c r="M205" s="128"/>
      <c r="N205" s="128"/>
      <c r="O205" s="8">
        <v>817226.0</v>
      </c>
      <c r="P205" s="8">
        <v>940758.0</v>
      </c>
      <c r="Q205" s="8">
        <v>66424.0</v>
      </c>
      <c r="R205" s="8">
        <v>871876.0</v>
      </c>
      <c r="S205" s="128"/>
      <c r="T205" s="128"/>
      <c r="U205" s="8">
        <v>815584.0</v>
      </c>
      <c r="V205" s="168">
        <v>47092.0</v>
      </c>
      <c r="W205" s="168">
        <v>765254.0</v>
      </c>
      <c r="X205" s="168">
        <v>1471.0</v>
      </c>
      <c r="Z205" s="169">
        <v>9200.0</v>
      </c>
      <c r="AF205" s="168">
        <v>2222.0</v>
      </c>
      <c r="AG205" s="168">
        <v>2222.0</v>
      </c>
      <c r="AH205" s="128"/>
      <c r="AI205" s="170">
        <v>43972.42291666666</v>
      </c>
      <c r="AJ205" s="170">
        <v>43972.63333333333</v>
      </c>
      <c r="AK205" s="8" t="s">
        <v>333</v>
      </c>
      <c r="AL205" s="8" t="s">
        <v>230</v>
      </c>
      <c r="AM205" s="8" t="s">
        <v>367</v>
      </c>
      <c r="AN205" s="8" t="s">
        <v>310</v>
      </c>
      <c r="AQ205" s="128"/>
      <c r="AR205" s="128"/>
      <c r="AS205" s="128"/>
      <c r="AT205" s="128"/>
      <c r="AU205" s="128"/>
      <c r="AV205" s="128"/>
    </row>
    <row r="206" ht="16.5" customHeight="1">
      <c r="A206" s="167">
        <v>43971.0</v>
      </c>
      <c r="B206" s="8" t="s">
        <v>186</v>
      </c>
      <c r="C206" s="128"/>
      <c r="D206" s="128"/>
      <c r="E206" s="128"/>
      <c r="F206" s="128"/>
      <c r="G206" s="128"/>
      <c r="H206" s="128"/>
      <c r="I206" s="128"/>
      <c r="J206" s="128"/>
      <c r="K206" s="128"/>
      <c r="L206" s="128"/>
      <c r="M206" s="128"/>
      <c r="N206" s="128"/>
      <c r="O206" s="8">
        <v>772023.0</v>
      </c>
      <c r="P206" s="8">
        <v>887380.0</v>
      </c>
      <c r="Q206" s="8">
        <v>64172.0</v>
      </c>
      <c r="R206" s="8">
        <v>821168.0</v>
      </c>
      <c r="S206" s="128"/>
      <c r="T206" s="128"/>
      <c r="U206" s="8">
        <v>772669.0</v>
      </c>
      <c r="V206" s="168">
        <v>45902.0</v>
      </c>
      <c r="W206" s="168">
        <v>723877.0</v>
      </c>
      <c r="X206" s="168">
        <v>1357.0</v>
      </c>
      <c r="Z206" s="169">
        <v>8934.0</v>
      </c>
      <c r="AF206" s="168">
        <v>2173.0</v>
      </c>
      <c r="AG206" s="168">
        <v>2173.0</v>
      </c>
      <c r="AH206" s="128"/>
      <c r="AI206" s="170">
        <v>43971.40416666667</v>
      </c>
      <c r="AJ206" s="170">
        <v>43971.69375</v>
      </c>
      <c r="AK206" s="8" t="s">
        <v>332</v>
      </c>
      <c r="AL206" s="8" t="s">
        <v>362</v>
      </c>
      <c r="AM206" s="8" t="s">
        <v>368</v>
      </c>
      <c r="AN206" s="8" t="s">
        <v>342</v>
      </c>
      <c r="AQ206" s="128"/>
      <c r="AR206" s="128"/>
      <c r="AS206" s="128"/>
      <c r="AT206" s="128"/>
      <c r="AU206" s="128"/>
      <c r="AV206" s="128"/>
    </row>
    <row r="207" ht="16.5" customHeight="1">
      <c r="A207" s="167">
        <v>43970.0</v>
      </c>
      <c r="B207" s="8" t="s">
        <v>186</v>
      </c>
      <c r="C207" s="128"/>
      <c r="D207" s="128"/>
      <c r="E207" s="128"/>
      <c r="F207" s="128"/>
      <c r="G207" s="128"/>
      <c r="H207" s="128"/>
      <c r="I207" s="128"/>
      <c r="J207" s="128"/>
      <c r="K207" s="128"/>
      <c r="L207" s="128"/>
      <c r="M207" s="128"/>
      <c r="N207" s="128"/>
      <c r="O207" s="8">
        <v>700701.0</v>
      </c>
      <c r="P207" s="8">
        <v>819927.0</v>
      </c>
      <c r="Q207" s="8">
        <v>63148.0</v>
      </c>
      <c r="R207" s="8">
        <v>754767.0</v>
      </c>
      <c r="S207" s="128"/>
      <c r="T207" s="128"/>
      <c r="U207" s="8">
        <v>717162.0</v>
      </c>
      <c r="V207" s="168">
        <v>45427.0</v>
      </c>
      <c r="W207" s="168">
        <v>668911.0</v>
      </c>
      <c r="X207" s="168">
        <v>1369.0</v>
      </c>
      <c r="Z207" s="169">
        <v>8744.0</v>
      </c>
      <c r="AF207" s="168">
        <v>2129.0</v>
      </c>
      <c r="AG207" s="168">
        <v>2129.0</v>
      </c>
      <c r="AH207" s="128"/>
      <c r="AI207" s="170">
        <v>43970.43819444445</v>
      </c>
      <c r="AJ207" s="170">
        <v>43970.625</v>
      </c>
      <c r="AK207" s="8" t="s">
        <v>332</v>
      </c>
      <c r="AL207" s="8" t="s">
        <v>333</v>
      </c>
      <c r="AM207" s="8" t="s">
        <v>368</v>
      </c>
      <c r="AN207" s="8" t="s">
        <v>342</v>
      </c>
      <c r="AQ207" s="128"/>
      <c r="AR207" s="128"/>
      <c r="AS207" s="128"/>
      <c r="AT207" s="128"/>
      <c r="AU207" s="128"/>
      <c r="AV207" s="128"/>
    </row>
    <row r="208" ht="16.5" customHeight="1">
      <c r="A208" s="167">
        <v>43969.0</v>
      </c>
      <c r="B208" s="8" t="s">
        <v>186</v>
      </c>
      <c r="C208" s="128"/>
      <c r="D208" s="128"/>
      <c r="E208" s="128"/>
      <c r="F208" s="128"/>
      <c r="G208" s="128"/>
      <c r="H208" s="128"/>
      <c r="I208" s="128"/>
      <c r="J208" s="128"/>
      <c r="K208" s="128"/>
      <c r="L208" s="128"/>
      <c r="M208" s="128"/>
      <c r="N208" s="128"/>
      <c r="O208" s="8">
        <v>670220.0</v>
      </c>
      <c r="P208" s="8">
        <v>746124.0</v>
      </c>
      <c r="Q208" s="8">
        <v>60938.0</v>
      </c>
      <c r="R208" s="8">
        <v>683219.0</v>
      </c>
      <c r="S208" s="128"/>
      <c r="T208" s="128"/>
      <c r="U208" s="8">
        <v>677710.0</v>
      </c>
      <c r="V208" s="168">
        <v>44815.0</v>
      </c>
      <c r="W208" s="168">
        <v>629970.0</v>
      </c>
      <c r="X208" s="168">
        <v>1346.0</v>
      </c>
      <c r="Z208" s="169">
        <v>8553.0</v>
      </c>
      <c r="AF208" s="168">
        <v>2073.0</v>
      </c>
      <c r="AG208" s="168">
        <v>2073.0</v>
      </c>
      <c r="AH208" s="128"/>
      <c r="AI208" s="170">
        <v>43969.39444444445</v>
      </c>
      <c r="AJ208" s="170">
        <v>43969.70347222222</v>
      </c>
      <c r="AK208" s="8" t="s">
        <v>333</v>
      </c>
      <c r="AL208" s="8" t="s">
        <v>332</v>
      </c>
      <c r="AM208" s="8" t="s">
        <v>368</v>
      </c>
      <c r="AN208" s="8" t="s">
        <v>342</v>
      </c>
      <c r="AQ208" s="128"/>
      <c r="AR208" s="128"/>
      <c r="AS208" s="128"/>
      <c r="AT208" s="128"/>
      <c r="AU208" s="128"/>
      <c r="AV208" s="128"/>
    </row>
    <row r="209" ht="16.5" customHeight="1">
      <c r="A209" s="167">
        <v>43968.0</v>
      </c>
      <c r="B209" s="8" t="s">
        <v>186</v>
      </c>
      <c r="C209" s="128"/>
      <c r="D209" s="128"/>
      <c r="E209" s="128"/>
      <c r="F209" s="128"/>
      <c r="G209" s="128"/>
      <c r="H209" s="128"/>
      <c r="I209" s="128"/>
      <c r="J209" s="128"/>
      <c r="K209" s="128"/>
      <c r="L209" s="128"/>
      <c r="M209" s="128"/>
      <c r="N209" s="128"/>
      <c r="O209" s="8">
        <v>650908.0</v>
      </c>
      <c r="P209" s="8">
        <v>746124.0</v>
      </c>
      <c r="Q209" s="8">
        <v>60938.0</v>
      </c>
      <c r="R209" s="8">
        <v>683219.0</v>
      </c>
      <c r="S209" s="128"/>
      <c r="T209" s="128"/>
      <c r="U209" s="8">
        <v>653081.0</v>
      </c>
      <c r="V209" s="168">
        <v>44161.0</v>
      </c>
      <c r="W209" s="168">
        <v>606204.0</v>
      </c>
      <c r="X209" s="168">
        <v>1479.0</v>
      </c>
      <c r="Y209" s="128"/>
      <c r="Z209" s="169">
        <v>8478.0</v>
      </c>
      <c r="AF209" s="168">
        <v>2049.0</v>
      </c>
      <c r="AG209" s="168">
        <v>2049.0</v>
      </c>
      <c r="AH209" s="128"/>
      <c r="AI209" s="170">
        <v>43968.42222222222</v>
      </c>
      <c r="AJ209" s="170">
        <v>43968.70972222222</v>
      </c>
      <c r="AK209" s="8" t="s">
        <v>369</v>
      </c>
      <c r="AL209" s="8" t="s">
        <v>370</v>
      </c>
      <c r="AM209" s="8" t="s">
        <v>371</v>
      </c>
      <c r="AN209" s="8" t="s">
        <v>342</v>
      </c>
      <c r="AQ209" s="128"/>
      <c r="AR209" s="128"/>
      <c r="AS209" s="128"/>
      <c r="AT209" s="128"/>
      <c r="AU209" s="128"/>
      <c r="AV209" s="128"/>
    </row>
    <row r="210" ht="16.5" customHeight="1">
      <c r="A210" s="167">
        <v>43967.0</v>
      </c>
      <c r="B210" s="8" t="s">
        <v>186</v>
      </c>
      <c r="C210" s="128"/>
      <c r="D210" s="128"/>
      <c r="E210" s="128"/>
      <c r="F210" s="128"/>
      <c r="G210" s="128"/>
      <c r="H210" s="128"/>
      <c r="I210" s="128"/>
      <c r="J210" s="128"/>
      <c r="K210" s="128"/>
      <c r="L210" s="128"/>
      <c r="M210" s="128"/>
      <c r="N210" s="128"/>
      <c r="O210" s="8">
        <v>629359.0</v>
      </c>
      <c r="P210" s="128"/>
      <c r="Q210" s="128"/>
      <c r="R210" s="128"/>
      <c r="S210" s="128"/>
      <c r="T210" s="128"/>
      <c r="U210" s="8">
        <v>630795.0</v>
      </c>
      <c r="V210" s="168">
        <v>43025.0</v>
      </c>
      <c r="W210" s="168">
        <v>585236.0</v>
      </c>
      <c r="X210" s="168">
        <v>1676.0</v>
      </c>
      <c r="Z210" s="169">
        <v>8393.0</v>
      </c>
      <c r="AF210" s="168">
        <v>2040.0</v>
      </c>
      <c r="AG210" s="168">
        <v>2040.0</v>
      </c>
      <c r="AH210" s="128"/>
      <c r="AI210" s="170">
        <v>43967.41805555555</v>
      </c>
      <c r="AJ210" s="170">
        <v>43967.60208333333</v>
      </c>
      <c r="AK210" s="8" t="s">
        <v>362</v>
      </c>
      <c r="AL210" s="8" t="s">
        <v>333</v>
      </c>
      <c r="AM210" s="8" t="s">
        <v>372</v>
      </c>
      <c r="AN210" s="8" t="s">
        <v>342</v>
      </c>
      <c r="AQ210" s="128"/>
      <c r="AR210" s="128"/>
      <c r="AS210" s="128"/>
      <c r="AT210" s="128"/>
      <c r="AU210" s="128"/>
      <c r="AV210" s="128"/>
    </row>
    <row r="211" ht="16.5" customHeight="1">
      <c r="A211" s="167">
        <v>43966.0</v>
      </c>
      <c r="B211" s="8" t="s">
        <v>186</v>
      </c>
      <c r="C211" s="128"/>
      <c r="D211" s="128"/>
      <c r="E211" s="128"/>
      <c r="F211" s="128"/>
      <c r="G211" s="128"/>
      <c r="H211" s="128"/>
      <c r="I211" s="128"/>
      <c r="J211" s="128"/>
      <c r="K211" s="128"/>
      <c r="L211" s="128"/>
      <c r="M211" s="128"/>
      <c r="N211" s="128"/>
      <c r="O211" s="8">
        <v>622753.0</v>
      </c>
      <c r="P211" s="128"/>
      <c r="Q211" s="128"/>
      <c r="R211" s="128"/>
      <c r="S211" s="128"/>
      <c r="T211" s="128"/>
      <c r="U211" s="8">
        <v>609574.0</v>
      </c>
      <c r="V211" s="168">
        <v>42545.0</v>
      </c>
      <c r="W211" s="168">
        <v>565627.0</v>
      </c>
      <c r="X211" s="168">
        <v>1228.0</v>
      </c>
      <c r="Z211" s="169">
        <v>7993.0</v>
      </c>
      <c r="AF211" s="168">
        <v>1991.0</v>
      </c>
      <c r="AG211" s="168">
        <v>1991.0</v>
      </c>
      <c r="AH211" s="128"/>
      <c r="AI211" s="170">
        <v>43965.52291666667</v>
      </c>
      <c r="AJ211" s="170">
        <v>43966.70972222222</v>
      </c>
      <c r="AK211" s="8" t="s">
        <v>332</v>
      </c>
      <c r="AL211" s="8" t="s">
        <v>349</v>
      </c>
      <c r="AM211" s="8" t="s">
        <v>373</v>
      </c>
      <c r="AN211" s="8" t="s">
        <v>342</v>
      </c>
      <c r="AQ211" s="128"/>
      <c r="AR211" s="128"/>
      <c r="AS211" s="128"/>
      <c r="AT211" s="128"/>
      <c r="AU211" s="128"/>
      <c r="AV211" s="128"/>
    </row>
    <row r="212" ht="16.5" customHeight="1">
      <c r="A212" s="167">
        <v>43965.0</v>
      </c>
      <c r="B212" s="8" t="s">
        <v>186</v>
      </c>
      <c r="C212" s="128"/>
      <c r="D212" s="128"/>
      <c r="E212" s="128"/>
      <c r="F212" s="128"/>
      <c r="G212" s="128"/>
      <c r="H212" s="128"/>
      <c r="I212" s="128"/>
      <c r="J212" s="128"/>
      <c r="K212" s="128"/>
      <c r="L212" s="128"/>
      <c r="M212" s="128"/>
      <c r="N212" s="128"/>
      <c r="O212" s="8">
        <v>607219.0</v>
      </c>
      <c r="P212" s="128"/>
      <c r="Q212" s="128"/>
      <c r="R212" s="128"/>
      <c r="S212" s="128"/>
      <c r="T212" s="128"/>
      <c r="U212" s="8">
        <v>595478.0</v>
      </c>
      <c r="V212" s="168">
        <v>41759.0</v>
      </c>
      <c r="W212" s="168">
        <v>565627.0</v>
      </c>
      <c r="X212" s="168">
        <v>1228.0</v>
      </c>
      <c r="Z212" s="169">
        <v>7993.0</v>
      </c>
      <c r="AF212" s="168">
        <v>1948.0</v>
      </c>
      <c r="AG212" s="168">
        <v>1948.0</v>
      </c>
      <c r="AH212" s="128"/>
      <c r="AI212" s="170">
        <v>43965.52291666667</v>
      </c>
      <c r="AJ212" s="170">
        <v>43966.70972222222</v>
      </c>
      <c r="AK212" s="8" t="s">
        <v>332</v>
      </c>
      <c r="AL212" s="8" t="s">
        <v>349</v>
      </c>
      <c r="AM212" s="8" t="s">
        <v>373</v>
      </c>
      <c r="AN212" s="8" t="s">
        <v>342</v>
      </c>
      <c r="AQ212" s="128"/>
      <c r="AR212" s="128"/>
      <c r="AS212" s="128"/>
      <c r="AT212" s="128"/>
      <c r="AU212" s="128"/>
      <c r="AV212" s="128"/>
    </row>
    <row r="213" ht="16.5" customHeight="1">
      <c r="A213" s="167">
        <v>43964.0</v>
      </c>
      <c r="B213" s="8" t="s">
        <v>186</v>
      </c>
      <c r="C213" s="128"/>
      <c r="D213" s="128"/>
      <c r="E213" s="128"/>
      <c r="F213" s="128"/>
      <c r="G213" s="128"/>
      <c r="H213" s="128"/>
      <c r="I213" s="128"/>
      <c r="J213" s="128"/>
      <c r="K213" s="128"/>
      <c r="L213" s="128"/>
      <c r="M213" s="128"/>
      <c r="N213" s="128"/>
      <c r="O213" s="8">
        <v>591519.0</v>
      </c>
      <c r="P213" s="128"/>
      <c r="Q213" s="128"/>
      <c r="R213" s="128"/>
      <c r="S213" s="128"/>
      <c r="T213" s="128"/>
      <c r="U213" s="8">
        <v>579604.0</v>
      </c>
      <c r="V213" s="168">
        <v>40967.0</v>
      </c>
      <c r="W213" s="168">
        <v>552361.0</v>
      </c>
      <c r="X213" s="168">
        <v>1191.0</v>
      </c>
      <c r="Z213" s="169">
        <v>7835.0</v>
      </c>
      <c r="AF213" s="168">
        <v>1898.0</v>
      </c>
      <c r="AG213" s="168">
        <v>1898.0</v>
      </c>
      <c r="AH213" s="128"/>
      <c r="AI213" s="170">
        <v>43964.40486111111</v>
      </c>
      <c r="AJ213" s="162"/>
      <c r="AK213" s="162"/>
      <c r="AL213" s="162"/>
      <c r="AM213" s="8" t="s">
        <v>374</v>
      </c>
      <c r="AN213" s="8" t="s">
        <v>342</v>
      </c>
      <c r="AQ213" s="128"/>
      <c r="AR213" s="128"/>
      <c r="AS213" s="128"/>
      <c r="AT213" s="128"/>
      <c r="AU213" s="128"/>
      <c r="AV213" s="128"/>
    </row>
    <row r="214" ht="16.5" customHeight="1">
      <c r="A214" s="167">
        <v>43963.0</v>
      </c>
      <c r="B214" s="8" t="s">
        <v>186</v>
      </c>
      <c r="C214" s="128"/>
      <c r="D214" s="128"/>
      <c r="E214" s="128"/>
      <c r="F214" s="128"/>
      <c r="G214" s="128"/>
      <c r="H214" s="128"/>
      <c r="I214" s="128"/>
      <c r="J214" s="128"/>
      <c r="K214" s="128"/>
      <c r="L214" s="128"/>
      <c r="M214" s="128"/>
      <c r="N214" s="128"/>
      <c r="O214" s="8">
        <v>576962.0</v>
      </c>
      <c r="P214" s="128"/>
      <c r="Q214" s="128"/>
      <c r="R214" s="128"/>
      <c r="S214" s="128"/>
      <c r="T214" s="128"/>
      <c r="U214" s="128"/>
      <c r="V214" s="168">
        <v>40168.0</v>
      </c>
      <c r="W214" s="168">
        <v>537681.0</v>
      </c>
      <c r="X214" s="168">
        <v>1064.0</v>
      </c>
      <c r="Z214" s="169">
        <v>7654.0</v>
      </c>
      <c r="AF214" s="168">
        <v>1849.0</v>
      </c>
      <c r="AG214" s="168">
        <v>1849.0</v>
      </c>
      <c r="AH214" s="128"/>
      <c r="AI214" s="170">
        <v>43963.39444444445</v>
      </c>
      <c r="AJ214" s="170">
        <v>43963.663194444445</v>
      </c>
      <c r="AK214" s="8" t="s">
        <v>333</v>
      </c>
      <c r="AL214" s="8" t="s">
        <v>331</v>
      </c>
      <c r="AM214" s="8" t="s">
        <v>374</v>
      </c>
      <c r="AN214" s="8" t="s">
        <v>342</v>
      </c>
      <c r="AQ214" s="128"/>
      <c r="AR214" s="128"/>
      <c r="AS214" s="128"/>
      <c r="AT214" s="128"/>
      <c r="AU214" s="128"/>
      <c r="AV214" s="128"/>
    </row>
    <row r="215" ht="16.5" customHeight="1">
      <c r="A215" s="167">
        <v>43962.0</v>
      </c>
      <c r="B215" s="8" t="s">
        <v>186</v>
      </c>
      <c r="C215" s="128"/>
      <c r="D215" s="128"/>
      <c r="E215" s="128"/>
      <c r="F215" s="128"/>
      <c r="G215" s="128"/>
      <c r="H215" s="128"/>
      <c r="I215" s="128"/>
      <c r="J215" s="128"/>
      <c r="K215" s="128"/>
      <c r="L215" s="128"/>
      <c r="M215" s="128"/>
      <c r="N215" s="128"/>
      <c r="O215" s="8">
        <v>555807.0</v>
      </c>
      <c r="P215" s="128"/>
      <c r="Q215" s="128"/>
      <c r="R215" s="128"/>
      <c r="S215" s="128"/>
      <c r="T215" s="128"/>
      <c r="U215" s="128"/>
      <c r="V215" s="168">
        <v>39562.0</v>
      </c>
      <c r="W215" s="168">
        <v>520075.0</v>
      </c>
      <c r="X215" s="168">
        <v>1080.0</v>
      </c>
      <c r="Z215" s="169">
        <v>7458.0</v>
      </c>
      <c r="AF215" s="168">
        <v>1805.0</v>
      </c>
      <c r="AG215" s="168">
        <v>1805.0</v>
      </c>
      <c r="AH215" s="128"/>
      <c r="AI215" s="170">
        <v>43962.396527777775</v>
      </c>
      <c r="AJ215" s="170">
        <v>43962.66736111111</v>
      </c>
      <c r="AK215" s="8" t="s">
        <v>333</v>
      </c>
      <c r="AL215" s="8" t="s">
        <v>332</v>
      </c>
      <c r="AM215" s="8" t="s">
        <v>374</v>
      </c>
      <c r="AN215" s="8" t="s">
        <v>346</v>
      </c>
      <c r="AQ215" s="128"/>
      <c r="AR215" s="128"/>
      <c r="AS215" s="128"/>
      <c r="AT215" s="128"/>
      <c r="AU215" s="128"/>
      <c r="AV215" s="128"/>
    </row>
    <row r="216" ht="16.5" customHeight="1">
      <c r="A216" s="167">
        <v>43961.0</v>
      </c>
      <c r="B216" s="8" t="s">
        <v>186</v>
      </c>
      <c r="C216" s="128"/>
      <c r="D216" s="128"/>
      <c r="E216" s="128"/>
      <c r="F216" s="128"/>
      <c r="G216" s="128"/>
      <c r="H216" s="128"/>
      <c r="I216" s="128"/>
      <c r="J216" s="128"/>
      <c r="K216" s="128"/>
      <c r="L216" s="128"/>
      <c r="M216" s="128"/>
      <c r="N216" s="128"/>
      <c r="O216" s="8">
        <v>538027.0</v>
      </c>
      <c r="P216" s="128"/>
      <c r="Q216" s="128"/>
      <c r="R216" s="128"/>
      <c r="S216" s="128"/>
      <c r="T216" s="128"/>
      <c r="U216" s="128"/>
      <c r="V216" s="168">
        <v>39179.0</v>
      </c>
      <c r="W216" s="168">
        <v>498352.0</v>
      </c>
      <c r="X216" s="168">
        <v>1265.0</v>
      </c>
      <c r="Z216" s="169">
        <v>7404.0</v>
      </c>
      <c r="AF216" s="168">
        <v>1791.0</v>
      </c>
      <c r="AG216" s="168">
        <v>1791.0</v>
      </c>
      <c r="AH216" s="128"/>
      <c r="AI216" s="170">
        <v>43961.494618055556</v>
      </c>
      <c r="AJ216" s="170">
        <v>43961.72013888889</v>
      </c>
      <c r="AK216" s="8" t="s">
        <v>375</v>
      </c>
      <c r="AL216" s="8" t="s">
        <v>323</v>
      </c>
      <c r="AM216" s="8" t="s">
        <v>374</v>
      </c>
      <c r="AN216" s="8" t="s">
        <v>346</v>
      </c>
      <c r="AQ216" s="128"/>
      <c r="AR216" s="128"/>
      <c r="AS216" s="128"/>
      <c r="AT216" s="128"/>
      <c r="AU216" s="128"/>
      <c r="AV216" s="128"/>
    </row>
    <row r="217" ht="16.5" customHeight="1">
      <c r="A217" s="167">
        <v>43960.0</v>
      </c>
      <c r="B217" s="8" t="s">
        <v>186</v>
      </c>
      <c r="C217" s="128"/>
      <c r="D217" s="128"/>
      <c r="E217" s="128"/>
      <c r="F217" s="128"/>
      <c r="G217" s="128"/>
      <c r="H217" s="128"/>
      <c r="I217" s="128"/>
      <c r="J217" s="128"/>
      <c r="K217" s="128"/>
      <c r="L217" s="128"/>
      <c r="M217" s="128"/>
      <c r="N217" s="128"/>
      <c r="O217" s="8">
        <v>524343.0</v>
      </c>
      <c r="P217" s="128"/>
      <c r="Q217" s="128"/>
      <c r="R217" s="128"/>
      <c r="S217" s="128"/>
      <c r="T217" s="128"/>
      <c r="U217" s="128"/>
      <c r="V217" s="168">
        <v>38498.0</v>
      </c>
      <c r="W217" s="168">
        <v>487730.0</v>
      </c>
      <c r="X217" s="168">
        <v>1452.0</v>
      </c>
      <c r="Z217" s="169">
        <v>7325.0</v>
      </c>
      <c r="AF217" s="168">
        <v>1785.0</v>
      </c>
      <c r="AG217" s="168">
        <v>1785.0</v>
      </c>
      <c r="AH217" s="128"/>
      <c r="AI217" s="170">
        <v>43960.44375</v>
      </c>
      <c r="AJ217" s="170">
        <v>43960.65347222222</v>
      </c>
      <c r="AK217" s="8" t="s">
        <v>376</v>
      </c>
      <c r="AL217" s="8" t="s">
        <v>362</v>
      </c>
      <c r="AM217" s="8" t="s">
        <v>374</v>
      </c>
      <c r="AN217" s="8" t="s">
        <v>346</v>
      </c>
      <c r="AQ217" s="128"/>
      <c r="AR217" s="128"/>
      <c r="AS217" s="128"/>
      <c r="AT217" s="128"/>
      <c r="AU217" s="128"/>
      <c r="AV217" s="128"/>
    </row>
    <row r="218" ht="16.5" customHeight="1">
      <c r="A218" s="167">
        <v>43959.0</v>
      </c>
      <c r="B218" s="8" t="s">
        <v>186</v>
      </c>
      <c r="C218" s="128"/>
      <c r="D218" s="128"/>
      <c r="E218" s="128"/>
      <c r="F218" s="128"/>
      <c r="G218" s="128"/>
      <c r="H218" s="128"/>
      <c r="I218" s="128"/>
      <c r="J218" s="128"/>
      <c r="K218" s="128"/>
      <c r="L218" s="128"/>
      <c r="M218" s="128"/>
      <c r="N218" s="128"/>
      <c r="O218" s="8">
        <v>507598.0</v>
      </c>
      <c r="P218" s="128"/>
      <c r="Q218" s="128"/>
      <c r="R218" s="128"/>
      <c r="S218" s="128"/>
      <c r="T218" s="128"/>
      <c r="U218" s="128"/>
      <c r="V218" s="168">
        <v>37733.0</v>
      </c>
      <c r="W218" s="168">
        <v>474142.0</v>
      </c>
      <c r="X218" s="168">
        <v>1433.0</v>
      </c>
      <c r="Z218" s="169">
        <v>7157.0</v>
      </c>
      <c r="AF218" s="168">
        <v>1738.0</v>
      </c>
      <c r="AG218" s="168">
        <v>1738.0</v>
      </c>
      <c r="AH218" s="128"/>
      <c r="AI218" s="170">
        <v>43959.42361111111</v>
      </c>
      <c r="AJ218" s="170">
        <v>43959.652083333334</v>
      </c>
      <c r="AK218" s="8" t="s">
        <v>349</v>
      </c>
      <c r="AL218" s="8" t="s">
        <v>332</v>
      </c>
      <c r="AM218" s="8" t="s">
        <v>374</v>
      </c>
      <c r="AN218" s="8" t="s">
        <v>377</v>
      </c>
      <c r="AQ218" s="128"/>
      <c r="AR218" s="128"/>
      <c r="AS218" s="128"/>
      <c r="AT218" s="128"/>
      <c r="AU218" s="128"/>
      <c r="AV218" s="128"/>
    </row>
    <row r="219" ht="16.5" customHeight="1">
      <c r="A219" s="167">
        <v>43958.0</v>
      </c>
      <c r="B219" s="8" t="s">
        <v>186</v>
      </c>
      <c r="C219" s="128"/>
      <c r="D219" s="128"/>
      <c r="E219" s="128"/>
      <c r="F219" s="128"/>
      <c r="G219" s="128"/>
      <c r="H219" s="128"/>
      <c r="I219" s="128"/>
      <c r="J219" s="128"/>
      <c r="K219" s="128"/>
      <c r="L219" s="128"/>
      <c r="M219" s="128"/>
      <c r="N219" s="128"/>
      <c r="O219" s="8">
        <v>490296.0</v>
      </c>
      <c r="P219" s="128"/>
      <c r="Q219" s="128"/>
      <c r="R219" s="128"/>
      <c r="S219" s="128"/>
      <c r="T219" s="128"/>
      <c r="U219" s="128"/>
      <c r="V219" s="168">
        <v>37389.0</v>
      </c>
      <c r="W219" s="168">
        <v>454122.0</v>
      </c>
      <c r="X219" s="168">
        <v>1499.0</v>
      </c>
      <c r="Z219" s="169">
        <v>6990.0</v>
      </c>
      <c r="AF219" s="168">
        <v>1667.0</v>
      </c>
      <c r="AG219" s="168">
        <v>1667.0</v>
      </c>
      <c r="AH219" s="128"/>
      <c r="AI219" s="170">
        <v>43958.61111111111</v>
      </c>
      <c r="AJ219" s="170">
        <v>43958.67847222222</v>
      </c>
      <c r="AK219" s="8" t="s">
        <v>333</v>
      </c>
      <c r="AL219" s="8" t="s">
        <v>331</v>
      </c>
      <c r="AM219" s="8" t="s">
        <v>378</v>
      </c>
      <c r="AN219" s="8" t="s">
        <v>377</v>
      </c>
      <c r="AQ219" s="128"/>
      <c r="AR219" s="128"/>
      <c r="AS219" s="128"/>
      <c r="AT219" s="128"/>
      <c r="AU219" s="128"/>
      <c r="AV219" s="128"/>
    </row>
    <row r="220" ht="16.5" customHeight="1">
      <c r="A220" s="167">
        <v>43957.0</v>
      </c>
      <c r="B220" s="8" t="s">
        <v>186</v>
      </c>
      <c r="C220" s="128"/>
      <c r="D220" s="128"/>
      <c r="E220" s="128"/>
      <c r="F220" s="128"/>
      <c r="G220" s="128"/>
      <c r="H220" s="128"/>
      <c r="I220" s="128"/>
      <c r="J220" s="128"/>
      <c r="K220" s="128"/>
      <c r="L220" s="128"/>
      <c r="M220" s="128"/>
      <c r="N220" s="128"/>
      <c r="O220" s="8">
        <v>476485.0</v>
      </c>
      <c r="P220" s="128"/>
      <c r="Q220" s="128"/>
      <c r="R220" s="128"/>
      <c r="S220" s="128"/>
      <c r="T220" s="128"/>
      <c r="U220" s="128"/>
      <c r="V220" s="168">
        <v>36764.0</v>
      </c>
      <c r="W220" s="168">
        <v>442049.0</v>
      </c>
      <c r="X220" s="168">
        <v>1351.0</v>
      </c>
      <c r="Z220" s="169">
        <v>6776.0</v>
      </c>
      <c r="AF220" s="168">
        <v>1605.0</v>
      </c>
      <c r="AG220" s="168">
        <v>1605.0</v>
      </c>
      <c r="AH220" s="128"/>
      <c r="AI220" s="170">
        <v>43957.40625</v>
      </c>
      <c r="AJ220" s="170">
        <v>43957.59305555555</v>
      </c>
      <c r="AK220" s="8" t="s">
        <v>379</v>
      </c>
      <c r="AL220" s="8" t="s">
        <v>333</v>
      </c>
      <c r="AM220" s="8" t="s">
        <v>378</v>
      </c>
      <c r="AN220" s="8" t="s">
        <v>377</v>
      </c>
      <c r="AQ220" s="128"/>
      <c r="AR220" s="128"/>
      <c r="AS220" s="128"/>
      <c r="AT220" s="128"/>
      <c r="AU220" s="128"/>
      <c r="AV220" s="128"/>
    </row>
    <row r="221" ht="16.5" customHeight="1">
      <c r="A221" s="167">
        <v>43956.0</v>
      </c>
      <c r="B221" s="8" t="s">
        <v>186</v>
      </c>
      <c r="C221" s="128"/>
      <c r="D221" s="128"/>
      <c r="E221" s="128"/>
      <c r="F221" s="128"/>
      <c r="G221" s="128"/>
      <c r="H221" s="128"/>
      <c r="I221" s="128"/>
      <c r="J221" s="128"/>
      <c r="K221" s="128"/>
      <c r="L221" s="128"/>
      <c r="M221" s="128"/>
      <c r="N221" s="128"/>
      <c r="O221" s="8">
        <v>461682.0</v>
      </c>
      <c r="P221" s="128"/>
      <c r="Q221" s="128"/>
      <c r="R221" s="128"/>
      <c r="S221" s="128"/>
      <c r="T221" s="128"/>
      <c r="U221" s="128"/>
      <c r="V221" s="168">
        <v>36183.0</v>
      </c>
      <c r="W221" s="168">
        <v>428252.0</v>
      </c>
      <c r="X221" s="168">
        <v>1265.0</v>
      </c>
      <c r="Z221" s="169">
        <v>6546.0</v>
      </c>
      <c r="AF221" s="168">
        <v>1536.0</v>
      </c>
      <c r="AG221" s="168">
        <v>1536.0</v>
      </c>
      <c r="AH221" s="128"/>
      <c r="AI221" s="170">
        <v>43956.43819444445</v>
      </c>
      <c r="AJ221" s="170">
        <v>43956.69791666667</v>
      </c>
      <c r="AK221" s="8" t="s">
        <v>333</v>
      </c>
      <c r="AL221" s="8" t="s">
        <v>349</v>
      </c>
      <c r="AM221" s="8" t="s">
        <v>378</v>
      </c>
      <c r="AN221" s="8" t="s">
        <v>377</v>
      </c>
      <c r="AQ221" s="128"/>
      <c r="AR221" s="128"/>
      <c r="AS221" s="128"/>
      <c r="AT221" s="128"/>
      <c r="AU221" s="128"/>
      <c r="AV221" s="128"/>
    </row>
    <row r="222" ht="16.5" customHeight="1">
      <c r="A222" s="167">
        <v>43955.0</v>
      </c>
      <c r="B222" s="8" t="s">
        <v>186</v>
      </c>
      <c r="C222" s="128"/>
      <c r="D222" s="128"/>
      <c r="E222" s="128"/>
      <c r="F222" s="128"/>
      <c r="G222" s="128"/>
      <c r="H222" s="128"/>
      <c r="I222" s="128"/>
      <c r="J222" s="128"/>
      <c r="K222" s="128"/>
      <c r="L222" s="128"/>
      <c r="M222" s="128"/>
      <c r="N222" s="128"/>
      <c r="O222" s="8">
        <v>440615.0</v>
      </c>
      <c r="P222" s="128"/>
      <c r="Q222" s="128"/>
      <c r="R222" s="128"/>
      <c r="S222" s="128"/>
      <c r="T222" s="128"/>
      <c r="U222" s="128"/>
      <c r="V222" s="168">
        <v>35609.0</v>
      </c>
      <c r="W222" s="168">
        <v>407373.0</v>
      </c>
      <c r="X222" s="168">
        <v>1181.0</v>
      </c>
      <c r="Z222" s="169">
        <v>6329.0</v>
      </c>
      <c r="AF222" s="168">
        <v>1423.0</v>
      </c>
      <c r="AG222" s="168">
        <v>1423.0</v>
      </c>
      <c r="AH222" s="128"/>
      <c r="AI222" s="170">
        <v>43955.38333333333</v>
      </c>
      <c r="AJ222" s="170">
        <v>43955.64236111111</v>
      </c>
      <c r="AK222" s="8" t="s">
        <v>333</v>
      </c>
      <c r="AL222" s="8" t="s">
        <v>230</v>
      </c>
      <c r="AM222" s="8" t="s">
        <v>378</v>
      </c>
      <c r="AN222" s="8" t="s">
        <v>377</v>
      </c>
      <c r="AQ222" s="128"/>
      <c r="AR222" s="128"/>
      <c r="AS222" s="128"/>
      <c r="AT222" s="128"/>
      <c r="AU222" s="128"/>
      <c r="AV222" s="128"/>
    </row>
    <row r="223" ht="16.5" customHeight="1">
      <c r="A223" s="167">
        <v>43954.0</v>
      </c>
      <c r="B223" s="8" t="s">
        <v>186</v>
      </c>
      <c r="C223" s="128"/>
      <c r="D223" s="128"/>
      <c r="E223" s="128"/>
      <c r="F223" s="128"/>
      <c r="G223" s="128"/>
      <c r="H223" s="128"/>
      <c r="I223" s="128"/>
      <c r="J223" s="128"/>
      <c r="K223" s="128"/>
      <c r="L223" s="128"/>
      <c r="M223" s="128"/>
      <c r="N223" s="128"/>
      <c r="O223" s="8">
        <v>425243.0</v>
      </c>
      <c r="P223" s="128"/>
      <c r="Q223" s="128"/>
      <c r="R223" s="128"/>
      <c r="S223" s="128"/>
      <c r="T223" s="128"/>
      <c r="U223" s="128"/>
      <c r="V223" s="168">
        <v>34841.0</v>
      </c>
      <c r="W223" s="168">
        <v>392111.0</v>
      </c>
      <c r="X223" s="168">
        <v>1226.0</v>
      </c>
      <c r="Z223" s="169">
        <v>6244.0</v>
      </c>
      <c r="AF223" s="168">
        <v>1403.0</v>
      </c>
      <c r="AG223" s="168">
        <v>1403.0</v>
      </c>
      <c r="AH223" s="128"/>
      <c r="AI223" s="170">
        <v>43953.42638888889</v>
      </c>
      <c r="AJ223" s="170">
        <v>43954.68194444444</v>
      </c>
      <c r="AK223" s="8" t="s">
        <v>333</v>
      </c>
      <c r="AL223" s="8" t="s">
        <v>323</v>
      </c>
      <c r="AM223" s="8" t="s">
        <v>378</v>
      </c>
      <c r="AN223" s="8" t="s">
        <v>377</v>
      </c>
      <c r="AQ223" s="128"/>
      <c r="AR223" s="128"/>
      <c r="AS223" s="128"/>
      <c r="AT223" s="128"/>
      <c r="AU223" s="128"/>
      <c r="AV223" s="128"/>
    </row>
    <row r="224" ht="16.5" customHeight="1">
      <c r="A224" s="167">
        <v>43953.0</v>
      </c>
      <c r="B224" s="8" t="s">
        <v>186</v>
      </c>
      <c r="C224" s="128"/>
      <c r="D224" s="128"/>
      <c r="E224" s="128"/>
      <c r="F224" s="128"/>
      <c r="G224" s="128"/>
      <c r="H224" s="128"/>
      <c r="I224" s="128"/>
      <c r="J224" s="128"/>
      <c r="K224" s="128"/>
      <c r="L224" s="128"/>
      <c r="M224" s="128"/>
      <c r="N224" s="128"/>
      <c r="O224" s="8">
        <v>412850.0</v>
      </c>
      <c r="P224" s="128"/>
      <c r="Q224" s="128"/>
      <c r="R224" s="128"/>
      <c r="S224" s="128"/>
      <c r="T224" s="128"/>
      <c r="U224" s="128"/>
      <c r="V224" s="168">
        <v>34209.0</v>
      </c>
      <c r="W224" s="168">
        <v>380549.0</v>
      </c>
      <c r="Z224" s="169">
        <v>5945.0</v>
      </c>
      <c r="AF224" s="168">
        <v>1388.0</v>
      </c>
      <c r="AH224" s="128"/>
      <c r="AI224" s="170">
        <v>43953.42638888889</v>
      </c>
      <c r="AJ224" s="170">
        <v>43954.68194444444</v>
      </c>
      <c r="AK224" s="8" t="s">
        <v>333</v>
      </c>
      <c r="AL224" s="8" t="s">
        <v>323</v>
      </c>
      <c r="AM224" s="8" t="s">
        <v>378</v>
      </c>
      <c r="AN224" s="8" t="s">
        <v>377</v>
      </c>
      <c r="AQ224" s="128"/>
      <c r="AR224" s="128"/>
      <c r="AS224" s="128"/>
      <c r="AT224" s="128"/>
      <c r="AU224" s="128"/>
      <c r="AV224" s="128"/>
    </row>
    <row r="225" ht="16.5" customHeight="1">
      <c r="A225" s="167">
        <v>43952.0</v>
      </c>
      <c r="B225" s="8" t="s">
        <v>186</v>
      </c>
      <c r="C225" s="128"/>
      <c r="D225" s="128"/>
      <c r="E225" s="128"/>
      <c r="F225" s="128"/>
      <c r="G225" s="128"/>
      <c r="H225" s="128"/>
      <c r="I225" s="128"/>
      <c r="J225" s="128"/>
      <c r="K225" s="128"/>
      <c r="L225" s="128"/>
      <c r="M225" s="128"/>
      <c r="N225" s="128"/>
      <c r="O225" s="8">
        <v>396464.0</v>
      </c>
      <c r="P225" s="128"/>
      <c r="Q225" s="128"/>
      <c r="R225" s="128"/>
      <c r="S225" s="128"/>
      <c r="T225" s="128"/>
      <c r="U225" s="128"/>
      <c r="V225" s="168">
        <v>33506.0</v>
      </c>
      <c r="W225" s="168">
        <v>367971.0</v>
      </c>
      <c r="Z225" s="169">
        <v>5795.0</v>
      </c>
      <c r="AF225" s="168">
        <v>1314.0</v>
      </c>
      <c r="AH225" s="128"/>
      <c r="AI225" s="170">
        <v>43952.60555555555</v>
      </c>
      <c r="AJ225" s="170">
        <v>43952.62430555555</v>
      </c>
      <c r="AK225" s="8" t="s">
        <v>334</v>
      </c>
      <c r="AL225" s="8" t="s">
        <v>332</v>
      </c>
      <c r="AM225" s="8" t="s">
        <v>378</v>
      </c>
      <c r="AN225" s="8" t="s">
        <v>377</v>
      </c>
      <c r="AQ225" s="128"/>
      <c r="AR225" s="128"/>
      <c r="AS225" s="128"/>
      <c r="AT225" s="128"/>
      <c r="AU225" s="128"/>
      <c r="AV225" s="128"/>
    </row>
    <row r="226" ht="16.5" customHeight="1">
      <c r="A226" s="167">
        <v>43951.0</v>
      </c>
      <c r="B226" s="8" t="s">
        <v>186</v>
      </c>
      <c r="C226" s="128"/>
      <c r="D226" s="128"/>
      <c r="E226" s="128"/>
      <c r="F226" s="128"/>
      <c r="G226" s="128"/>
      <c r="H226" s="128"/>
      <c r="I226" s="128"/>
      <c r="J226" s="128"/>
      <c r="K226" s="128"/>
      <c r="L226" s="128"/>
      <c r="M226" s="128"/>
      <c r="N226" s="128"/>
      <c r="O226" s="8">
        <v>378239.0</v>
      </c>
      <c r="P226" s="128"/>
      <c r="Q226" s="128"/>
      <c r="R226" s="128"/>
      <c r="S226" s="128"/>
      <c r="T226" s="128"/>
      <c r="U226" s="128"/>
      <c r="V226" s="168">
        <v>32529.0</v>
      </c>
      <c r="W226" s="168">
        <v>348715.0</v>
      </c>
      <c r="X226" s="168">
        <v>1187.0</v>
      </c>
      <c r="Z226" s="169">
        <v>5795.0</v>
      </c>
      <c r="AF226" s="168">
        <v>1290.0</v>
      </c>
      <c r="AH226" s="128"/>
      <c r="AI226" s="170">
        <v>43951.40555555555</v>
      </c>
      <c r="AJ226" s="162"/>
      <c r="AK226" s="162"/>
      <c r="AL226" s="162"/>
      <c r="AM226" s="8" t="s">
        <v>378</v>
      </c>
      <c r="AN226" s="8" t="s">
        <v>377</v>
      </c>
      <c r="AQ226" s="128"/>
      <c r="AR226" s="128"/>
      <c r="AS226" s="128"/>
      <c r="AT226" s="128"/>
      <c r="AU226" s="128"/>
      <c r="AV226" s="128"/>
    </row>
    <row r="227" ht="16.5" customHeight="1">
      <c r="A227" s="167">
        <v>43950.0</v>
      </c>
      <c r="B227" s="8" t="s">
        <v>186</v>
      </c>
      <c r="C227" s="128"/>
      <c r="D227" s="128"/>
      <c r="E227" s="128"/>
      <c r="F227" s="128"/>
      <c r="G227" s="128"/>
      <c r="H227" s="128"/>
      <c r="I227" s="128"/>
      <c r="J227" s="128"/>
      <c r="K227" s="128"/>
      <c r="L227" s="128"/>
      <c r="M227" s="128"/>
      <c r="N227" s="128"/>
      <c r="O227" s="8">
        <v>368569.0</v>
      </c>
      <c r="P227" s="128"/>
      <c r="Q227" s="128"/>
      <c r="R227" s="128"/>
      <c r="S227" s="128"/>
      <c r="T227" s="128"/>
      <c r="U227" s="128"/>
      <c r="V227" s="168">
        <v>32015.0</v>
      </c>
      <c r="W227" s="168">
        <v>340295.0</v>
      </c>
      <c r="X227" s="168">
        <v>1252.0</v>
      </c>
      <c r="Z227" s="169">
        <v>5624.0</v>
      </c>
      <c r="AF227" s="168">
        <v>1240.0</v>
      </c>
      <c r="AH227" s="128"/>
      <c r="AI227" s="170">
        <v>43950.410416666666</v>
      </c>
      <c r="AJ227" s="162"/>
      <c r="AK227" s="162"/>
      <c r="AL227" s="162"/>
      <c r="AM227" s="8" t="s">
        <v>378</v>
      </c>
      <c r="AN227" s="8" t="s">
        <v>377</v>
      </c>
      <c r="AQ227" s="128"/>
      <c r="AR227" s="128"/>
      <c r="AS227" s="128"/>
      <c r="AT227" s="128"/>
      <c r="AU227" s="128"/>
      <c r="AV227" s="128"/>
    </row>
    <row r="228" ht="16.5" customHeight="1">
      <c r="A228" s="167">
        <v>43949.0</v>
      </c>
      <c r="B228" s="8" t="s">
        <v>186</v>
      </c>
      <c r="C228" s="128"/>
      <c r="D228" s="128"/>
      <c r="E228" s="128"/>
      <c r="F228" s="128"/>
      <c r="G228" s="128"/>
      <c r="H228" s="128"/>
      <c r="I228" s="128"/>
      <c r="J228" s="128"/>
      <c r="K228" s="128"/>
      <c r="L228" s="128"/>
      <c r="M228" s="128"/>
      <c r="N228" s="128"/>
      <c r="O228" s="8">
        <v>361556.0</v>
      </c>
      <c r="P228" s="128"/>
      <c r="Q228" s="128"/>
      <c r="R228" s="128"/>
      <c r="S228" s="128"/>
      <c r="T228" s="128"/>
      <c r="U228" s="128"/>
      <c r="V228" s="168">
        <v>31672.0</v>
      </c>
      <c r="W228" s="168">
        <v>334029.0</v>
      </c>
      <c r="X228" s="168">
        <v>1216.0</v>
      </c>
      <c r="Z228" s="169">
        <v>5266.0</v>
      </c>
      <c r="AF228" s="168">
        <v>1154.0</v>
      </c>
      <c r="AH228" s="128"/>
      <c r="AI228" s="170">
        <v>43949.4</v>
      </c>
      <c r="AJ228" s="170">
        <v>43949.620833333334</v>
      </c>
      <c r="AK228" s="8" t="s">
        <v>333</v>
      </c>
      <c r="AL228" s="8" t="s">
        <v>379</v>
      </c>
      <c r="AM228" s="8" t="s">
        <v>378</v>
      </c>
      <c r="AN228" s="8" t="s">
        <v>377</v>
      </c>
      <c r="AQ228" s="128"/>
      <c r="AR228" s="128"/>
      <c r="AS228" s="128"/>
      <c r="AT228" s="128"/>
      <c r="AU228" s="128"/>
      <c r="AV228" s="128"/>
    </row>
    <row r="229" ht="16.5" customHeight="1">
      <c r="A229" s="167">
        <v>43948.0</v>
      </c>
      <c r="B229" s="8" t="s">
        <v>186</v>
      </c>
      <c r="C229" s="128"/>
      <c r="D229" s="128"/>
      <c r="E229" s="128"/>
      <c r="F229" s="128"/>
      <c r="G229" s="128"/>
      <c r="H229" s="128"/>
      <c r="I229" s="128"/>
      <c r="J229" s="128"/>
      <c r="K229" s="128"/>
      <c r="L229" s="128"/>
      <c r="M229" s="128"/>
      <c r="N229" s="128"/>
      <c r="O229" s="8">
        <v>349793.0</v>
      </c>
      <c r="P229" s="128"/>
      <c r="Q229" s="128"/>
      <c r="R229" s="128"/>
      <c r="S229" s="128"/>
      <c r="T229" s="128"/>
      <c r="U229" s="128"/>
      <c r="V229" s="168">
        <v>30924.0</v>
      </c>
      <c r="W229" s="168">
        <v>324325.0</v>
      </c>
      <c r="X229" s="168">
        <v>1099.0</v>
      </c>
      <c r="Z229" s="169">
        <v>5211.0</v>
      </c>
      <c r="AF229" s="168">
        <v>1101.0</v>
      </c>
      <c r="AH229" s="128"/>
      <c r="AI229" s="170">
        <v>43948.39166666666</v>
      </c>
      <c r="AJ229" s="162"/>
      <c r="AK229" s="162"/>
      <c r="AL229" s="162"/>
      <c r="AM229" s="8" t="s">
        <v>378</v>
      </c>
      <c r="AN229" s="8" t="s">
        <v>377</v>
      </c>
      <c r="AQ229" s="128"/>
      <c r="AR229" s="128"/>
      <c r="AS229" s="128"/>
      <c r="AT229" s="128"/>
      <c r="AU229" s="128"/>
      <c r="AV229" s="128"/>
    </row>
    <row r="230" ht="16.5" customHeight="1">
      <c r="A230" s="167">
        <v>43947.0</v>
      </c>
      <c r="B230" s="8" t="s">
        <v>186</v>
      </c>
      <c r="C230" s="128"/>
      <c r="D230" s="128"/>
      <c r="E230" s="128"/>
      <c r="F230" s="128"/>
      <c r="G230" s="128"/>
      <c r="H230" s="128"/>
      <c r="I230" s="128"/>
      <c r="J230" s="128"/>
      <c r="K230" s="128"/>
      <c r="L230" s="128"/>
      <c r="M230" s="128"/>
      <c r="N230" s="128"/>
      <c r="O230" s="8">
        <v>340916.0</v>
      </c>
      <c r="P230" s="128"/>
      <c r="Q230" s="128"/>
      <c r="R230" s="128"/>
      <c r="S230" s="128"/>
      <c r="T230" s="128"/>
      <c r="U230" s="128"/>
      <c r="V230" s="168">
        <v>30405.0</v>
      </c>
      <c r="W230" s="168">
        <v>313085.0</v>
      </c>
      <c r="X230" s="168">
        <v>1183.0</v>
      </c>
      <c r="Z230" s="169">
        <v>5155.0</v>
      </c>
      <c r="AF230" s="168">
        <v>1094.0</v>
      </c>
      <c r="AH230" s="128"/>
      <c r="AI230" s="170">
        <v>43947.39722222222</v>
      </c>
      <c r="AJ230" s="162"/>
      <c r="AK230" s="162"/>
      <c r="AL230" s="162"/>
      <c r="AM230" s="8" t="s">
        <v>380</v>
      </c>
      <c r="AN230" s="8" t="s">
        <v>377</v>
      </c>
      <c r="AQ230" s="128"/>
      <c r="AR230" s="128"/>
      <c r="AS230" s="128"/>
      <c r="AT230" s="128"/>
      <c r="AU230" s="128"/>
      <c r="AV230" s="128"/>
    </row>
    <row r="231" ht="16.5" customHeight="1">
      <c r="A231" s="167">
        <v>43946.0</v>
      </c>
      <c r="B231" s="8" t="s">
        <v>186</v>
      </c>
      <c r="C231" s="128"/>
      <c r="D231" s="128"/>
      <c r="E231" s="128"/>
      <c r="F231" s="128"/>
      <c r="G231" s="128"/>
      <c r="H231" s="128"/>
      <c r="I231" s="128"/>
      <c r="J231" s="128"/>
      <c r="K231" s="128"/>
      <c r="L231" s="128"/>
      <c r="M231" s="128"/>
      <c r="N231" s="128"/>
      <c r="O231" s="8">
        <v>324016.0</v>
      </c>
      <c r="P231" s="128"/>
      <c r="Q231" s="128"/>
      <c r="R231" s="128"/>
      <c r="S231" s="128"/>
      <c r="T231" s="128"/>
      <c r="U231" s="128"/>
      <c r="V231" s="168">
        <v>29610.0</v>
      </c>
      <c r="W231" s="168">
        <v>302260.0</v>
      </c>
      <c r="X231" s="168">
        <v>1292.0</v>
      </c>
      <c r="Z231" s="169">
        <v>5045.0</v>
      </c>
      <c r="AF231" s="168">
        <v>1075.0</v>
      </c>
      <c r="AH231" s="128"/>
      <c r="AI231" s="170">
        <v>43946.4</v>
      </c>
      <c r="AJ231" s="170">
        <v>43946.663194444445</v>
      </c>
      <c r="AK231" s="8" t="s">
        <v>333</v>
      </c>
      <c r="AL231" s="8" t="s">
        <v>331</v>
      </c>
      <c r="AM231" s="8" t="s">
        <v>380</v>
      </c>
      <c r="AN231" s="8" t="s">
        <v>377</v>
      </c>
      <c r="AQ231" s="128"/>
      <c r="AR231" s="128"/>
      <c r="AS231" s="128"/>
      <c r="AT231" s="128"/>
      <c r="AU231" s="128"/>
      <c r="AV231" s="128"/>
    </row>
    <row r="232" ht="16.5" customHeight="1">
      <c r="A232" s="167">
        <v>43945.0</v>
      </c>
      <c r="B232" s="8" t="s">
        <v>186</v>
      </c>
      <c r="C232" s="128"/>
      <c r="D232" s="128"/>
      <c r="E232" s="128"/>
      <c r="F232" s="128"/>
      <c r="G232" s="128"/>
      <c r="H232" s="128"/>
      <c r="I232" s="128"/>
      <c r="J232" s="128"/>
      <c r="K232" s="128"/>
      <c r="L232" s="128"/>
      <c r="M232" s="128"/>
      <c r="N232" s="128"/>
      <c r="O232" s="8">
        <v>310609.0</v>
      </c>
      <c r="P232" s="128"/>
      <c r="Q232" s="128"/>
      <c r="R232" s="128"/>
      <c r="S232" s="128"/>
      <c r="T232" s="128"/>
      <c r="U232" s="128"/>
      <c r="V232" s="168">
        <v>28876.0</v>
      </c>
      <c r="W232" s="168">
        <v>286785.0</v>
      </c>
      <c r="X232" s="168">
        <v>1287.0</v>
      </c>
      <c r="Z232" s="169">
        <v>4888.0</v>
      </c>
      <c r="AF232" s="168">
        <v>1031.0</v>
      </c>
      <c r="AH232" s="128"/>
      <c r="AI232" s="170">
        <v>43945.694074074076</v>
      </c>
      <c r="AJ232" s="170">
        <v>43945.95416666666</v>
      </c>
      <c r="AK232" s="8" t="s">
        <v>329</v>
      </c>
      <c r="AL232" s="8" t="s">
        <v>381</v>
      </c>
      <c r="AM232" s="8" t="s">
        <v>380</v>
      </c>
      <c r="AN232" s="8" t="s">
        <v>310</v>
      </c>
      <c r="AQ232" s="128"/>
      <c r="AR232" s="128"/>
      <c r="AS232" s="128"/>
      <c r="AT232" s="128"/>
      <c r="AU232" s="128"/>
      <c r="AV232" s="128"/>
    </row>
    <row r="233" ht="16.5" customHeight="1">
      <c r="A233" s="167">
        <v>43944.0</v>
      </c>
      <c r="B233" s="8" t="s">
        <v>186</v>
      </c>
      <c r="C233" s="128"/>
      <c r="D233" s="128"/>
      <c r="E233" s="128"/>
      <c r="F233" s="128"/>
      <c r="G233" s="128"/>
      <c r="H233" s="128"/>
      <c r="I233" s="128"/>
      <c r="J233" s="128"/>
      <c r="K233" s="128"/>
      <c r="L233" s="128"/>
      <c r="M233" s="128"/>
      <c r="N233" s="128"/>
      <c r="O233" s="8">
        <v>291998.0</v>
      </c>
      <c r="P233" s="128"/>
      <c r="Q233" s="128"/>
      <c r="R233" s="128"/>
      <c r="S233" s="128"/>
      <c r="T233" s="128"/>
      <c r="U233" s="128"/>
      <c r="V233" s="168">
        <v>27662.0</v>
      </c>
      <c r="W233" s="168">
        <v>267876.0</v>
      </c>
      <c r="X233" s="168">
        <v>1301.0</v>
      </c>
      <c r="Z233" s="169">
        <v>4693.0</v>
      </c>
      <c r="AF233" s="168">
        <v>979.0</v>
      </c>
      <c r="AH233" s="128"/>
      <c r="AI233" s="170">
        <v>43944.76887731481</v>
      </c>
      <c r="AJ233" s="162"/>
      <c r="AK233" s="162"/>
      <c r="AL233" s="162"/>
      <c r="AM233" s="8" t="s">
        <v>380</v>
      </c>
      <c r="AN233" s="8" t="s">
        <v>310</v>
      </c>
      <c r="AQ233" s="128"/>
      <c r="AR233" s="128"/>
      <c r="AS233" s="128"/>
      <c r="AT233" s="128"/>
      <c r="AU233" s="128"/>
      <c r="AV233" s="128"/>
    </row>
    <row r="234" ht="16.5" customHeight="1">
      <c r="A234" s="167">
        <v>43943.0</v>
      </c>
      <c r="B234" s="8" t="s">
        <v>186</v>
      </c>
      <c r="C234" s="128"/>
      <c r="D234" s="128"/>
      <c r="E234" s="128"/>
      <c r="F234" s="128"/>
      <c r="G234" s="128"/>
      <c r="H234" s="128"/>
      <c r="I234" s="128"/>
      <c r="J234" s="128"/>
      <c r="K234" s="128"/>
      <c r="L234" s="128"/>
      <c r="M234" s="128"/>
      <c r="N234" s="128"/>
      <c r="O234" s="8">
        <v>280934.0</v>
      </c>
      <c r="P234" s="128"/>
      <c r="Q234" s="128"/>
      <c r="R234" s="128"/>
      <c r="S234" s="128"/>
      <c r="T234" s="128"/>
      <c r="U234" s="128"/>
      <c r="V234" s="168">
        <v>26965.0</v>
      </c>
      <c r="W234" s="168">
        <v>260318.0</v>
      </c>
      <c r="X234" s="168">
        <v>1258.0</v>
      </c>
      <c r="Z234" s="169">
        <v>4469.0</v>
      </c>
      <c r="AF234" s="168">
        <v>910.0</v>
      </c>
      <c r="AH234" s="128"/>
      <c r="AI234" s="170">
        <v>43943.47013888889</v>
      </c>
      <c r="AJ234" s="162"/>
      <c r="AK234" s="162"/>
      <c r="AL234" s="162"/>
      <c r="AM234" s="8" t="s">
        <v>380</v>
      </c>
      <c r="AN234" s="8" t="s">
        <v>310</v>
      </c>
      <c r="AQ234" s="128"/>
      <c r="AR234" s="128"/>
      <c r="AS234" s="128"/>
      <c r="AT234" s="128"/>
      <c r="AU234" s="128"/>
      <c r="AV234" s="128"/>
    </row>
    <row r="235" ht="16.5" customHeight="1">
      <c r="A235" s="167">
        <v>43942.0</v>
      </c>
      <c r="B235" s="8" t="s">
        <v>186</v>
      </c>
      <c r="C235" s="128"/>
      <c r="D235" s="128"/>
      <c r="E235" s="128"/>
      <c r="F235" s="128"/>
      <c r="G235" s="128"/>
      <c r="H235" s="128"/>
      <c r="I235" s="128"/>
      <c r="J235" s="128"/>
      <c r="K235" s="128"/>
      <c r="L235" s="128"/>
      <c r="M235" s="128"/>
      <c r="N235" s="128"/>
      <c r="O235" s="8">
        <v>268700.0</v>
      </c>
      <c r="P235" s="128"/>
      <c r="Q235" s="128"/>
      <c r="R235" s="128"/>
      <c r="S235" s="128"/>
      <c r="T235" s="128"/>
      <c r="U235" s="128"/>
      <c r="V235" s="168">
        <v>26106.0</v>
      </c>
      <c r="W235" s="168">
        <v>249564.0</v>
      </c>
      <c r="X235" s="168">
        <v>1203.0</v>
      </c>
      <c r="Z235" s="169">
        <v>4235.0</v>
      </c>
      <c r="AF235" s="168">
        <v>856.0</v>
      </c>
      <c r="AH235" s="128"/>
      <c r="AI235" s="170">
        <v>43942.68045138889</v>
      </c>
      <c r="AJ235" s="170">
        <v>43943.347916666666</v>
      </c>
      <c r="AK235" s="8" t="s">
        <v>382</v>
      </c>
      <c r="AL235" s="162"/>
      <c r="AM235" s="8" t="s">
        <v>380</v>
      </c>
      <c r="AN235" s="8" t="s">
        <v>310</v>
      </c>
      <c r="AQ235" s="128"/>
      <c r="AR235" s="128"/>
      <c r="AS235" s="128"/>
      <c r="AT235" s="128"/>
      <c r="AU235" s="128"/>
      <c r="AV235" s="128"/>
    </row>
    <row r="236" ht="16.5" customHeight="1">
      <c r="A236" s="167">
        <v>43941.0</v>
      </c>
      <c r="B236" s="8" t="s">
        <v>186</v>
      </c>
      <c r="C236" s="128"/>
      <c r="D236" s="128"/>
      <c r="E236" s="128"/>
      <c r="F236" s="128"/>
      <c r="G236" s="128"/>
      <c r="H236" s="128"/>
      <c r="I236" s="128"/>
      <c r="J236" s="128"/>
      <c r="K236" s="128"/>
      <c r="L236" s="128"/>
      <c r="M236" s="128"/>
      <c r="N236" s="128"/>
      <c r="O236" s="8">
        <v>258121.0</v>
      </c>
      <c r="P236" s="128"/>
      <c r="Q236" s="128"/>
      <c r="R236" s="128"/>
      <c r="S236" s="128"/>
      <c r="T236" s="128"/>
      <c r="U236" s="128"/>
      <c r="V236" s="168">
        <v>25360.0</v>
      </c>
      <c r="W236" s="168">
        <v>239565.0</v>
      </c>
      <c r="X236" s="168">
        <v>1104.0</v>
      </c>
      <c r="Z236" s="169">
        <v>4010.0</v>
      </c>
      <c r="AF236" s="168">
        <v>806.0</v>
      </c>
      <c r="AH236" s="128"/>
      <c r="AI236" s="170">
        <v>43941.39444444445</v>
      </c>
      <c r="AJ236" s="170">
        <v>43941.60833333334</v>
      </c>
      <c r="AK236" s="8" t="s">
        <v>379</v>
      </c>
      <c r="AL236" s="8" t="s">
        <v>333</v>
      </c>
      <c r="AM236" s="8" t="s">
        <v>380</v>
      </c>
      <c r="AN236" s="8" t="s">
        <v>310</v>
      </c>
      <c r="AQ236" s="128"/>
      <c r="AR236" s="128"/>
      <c r="AS236" s="128"/>
      <c r="AT236" s="128"/>
      <c r="AU236" s="128"/>
      <c r="AV236" s="128"/>
    </row>
    <row r="237" ht="16.5" customHeight="1">
      <c r="A237" s="167">
        <v>43940.0</v>
      </c>
      <c r="B237" s="8" t="s">
        <v>186</v>
      </c>
      <c r="C237" s="128"/>
      <c r="D237" s="128"/>
      <c r="E237" s="128"/>
      <c r="F237" s="128"/>
      <c r="G237" s="128"/>
      <c r="H237" s="128"/>
      <c r="I237" s="128"/>
      <c r="J237" s="128"/>
      <c r="K237" s="128"/>
      <c r="L237" s="128"/>
      <c r="M237" s="128"/>
      <c r="N237" s="128"/>
      <c r="O237" s="8">
        <v>248903.0</v>
      </c>
      <c r="P237" s="128"/>
      <c r="Q237" s="128"/>
      <c r="R237" s="128"/>
      <c r="S237" s="128"/>
      <c r="T237" s="128"/>
      <c r="U237" s="128"/>
      <c r="V237" s="168">
        <v>24647.0</v>
      </c>
      <c r="W237" s="168">
        <v>230083.0</v>
      </c>
      <c r="X237" s="168">
        <v>1179.0</v>
      </c>
      <c r="Z237" s="169">
        <v>3930.0</v>
      </c>
      <c r="AF237" s="168">
        <v>781.0</v>
      </c>
      <c r="AH237" s="128"/>
      <c r="AI237" s="170">
        <v>43940.675</v>
      </c>
      <c r="AJ237" s="162"/>
      <c r="AK237" s="162"/>
      <c r="AL237" s="162"/>
      <c r="AM237" s="8" t="s">
        <v>380</v>
      </c>
      <c r="AN237" s="8" t="s">
        <v>310</v>
      </c>
      <c r="AR237" s="128"/>
      <c r="AS237" s="128"/>
      <c r="AT237" s="128"/>
      <c r="AU237" s="128"/>
      <c r="AV237" s="128"/>
    </row>
    <row r="238" ht="16.5" customHeight="1">
      <c r="A238" s="167">
        <v>43939.0</v>
      </c>
      <c r="B238" s="8" t="s">
        <v>186</v>
      </c>
      <c r="C238" s="128"/>
      <c r="D238" s="128"/>
      <c r="E238" s="128"/>
      <c r="F238" s="128"/>
      <c r="G238" s="128"/>
      <c r="H238" s="128"/>
      <c r="I238" s="128"/>
      <c r="J238" s="128"/>
      <c r="K238" s="128"/>
      <c r="L238" s="128"/>
      <c r="M238" s="128"/>
      <c r="N238" s="128"/>
      <c r="O238" s="8">
        <v>239745.0</v>
      </c>
      <c r="P238" s="128"/>
      <c r="Q238" s="128"/>
      <c r="R238" s="128"/>
      <c r="S238" s="128"/>
      <c r="T238" s="128"/>
      <c r="U238" s="128"/>
      <c r="V238" s="168">
        <v>23906.0</v>
      </c>
      <c r="W238" s="168">
        <v>221258.0</v>
      </c>
      <c r="X238" s="168">
        <v>0.0</v>
      </c>
      <c r="Z238" s="169">
        <v>3842.0</v>
      </c>
      <c r="AF238" s="168">
        <v>754.0</v>
      </c>
      <c r="AH238" s="128"/>
      <c r="AI238" s="170">
        <v>43939.39166666666</v>
      </c>
      <c r="AJ238" s="162"/>
      <c r="AK238" s="162"/>
      <c r="AL238" s="162"/>
      <c r="AM238" s="8" t="s">
        <v>380</v>
      </c>
      <c r="AN238" s="8" t="s">
        <v>310</v>
      </c>
      <c r="AQ238" s="128"/>
      <c r="AR238" s="128"/>
      <c r="AS238" s="128"/>
      <c r="AT238" s="128"/>
      <c r="AU238" s="128"/>
      <c r="AV238" s="128"/>
    </row>
    <row r="239" ht="16.5" customHeight="1">
      <c r="A239" s="167">
        <v>43938.0</v>
      </c>
      <c r="B239" s="8" t="s">
        <v>186</v>
      </c>
      <c r="C239" s="128"/>
      <c r="D239" s="128"/>
      <c r="E239" s="128"/>
      <c r="F239" s="128"/>
      <c r="G239" s="128"/>
      <c r="H239" s="128"/>
      <c r="I239" s="128"/>
      <c r="J239" s="128"/>
      <c r="K239" s="128"/>
      <c r="L239" s="128"/>
      <c r="M239" s="128"/>
      <c r="N239" s="128"/>
      <c r="O239" s="8">
        <v>226950.0</v>
      </c>
      <c r="P239" s="128"/>
      <c r="Q239" s="128"/>
      <c r="R239" s="128"/>
      <c r="S239" s="128"/>
      <c r="T239" s="128"/>
      <c r="U239" s="128"/>
      <c r="V239" s="168">
        <v>22823.0</v>
      </c>
      <c r="W239" s="168">
        <v>210718.0</v>
      </c>
      <c r="X239" s="168">
        <v>1285.0</v>
      </c>
      <c r="Z239" s="169">
        <v>3665.0</v>
      </c>
      <c r="AF239" s="168">
        <v>699.0</v>
      </c>
      <c r="AH239" s="128"/>
      <c r="AI239" s="170">
        <v>43938.68125</v>
      </c>
      <c r="AJ239" s="170">
        <v>43938.933333333334</v>
      </c>
      <c r="AK239" s="8" t="s">
        <v>383</v>
      </c>
      <c r="AL239" s="8" t="s">
        <v>384</v>
      </c>
      <c r="AM239" s="8" t="s">
        <v>385</v>
      </c>
      <c r="AN239" s="8" t="s">
        <v>310</v>
      </c>
      <c r="AQ239" s="128"/>
      <c r="AR239" s="128"/>
      <c r="AS239" s="128"/>
      <c r="AT239" s="128"/>
      <c r="AU239" s="128"/>
      <c r="AV239" s="128"/>
    </row>
    <row r="240" ht="16.5" customHeight="1">
      <c r="A240" s="167">
        <v>43937.0</v>
      </c>
      <c r="B240" s="8" t="s">
        <v>186</v>
      </c>
      <c r="C240" s="128"/>
      <c r="D240" s="128"/>
      <c r="E240" s="128"/>
      <c r="F240" s="128"/>
      <c r="G240" s="128"/>
      <c r="H240" s="128"/>
      <c r="I240" s="128"/>
      <c r="J240" s="128"/>
      <c r="K240" s="128"/>
      <c r="L240" s="128"/>
      <c r="M240" s="128"/>
      <c r="N240" s="128"/>
      <c r="O240" s="8">
        <v>211489.0</v>
      </c>
      <c r="P240" s="128"/>
      <c r="Q240" s="128"/>
      <c r="R240" s="128"/>
      <c r="S240" s="128"/>
      <c r="T240" s="128"/>
      <c r="U240" s="128"/>
      <c r="V240" s="168">
        <v>21624.0</v>
      </c>
      <c r="W240" s="168">
        <v>196351.0</v>
      </c>
      <c r="X240" s="168">
        <v>1325.0</v>
      </c>
      <c r="Z240" s="169">
        <v>3460.0</v>
      </c>
      <c r="AF240" s="168">
        <v>646.0</v>
      </c>
      <c r="AH240" s="128"/>
      <c r="AI240" s="170">
        <v>43937.694375</v>
      </c>
      <c r="AJ240" s="162"/>
      <c r="AK240" s="162"/>
      <c r="AL240" s="162"/>
      <c r="AM240" s="8" t="s">
        <v>385</v>
      </c>
      <c r="AN240" s="8" t="s">
        <v>310</v>
      </c>
      <c r="AQ240" s="128"/>
      <c r="AR240" s="128"/>
      <c r="AS240" s="128"/>
      <c r="AT240" s="128"/>
      <c r="AU240" s="128"/>
      <c r="AV240" s="128"/>
    </row>
    <row r="241" ht="16.5" customHeight="1">
      <c r="A241" s="167">
        <v>43936.0</v>
      </c>
      <c r="B241" s="8" t="s">
        <v>186</v>
      </c>
      <c r="C241" s="128"/>
      <c r="D241" s="128"/>
      <c r="E241" s="128"/>
      <c r="F241" s="128"/>
      <c r="G241" s="128"/>
      <c r="H241" s="128"/>
      <c r="I241" s="128"/>
      <c r="J241" s="128"/>
      <c r="K241" s="128"/>
      <c r="L241" s="128"/>
      <c r="M241" s="128"/>
      <c r="N241" s="128"/>
      <c r="O241" s="8">
        <v>201864.0</v>
      </c>
      <c r="P241" s="128"/>
      <c r="Q241" s="128"/>
      <c r="R241" s="128"/>
      <c r="S241" s="128"/>
      <c r="T241" s="128"/>
      <c r="U241" s="128"/>
      <c r="V241" s="168">
        <v>20727.0</v>
      </c>
      <c r="W241" s="168">
        <v>190998.0</v>
      </c>
      <c r="X241" s="168">
        <v>1335.0</v>
      </c>
      <c r="Z241" s="169">
        <v>3344.0</v>
      </c>
      <c r="AF241" s="168">
        <v>609.0</v>
      </c>
      <c r="AH241" s="128"/>
      <c r="AI241" s="170">
        <v>43936.57638888889</v>
      </c>
      <c r="AJ241" s="170">
        <v>43936.663888888885</v>
      </c>
      <c r="AK241" s="8" t="s">
        <v>379</v>
      </c>
      <c r="AL241" s="8" t="s">
        <v>334</v>
      </c>
      <c r="AM241" s="8" t="s">
        <v>386</v>
      </c>
      <c r="AN241" s="8" t="s">
        <v>310</v>
      </c>
      <c r="AQ241" s="128"/>
      <c r="AR241" s="128"/>
      <c r="AS241" s="128"/>
      <c r="AT241" s="128"/>
      <c r="AU241" s="128"/>
      <c r="AV241" s="128"/>
    </row>
    <row r="242" ht="16.5" customHeight="1">
      <c r="A242" s="167">
        <v>43935.0</v>
      </c>
      <c r="B242" s="8" t="s">
        <v>186</v>
      </c>
      <c r="C242" s="128"/>
      <c r="D242" s="128"/>
      <c r="E242" s="128"/>
      <c r="F242" s="128"/>
      <c r="G242" s="128"/>
      <c r="H242" s="128"/>
      <c r="I242" s="128"/>
      <c r="J242" s="128"/>
      <c r="K242" s="128"/>
      <c r="L242" s="128"/>
      <c r="M242" s="128"/>
      <c r="N242" s="128"/>
      <c r="O242" s="8">
        <v>195443.0</v>
      </c>
      <c r="P242" s="128"/>
      <c r="Q242" s="128"/>
      <c r="R242" s="128"/>
      <c r="S242" s="128"/>
      <c r="T242" s="128"/>
      <c r="U242" s="128"/>
      <c r="V242" s="168">
        <v>20135.0</v>
      </c>
      <c r="W242" s="168">
        <v>181813.0</v>
      </c>
      <c r="X242" s="168">
        <v>1275.0</v>
      </c>
      <c r="Z242" s="169">
        <v>3060.0</v>
      </c>
      <c r="AF242" s="168">
        <v>537.0</v>
      </c>
      <c r="AH242" s="128"/>
      <c r="AI242" s="170">
        <v>43935.70763888889</v>
      </c>
      <c r="AJ242" s="162"/>
      <c r="AK242" s="162"/>
      <c r="AL242" s="162"/>
      <c r="AM242" s="8" t="s">
        <v>386</v>
      </c>
      <c r="AN242" s="8" t="s">
        <v>310</v>
      </c>
      <c r="AQ242" s="128"/>
      <c r="AR242" s="128"/>
      <c r="AS242" s="128"/>
      <c r="AT242" s="128"/>
      <c r="AU242" s="128"/>
      <c r="AV242" s="128"/>
    </row>
    <row r="243" ht="16.5" customHeight="1">
      <c r="A243" s="167">
        <v>43934.0</v>
      </c>
      <c r="B243" s="8" t="s">
        <v>186</v>
      </c>
      <c r="C243" s="128"/>
      <c r="D243" s="128"/>
      <c r="E243" s="128"/>
      <c r="F243" s="128"/>
      <c r="G243" s="128"/>
      <c r="H243" s="128"/>
      <c r="I243" s="128"/>
      <c r="J243" s="128"/>
      <c r="K243" s="128"/>
      <c r="L243" s="128"/>
      <c r="M243" s="128"/>
      <c r="N243" s="128"/>
      <c r="O243" s="8">
        <v>186752.0</v>
      </c>
      <c r="P243" s="128"/>
      <c r="Q243" s="128"/>
      <c r="R243" s="128"/>
      <c r="S243" s="128"/>
      <c r="T243" s="128"/>
      <c r="U243" s="128"/>
      <c r="V243" s="168">
        <v>19213.0</v>
      </c>
      <c r="W243" s="168">
        <v>175606.0</v>
      </c>
      <c r="X243" s="168">
        <v>1789.0</v>
      </c>
      <c r="Z243" s="169">
        <v>2833.0</v>
      </c>
      <c r="AF243" s="168">
        <v>483.0</v>
      </c>
      <c r="AH243" s="128"/>
      <c r="AI243" s="170">
        <v>43934.727361111116</v>
      </c>
      <c r="AJ243" s="162"/>
      <c r="AK243" s="162"/>
      <c r="AL243" s="162"/>
      <c r="AM243" s="8" t="s">
        <v>387</v>
      </c>
      <c r="AN243" s="8" t="s">
        <v>310</v>
      </c>
      <c r="AR243" s="128"/>
      <c r="AS243" s="128"/>
      <c r="AT243" s="128"/>
      <c r="AU243" s="128"/>
      <c r="AV243" s="128"/>
    </row>
    <row r="244" ht="16.5" customHeight="1">
      <c r="A244" s="167">
        <v>43933.0</v>
      </c>
      <c r="B244" s="8" t="s">
        <v>186</v>
      </c>
      <c r="C244" s="128"/>
      <c r="D244" s="128"/>
      <c r="E244" s="128"/>
      <c r="F244" s="128"/>
      <c r="G244" s="128"/>
      <c r="H244" s="128"/>
      <c r="I244" s="128"/>
      <c r="J244" s="128"/>
      <c r="K244" s="128"/>
      <c r="L244" s="128"/>
      <c r="M244" s="128"/>
      <c r="N244" s="128"/>
      <c r="O244" s="8">
        <v>178055.0</v>
      </c>
      <c r="P244" s="128"/>
      <c r="Q244" s="128"/>
      <c r="R244" s="128"/>
      <c r="S244" s="128"/>
      <c r="T244" s="128"/>
      <c r="U244" s="128"/>
      <c r="V244" s="168">
        <v>18404.0</v>
      </c>
      <c r="W244" s="168">
        <v>163398.0</v>
      </c>
      <c r="X244" s="168">
        <v>1297.0</v>
      </c>
      <c r="Z244" s="169">
        <v>2772.0</v>
      </c>
      <c r="AF244" s="168">
        <v>465.0</v>
      </c>
      <c r="AH244" s="128"/>
      <c r="AI244" s="170">
        <v>43933.47430555556</v>
      </c>
      <c r="AJ244" s="170">
        <v>43933.695138888885</v>
      </c>
      <c r="AK244" s="8" t="s">
        <v>333</v>
      </c>
      <c r="AL244" s="8" t="s">
        <v>334</v>
      </c>
      <c r="AM244" s="8" t="s">
        <v>388</v>
      </c>
      <c r="AN244" s="8" t="s">
        <v>310</v>
      </c>
      <c r="AR244" s="128"/>
      <c r="AS244" s="128"/>
      <c r="AT244" s="128"/>
      <c r="AU244" s="128"/>
      <c r="AV244" s="128"/>
    </row>
    <row r="245" ht="16.5" customHeight="1">
      <c r="A245" s="167">
        <v>43932.0</v>
      </c>
      <c r="B245" s="8" t="s">
        <v>186</v>
      </c>
      <c r="C245" s="128"/>
      <c r="D245" s="128"/>
      <c r="E245" s="128"/>
      <c r="F245" s="128"/>
      <c r="G245" s="128"/>
      <c r="H245" s="128"/>
      <c r="I245" s="128"/>
      <c r="J245" s="128"/>
      <c r="K245" s="128"/>
      <c r="L245" s="128"/>
      <c r="M245" s="128"/>
      <c r="N245" s="128"/>
      <c r="O245" s="8">
        <v>166804.0</v>
      </c>
      <c r="P245" s="128"/>
      <c r="Q245" s="128"/>
      <c r="R245" s="128"/>
      <c r="S245" s="128"/>
      <c r="T245" s="128"/>
      <c r="U245" s="128"/>
      <c r="V245" s="168">
        <v>17340.0</v>
      </c>
      <c r="W245" s="168">
        <v>154439.0</v>
      </c>
      <c r="X245" s="168">
        <v>1418.0</v>
      </c>
      <c r="Z245" s="169">
        <v>2661.0</v>
      </c>
      <c r="AF245" s="168">
        <v>438.0</v>
      </c>
      <c r="AH245" s="128"/>
      <c r="AI245" s="170">
        <v>43932.47916666667</v>
      </c>
      <c r="AJ245" s="170">
        <v>43932.669444444444</v>
      </c>
      <c r="AK245" s="8" t="s">
        <v>389</v>
      </c>
      <c r="AL245" s="8" t="s">
        <v>333</v>
      </c>
      <c r="AM245" s="8" t="s">
        <v>390</v>
      </c>
      <c r="AN245" s="8" t="s">
        <v>310</v>
      </c>
      <c r="AR245" s="128"/>
      <c r="AS245" s="128"/>
      <c r="AT245" s="128"/>
      <c r="AU245" s="128"/>
      <c r="AV245" s="128"/>
    </row>
    <row r="246" ht="16.5" customHeight="1">
      <c r="A246" s="167">
        <v>43931.0</v>
      </c>
      <c r="B246" s="8" t="s">
        <v>186</v>
      </c>
      <c r="C246" s="128"/>
      <c r="D246" s="128"/>
      <c r="E246" s="128"/>
      <c r="F246" s="128"/>
      <c r="G246" s="128"/>
      <c r="H246" s="128"/>
      <c r="I246" s="128"/>
      <c r="J246" s="128"/>
      <c r="K246" s="128"/>
      <c r="L246" s="128"/>
      <c r="M246" s="128"/>
      <c r="N246" s="128"/>
      <c r="O246" s="8">
        <v>157362.0</v>
      </c>
      <c r="P246" s="128"/>
      <c r="Q246" s="128"/>
      <c r="R246" s="128"/>
      <c r="S246" s="128"/>
      <c r="T246" s="128"/>
      <c r="U246" s="128"/>
      <c r="V246" s="168">
        <v>16252.0</v>
      </c>
      <c r="W246" s="168">
        <v>145299.0</v>
      </c>
      <c r="X246" s="168">
        <v>1411.0</v>
      </c>
      <c r="Z246" s="169">
        <v>2487.0</v>
      </c>
      <c r="AF246" s="168">
        <v>390.0</v>
      </c>
      <c r="AH246" s="128"/>
      <c r="AI246" s="170">
        <v>43931.47916666667</v>
      </c>
      <c r="AJ246" s="170">
        <v>43931.62569444445</v>
      </c>
      <c r="AK246" s="8" t="s">
        <v>391</v>
      </c>
      <c r="AL246" s="8" t="s">
        <v>333</v>
      </c>
      <c r="AM246" s="8" t="s">
        <v>390</v>
      </c>
      <c r="AN246" s="8" t="s">
        <v>310</v>
      </c>
      <c r="AR246" s="128"/>
      <c r="AS246" s="128"/>
      <c r="AT246" s="128"/>
      <c r="AU246" s="128"/>
      <c r="AV246" s="128"/>
    </row>
    <row r="247" ht="16.5" customHeight="1">
      <c r="A247" s="167">
        <v>43930.0</v>
      </c>
      <c r="B247" s="8" t="s">
        <v>186</v>
      </c>
      <c r="C247" s="128"/>
      <c r="D247" s="128"/>
      <c r="E247" s="128"/>
      <c r="F247" s="128"/>
      <c r="G247" s="128"/>
      <c r="H247" s="128"/>
      <c r="I247" s="128"/>
      <c r="J247" s="128"/>
      <c r="K247" s="128"/>
      <c r="L247" s="128"/>
      <c r="M247" s="128"/>
      <c r="N247" s="128"/>
      <c r="O247" s="8">
        <v>143351.0</v>
      </c>
      <c r="P247" s="128"/>
      <c r="Q247" s="128"/>
      <c r="R247" s="128"/>
      <c r="S247" s="128"/>
      <c r="T247" s="128"/>
      <c r="U247" s="128"/>
      <c r="V247" s="168">
        <v>15219.0</v>
      </c>
      <c r="W247" s="168">
        <v>136185.0</v>
      </c>
      <c r="X247" s="168">
        <v>1395.0</v>
      </c>
      <c r="Z247" s="169">
        <v>2268.0</v>
      </c>
      <c r="AF247" s="168">
        <v>354.0</v>
      </c>
      <c r="AH247" s="128"/>
      <c r="AI247" s="170">
        <v>43930.41666666667</v>
      </c>
      <c r="AJ247" s="170">
        <v>43930.61041666666</v>
      </c>
      <c r="AK247" s="8" t="s">
        <v>392</v>
      </c>
      <c r="AL247" s="8" t="s">
        <v>333</v>
      </c>
      <c r="AM247" s="8" t="s">
        <v>393</v>
      </c>
      <c r="AN247" s="8" t="s">
        <v>310</v>
      </c>
      <c r="AR247" s="128"/>
      <c r="AS247" s="128"/>
      <c r="AT247" s="128"/>
      <c r="AU247" s="128"/>
      <c r="AV247" s="128"/>
    </row>
    <row r="248" ht="16.5" customHeight="1">
      <c r="A248" s="167">
        <v>43929.0</v>
      </c>
      <c r="B248" s="8" t="s">
        <v>186</v>
      </c>
      <c r="C248" s="128"/>
      <c r="D248" s="128"/>
      <c r="E248" s="128"/>
      <c r="F248" s="128"/>
      <c r="G248" s="128"/>
      <c r="H248" s="128"/>
      <c r="I248" s="128"/>
      <c r="J248" s="128"/>
      <c r="K248" s="128"/>
      <c r="L248" s="128"/>
      <c r="M248" s="128"/>
      <c r="N248" s="128"/>
      <c r="O248" s="8">
        <v>136858.0</v>
      </c>
      <c r="P248" s="128"/>
      <c r="Q248" s="128"/>
      <c r="R248" s="128"/>
      <c r="S248" s="128"/>
      <c r="T248" s="128"/>
      <c r="U248" s="128"/>
      <c r="V248" s="168">
        <v>14173.0</v>
      </c>
      <c r="W248" s="168">
        <v>127679.0</v>
      </c>
      <c r="X248" s="168">
        <v>1324.0</v>
      </c>
      <c r="Z248" s="169">
        <v>2062.0</v>
      </c>
      <c r="AF248" s="168">
        <v>309.0</v>
      </c>
      <c r="AH248" s="128"/>
      <c r="AI248" s="170">
        <v>43929.58333333333</v>
      </c>
      <c r="AJ248" s="170">
        <v>43929.68472222222</v>
      </c>
      <c r="AK248" s="8" t="s">
        <v>379</v>
      </c>
      <c r="AL248" s="8" t="s">
        <v>334</v>
      </c>
      <c r="AM248" s="8" t="s">
        <v>394</v>
      </c>
      <c r="AN248" s="8" t="s">
        <v>310</v>
      </c>
      <c r="AR248" s="128"/>
      <c r="AS248" s="128"/>
      <c r="AT248" s="128"/>
      <c r="AU248" s="128"/>
      <c r="AV248" s="128"/>
    </row>
    <row r="249" ht="16.5" customHeight="1">
      <c r="A249" s="167">
        <v>43928.0</v>
      </c>
      <c r="B249" s="8" t="s">
        <v>186</v>
      </c>
      <c r="C249" s="128"/>
      <c r="D249" s="128"/>
      <c r="E249" s="128"/>
      <c r="F249" s="128"/>
      <c r="G249" s="128"/>
      <c r="H249" s="128"/>
      <c r="I249" s="128"/>
      <c r="J249" s="128"/>
      <c r="K249" s="128"/>
      <c r="L249" s="128"/>
      <c r="M249" s="128"/>
      <c r="N249" s="128"/>
      <c r="O249" s="8">
        <v>125348.0</v>
      </c>
      <c r="P249" s="128"/>
      <c r="Q249" s="128"/>
      <c r="R249" s="128"/>
      <c r="S249" s="128"/>
      <c r="T249" s="128"/>
      <c r="U249" s="128"/>
      <c r="V249" s="168">
        <v>13167.0</v>
      </c>
      <c r="W249" s="168">
        <v>123415.0</v>
      </c>
      <c r="X249" s="168">
        <v>1407.0</v>
      </c>
      <c r="Z249" s="169">
        <v>1999.0</v>
      </c>
      <c r="AF249" s="168">
        <v>296.0</v>
      </c>
      <c r="AH249" s="128"/>
      <c r="AI249" s="170">
        <v>43928.691979166666</v>
      </c>
      <c r="AJ249" s="162"/>
      <c r="AK249" s="162"/>
      <c r="AL249" s="162"/>
      <c r="AM249" s="8" t="s">
        <v>395</v>
      </c>
      <c r="AN249" s="8" t="s">
        <v>310</v>
      </c>
      <c r="AR249" s="128"/>
      <c r="AS249" s="128"/>
      <c r="AT249" s="128"/>
      <c r="AU249" s="128"/>
      <c r="AV249" s="128"/>
    </row>
    <row r="250" ht="16.5" customHeight="1">
      <c r="A250" s="167">
        <v>43927.0</v>
      </c>
      <c r="B250" s="8" t="s">
        <v>186</v>
      </c>
      <c r="C250" s="128"/>
      <c r="D250" s="128"/>
      <c r="E250" s="128"/>
      <c r="F250" s="128"/>
      <c r="G250" s="128"/>
      <c r="H250" s="128"/>
      <c r="I250" s="128"/>
      <c r="J250" s="128"/>
      <c r="K250" s="128"/>
      <c r="L250" s="128"/>
      <c r="M250" s="128"/>
      <c r="N250" s="128"/>
      <c r="O250" s="8">
        <v>114285.0</v>
      </c>
      <c r="P250" s="128"/>
      <c r="Q250" s="128"/>
      <c r="R250" s="128"/>
      <c r="S250" s="128"/>
      <c r="T250" s="128"/>
      <c r="U250" s="128"/>
      <c r="V250" s="168">
        <v>12008.0</v>
      </c>
      <c r="W250" s="168">
        <v>109950.0</v>
      </c>
      <c r="X250" s="168">
        <v>1142.0</v>
      </c>
      <c r="Z250" s="169">
        <v>1682.0</v>
      </c>
      <c r="AF250" s="168">
        <v>236.0</v>
      </c>
      <c r="AH250" s="128"/>
      <c r="AI250" s="170">
        <v>43927.51180555555</v>
      </c>
      <c r="AJ250" s="170">
        <v>43927.67916666667</v>
      </c>
      <c r="AK250" s="8" t="s">
        <v>392</v>
      </c>
      <c r="AL250" s="8" t="s">
        <v>396</v>
      </c>
      <c r="AM250" s="8" t="s">
        <v>397</v>
      </c>
      <c r="AN250" s="8" t="s">
        <v>310</v>
      </c>
      <c r="AR250" s="128"/>
      <c r="AS250" s="128"/>
      <c r="AT250" s="128"/>
      <c r="AU250" s="128"/>
      <c r="AV250" s="128"/>
    </row>
    <row r="251" ht="16.5" customHeight="1">
      <c r="A251" s="167">
        <v>43926.0</v>
      </c>
      <c r="B251" s="8" t="s">
        <v>186</v>
      </c>
      <c r="C251" s="128"/>
      <c r="D251" s="128"/>
      <c r="E251" s="128"/>
      <c r="F251" s="128"/>
      <c r="G251" s="128"/>
      <c r="H251" s="128"/>
      <c r="I251" s="128"/>
      <c r="J251" s="128"/>
      <c r="K251" s="128"/>
      <c r="L251" s="128"/>
      <c r="M251" s="128"/>
      <c r="N251" s="128"/>
      <c r="O251" s="8">
        <v>107267.0</v>
      </c>
      <c r="P251" s="128"/>
      <c r="Q251" s="128"/>
      <c r="R251" s="128"/>
      <c r="S251" s="128"/>
      <c r="T251" s="128"/>
      <c r="U251" s="128"/>
      <c r="V251" s="168">
        <v>11245.0</v>
      </c>
      <c r="W251" s="168">
        <v>101253.0</v>
      </c>
      <c r="X251" s="168">
        <v>1129.0</v>
      </c>
      <c r="Z251" s="169">
        <v>1572.0</v>
      </c>
      <c r="AF251" s="168">
        <v>218.0</v>
      </c>
      <c r="AH251" s="128"/>
      <c r="AI251" s="170">
        <v>43926.5625</v>
      </c>
      <c r="AJ251" s="162"/>
      <c r="AK251" s="162"/>
      <c r="AL251" s="162"/>
      <c r="AM251" s="8" t="s">
        <v>397</v>
      </c>
      <c r="AN251" s="8" t="s">
        <v>310</v>
      </c>
      <c r="AR251" s="128"/>
      <c r="AS251" s="128"/>
      <c r="AT251" s="128"/>
      <c r="AU251" s="128"/>
      <c r="AV251" s="128"/>
    </row>
    <row r="252" ht="16.5" customHeight="1">
      <c r="A252" s="167">
        <v>43925.0</v>
      </c>
      <c r="B252" s="8" t="s">
        <v>186</v>
      </c>
      <c r="C252" s="128"/>
      <c r="D252" s="128"/>
      <c r="E252" s="128"/>
      <c r="F252" s="128"/>
      <c r="G252" s="128"/>
      <c r="H252" s="128"/>
      <c r="I252" s="128"/>
      <c r="J252" s="128"/>
      <c r="K252" s="128"/>
      <c r="L252" s="128"/>
      <c r="M252" s="128"/>
      <c r="N252" s="128"/>
      <c r="O252" s="8">
        <v>95124.0</v>
      </c>
      <c r="P252" s="128"/>
      <c r="Q252" s="128"/>
      <c r="R252" s="128"/>
      <c r="S252" s="128"/>
      <c r="T252" s="128"/>
      <c r="U252" s="128"/>
      <c r="V252" s="168">
        <v>10097.0</v>
      </c>
      <c r="W252" s="168">
        <v>90956.0</v>
      </c>
      <c r="X252" s="168">
        <v>1281.0</v>
      </c>
      <c r="Z252" s="169">
        <v>1462.0</v>
      </c>
      <c r="AF252" s="168">
        <v>191.0</v>
      </c>
      <c r="AH252" s="128"/>
      <c r="AI252" s="170">
        <v>43925.410416666666</v>
      </c>
      <c r="AJ252" s="170">
        <v>43925.68680555555</v>
      </c>
      <c r="AK252" s="8" t="s">
        <v>398</v>
      </c>
      <c r="AL252" s="8" t="s">
        <v>399</v>
      </c>
      <c r="AM252" s="8" t="s">
        <v>400</v>
      </c>
      <c r="AN252" s="8" t="s">
        <v>310</v>
      </c>
      <c r="AR252" s="128"/>
      <c r="AS252" s="128"/>
      <c r="AT252" s="128"/>
      <c r="AU252" s="128"/>
      <c r="AV252" s="128"/>
    </row>
    <row r="253" ht="16.5" customHeight="1">
      <c r="A253" s="167">
        <v>43924.0</v>
      </c>
      <c r="B253" s="8" t="s">
        <v>186</v>
      </c>
      <c r="C253" s="128"/>
      <c r="D253" s="128"/>
      <c r="E253" s="128"/>
      <c r="F253" s="128"/>
      <c r="G253" s="128"/>
      <c r="H253" s="128"/>
      <c r="I253" s="128"/>
      <c r="J253" s="128"/>
      <c r="K253" s="128"/>
      <c r="L253" s="128"/>
      <c r="M253" s="128"/>
      <c r="N253" s="128"/>
      <c r="O253" s="8">
        <v>84386.0</v>
      </c>
      <c r="P253" s="128"/>
      <c r="Q253" s="128"/>
      <c r="R253" s="128"/>
      <c r="S253" s="128"/>
      <c r="T253" s="128"/>
      <c r="U253" s="128"/>
      <c r="V253" s="168">
        <v>8816.0</v>
      </c>
      <c r="W253" s="168">
        <v>82137.0</v>
      </c>
      <c r="X253" s="168">
        <v>1225.0</v>
      </c>
      <c r="Z253" s="169">
        <v>1287.0</v>
      </c>
      <c r="AF253" s="168">
        <v>163.0</v>
      </c>
      <c r="AH253" s="128"/>
      <c r="AI253" s="170">
        <v>43924.47916666667</v>
      </c>
      <c r="AJ253" s="170">
        <v>43924.62430555555</v>
      </c>
      <c r="AK253" s="8" t="s">
        <v>401</v>
      </c>
      <c r="AL253" s="8" t="s">
        <v>396</v>
      </c>
      <c r="AM253" s="8" t="s">
        <v>402</v>
      </c>
      <c r="AN253" s="8" t="s">
        <v>310</v>
      </c>
      <c r="AR253" s="128"/>
      <c r="AS253" s="128"/>
      <c r="AT253" s="128"/>
      <c r="AU253" s="128"/>
      <c r="AV253" s="128"/>
    </row>
    <row r="254" ht="16.5" customHeight="1">
      <c r="A254" s="167">
        <v>43923.0</v>
      </c>
      <c r="B254" s="8" t="s">
        <v>186</v>
      </c>
      <c r="C254" s="128"/>
      <c r="D254" s="128"/>
      <c r="E254" s="128"/>
      <c r="F254" s="128"/>
      <c r="G254" s="128"/>
      <c r="H254" s="128"/>
      <c r="I254" s="128"/>
      <c r="J254" s="128"/>
      <c r="K254" s="128"/>
      <c r="L254" s="128"/>
      <c r="M254" s="128"/>
      <c r="N254" s="128"/>
      <c r="O254" s="8">
        <v>71703.0</v>
      </c>
      <c r="P254" s="128"/>
      <c r="Q254" s="128"/>
      <c r="R254" s="128"/>
      <c r="S254" s="128"/>
      <c r="T254" s="128"/>
      <c r="U254" s="128"/>
      <c r="V254" s="168">
        <v>7548.0</v>
      </c>
      <c r="W254" s="168">
        <v>69286.0</v>
      </c>
      <c r="X254" s="168">
        <v>1285.0</v>
      </c>
      <c r="Z254" s="169">
        <v>1123.0</v>
      </c>
      <c r="AF254" s="168">
        <v>128.0</v>
      </c>
      <c r="AH254" s="128"/>
      <c r="AI254" s="170">
        <v>43923.459027777775</v>
      </c>
      <c r="AJ254" s="170">
        <v>43923.601388888885</v>
      </c>
      <c r="AK254" s="8" t="s">
        <v>403</v>
      </c>
      <c r="AL254" s="8" t="s">
        <v>396</v>
      </c>
      <c r="AM254" s="8" t="s">
        <v>404</v>
      </c>
      <c r="AN254" s="8" t="s">
        <v>310</v>
      </c>
      <c r="AR254" s="128"/>
      <c r="AS254" s="128"/>
      <c r="AT254" s="128"/>
      <c r="AU254" s="128"/>
      <c r="AV254" s="128"/>
    </row>
    <row r="255" ht="16.5" customHeight="1">
      <c r="A255" s="167">
        <v>43922.0</v>
      </c>
      <c r="B255" s="8" t="s">
        <v>186</v>
      </c>
      <c r="C255" s="128"/>
      <c r="D255" s="128"/>
      <c r="E255" s="128"/>
      <c r="F255" s="128"/>
      <c r="G255" s="128"/>
      <c r="H255" s="128"/>
      <c r="I255" s="128"/>
      <c r="J255" s="128"/>
      <c r="K255" s="128"/>
      <c r="L255" s="128"/>
      <c r="M255" s="128"/>
      <c r="N255" s="128"/>
      <c r="O255" s="8">
        <v>63259.0</v>
      </c>
      <c r="P255" s="128"/>
      <c r="Q255" s="128"/>
      <c r="R255" s="128"/>
      <c r="S255" s="128"/>
      <c r="T255" s="128"/>
      <c r="U255" s="128"/>
      <c r="V255" s="168">
        <v>6516.0</v>
      </c>
      <c r="W255" s="168">
        <v>59529.0</v>
      </c>
      <c r="X255" s="168">
        <v>1235.0</v>
      </c>
      <c r="Z255" s="169">
        <v>949.0</v>
      </c>
      <c r="AF255" s="168">
        <v>87.0</v>
      </c>
      <c r="AH255" s="128"/>
      <c r="AI255" s="170">
        <v>43922.47916666667</v>
      </c>
      <c r="AJ255" s="162"/>
      <c r="AK255" s="162"/>
      <c r="AL255" s="162"/>
      <c r="AM255" s="128"/>
      <c r="AN255" s="8" t="s">
        <v>310</v>
      </c>
      <c r="AR255" s="128"/>
      <c r="AS255" s="128"/>
      <c r="AT255" s="128"/>
      <c r="AU255" s="128"/>
      <c r="AV255" s="128"/>
    </row>
    <row r="256" ht="16.5" customHeight="1">
      <c r="A256" s="167">
        <v>43921.0</v>
      </c>
      <c r="B256" s="8" t="s">
        <v>186</v>
      </c>
      <c r="C256" s="128"/>
      <c r="D256" s="128"/>
      <c r="E256" s="128"/>
      <c r="F256" s="128"/>
      <c r="G256" s="128"/>
      <c r="H256" s="128"/>
      <c r="I256" s="128"/>
      <c r="J256" s="128"/>
      <c r="K256" s="128"/>
      <c r="L256" s="128"/>
      <c r="M256" s="128"/>
      <c r="N256" s="128"/>
      <c r="O256" s="8">
        <v>55046.0</v>
      </c>
      <c r="P256" s="128"/>
      <c r="Q256" s="128"/>
      <c r="R256" s="128"/>
      <c r="S256" s="128"/>
      <c r="T256" s="128"/>
      <c r="U256" s="128"/>
      <c r="V256" s="168">
        <v>5612.0</v>
      </c>
      <c r="W256" s="168">
        <v>54285.0</v>
      </c>
      <c r="X256" s="168">
        <v>1163.0</v>
      </c>
      <c r="Z256" s="169">
        <v>823.0</v>
      </c>
      <c r="AF256" s="168">
        <v>77.0</v>
      </c>
      <c r="AH256" s="128"/>
      <c r="AI256" s="170">
        <v>43921.47916666667</v>
      </c>
      <c r="AJ256" s="162"/>
      <c r="AK256" s="162"/>
      <c r="AL256" s="162"/>
      <c r="AM256" s="128"/>
      <c r="AN256" s="8" t="s">
        <v>310</v>
      </c>
      <c r="AR256" s="128"/>
      <c r="AS256" s="128"/>
      <c r="AT256" s="128"/>
      <c r="AU256" s="128"/>
      <c r="AV256" s="128"/>
    </row>
    <row r="257" ht="16.5" customHeight="1">
      <c r="A257" s="167">
        <v>43920.0</v>
      </c>
      <c r="B257" s="8" t="s">
        <v>186</v>
      </c>
      <c r="C257" s="128"/>
      <c r="D257" s="128"/>
      <c r="E257" s="128"/>
      <c r="F257" s="128"/>
      <c r="G257" s="128"/>
      <c r="H257" s="128"/>
      <c r="I257" s="128"/>
      <c r="J257" s="128"/>
      <c r="K257" s="128"/>
      <c r="L257" s="128"/>
      <c r="M257" s="128"/>
      <c r="N257" s="128"/>
      <c r="O257" s="8">
        <v>48119.0</v>
      </c>
      <c r="P257" s="128"/>
      <c r="Q257" s="128"/>
      <c r="R257" s="128"/>
      <c r="S257" s="128"/>
      <c r="T257" s="128"/>
      <c r="U257" s="128"/>
      <c r="V257" s="168">
        <v>4760.0</v>
      </c>
      <c r="W257" s="168">
        <v>48225.0</v>
      </c>
      <c r="Z257" s="169">
        <v>652.0</v>
      </c>
      <c r="AF257" s="168">
        <v>63.0</v>
      </c>
      <c r="AH257" s="128"/>
      <c r="AI257" s="170">
        <v>43920.47916666667</v>
      </c>
      <c r="AJ257" s="162"/>
      <c r="AK257" s="162"/>
      <c r="AL257" s="162"/>
      <c r="AM257" s="128"/>
      <c r="AN257" s="8" t="s">
        <v>310</v>
      </c>
      <c r="AR257" s="128"/>
      <c r="AS257" s="128"/>
      <c r="AT257" s="128"/>
      <c r="AU257" s="128"/>
      <c r="AV257" s="128"/>
    </row>
    <row r="258" ht="16.5" customHeight="1">
      <c r="A258" s="167">
        <v>43919.0</v>
      </c>
      <c r="B258" s="8" t="s">
        <v>186</v>
      </c>
      <c r="C258" s="128"/>
      <c r="D258" s="128"/>
      <c r="E258" s="128"/>
      <c r="F258" s="128"/>
      <c r="G258" s="128"/>
      <c r="H258" s="128"/>
      <c r="I258" s="128"/>
      <c r="J258" s="128"/>
      <c r="K258" s="128"/>
      <c r="L258" s="128"/>
      <c r="M258" s="128"/>
      <c r="N258" s="128"/>
      <c r="O258" s="8">
        <v>40982.0</v>
      </c>
      <c r="P258" s="128"/>
      <c r="Q258" s="128"/>
      <c r="R258" s="128"/>
      <c r="S258" s="128"/>
      <c r="T258" s="128"/>
      <c r="U258" s="128"/>
      <c r="V258" s="168">
        <v>3884.0</v>
      </c>
      <c r="W258" s="168">
        <v>39070.0</v>
      </c>
      <c r="Z258" s="169">
        <v>594.0</v>
      </c>
      <c r="AF258" s="168">
        <v>56.0</v>
      </c>
      <c r="AH258" s="128"/>
      <c r="AI258" s="170">
        <v>43919.47916666667</v>
      </c>
      <c r="AJ258" s="162"/>
      <c r="AK258" s="162"/>
      <c r="AL258" s="162"/>
      <c r="AM258" s="128"/>
      <c r="AN258" s="8" t="s">
        <v>310</v>
      </c>
      <c r="AR258" s="128"/>
      <c r="AS258" s="128"/>
      <c r="AT258" s="128"/>
      <c r="AU258" s="128"/>
      <c r="AV258" s="128"/>
    </row>
    <row r="259" ht="16.5" customHeight="1">
      <c r="A259" s="167">
        <v>43918.0</v>
      </c>
      <c r="B259" s="8" t="s">
        <v>186</v>
      </c>
      <c r="C259" s="128"/>
      <c r="D259" s="128"/>
      <c r="E259" s="128"/>
      <c r="F259" s="128"/>
      <c r="G259" s="128"/>
      <c r="H259" s="128"/>
      <c r="I259" s="128"/>
      <c r="J259" s="128"/>
      <c r="K259" s="128"/>
      <c r="L259" s="128"/>
      <c r="M259" s="128"/>
      <c r="N259" s="128"/>
      <c r="O259" s="8">
        <v>34607.0</v>
      </c>
      <c r="P259" s="128"/>
      <c r="Q259" s="128"/>
      <c r="R259" s="128"/>
      <c r="S259" s="128"/>
      <c r="T259" s="128"/>
      <c r="U259" s="128"/>
      <c r="V259" s="168">
        <v>3179.0</v>
      </c>
      <c r="W259" s="168">
        <v>35366.0</v>
      </c>
      <c r="Z259" s="169">
        <v>526.0</v>
      </c>
      <c r="AF259" s="168">
        <v>54.0</v>
      </c>
      <c r="AH259" s="128"/>
      <c r="AI259" s="170">
        <v>43918.5</v>
      </c>
      <c r="AJ259" s="162"/>
      <c r="AK259" s="162"/>
      <c r="AL259" s="162"/>
      <c r="AM259" s="128"/>
      <c r="AN259" s="8" t="s">
        <v>310</v>
      </c>
      <c r="AR259" s="128"/>
      <c r="AS259" s="128"/>
      <c r="AT259" s="128"/>
      <c r="AU259" s="128"/>
      <c r="AV259" s="128"/>
    </row>
    <row r="260" ht="16.5" customHeight="1">
      <c r="A260" s="167">
        <v>43917.0</v>
      </c>
      <c r="B260" s="8" t="s">
        <v>186</v>
      </c>
      <c r="C260" s="128"/>
      <c r="D260" s="128"/>
      <c r="E260" s="128"/>
      <c r="F260" s="128"/>
      <c r="G260" s="128"/>
      <c r="H260" s="128"/>
      <c r="I260" s="128"/>
      <c r="J260" s="128"/>
      <c r="K260" s="128"/>
      <c r="L260" s="128"/>
      <c r="M260" s="128"/>
      <c r="N260" s="128"/>
      <c r="O260" s="8">
        <v>28363.0</v>
      </c>
      <c r="P260" s="128"/>
      <c r="Q260" s="128"/>
      <c r="R260" s="128"/>
      <c r="S260" s="128"/>
      <c r="T260" s="128"/>
      <c r="U260" s="128"/>
      <c r="V260" s="168">
        <v>2520.0</v>
      </c>
      <c r="W260" s="168">
        <v>28186.0</v>
      </c>
      <c r="X260" s="168">
        <v>1517.0</v>
      </c>
      <c r="Z260" s="169">
        <v>456.0</v>
      </c>
      <c r="AF260" s="168">
        <v>34.0</v>
      </c>
      <c r="AH260" s="128"/>
      <c r="AI260" s="170">
        <v>43917.5</v>
      </c>
      <c r="AJ260" s="162"/>
      <c r="AK260" s="162"/>
      <c r="AL260" s="162"/>
      <c r="AM260" s="128"/>
      <c r="AN260" s="8" t="s">
        <v>310</v>
      </c>
      <c r="AR260" s="128"/>
      <c r="AS260" s="128"/>
      <c r="AT260" s="128"/>
      <c r="AU260" s="128"/>
      <c r="AV260" s="128"/>
    </row>
    <row r="261" ht="16.5" customHeight="1">
      <c r="A261" s="167">
        <v>43916.0</v>
      </c>
      <c r="B261" s="8" t="s">
        <v>186</v>
      </c>
      <c r="C261" s="128"/>
      <c r="D261" s="128"/>
      <c r="E261" s="128"/>
      <c r="F261" s="128"/>
      <c r="G261" s="128"/>
      <c r="H261" s="128"/>
      <c r="I261" s="128"/>
      <c r="J261" s="128"/>
      <c r="K261" s="128"/>
      <c r="L261" s="128"/>
      <c r="M261" s="128"/>
      <c r="N261" s="128"/>
      <c r="O261" s="8">
        <v>22737.0</v>
      </c>
      <c r="P261" s="128"/>
      <c r="Q261" s="128"/>
      <c r="R261" s="128"/>
      <c r="S261" s="128"/>
      <c r="T261" s="128"/>
      <c r="U261" s="128"/>
      <c r="V261" s="168">
        <v>1985.0</v>
      </c>
      <c r="W261" s="168">
        <v>23741.0</v>
      </c>
      <c r="X261" s="168">
        <v>1443.0</v>
      </c>
      <c r="Z261" s="169">
        <v>406.0</v>
      </c>
      <c r="AF261" s="168">
        <v>28.0</v>
      </c>
      <c r="AH261" s="128"/>
      <c r="AI261" s="170">
        <v>43916.45833333333</v>
      </c>
      <c r="AJ261" s="162"/>
      <c r="AK261" s="162"/>
      <c r="AL261" s="162"/>
      <c r="AM261" s="128"/>
      <c r="AN261" s="8" t="s">
        <v>310</v>
      </c>
      <c r="AR261" s="128"/>
      <c r="AS261" s="128"/>
      <c r="AT261" s="128"/>
      <c r="AU261" s="128"/>
      <c r="AV261" s="128"/>
    </row>
    <row r="262" ht="16.5" customHeight="1">
      <c r="A262" s="167">
        <v>43915.0</v>
      </c>
      <c r="B262" s="8" t="s">
        <v>186</v>
      </c>
      <c r="C262" s="128"/>
      <c r="D262" s="128"/>
      <c r="E262" s="128"/>
      <c r="F262" s="128"/>
      <c r="G262" s="128"/>
      <c r="H262" s="128"/>
      <c r="I262" s="128"/>
      <c r="J262" s="128"/>
      <c r="K262" s="128"/>
      <c r="L262" s="128"/>
      <c r="M262" s="128"/>
      <c r="N262" s="128"/>
      <c r="O262" s="8">
        <v>15835.0</v>
      </c>
      <c r="P262" s="128"/>
      <c r="Q262" s="128"/>
      <c r="R262" s="128"/>
      <c r="S262" s="128"/>
      <c r="T262" s="128"/>
      <c r="U262" s="128"/>
      <c r="V262" s="168">
        <v>1488.0</v>
      </c>
      <c r="W262" s="168">
        <v>15374.0</v>
      </c>
      <c r="X262" s="168">
        <v>1233.0</v>
      </c>
      <c r="Z262" s="169">
        <v>316.0</v>
      </c>
      <c r="AF262" s="168">
        <v>22.0</v>
      </c>
      <c r="AH262" s="128"/>
      <c r="AI262" s="170">
        <v>43915.45833333333</v>
      </c>
      <c r="AJ262" s="162"/>
      <c r="AK262" s="162"/>
      <c r="AL262" s="162"/>
      <c r="AM262" s="128"/>
      <c r="AN262" s="8" t="s">
        <v>310</v>
      </c>
      <c r="AR262" s="128"/>
      <c r="AS262" s="128"/>
      <c r="AT262" s="128"/>
      <c r="AU262" s="128"/>
      <c r="AV262" s="128"/>
    </row>
    <row r="263" ht="16.5" customHeight="1">
      <c r="A263" s="167">
        <v>43914.0</v>
      </c>
      <c r="B263" s="8" t="s">
        <v>186</v>
      </c>
      <c r="C263" s="128"/>
      <c r="D263" s="128"/>
      <c r="E263" s="128"/>
      <c r="F263" s="128"/>
      <c r="G263" s="128"/>
      <c r="H263" s="128"/>
      <c r="I263" s="128"/>
      <c r="J263" s="128"/>
      <c r="K263" s="128"/>
      <c r="L263" s="128"/>
      <c r="M263" s="128"/>
      <c r="N263" s="128"/>
      <c r="O263" s="8">
        <v>12954.0</v>
      </c>
      <c r="P263" s="128"/>
      <c r="Q263" s="128"/>
      <c r="R263" s="128"/>
      <c r="S263" s="128"/>
      <c r="T263" s="128"/>
      <c r="U263" s="128"/>
      <c r="V263" s="168">
        <v>1205.0</v>
      </c>
      <c r="W263" s="168">
        <v>13127.0</v>
      </c>
      <c r="X263" s="168">
        <v>1008.0</v>
      </c>
      <c r="Z263" s="169">
        <v>259.0</v>
      </c>
      <c r="AF263" s="168">
        <v>18.0</v>
      </c>
      <c r="AH263" s="128"/>
      <c r="AI263" s="170">
        <v>43914.45833333333</v>
      </c>
      <c r="AJ263" s="162"/>
      <c r="AK263" s="162"/>
      <c r="AL263" s="162"/>
      <c r="AM263" s="128"/>
      <c r="AN263" s="8" t="s">
        <v>310</v>
      </c>
      <c r="AR263" s="128"/>
      <c r="AS263" s="128"/>
      <c r="AT263" s="128"/>
      <c r="AU263" s="128"/>
      <c r="AV263" s="128"/>
    </row>
    <row r="264" ht="16.5" customHeight="1">
      <c r="A264" s="167">
        <v>43913.0</v>
      </c>
      <c r="B264" s="8" t="s">
        <v>186</v>
      </c>
      <c r="C264" s="128"/>
      <c r="D264" s="128"/>
      <c r="E264" s="128"/>
      <c r="F264" s="128"/>
      <c r="G264" s="128"/>
      <c r="H264" s="128"/>
      <c r="I264" s="128"/>
      <c r="J264" s="128"/>
      <c r="K264" s="128"/>
      <c r="L264" s="128"/>
      <c r="M264" s="128"/>
      <c r="N264" s="128"/>
      <c r="O264" s="8">
        <v>11284.0</v>
      </c>
      <c r="P264" s="128"/>
      <c r="Q264" s="128"/>
      <c r="R264" s="128"/>
      <c r="S264" s="128"/>
      <c r="T264" s="128"/>
      <c r="U264" s="128"/>
      <c r="V264" s="168">
        <v>1029.0</v>
      </c>
      <c r="W264" s="168">
        <v>11063.0</v>
      </c>
      <c r="X264" s="168">
        <v>860.0</v>
      </c>
      <c r="Z264" s="169">
        <v>217.0</v>
      </c>
      <c r="AF264" s="168">
        <v>14.0</v>
      </c>
      <c r="AH264" s="128"/>
      <c r="AI264" s="170">
        <v>43913.45833333333</v>
      </c>
      <c r="AJ264" s="162"/>
      <c r="AK264" s="162"/>
      <c r="AL264" s="162"/>
      <c r="AM264" s="128"/>
      <c r="AN264" s="8" t="s">
        <v>310</v>
      </c>
      <c r="AR264" s="128"/>
      <c r="AS264" s="128"/>
      <c r="AT264" s="128"/>
      <c r="AU264" s="128"/>
      <c r="AV264" s="128"/>
    </row>
    <row r="265" ht="16.5" customHeight="1">
      <c r="A265" s="167">
        <v>43912.0</v>
      </c>
      <c r="B265" s="8" t="s">
        <v>186</v>
      </c>
      <c r="C265" s="128"/>
      <c r="D265" s="128"/>
      <c r="E265" s="128"/>
      <c r="F265" s="128"/>
      <c r="G265" s="128"/>
      <c r="H265" s="128"/>
      <c r="I265" s="128"/>
      <c r="J265" s="128"/>
      <c r="K265" s="128"/>
      <c r="L265" s="128"/>
      <c r="M265" s="128"/>
      <c r="N265" s="128"/>
      <c r="O265" s="8">
        <v>8487.0</v>
      </c>
      <c r="P265" s="128"/>
      <c r="Q265" s="128"/>
      <c r="R265" s="128"/>
      <c r="S265" s="128"/>
      <c r="T265" s="128"/>
      <c r="U265" s="128"/>
      <c r="V265" s="168">
        <v>731.0</v>
      </c>
      <c r="W265" s="168">
        <v>7990.0</v>
      </c>
      <c r="X265" s="168">
        <v>963.0</v>
      </c>
      <c r="Z265" s="169">
        <v>185.0</v>
      </c>
      <c r="AF265" s="168">
        <v>13.0</v>
      </c>
      <c r="AH265" s="128"/>
      <c r="AI265" s="170">
        <v>43912.45833333333</v>
      </c>
      <c r="AJ265" s="162"/>
      <c r="AK265" s="162"/>
      <c r="AL265" s="162"/>
      <c r="AM265" s="128"/>
      <c r="AN265" s="128"/>
      <c r="AR265" s="128"/>
      <c r="AS265" s="128"/>
      <c r="AT265" s="128"/>
      <c r="AU265" s="128"/>
      <c r="AV265" s="128"/>
    </row>
    <row r="266" ht="16.5" customHeight="1">
      <c r="A266" s="167">
        <v>43911.0</v>
      </c>
      <c r="B266" s="8" t="s">
        <v>186</v>
      </c>
      <c r="C266" s="128"/>
      <c r="D266" s="128"/>
      <c r="E266" s="128"/>
      <c r="F266" s="128"/>
      <c r="G266" s="128"/>
      <c r="H266" s="128"/>
      <c r="I266" s="128"/>
      <c r="J266" s="128"/>
      <c r="K266" s="128"/>
      <c r="L266" s="128"/>
      <c r="M266" s="128"/>
      <c r="N266" s="128"/>
      <c r="O266" s="8">
        <v>6192.0</v>
      </c>
      <c r="P266" s="128"/>
      <c r="Q266" s="128"/>
      <c r="R266" s="128"/>
      <c r="S266" s="128"/>
      <c r="T266" s="128"/>
      <c r="U266" s="128"/>
      <c r="V266" s="168">
        <v>528.0</v>
      </c>
      <c r="W266" s="168">
        <v>6579.0</v>
      </c>
      <c r="X266" s="168">
        <v>1002.0</v>
      </c>
      <c r="Z266" s="169">
        <v>158.0</v>
      </c>
      <c r="AF266" s="168">
        <v>12.0</v>
      </c>
      <c r="AH266" s="128"/>
      <c r="AI266" s="170">
        <v>43911.45833333333</v>
      </c>
      <c r="AJ266" s="162"/>
      <c r="AK266" s="162"/>
      <c r="AL266" s="162"/>
      <c r="AM266" s="128"/>
      <c r="AN266" s="128"/>
      <c r="AR266" s="128"/>
      <c r="AS266" s="128"/>
      <c r="AT266" s="128"/>
      <c r="AU266" s="128"/>
      <c r="AV266" s="128"/>
    </row>
    <row r="267" ht="16.5" customHeight="1">
      <c r="A267" s="167">
        <v>43910.0</v>
      </c>
      <c r="B267" s="8" t="s">
        <v>186</v>
      </c>
      <c r="C267" s="128"/>
      <c r="D267" s="128"/>
      <c r="E267" s="128"/>
      <c r="F267" s="128"/>
      <c r="G267" s="128"/>
      <c r="H267" s="128"/>
      <c r="I267" s="128"/>
      <c r="J267" s="128"/>
      <c r="K267" s="128"/>
      <c r="L267" s="128"/>
      <c r="M267" s="128"/>
      <c r="N267" s="128"/>
      <c r="O267" s="8">
        <v>4773.0</v>
      </c>
      <c r="P267" s="128"/>
      <c r="Q267" s="128"/>
      <c r="R267" s="128"/>
      <c r="S267" s="128"/>
      <c r="T267" s="128"/>
      <c r="U267" s="128"/>
      <c r="V267" s="168">
        <v>386.0</v>
      </c>
      <c r="W267" s="168">
        <v>1870.0</v>
      </c>
      <c r="X267" s="168">
        <v>1026.0</v>
      </c>
      <c r="Z267" s="161"/>
      <c r="AF267" s="168">
        <v>10.0</v>
      </c>
      <c r="AH267" s="128"/>
      <c r="AI267" s="170">
        <v>43910.45833333333</v>
      </c>
      <c r="AJ267" s="162"/>
      <c r="AK267" s="162"/>
      <c r="AL267" s="162"/>
      <c r="AM267" s="128"/>
      <c r="AN267" s="128"/>
      <c r="AR267" s="128"/>
      <c r="AS267" s="128"/>
      <c r="AT267" s="128"/>
      <c r="AU267" s="128"/>
      <c r="AV267" s="128"/>
    </row>
    <row r="268" ht="16.5" customHeight="1">
      <c r="A268" s="167">
        <v>43909.0</v>
      </c>
      <c r="B268" s="8" t="s">
        <v>186</v>
      </c>
      <c r="C268" s="128"/>
      <c r="D268" s="128"/>
      <c r="E268" s="128"/>
      <c r="F268" s="128"/>
      <c r="G268" s="128"/>
      <c r="H268" s="128"/>
      <c r="I268" s="128"/>
      <c r="J268" s="128"/>
      <c r="K268" s="128"/>
      <c r="L268" s="128"/>
      <c r="M268" s="128"/>
      <c r="N268" s="128"/>
      <c r="O268" s="8">
        <v>3671.0</v>
      </c>
      <c r="P268" s="128"/>
      <c r="Q268" s="128"/>
      <c r="R268" s="128"/>
      <c r="S268" s="128"/>
      <c r="T268" s="128"/>
      <c r="U268" s="128"/>
      <c r="V268" s="168">
        <v>310.0</v>
      </c>
      <c r="W268" s="168">
        <v>1533.0</v>
      </c>
      <c r="X268" s="168">
        <v>1019.0</v>
      </c>
      <c r="Z268" s="161"/>
      <c r="AF268" s="168">
        <v>8.0</v>
      </c>
      <c r="AH268" s="128"/>
      <c r="AI268" s="170">
        <v>43909.45833333333</v>
      </c>
      <c r="AJ268" s="162"/>
      <c r="AK268" s="162"/>
      <c r="AL268" s="162"/>
      <c r="AM268" s="128"/>
      <c r="AN268" s="128"/>
      <c r="AR268" s="128"/>
      <c r="AS268" s="128"/>
      <c r="AT268" s="128"/>
      <c r="AU268" s="128"/>
      <c r="AV268" s="128"/>
    </row>
    <row r="269" ht="16.5" customHeight="1">
      <c r="A269" s="167">
        <v>43908.0</v>
      </c>
      <c r="B269" s="8" t="s">
        <v>186</v>
      </c>
      <c r="C269" s="128"/>
      <c r="D269" s="128"/>
      <c r="E269" s="128"/>
      <c r="F269" s="128"/>
      <c r="G269" s="128"/>
      <c r="H269" s="128"/>
      <c r="I269" s="128"/>
      <c r="J269" s="128"/>
      <c r="K269" s="128"/>
      <c r="L269" s="128"/>
      <c r="M269" s="128"/>
      <c r="N269" s="128"/>
      <c r="O269" s="8">
        <v>2616.0</v>
      </c>
      <c r="P269" s="128"/>
      <c r="Q269" s="128"/>
      <c r="R269" s="128"/>
      <c r="S269" s="128"/>
      <c r="T269" s="128"/>
      <c r="U269" s="128"/>
      <c r="V269" s="168">
        <v>211.0</v>
      </c>
      <c r="W269" s="168">
        <v>1225.0</v>
      </c>
      <c r="X269" s="168">
        <v>954.0</v>
      </c>
      <c r="Z269" s="161"/>
      <c r="AF269" s="168">
        <v>7.0</v>
      </c>
      <c r="AH269" s="128"/>
      <c r="AI269" s="170">
        <v>43908.45833333333</v>
      </c>
      <c r="AJ269" s="162"/>
      <c r="AK269" s="162"/>
      <c r="AL269" s="162"/>
      <c r="AM269" s="128"/>
      <c r="AN269" s="128"/>
      <c r="AR269" s="128"/>
      <c r="AS269" s="128"/>
      <c r="AT269" s="128"/>
      <c r="AU269" s="128"/>
      <c r="AV269" s="128"/>
    </row>
    <row r="270" ht="16.5" customHeight="1">
      <c r="A270" s="167">
        <v>43907.0</v>
      </c>
      <c r="B270" s="8" t="s">
        <v>186</v>
      </c>
      <c r="C270" s="128"/>
      <c r="D270" s="128"/>
      <c r="E270" s="128"/>
      <c r="F270" s="128"/>
      <c r="G270" s="128"/>
      <c r="H270" s="128"/>
      <c r="I270" s="128"/>
      <c r="J270" s="128"/>
      <c r="K270" s="128"/>
      <c r="L270" s="128"/>
      <c r="M270" s="128"/>
      <c r="N270" s="128"/>
      <c r="O270" s="8">
        <v>1912.0</v>
      </c>
      <c r="P270" s="128"/>
      <c r="Q270" s="128"/>
      <c r="R270" s="128"/>
      <c r="S270" s="128"/>
      <c r="T270" s="128"/>
      <c r="U270" s="128"/>
      <c r="V270" s="168">
        <v>149.0</v>
      </c>
      <c r="W270" s="168">
        <v>940.0</v>
      </c>
      <c r="X270" s="168">
        <v>872.0</v>
      </c>
      <c r="Z270" s="161"/>
      <c r="AF270" s="168">
        <v>6.0</v>
      </c>
      <c r="AH270" s="128"/>
      <c r="AI270" s="170">
        <v>43907.45833333333</v>
      </c>
      <c r="AJ270" s="162"/>
      <c r="AK270" s="162"/>
      <c r="AL270" s="162"/>
      <c r="AM270" s="128"/>
      <c r="AN270" s="128"/>
      <c r="AR270" s="128"/>
      <c r="AS270" s="128"/>
      <c r="AT270" s="128"/>
      <c r="AU270" s="128"/>
      <c r="AV270" s="128"/>
    </row>
    <row r="271" ht="16.5" customHeight="1">
      <c r="A271" s="167">
        <v>43906.0</v>
      </c>
      <c r="B271" s="8" t="s">
        <v>186</v>
      </c>
      <c r="C271" s="128"/>
      <c r="D271" s="128"/>
      <c r="E271" s="128"/>
      <c r="F271" s="128"/>
      <c r="G271" s="128"/>
      <c r="H271" s="128"/>
      <c r="I271" s="128"/>
      <c r="J271" s="128"/>
      <c r="K271" s="128"/>
      <c r="L271" s="128"/>
      <c r="M271" s="128"/>
      <c r="N271" s="128"/>
      <c r="O271" s="8">
        <v>1321.0</v>
      </c>
      <c r="P271" s="128"/>
      <c r="Q271" s="128"/>
      <c r="R271" s="128"/>
      <c r="S271" s="128"/>
      <c r="T271" s="128"/>
      <c r="U271" s="128"/>
      <c r="V271" s="168">
        <v>122.0</v>
      </c>
      <c r="W271" s="168">
        <v>684.0</v>
      </c>
      <c r="X271" s="168">
        <v>514.0</v>
      </c>
      <c r="Z271" s="161"/>
      <c r="AF271" s="168">
        <v>4.0</v>
      </c>
      <c r="AH271" s="128"/>
      <c r="AI271" s="170">
        <v>43906.67569444445</v>
      </c>
      <c r="AJ271" s="162"/>
      <c r="AK271" s="162"/>
      <c r="AL271" s="162"/>
      <c r="AM271" s="128"/>
      <c r="AN271" s="128"/>
      <c r="AR271" s="128"/>
      <c r="AS271" s="128"/>
      <c r="AT271" s="128"/>
      <c r="AU271" s="128"/>
      <c r="AV271" s="128"/>
    </row>
    <row r="272" ht="16.5" customHeight="1">
      <c r="A272" s="167">
        <v>43905.0</v>
      </c>
      <c r="B272" s="8" t="s">
        <v>186</v>
      </c>
      <c r="F272" s="128"/>
      <c r="G272" s="128"/>
      <c r="H272" s="128"/>
      <c r="I272" s="128"/>
      <c r="L272" s="128"/>
      <c r="M272" s="128"/>
      <c r="N272" s="128"/>
      <c r="O272" s="8">
        <v>1140.0</v>
      </c>
      <c r="P272" s="128"/>
      <c r="Q272" s="128"/>
      <c r="R272" s="128"/>
      <c r="S272" s="128"/>
      <c r="T272" s="128"/>
      <c r="U272" s="128"/>
      <c r="V272" s="168">
        <v>91.0</v>
      </c>
      <c r="W272" s="168">
        <v>678.0</v>
      </c>
      <c r="X272" s="168">
        <v>454.0</v>
      </c>
      <c r="Z272" s="161"/>
      <c r="AF272" s="168">
        <v>4.0</v>
      </c>
      <c r="AH272" s="128"/>
      <c r="AI272" s="170">
        <v>43905.07291666667</v>
      </c>
      <c r="AJ272" s="162"/>
      <c r="AK272" s="162"/>
      <c r="AL272" s="162"/>
      <c r="AM272" s="128"/>
      <c r="AN272" s="128"/>
      <c r="AR272" s="128"/>
      <c r="AS272" s="128"/>
      <c r="AT272" s="128"/>
      <c r="AU272" s="128"/>
      <c r="AV272" s="128"/>
    </row>
    <row r="273" ht="16.5" customHeight="1">
      <c r="A273" s="167">
        <v>43904.0</v>
      </c>
      <c r="B273" s="8" t="s">
        <v>186</v>
      </c>
      <c r="C273" s="128"/>
      <c r="D273" s="128"/>
      <c r="E273" s="128"/>
      <c r="F273" s="128"/>
      <c r="G273" s="128"/>
      <c r="H273" s="128"/>
      <c r="I273" s="128"/>
      <c r="J273" s="128"/>
      <c r="K273" s="128"/>
      <c r="L273" s="128"/>
      <c r="M273" s="128"/>
      <c r="N273" s="128"/>
      <c r="O273" s="8">
        <v>704.0</v>
      </c>
      <c r="P273" s="128"/>
      <c r="Q273" s="128"/>
      <c r="R273" s="128"/>
      <c r="S273" s="128"/>
      <c r="T273" s="128"/>
      <c r="U273" s="128"/>
      <c r="V273" s="168">
        <v>51.0</v>
      </c>
      <c r="W273" s="168">
        <v>478.0</v>
      </c>
      <c r="X273" s="168">
        <v>221.0</v>
      </c>
      <c r="Z273" s="161"/>
      <c r="AF273" s="168">
        <v>3.0</v>
      </c>
      <c r="AH273" s="128"/>
      <c r="AI273" s="170">
        <v>43904.0375</v>
      </c>
      <c r="AJ273" s="162"/>
      <c r="AK273" s="162"/>
      <c r="AL273" s="162"/>
      <c r="AM273" s="128"/>
      <c r="AN273" s="128"/>
      <c r="AR273" s="128"/>
      <c r="AS273" s="128"/>
      <c r="AT273" s="128"/>
      <c r="AU273" s="128"/>
      <c r="AV273" s="128"/>
    </row>
    <row r="274" ht="16.5" customHeight="1">
      <c r="A274" s="167">
        <v>43903.0</v>
      </c>
      <c r="B274" s="8" t="s">
        <v>186</v>
      </c>
      <c r="C274" s="128"/>
      <c r="D274" s="128"/>
      <c r="E274" s="128"/>
      <c r="F274" s="128"/>
      <c r="G274" s="128"/>
      <c r="H274" s="128"/>
      <c r="I274" s="128"/>
      <c r="J274" s="128"/>
      <c r="K274" s="128"/>
      <c r="L274" s="128"/>
      <c r="M274" s="128"/>
      <c r="N274" s="128"/>
      <c r="O274" s="8">
        <v>505.0</v>
      </c>
      <c r="P274" s="128"/>
      <c r="Q274" s="128"/>
      <c r="R274" s="128"/>
      <c r="S274" s="128"/>
      <c r="T274" s="128"/>
      <c r="U274" s="128"/>
      <c r="V274" s="168">
        <v>31.0</v>
      </c>
      <c r="W274" s="168">
        <v>478.0</v>
      </c>
      <c r="X274" s="168">
        <v>221.0</v>
      </c>
      <c r="Z274" s="161"/>
      <c r="AF274" s="168">
        <v>2.0</v>
      </c>
      <c r="AH274" s="128"/>
      <c r="AI274" s="170">
        <v>43903.57847222222</v>
      </c>
      <c r="AJ274" s="162"/>
      <c r="AK274" s="162"/>
      <c r="AL274" s="162"/>
      <c r="AM274" s="128"/>
      <c r="AN274" s="128"/>
      <c r="AR274" s="128"/>
      <c r="AS274" s="128"/>
      <c r="AT274" s="128"/>
      <c r="AU274" s="128"/>
      <c r="AV274" s="128"/>
    </row>
    <row r="275" ht="16.5" customHeight="1">
      <c r="A275" s="167">
        <v>43902.0</v>
      </c>
      <c r="B275" s="8" t="s">
        <v>186</v>
      </c>
      <c r="C275" s="128"/>
      <c r="D275" s="128"/>
      <c r="E275" s="128"/>
      <c r="F275" s="128"/>
      <c r="G275" s="128"/>
      <c r="H275" s="128"/>
      <c r="I275" s="128"/>
      <c r="J275" s="128"/>
      <c r="K275" s="128"/>
      <c r="L275" s="128"/>
      <c r="M275" s="128"/>
      <c r="N275" s="128"/>
      <c r="O275" s="8">
        <v>387.0</v>
      </c>
      <c r="P275" s="128"/>
      <c r="Q275" s="128"/>
      <c r="R275" s="128"/>
      <c r="S275" s="128"/>
      <c r="T275" s="128"/>
      <c r="U275" s="128"/>
      <c r="V275" s="168">
        <v>26.0</v>
      </c>
      <c r="W275" s="168">
        <v>301.0</v>
      </c>
      <c r="X275" s="168">
        <v>147.0</v>
      </c>
      <c r="Z275" s="161"/>
      <c r="AF275" s="168">
        <v>2.0</v>
      </c>
      <c r="AH275" s="128"/>
      <c r="AI275" s="170">
        <v>43902.37986111111</v>
      </c>
      <c r="AJ275" s="162"/>
      <c r="AK275" s="162"/>
      <c r="AL275" s="162"/>
      <c r="AM275" s="128"/>
      <c r="AN275" s="128"/>
      <c r="AR275" s="128"/>
      <c r="AS275" s="128"/>
      <c r="AT275" s="128"/>
      <c r="AU275" s="128"/>
      <c r="AV275" s="128"/>
    </row>
    <row r="276" ht="16.5" customHeight="1">
      <c r="A276" s="167">
        <v>43901.0</v>
      </c>
      <c r="B276" s="8" t="s">
        <v>186</v>
      </c>
      <c r="C276" s="128"/>
      <c r="D276" s="128"/>
      <c r="E276" s="128"/>
      <c r="F276" s="128"/>
      <c r="G276" s="128"/>
      <c r="H276" s="128"/>
      <c r="I276" s="128"/>
      <c r="J276" s="128"/>
      <c r="K276" s="128"/>
      <c r="L276" s="128"/>
      <c r="M276" s="128"/>
      <c r="N276" s="128"/>
      <c r="O276" s="8">
        <v>334.0</v>
      </c>
      <c r="P276" s="128"/>
      <c r="Q276" s="128"/>
      <c r="R276" s="128"/>
      <c r="S276" s="128"/>
      <c r="T276" s="128"/>
      <c r="U276" s="128"/>
      <c r="V276" s="168">
        <v>20.0</v>
      </c>
      <c r="W276" s="168">
        <v>301.0</v>
      </c>
      <c r="X276" s="168">
        <v>147.0</v>
      </c>
      <c r="Z276" s="161"/>
      <c r="AF276" s="168">
        <v>2.0</v>
      </c>
      <c r="AH276" s="128"/>
      <c r="AI276" s="162"/>
      <c r="AJ276" s="162"/>
      <c r="AK276" s="162"/>
      <c r="AL276" s="162"/>
      <c r="AM276" s="128"/>
      <c r="AN276" s="128"/>
      <c r="AR276" s="128"/>
      <c r="AS276" s="128"/>
      <c r="AT276" s="128"/>
      <c r="AU276" s="128"/>
      <c r="AV276" s="128"/>
    </row>
    <row r="277" ht="16.5" customHeight="1">
      <c r="A277" s="167">
        <v>43900.0</v>
      </c>
      <c r="B277" s="8" t="s">
        <v>186</v>
      </c>
      <c r="C277" s="128"/>
      <c r="D277" s="128"/>
      <c r="E277" s="128"/>
      <c r="F277" s="128"/>
      <c r="G277" s="128"/>
      <c r="H277" s="128"/>
      <c r="I277" s="128"/>
      <c r="J277" s="128"/>
      <c r="K277" s="128"/>
      <c r="L277" s="128"/>
      <c r="M277" s="128"/>
      <c r="N277" s="128"/>
      <c r="O277" s="8">
        <v>263.0</v>
      </c>
      <c r="P277" s="128"/>
      <c r="Q277" s="128"/>
      <c r="R277" s="128"/>
      <c r="S277" s="128"/>
      <c r="T277" s="128"/>
      <c r="U277" s="128"/>
      <c r="V277" s="168">
        <v>18.0</v>
      </c>
      <c r="W277" s="168">
        <v>222.0</v>
      </c>
      <c r="X277" s="168">
        <v>155.0</v>
      </c>
      <c r="Z277" s="161"/>
      <c r="AH277" s="128"/>
      <c r="AI277" s="162"/>
      <c r="AJ277" s="162"/>
      <c r="AK277" s="162"/>
      <c r="AL277" s="162"/>
      <c r="AM277" s="128"/>
      <c r="AN277" s="128"/>
      <c r="AR277" s="128"/>
      <c r="AS277" s="128"/>
      <c r="AT277" s="128"/>
      <c r="AU277" s="128"/>
      <c r="AV277" s="128"/>
    </row>
    <row r="278" ht="16.5" customHeight="1">
      <c r="A278" s="167">
        <v>43899.0</v>
      </c>
      <c r="B278" s="8" t="s">
        <v>186</v>
      </c>
      <c r="F278" s="128"/>
      <c r="G278" s="128"/>
      <c r="H278" s="128"/>
      <c r="I278" s="128"/>
      <c r="L278" s="128"/>
      <c r="M278" s="128"/>
      <c r="N278" s="128"/>
      <c r="O278" s="8">
        <v>179.0</v>
      </c>
      <c r="P278" s="128"/>
      <c r="Q278" s="128"/>
      <c r="R278" s="128"/>
      <c r="S278" s="128"/>
      <c r="T278" s="128"/>
      <c r="U278" s="128"/>
      <c r="V278" s="168">
        <v>13.0</v>
      </c>
      <c r="W278" s="168">
        <v>140.0</v>
      </c>
      <c r="X278" s="168">
        <v>115.0</v>
      </c>
      <c r="Z278" s="161"/>
      <c r="AH278" s="128"/>
      <c r="AI278" s="162"/>
      <c r="AJ278" s="162"/>
      <c r="AK278" s="162"/>
      <c r="AL278" s="162"/>
      <c r="AM278" s="128"/>
      <c r="AN278" s="128"/>
      <c r="AR278" s="128"/>
      <c r="AS278" s="128"/>
      <c r="AT278" s="128"/>
      <c r="AU278" s="128"/>
      <c r="AV278" s="128"/>
    </row>
    <row r="279" ht="16.5" customHeight="1">
      <c r="A279" s="167">
        <v>43898.0</v>
      </c>
      <c r="B279" s="8" t="s">
        <v>186</v>
      </c>
      <c r="F279" s="128"/>
      <c r="G279" s="128"/>
      <c r="H279" s="128"/>
      <c r="I279" s="128"/>
      <c r="L279" s="128"/>
      <c r="M279" s="128"/>
      <c r="N279" s="128"/>
      <c r="O279" s="8">
        <v>143.0</v>
      </c>
      <c r="P279" s="128"/>
      <c r="Q279" s="128"/>
      <c r="R279" s="128"/>
      <c r="S279" s="128"/>
      <c r="T279" s="128"/>
      <c r="U279" s="128"/>
      <c r="V279" s="168">
        <v>12.0</v>
      </c>
      <c r="W279" s="168">
        <v>118.0</v>
      </c>
      <c r="X279" s="168">
        <v>108.0</v>
      </c>
      <c r="Z279" s="161"/>
      <c r="AH279" s="128"/>
      <c r="AI279" s="162"/>
      <c r="AJ279" s="162"/>
      <c r="AK279" s="162"/>
      <c r="AL279" s="162"/>
      <c r="AM279" s="128"/>
      <c r="AN279" s="128"/>
      <c r="AR279" s="128"/>
      <c r="AS279" s="128"/>
      <c r="AT279" s="128"/>
      <c r="AU279" s="128"/>
      <c r="AV279" s="128"/>
    </row>
    <row r="280" ht="16.5" customHeight="1">
      <c r="A280" s="167">
        <v>43897.0</v>
      </c>
      <c r="B280" s="8" t="s">
        <v>186</v>
      </c>
      <c r="F280" s="128"/>
      <c r="G280" s="128"/>
      <c r="H280" s="128"/>
      <c r="I280" s="128"/>
      <c r="L280" s="128"/>
      <c r="M280" s="128"/>
      <c r="N280" s="128"/>
      <c r="O280" s="8">
        <v>116.0</v>
      </c>
      <c r="P280" s="128"/>
      <c r="Q280" s="128"/>
      <c r="R280" s="128"/>
      <c r="S280" s="128"/>
      <c r="T280" s="128"/>
      <c r="U280" s="128"/>
      <c r="V280" s="168">
        <v>8.0</v>
      </c>
      <c r="W280" s="168">
        <v>100.0</v>
      </c>
      <c r="X280" s="168">
        <v>88.0</v>
      </c>
      <c r="Z280" s="161"/>
      <c r="AH280" s="128"/>
      <c r="AI280" s="162"/>
      <c r="AJ280" s="162"/>
      <c r="AK280" s="162"/>
      <c r="AL280" s="162"/>
      <c r="AM280" s="128"/>
      <c r="AN280" s="128"/>
      <c r="AR280" s="128"/>
      <c r="AS280" s="128"/>
      <c r="AT280" s="128"/>
      <c r="AU280" s="128"/>
      <c r="AV280" s="128"/>
    </row>
    <row r="281" ht="16.5" customHeight="1">
      <c r="A281" s="167">
        <v>43896.0</v>
      </c>
      <c r="B281" s="8" t="s">
        <v>186</v>
      </c>
      <c r="F281" s="128"/>
      <c r="G281" s="128"/>
      <c r="H281" s="128"/>
      <c r="I281" s="128"/>
      <c r="L281" s="128"/>
      <c r="M281" s="128"/>
      <c r="N281" s="128"/>
      <c r="O281" s="8">
        <v>68.0</v>
      </c>
      <c r="P281" s="128"/>
      <c r="Q281" s="128"/>
      <c r="R281" s="128"/>
      <c r="S281" s="128"/>
      <c r="T281" s="128"/>
      <c r="U281" s="128"/>
      <c r="V281" s="168">
        <v>8.0</v>
      </c>
      <c r="W281" s="168">
        <v>55.0</v>
      </c>
      <c r="X281" s="168">
        <v>51.0</v>
      </c>
      <c r="Z281" s="161"/>
      <c r="AH281" s="128"/>
      <c r="AI281" s="162"/>
      <c r="AJ281" s="162"/>
      <c r="AK281" s="162"/>
      <c r="AL281" s="162"/>
      <c r="AM281" s="128"/>
      <c r="AN281" s="128"/>
      <c r="AR281" s="128"/>
      <c r="AS281" s="128"/>
      <c r="AT281" s="128"/>
      <c r="AU281" s="128"/>
      <c r="AV281" s="128"/>
    </row>
    <row r="282" ht="16.5" customHeight="1">
      <c r="A282" s="167">
        <v>43895.0</v>
      </c>
      <c r="B282" s="8" t="s">
        <v>186</v>
      </c>
      <c r="F282" s="128"/>
      <c r="G282" s="128"/>
      <c r="H282" s="128"/>
      <c r="I282" s="128"/>
      <c r="L282" s="128"/>
      <c r="M282" s="128"/>
      <c r="N282" s="128"/>
      <c r="O282" s="8">
        <v>41.0</v>
      </c>
      <c r="P282" s="128"/>
      <c r="Q282" s="128"/>
      <c r="R282" s="128"/>
      <c r="S282" s="128"/>
      <c r="T282" s="128"/>
      <c r="U282" s="128"/>
      <c r="V282" s="168">
        <v>7.0</v>
      </c>
      <c r="W282" s="168">
        <v>31.0</v>
      </c>
      <c r="X282" s="168">
        <v>69.0</v>
      </c>
      <c r="Z282" s="161"/>
      <c r="AH282" s="128"/>
      <c r="AI282" s="162"/>
      <c r="AJ282" s="162"/>
      <c r="AK282" s="162"/>
      <c r="AL282" s="162"/>
      <c r="AM282" s="128"/>
      <c r="AN282" s="128"/>
      <c r="AR282" s="128"/>
      <c r="AS282" s="128"/>
      <c r="AT282" s="128"/>
      <c r="AU282" s="128"/>
      <c r="AV282" s="128"/>
    </row>
    <row r="283" ht="16.5" customHeight="1">
      <c r="A283" s="167">
        <v>43894.0</v>
      </c>
      <c r="B283" s="8" t="s">
        <v>186</v>
      </c>
      <c r="F283" s="128"/>
      <c r="G283" s="128"/>
      <c r="H283" s="128"/>
      <c r="I283" s="128"/>
      <c r="L283" s="128"/>
      <c r="M283" s="128"/>
      <c r="N283" s="128"/>
      <c r="O283" s="8">
        <v>22.0</v>
      </c>
      <c r="P283" s="128"/>
      <c r="Q283" s="128"/>
      <c r="R283" s="128"/>
      <c r="S283" s="128"/>
      <c r="T283" s="128"/>
      <c r="U283" s="128"/>
      <c r="V283" s="168">
        <v>3.0</v>
      </c>
      <c r="W283" s="168">
        <v>24.0</v>
      </c>
      <c r="X283" s="168">
        <v>16.0</v>
      </c>
      <c r="Z283" s="161"/>
      <c r="AH283" s="128"/>
      <c r="AI283" s="162"/>
      <c r="AJ283" s="162"/>
      <c r="AK283" s="162"/>
      <c r="AL283" s="162"/>
      <c r="AM283" s="128"/>
      <c r="AN283" s="128"/>
      <c r="AR283" s="128"/>
      <c r="AS283" s="128"/>
      <c r="AT283" s="128"/>
      <c r="AU283" s="128"/>
      <c r="AV283" s="128"/>
    </row>
    <row r="284" ht="16.5" customHeight="1">
      <c r="A284" s="167">
        <v>43893.0</v>
      </c>
      <c r="B284" s="8" t="s">
        <v>186</v>
      </c>
      <c r="F284" s="128"/>
      <c r="G284" s="128"/>
      <c r="H284" s="128"/>
      <c r="I284" s="128"/>
      <c r="L284" s="128"/>
      <c r="M284" s="128"/>
      <c r="N284" s="128"/>
      <c r="O284" s="8">
        <v>19.0</v>
      </c>
      <c r="P284" s="128"/>
      <c r="Q284" s="128"/>
      <c r="R284" s="128"/>
      <c r="S284" s="128"/>
      <c r="T284" s="128"/>
      <c r="U284" s="128"/>
      <c r="V284" s="168">
        <v>2.0</v>
      </c>
      <c r="Z284" s="161"/>
      <c r="AH284" s="128"/>
      <c r="AI284" s="162"/>
      <c r="AJ284" s="162"/>
      <c r="AK284" s="162"/>
      <c r="AL284" s="162"/>
      <c r="AM284" s="128"/>
      <c r="AN284" s="128"/>
      <c r="AR284" s="128"/>
      <c r="AS284" s="128"/>
      <c r="AT284" s="128"/>
      <c r="AU284" s="128"/>
      <c r="AV284" s="128"/>
    </row>
    <row r="285" ht="16.5" customHeight="1">
      <c r="A285" s="167">
        <v>43892.0</v>
      </c>
      <c r="B285" s="8" t="s">
        <v>186</v>
      </c>
      <c r="F285" s="128"/>
      <c r="G285" s="128"/>
      <c r="H285" s="128"/>
      <c r="I285" s="128"/>
      <c r="L285" s="128"/>
      <c r="M285" s="128"/>
      <c r="N285" s="128"/>
      <c r="O285" s="8">
        <v>15.0</v>
      </c>
      <c r="P285" s="128"/>
      <c r="Q285" s="128"/>
      <c r="R285" s="128"/>
      <c r="S285" s="128"/>
      <c r="T285" s="128"/>
      <c r="U285" s="128"/>
      <c r="V285" s="168">
        <v>0.0</v>
      </c>
      <c r="Z285" s="161"/>
      <c r="AH285" s="128"/>
      <c r="AI285" s="162"/>
      <c r="AJ285" s="162"/>
      <c r="AK285" s="162"/>
      <c r="AL285" s="162"/>
      <c r="AM285" s="128"/>
      <c r="AN285" s="128"/>
      <c r="AR285" s="128"/>
      <c r="AS285" s="128"/>
      <c r="AT285" s="128"/>
      <c r="AU285" s="128"/>
      <c r="AV285" s="128"/>
    </row>
    <row r="286" ht="16.5" customHeight="1">
      <c r="A286" s="167">
        <v>43891.0</v>
      </c>
      <c r="B286" s="8" t="s">
        <v>186</v>
      </c>
      <c r="F286" s="128"/>
      <c r="G286" s="128"/>
      <c r="H286" s="128"/>
      <c r="I286" s="128"/>
      <c r="L286" s="128"/>
      <c r="M286" s="128"/>
      <c r="N286" s="128"/>
      <c r="O286" s="8">
        <v>15.0</v>
      </c>
      <c r="P286" s="128"/>
      <c r="Q286" s="128"/>
      <c r="R286" s="128"/>
      <c r="S286" s="128"/>
      <c r="T286" s="128"/>
      <c r="U286" s="128"/>
      <c r="V286" s="168">
        <v>0.0</v>
      </c>
      <c r="Z286" s="161"/>
      <c r="AH286" s="128"/>
      <c r="AI286" s="162"/>
      <c r="AJ286" s="162"/>
      <c r="AK286" s="162"/>
      <c r="AL286" s="162"/>
      <c r="AM286" s="128"/>
      <c r="AN286" s="128"/>
      <c r="AR286" s="128"/>
      <c r="AS286" s="128"/>
      <c r="AT286" s="128"/>
      <c r="AU286" s="128"/>
      <c r="AV286" s="128"/>
    </row>
    <row r="287" ht="16.5" customHeight="1">
      <c r="A287" s="167">
        <v>43890.0</v>
      </c>
      <c r="B287" s="8" t="s">
        <v>186</v>
      </c>
      <c r="F287" s="128"/>
      <c r="G287" s="128"/>
      <c r="H287" s="128"/>
      <c r="I287" s="128"/>
      <c r="L287" s="128"/>
      <c r="M287" s="128"/>
      <c r="N287" s="128"/>
      <c r="O287" s="8">
        <v>15.0</v>
      </c>
      <c r="P287" s="128"/>
      <c r="Q287" s="128"/>
      <c r="R287" s="128"/>
      <c r="S287" s="128"/>
      <c r="T287" s="128"/>
      <c r="U287" s="128"/>
      <c r="V287" s="168">
        <v>0.0</v>
      </c>
      <c r="Z287" s="161"/>
      <c r="AH287" s="128"/>
      <c r="AI287" s="162"/>
      <c r="AJ287" s="162"/>
      <c r="AK287" s="162"/>
      <c r="AL287" s="162"/>
      <c r="AM287" s="128"/>
      <c r="AN287" s="128"/>
      <c r="AR287" s="128"/>
      <c r="AS287" s="128"/>
      <c r="AT287" s="128"/>
      <c r="AU287" s="128"/>
      <c r="AV287" s="128"/>
    </row>
    <row r="288" ht="16.5" customHeight="1">
      <c r="A288" s="167">
        <v>43889.0</v>
      </c>
      <c r="B288" s="8" t="s">
        <v>186</v>
      </c>
      <c r="F288" s="128"/>
      <c r="G288" s="128"/>
      <c r="H288" s="128"/>
      <c r="I288" s="128"/>
      <c r="L288" s="128"/>
      <c r="M288" s="128"/>
      <c r="N288" s="128"/>
      <c r="O288" s="8">
        <v>15.0</v>
      </c>
      <c r="P288" s="128"/>
      <c r="Q288" s="128"/>
      <c r="R288" s="128"/>
      <c r="S288" s="128"/>
      <c r="T288" s="128"/>
      <c r="U288" s="128"/>
      <c r="V288" s="168">
        <v>0.0</v>
      </c>
      <c r="Z288" s="161"/>
      <c r="AH288" s="128"/>
      <c r="AI288" s="162"/>
      <c r="AJ288" s="162"/>
      <c r="AK288" s="162"/>
      <c r="AL288" s="162"/>
      <c r="AM288" s="128"/>
      <c r="AN288" s="128"/>
      <c r="AR288" s="128"/>
      <c r="AS288" s="128"/>
      <c r="AT288" s="128"/>
      <c r="AU288" s="128"/>
      <c r="AV288" s="128"/>
    </row>
    <row r="289" ht="16.5" customHeight="1">
      <c r="A289" s="167">
        <v>43888.0</v>
      </c>
      <c r="B289" s="8" t="s">
        <v>186</v>
      </c>
      <c r="F289" s="128"/>
      <c r="G289" s="128"/>
      <c r="H289" s="128"/>
      <c r="I289" s="128"/>
      <c r="L289" s="128"/>
      <c r="M289" s="128"/>
      <c r="N289" s="128"/>
      <c r="O289" s="8">
        <v>15.0</v>
      </c>
      <c r="P289" s="128"/>
      <c r="Q289" s="128"/>
      <c r="R289" s="128"/>
      <c r="S289" s="128"/>
      <c r="T289" s="128"/>
      <c r="U289" s="128"/>
      <c r="V289" s="168">
        <v>0.0</v>
      </c>
      <c r="Z289" s="161"/>
      <c r="AH289" s="128"/>
      <c r="AI289" s="162"/>
      <c r="AJ289" s="162"/>
      <c r="AK289" s="162"/>
      <c r="AL289" s="162"/>
      <c r="AM289" s="128"/>
      <c r="AN289" s="128"/>
      <c r="AR289" s="128"/>
      <c r="AS289" s="128"/>
      <c r="AT289" s="128"/>
      <c r="AU289" s="128"/>
      <c r="AV289" s="128"/>
    </row>
    <row r="290" ht="16.5" customHeight="1">
      <c r="A290" s="167">
        <v>43887.0</v>
      </c>
      <c r="B290" s="8" t="s">
        <v>186</v>
      </c>
      <c r="F290" s="128"/>
      <c r="G290" s="128"/>
      <c r="H290" s="128"/>
      <c r="I290" s="128"/>
      <c r="L290" s="128"/>
      <c r="M290" s="128"/>
      <c r="N290" s="128"/>
      <c r="O290" s="8">
        <v>15.0</v>
      </c>
      <c r="P290" s="128"/>
      <c r="Q290" s="128"/>
      <c r="R290" s="128"/>
      <c r="S290" s="128"/>
      <c r="T290" s="128"/>
      <c r="U290" s="128"/>
      <c r="V290" s="168">
        <v>0.0</v>
      </c>
      <c r="Z290" s="161"/>
      <c r="AH290" s="128"/>
      <c r="AI290" s="162"/>
      <c r="AJ290" s="162"/>
      <c r="AK290" s="162"/>
      <c r="AL290" s="162"/>
      <c r="AM290" s="128"/>
      <c r="AN290" s="128"/>
      <c r="AR290" s="128"/>
      <c r="AS290" s="128"/>
      <c r="AT290" s="128"/>
      <c r="AU290" s="128"/>
      <c r="AV290" s="128"/>
    </row>
    <row r="291" ht="16.5" customHeight="1">
      <c r="A291" s="167">
        <v>43886.0</v>
      </c>
      <c r="B291" s="8" t="s">
        <v>186</v>
      </c>
      <c r="F291" s="128"/>
      <c r="G291" s="128"/>
      <c r="H291" s="128"/>
      <c r="I291" s="128"/>
      <c r="L291" s="128"/>
      <c r="M291" s="128"/>
      <c r="N291" s="128"/>
      <c r="O291" s="8">
        <v>15.0</v>
      </c>
      <c r="P291" s="128"/>
      <c r="Q291" s="128"/>
      <c r="R291" s="128"/>
      <c r="S291" s="128"/>
      <c r="T291" s="128"/>
      <c r="U291" s="128"/>
      <c r="V291" s="168">
        <v>0.0</v>
      </c>
      <c r="Z291" s="161"/>
      <c r="AH291" s="128"/>
      <c r="AI291" s="162"/>
      <c r="AJ291" s="162"/>
      <c r="AK291" s="162"/>
      <c r="AL291" s="162"/>
      <c r="AR291" s="128"/>
      <c r="AS291" s="128"/>
      <c r="AT291" s="128"/>
      <c r="AU291" s="128"/>
      <c r="AV291" s="128"/>
    </row>
    <row r="292" ht="16.5" customHeight="1">
      <c r="A292" s="167">
        <v>43885.0</v>
      </c>
      <c r="B292" s="8" t="s">
        <v>186</v>
      </c>
      <c r="F292" s="128"/>
      <c r="G292" s="128"/>
      <c r="H292" s="128"/>
      <c r="I292" s="128"/>
      <c r="L292" s="128"/>
      <c r="M292" s="128"/>
      <c r="N292" s="128"/>
      <c r="O292" s="8">
        <v>14.0</v>
      </c>
      <c r="P292" s="128"/>
      <c r="Q292" s="128"/>
      <c r="R292" s="128"/>
      <c r="S292" s="128"/>
      <c r="T292" s="128"/>
      <c r="U292" s="128"/>
      <c r="V292" s="168">
        <v>0.0</v>
      </c>
      <c r="Z292" s="161"/>
      <c r="AH292" s="128"/>
      <c r="AI292" s="162"/>
      <c r="AJ292" s="162"/>
      <c r="AK292" s="162"/>
      <c r="AL292" s="162"/>
      <c r="AR292" s="128"/>
      <c r="AS292" s="128"/>
      <c r="AT292" s="128"/>
      <c r="AU292" s="128"/>
      <c r="AV292" s="128"/>
    </row>
    <row r="293" ht="16.5" customHeight="1">
      <c r="A293" s="167">
        <v>43884.0</v>
      </c>
      <c r="B293" s="8" t="s">
        <v>186</v>
      </c>
      <c r="F293" s="128"/>
      <c r="G293" s="128"/>
      <c r="H293" s="128"/>
      <c r="I293" s="128"/>
      <c r="L293" s="128"/>
      <c r="M293" s="128"/>
      <c r="N293" s="128"/>
      <c r="O293" s="8">
        <v>14.0</v>
      </c>
      <c r="P293" s="128"/>
      <c r="Q293" s="128"/>
      <c r="R293" s="128"/>
      <c r="S293" s="128"/>
      <c r="T293" s="128"/>
      <c r="U293" s="128"/>
      <c r="V293" s="168">
        <v>0.0</v>
      </c>
      <c r="Z293" s="161"/>
      <c r="AH293" s="128"/>
      <c r="AI293" s="162"/>
      <c r="AJ293" s="162"/>
      <c r="AK293" s="162"/>
      <c r="AL293" s="162"/>
      <c r="AM293" s="128"/>
      <c r="AN293" s="128"/>
      <c r="AR293" s="128"/>
      <c r="AS293" s="128"/>
      <c r="AT293" s="128"/>
      <c r="AU293" s="128"/>
      <c r="AV293" s="128"/>
    </row>
    <row r="294" ht="16.5" customHeight="1">
      <c r="A294" s="167">
        <v>43883.0</v>
      </c>
      <c r="B294" s="8" t="s">
        <v>186</v>
      </c>
      <c r="F294" s="128"/>
      <c r="G294" s="128"/>
      <c r="H294" s="128"/>
      <c r="I294" s="128"/>
      <c r="L294" s="128"/>
      <c r="M294" s="128"/>
      <c r="N294" s="128"/>
      <c r="O294" s="8">
        <v>14.0</v>
      </c>
      <c r="P294" s="128"/>
      <c r="Q294" s="128"/>
      <c r="R294" s="128"/>
      <c r="S294" s="128"/>
      <c r="T294" s="128"/>
      <c r="U294" s="128"/>
      <c r="V294" s="168">
        <v>0.0</v>
      </c>
      <c r="Z294" s="161"/>
      <c r="AH294" s="128"/>
      <c r="AI294" s="162"/>
      <c r="AJ294" s="162"/>
      <c r="AK294" s="162"/>
      <c r="AL294" s="162"/>
      <c r="AM294" s="128"/>
      <c r="AN294" s="128"/>
      <c r="AR294" s="128"/>
      <c r="AS294" s="128"/>
      <c r="AT294" s="128"/>
      <c r="AU294" s="128"/>
      <c r="AV294" s="128"/>
    </row>
    <row r="295" ht="16.5" customHeight="1">
      <c r="A295" s="167">
        <v>43882.0</v>
      </c>
      <c r="B295" s="8" t="s">
        <v>186</v>
      </c>
      <c r="F295" s="128"/>
      <c r="G295" s="128"/>
      <c r="H295" s="128"/>
      <c r="I295" s="128"/>
      <c r="L295" s="128"/>
      <c r="M295" s="128"/>
      <c r="N295" s="128"/>
      <c r="O295" s="8">
        <v>13.0</v>
      </c>
      <c r="P295" s="128"/>
      <c r="Q295" s="128"/>
      <c r="R295" s="128"/>
      <c r="S295" s="128"/>
      <c r="T295" s="128"/>
      <c r="U295" s="128"/>
      <c r="V295" s="168">
        <v>0.0</v>
      </c>
      <c r="Z295" s="161"/>
      <c r="AH295" s="128"/>
      <c r="AI295" s="162"/>
      <c r="AJ295" s="162"/>
      <c r="AK295" s="162"/>
      <c r="AL295" s="162"/>
      <c r="AM295" s="128"/>
      <c r="AN295" s="128"/>
      <c r="AR295" s="128"/>
      <c r="AS295" s="128"/>
      <c r="AT295" s="128"/>
      <c r="AU295" s="128"/>
      <c r="AV295" s="128"/>
    </row>
    <row r="296" ht="16.5" customHeight="1">
      <c r="A296" s="167">
        <v>43881.0</v>
      </c>
      <c r="B296" s="8" t="s">
        <v>186</v>
      </c>
      <c r="F296" s="128"/>
      <c r="G296" s="128"/>
      <c r="H296" s="128"/>
      <c r="I296" s="128"/>
      <c r="L296" s="128"/>
      <c r="M296" s="128"/>
      <c r="N296" s="128"/>
      <c r="O296" s="8">
        <v>13.0</v>
      </c>
      <c r="P296" s="128"/>
      <c r="Q296" s="128"/>
      <c r="R296" s="128"/>
      <c r="S296" s="128"/>
      <c r="T296" s="128"/>
      <c r="U296" s="128"/>
      <c r="V296" s="168">
        <v>0.0</v>
      </c>
      <c r="Z296" s="161"/>
      <c r="AH296" s="128"/>
      <c r="AI296" s="162"/>
      <c r="AJ296" s="162"/>
      <c r="AK296" s="162"/>
      <c r="AL296" s="162"/>
      <c r="AR296" s="128"/>
      <c r="AS296" s="128"/>
      <c r="AT296" s="128"/>
      <c r="AU296" s="128"/>
      <c r="AV296" s="128"/>
    </row>
    <row r="297" ht="16.5" customHeight="1">
      <c r="A297" s="167">
        <v>43880.0</v>
      </c>
      <c r="B297" s="8" t="s">
        <v>186</v>
      </c>
      <c r="F297" s="128"/>
      <c r="G297" s="128"/>
      <c r="H297" s="128"/>
      <c r="I297" s="128"/>
      <c r="L297" s="128"/>
      <c r="M297" s="128"/>
      <c r="N297" s="128"/>
      <c r="O297" s="8">
        <v>13.0</v>
      </c>
      <c r="P297" s="128"/>
      <c r="Q297" s="128"/>
      <c r="R297" s="128"/>
      <c r="S297" s="128"/>
      <c r="T297" s="128"/>
      <c r="U297" s="128"/>
      <c r="V297" s="168">
        <v>0.0</v>
      </c>
      <c r="Z297" s="161"/>
      <c r="AH297" s="128"/>
      <c r="AI297" s="162"/>
      <c r="AJ297" s="162"/>
      <c r="AK297" s="162"/>
      <c r="AL297" s="162"/>
      <c r="AR297" s="128"/>
      <c r="AS297" s="128"/>
      <c r="AT297" s="128"/>
      <c r="AU297" s="128"/>
      <c r="AV297" s="128"/>
    </row>
    <row r="298" ht="16.5" customHeight="1">
      <c r="A298" s="167">
        <v>43879.0</v>
      </c>
      <c r="B298" s="8" t="s">
        <v>186</v>
      </c>
      <c r="F298" s="128"/>
      <c r="G298" s="128"/>
      <c r="H298" s="128"/>
      <c r="I298" s="128"/>
      <c r="L298" s="128"/>
      <c r="M298" s="128"/>
      <c r="N298" s="128"/>
      <c r="O298" s="8">
        <v>13.0</v>
      </c>
      <c r="P298" s="128"/>
      <c r="Q298" s="128"/>
      <c r="R298" s="128"/>
      <c r="S298" s="128"/>
      <c r="T298" s="128"/>
      <c r="U298" s="128"/>
      <c r="V298" s="168">
        <v>0.0</v>
      </c>
      <c r="Z298" s="161"/>
      <c r="AH298" s="128"/>
      <c r="AI298" s="162"/>
      <c r="AJ298" s="162"/>
      <c r="AK298" s="162"/>
      <c r="AL298" s="162"/>
      <c r="AR298" s="128"/>
      <c r="AS298" s="128"/>
      <c r="AT298" s="128"/>
      <c r="AU298" s="128"/>
      <c r="AV298" s="128"/>
    </row>
    <row r="299" ht="16.5" customHeight="1">
      <c r="A299" s="167">
        <v>43878.0</v>
      </c>
      <c r="B299" s="8" t="s">
        <v>186</v>
      </c>
      <c r="F299" s="128"/>
      <c r="G299" s="128"/>
      <c r="H299" s="128"/>
      <c r="I299" s="128"/>
      <c r="L299" s="128"/>
      <c r="M299" s="128"/>
      <c r="N299" s="128"/>
      <c r="O299" s="8">
        <v>13.0</v>
      </c>
      <c r="P299" s="128"/>
      <c r="Q299" s="128"/>
      <c r="R299" s="128"/>
      <c r="S299" s="128"/>
      <c r="T299" s="128"/>
      <c r="U299" s="128"/>
      <c r="V299" s="168">
        <v>0.0</v>
      </c>
      <c r="Z299" s="161"/>
      <c r="AH299" s="128"/>
      <c r="AI299" s="162"/>
      <c r="AJ299" s="162"/>
      <c r="AK299" s="162"/>
      <c r="AL299" s="162"/>
      <c r="AR299" s="128"/>
      <c r="AS299" s="128"/>
      <c r="AT299" s="128"/>
      <c r="AU299" s="128"/>
      <c r="AV299" s="128"/>
    </row>
    <row r="300" ht="16.5" customHeight="1">
      <c r="A300" s="167">
        <v>43877.0</v>
      </c>
      <c r="B300" s="8" t="s">
        <v>186</v>
      </c>
      <c r="F300" s="128"/>
      <c r="G300" s="128"/>
      <c r="H300" s="128"/>
      <c r="I300" s="128"/>
      <c r="L300" s="128"/>
      <c r="M300" s="128"/>
      <c r="N300" s="128"/>
      <c r="O300" s="8">
        <v>12.0</v>
      </c>
      <c r="P300" s="128"/>
      <c r="Q300" s="128"/>
      <c r="R300" s="128"/>
      <c r="S300" s="128"/>
      <c r="T300" s="128"/>
      <c r="U300" s="128"/>
      <c r="V300" s="168">
        <v>0.0</v>
      </c>
      <c r="Z300" s="161"/>
      <c r="AH300" s="128"/>
      <c r="AI300" s="162"/>
      <c r="AJ300" s="162"/>
      <c r="AK300" s="162"/>
      <c r="AL300" s="162"/>
      <c r="AR300" s="128"/>
      <c r="AS300" s="128"/>
      <c r="AT300" s="128"/>
      <c r="AU300" s="128"/>
      <c r="AV300" s="128"/>
    </row>
    <row r="301" ht="16.5" customHeight="1">
      <c r="A301" s="167">
        <v>43876.0</v>
      </c>
      <c r="B301" s="8" t="s">
        <v>186</v>
      </c>
      <c r="F301" s="128"/>
      <c r="G301" s="128"/>
      <c r="H301" s="128"/>
      <c r="I301" s="128"/>
      <c r="L301" s="128"/>
      <c r="M301" s="128"/>
      <c r="N301" s="128"/>
      <c r="O301" s="8">
        <v>12.0</v>
      </c>
      <c r="P301" s="128"/>
      <c r="Q301" s="128"/>
      <c r="R301" s="128"/>
      <c r="S301" s="128"/>
      <c r="T301" s="128"/>
      <c r="U301" s="128"/>
      <c r="V301" s="168">
        <v>0.0</v>
      </c>
      <c r="Z301" s="161"/>
      <c r="AH301" s="128"/>
      <c r="AI301" s="162"/>
      <c r="AJ301" s="162"/>
      <c r="AK301" s="162"/>
      <c r="AL301" s="162"/>
      <c r="AQ301" s="128"/>
      <c r="AR301" s="128"/>
      <c r="AS301" s="128"/>
      <c r="AT301" s="128"/>
      <c r="AU301" s="128"/>
      <c r="AV301" s="128"/>
    </row>
    <row r="302" ht="16.5" customHeight="1">
      <c r="A302" s="167">
        <v>43875.0</v>
      </c>
      <c r="B302" s="8" t="s">
        <v>186</v>
      </c>
      <c r="F302" s="128"/>
      <c r="G302" s="128"/>
      <c r="H302" s="128"/>
      <c r="I302" s="128"/>
      <c r="L302" s="128"/>
      <c r="M302" s="128"/>
      <c r="N302" s="128"/>
      <c r="O302" s="8">
        <v>9.0</v>
      </c>
      <c r="P302" s="128"/>
      <c r="Q302" s="128"/>
      <c r="R302" s="128"/>
      <c r="S302" s="128"/>
      <c r="T302" s="128"/>
      <c r="U302" s="128"/>
      <c r="V302" s="168">
        <v>0.0</v>
      </c>
      <c r="Z302" s="161"/>
      <c r="AH302" s="128"/>
      <c r="AI302" s="162"/>
      <c r="AJ302" s="162"/>
      <c r="AK302" s="162"/>
      <c r="AL302" s="162"/>
      <c r="AQ302" s="128"/>
      <c r="AR302" s="128"/>
      <c r="AS302" s="128"/>
      <c r="AT302" s="128"/>
      <c r="AU302" s="128"/>
      <c r="AV302" s="128"/>
    </row>
    <row r="303" ht="16.5" customHeight="1">
      <c r="A303" s="167">
        <v>43874.0</v>
      </c>
      <c r="B303" s="8" t="s">
        <v>186</v>
      </c>
      <c r="F303" s="128"/>
      <c r="G303" s="128"/>
      <c r="H303" s="128"/>
      <c r="I303" s="128"/>
      <c r="L303" s="128"/>
      <c r="M303" s="128"/>
      <c r="N303" s="128"/>
      <c r="O303" s="8">
        <v>9.0</v>
      </c>
      <c r="P303" s="128"/>
      <c r="Q303" s="128"/>
      <c r="R303" s="128"/>
      <c r="S303" s="128"/>
      <c r="T303" s="128"/>
      <c r="U303" s="128"/>
      <c r="V303" s="168">
        <v>0.0</v>
      </c>
      <c r="Z303" s="161"/>
      <c r="AH303" s="128"/>
      <c r="AI303" s="162"/>
      <c r="AJ303" s="162"/>
      <c r="AK303" s="162"/>
      <c r="AL303" s="162"/>
      <c r="AQ303" s="128"/>
      <c r="AR303" s="128"/>
      <c r="AS303" s="128"/>
      <c r="AT303" s="128"/>
      <c r="AU303" s="128"/>
      <c r="AV303" s="128"/>
    </row>
    <row r="304" ht="16.5" customHeight="1">
      <c r="A304" s="167">
        <v>43873.0</v>
      </c>
      <c r="B304" s="8" t="s">
        <v>186</v>
      </c>
      <c r="F304" s="128"/>
      <c r="G304" s="128"/>
      <c r="H304" s="128"/>
      <c r="I304" s="128"/>
      <c r="L304" s="128"/>
      <c r="M304" s="128"/>
      <c r="N304" s="128"/>
      <c r="O304" s="8">
        <v>8.0</v>
      </c>
      <c r="P304" s="128"/>
      <c r="Q304" s="128"/>
      <c r="R304" s="128"/>
      <c r="S304" s="128"/>
      <c r="T304" s="128"/>
      <c r="U304" s="128"/>
      <c r="V304" s="168">
        <v>0.0</v>
      </c>
      <c r="Z304" s="161"/>
      <c r="AH304" s="128"/>
      <c r="AI304" s="162"/>
      <c r="AJ304" s="162"/>
      <c r="AK304" s="162"/>
      <c r="AL304" s="162"/>
      <c r="AQ304" s="128"/>
      <c r="AR304" s="128"/>
      <c r="AS304" s="128"/>
      <c r="AT304" s="128"/>
      <c r="AU304" s="128"/>
      <c r="AV304" s="128"/>
    </row>
    <row r="305" ht="16.5" customHeight="1">
      <c r="A305" s="167">
        <v>43872.0</v>
      </c>
      <c r="B305" s="8" t="s">
        <v>186</v>
      </c>
      <c r="F305" s="128"/>
      <c r="G305" s="128"/>
      <c r="H305" s="128"/>
      <c r="I305" s="128"/>
      <c r="L305" s="128"/>
      <c r="M305" s="128"/>
      <c r="N305" s="128"/>
      <c r="O305" s="8">
        <v>8.0</v>
      </c>
      <c r="P305" s="128"/>
      <c r="Q305" s="128"/>
      <c r="R305" s="128"/>
      <c r="S305" s="128"/>
      <c r="T305" s="128"/>
      <c r="U305" s="128"/>
      <c r="V305" s="168">
        <v>0.0</v>
      </c>
      <c r="Z305" s="161"/>
      <c r="AH305" s="128"/>
      <c r="AI305" s="162"/>
      <c r="AJ305" s="162"/>
      <c r="AK305" s="162"/>
      <c r="AL305" s="162"/>
      <c r="AQ305" s="128"/>
      <c r="AR305" s="128"/>
      <c r="AS305" s="128"/>
      <c r="AT305" s="128"/>
      <c r="AU305" s="128"/>
      <c r="AV305" s="128"/>
    </row>
    <row r="306" ht="16.5" customHeight="1">
      <c r="A306" s="167">
        <v>43871.0</v>
      </c>
      <c r="B306" s="8" t="s">
        <v>186</v>
      </c>
      <c r="F306" s="128"/>
      <c r="G306" s="128"/>
      <c r="H306" s="128"/>
      <c r="I306" s="128"/>
      <c r="L306" s="128"/>
      <c r="M306" s="128"/>
      <c r="N306" s="128"/>
      <c r="O306" s="8">
        <v>7.0</v>
      </c>
      <c r="P306" s="128"/>
      <c r="Q306" s="128"/>
      <c r="R306" s="128"/>
      <c r="S306" s="128"/>
      <c r="T306" s="128"/>
      <c r="U306" s="128"/>
      <c r="V306" s="168">
        <v>0.0</v>
      </c>
      <c r="Z306" s="161"/>
      <c r="AH306" s="128"/>
      <c r="AI306" s="162"/>
      <c r="AJ306" s="162"/>
      <c r="AK306" s="162"/>
      <c r="AL306" s="162"/>
      <c r="AQ306" s="128"/>
      <c r="AR306" s="128"/>
      <c r="AS306" s="128"/>
      <c r="AT306" s="128"/>
      <c r="AU306" s="128"/>
      <c r="AV306" s="128"/>
    </row>
    <row r="307" ht="16.5" customHeight="1">
      <c r="A307" s="167">
        <v>43870.0</v>
      </c>
      <c r="B307" s="8" t="s">
        <v>186</v>
      </c>
      <c r="F307" s="128"/>
      <c r="G307" s="128"/>
      <c r="H307" s="128"/>
      <c r="I307" s="128"/>
      <c r="L307" s="128"/>
      <c r="M307" s="128"/>
      <c r="N307" s="128"/>
      <c r="O307" s="8">
        <v>7.0</v>
      </c>
      <c r="P307" s="128"/>
      <c r="Q307" s="128"/>
      <c r="R307" s="128"/>
      <c r="S307" s="128"/>
      <c r="T307" s="128"/>
      <c r="U307" s="128"/>
      <c r="V307" s="168">
        <v>0.0</v>
      </c>
      <c r="Z307" s="161"/>
      <c r="AH307" s="128"/>
      <c r="AI307" s="162"/>
      <c r="AJ307" s="162"/>
      <c r="AK307" s="162"/>
      <c r="AL307" s="162"/>
      <c r="AQ307" s="128"/>
      <c r="AR307" s="128"/>
      <c r="AS307" s="128"/>
      <c r="AT307" s="128"/>
      <c r="AU307" s="128"/>
      <c r="AV307" s="128"/>
    </row>
    <row r="308" ht="16.5" customHeight="1">
      <c r="A308" s="167">
        <v>43869.0</v>
      </c>
      <c r="B308" s="8" t="s">
        <v>186</v>
      </c>
      <c r="F308" s="128"/>
      <c r="G308" s="128"/>
      <c r="H308" s="128"/>
      <c r="I308" s="128"/>
      <c r="L308" s="128"/>
      <c r="M308" s="128"/>
      <c r="N308" s="128"/>
      <c r="O308" s="8">
        <v>7.0</v>
      </c>
      <c r="P308" s="128"/>
      <c r="Q308" s="128"/>
      <c r="R308" s="128"/>
      <c r="S308" s="128"/>
      <c r="T308" s="128"/>
      <c r="U308" s="128"/>
      <c r="V308" s="168">
        <v>0.0</v>
      </c>
      <c r="Z308" s="161"/>
      <c r="AB308" s="128"/>
      <c r="AD308" s="128"/>
      <c r="AH308" s="128"/>
      <c r="AI308" s="162"/>
      <c r="AJ308" s="162"/>
      <c r="AK308" s="162"/>
      <c r="AL308" s="162"/>
      <c r="AM308" s="128"/>
      <c r="AN308" s="128"/>
      <c r="AQ308" s="128"/>
      <c r="AR308" s="128"/>
      <c r="AS308" s="128"/>
      <c r="AT308" s="128"/>
      <c r="AU308" s="128"/>
      <c r="AV308" s="128"/>
    </row>
    <row r="309" ht="16.5" customHeight="1">
      <c r="A309" s="167">
        <v>43868.0</v>
      </c>
      <c r="B309" s="8" t="s">
        <v>186</v>
      </c>
      <c r="F309" s="128"/>
      <c r="G309" s="128"/>
      <c r="H309" s="128"/>
      <c r="I309" s="128"/>
      <c r="L309" s="128"/>
      <c r="M309" s="128"/>
      <c r="N309" s="128"/>
      <c r="O309" s="8">
        <v>6.0</v>
      </c>
      <c r="P309" s="128"/>
      <c r="Q309" s="128"/>
      <c r="R309" s="128"/>
      <c r="S309" s="128"/>
      <c r="T309" s="128"/>
      <c r="U309" s="128"/>
      <c r="V309" s="168">
        <v>0.0</v>
      </c>
      <c r="Z309" s="161"/>
      <c r="AH309" s="128"/>
      <c r="AI309" s="162"/>
      <c r="AJ309" s="162"/>
      <c r="AK309" s="162"/>
      <c r="AL309" s="162"/>
      <c r="AM309" s="164"/>
      <c r="AN309" s="164"/>
      <c r="AQ309" s="128"/>
      <c r="AR309" s="128"/>
      <c r="AS309" s="128"/>
      <c r="AT309" s="128"/>
      <c r="AU309" s="128"/>
      <c r="AV309" s="128"/>
    </row>
    <row r="310" ht="16.5" customHeight="1">
      <c r="A310" s="167">
        <v>43867.0</v>
      </c>
      <c r="B310" s="8" t="s">
        <v>186</v>
      </c>
      <c r="F310" s="128"/>
      <c r="G310" s="128"/>
      <c r="H310" s="128"/>
      <c r="I310" s="128"/>
      <c r="L310" s="128"/>
      <c r="M310" s="128"/>
      <c r="N310" s="128"/>
      <c r="O310" s="8">
        <v>6.0</v>
      </c>
      <c r="P310" s="128"/>
      <c r="Q310" s="128"/>
      <c r="R310" s="128"/>
      <c r="S310" s="128"/>
      <c r="T310" s="128"/>
      <c r="U310" s="128"/>
      <c r="V310" s="168">
        <v>0.0</v>
      </c>
      <c r="Z310" s="161"/>
      <c r="AH310" s="128"/>
      <c r="AI310" s="162"/>
      <c r="AJ310" s="162"/>
      <c r="AK310" s="162"/>
      <c r="AL310" s="162"/>
      <c r="AQ310" s="128"/>
      <c r="AR310" s="128"/>
      <c r="AS310" s="128"/>
      <c r="AT310" s="128"/>
      <c r="AU310" s="128"/>
      <c r="AV310" s="128"/>
    </row>
    <row r="311" ht="16.5" customHeight="1">
      <c r="A311" s="167">
        <v>43866.0</v>
      </c>
      <c r="B311" s="8" t="s">
        <v>186</v>
      </c>
      <c r="F311" s="128"/>
      <c r="G311" s="128"/>
      <c r="H311" s="128"/>
      <c r="I311" s="128"/>
      <c r="L311" s="128"/>
      <c r="M311" s="128"/>
      <c r="N311" s="128"/>
      <c r="O311" s="8">
        <v>6.0</v>
      </c>
      <c r="P311" s="128"/>
      <c r="Q311" s="128"/>
      <c r="R311" s="128"/>
      <c r="S311" s="128"/>
      <c r="T311" s="128"/>
      <c r="U311" s="128"/>
      <c r="V311" s="168">
        <v>0.0</v>
      </c>
      <c r="Z311" s="161"/>
      <c r="AH311" s="128"/>
      <c r="AI311" s="162"/>
      <c r="AJ311" s="162"/>
      <c r="AK311" s="162"/>
      <c r="AL311" s="162"/>
      <c r="AQ311" s="128"/>
      <c r="AR311" s="128"/>
      <c r="AS311" s="128"/>
      <c r="AT311" s="128"/>
      <c r="AU311" s="128"/>
      <c r="AV311" s="128"/>
    </row>
    <row r="312" ht="16.5" customHeight="1">
      <c r="A312" s="167">
        <v>43865.0</v>
      </c>
      <c r="B312" s="8" t="s">
        <v>186</v>
      </c>
      <c r="F312" s="128"/>
      <c r="G312" s="128"/>
      <c r="H312" s="128"/>
      <c r="I312" s="128"/>
      <c r="L312" s="128"/>
      <c r="M312" s="128"/>
      <c r="N312" s="128"/>
      <c r="O312" s="8">
        <v>6.0</v>
      </c>
      <c r="P312" s="128"/>
      <c r="Q312" s="128"/>
      <c r="R312" s="128"/>
      <c r="S312" s="128"/>
      <c r="T312" s="128"/>
      <c r="U312" s="128"/>
      <c r="V312" s="168">
        <v>0.0</v>
      </c>
      <c r="Z312" s="161"/>
      <c r="AH312" s="128"/>
      <c r="AI312" s="162"/>
      <c r="AJ312" s="162"/>
      <c r="AK312" s="162"/>
      <c r="AL312" s="162"/>
      <c r="AQ312" s="128"/>
      <c r="AR312" s="128"/>
      <c r="AS312" s="128"/>
      <c r="AT312" s="128"/>
      <c r="AU312" s="128"/>
      <c r="AV312" s="128"/>
    </row>
    <row r="313" ht="16.5" customHeight="1">
      <c r="A313" s="167">
        <v>43864.0</v>
      </c>
      <c r="B313" s="8" t="s">
        <v>186</v>
      </c>
      <c r="F313" s="128"/>
      <c r="G313" s="128"/>
      <c r="H313" s="128"/>
      <c r="I313" s="128"/>
      <c r="L313" s="128"/>
      <c r="M313" s="128"/>
      <c r="N313" s="128"/>
      <c r="O313" s="8">
        <v>4.0</v>
      </c>
      <c r="P313" s="128"/>
      <c r="Q313" s="128"/>
      <c r="R313" s="128"/>
      <c r="S313" s="128"/>
      <c r="T313" s="128"/>
      <c r="U313" s="128"/>
      <c r="V313" s="168">
        <v>0.0</v>
      </c>
      <c r="Z313" s="161"/>
      <c r="AH313" s="128"/>
      <c r="AI313" s="162"/>
      <c r="AJ313" s="162"/>
      <c r="AK313" s="162"/>
      <c r="AL313" s="162"/>
      <c r="AQ313" s="128"/>
      <c r="AR313" s="128"/>
      <c r="AS313" s="128"/>
      <c r="AT313" s="128"/>
      <c r="AU313" s="128"/>
      <c r="AV313" s="128"/>
    </row>
    <row r="314" ht="16.5" customHeight="1">
      <c r="A314" s="167">
        <v>43863.0</v>
      </c>
      <c r="B314" s="8" t="s">
        <v>186</v>
      </c>
      <c r="F314" s="128"/>
      <c r="G314" s="128"/>
      <c r="H314" s="128"/>
      <c r="I314" s="128"/>
      <c r="L314" s="128"/>
      <c r="M314" s="128"/>
      <c r="N314" s="128"/>
      <c r="O314" s="8">
        <v>4.0</v>
      </c>
      <c r="P314" s="128"/>
      <c r="Q314" s="128"/>
      <c r="R314" s="128"/>
      <c r="S314" s="128"/>
      <c r="T314" s="128"/>
      <c r="U314" s="128"/>
      <c r="V314" s="168">
        <v>0.0</v>
      </c>
      <c r="Z314" s="161"/>
      <c r="AH314" s="128"/>
      <c r="AI314" s="162"/>
      <c r="AJ314" s="162"/>
      <c r="AK314" s="162"/>
      <c r="AL314" s="162"/>
      <c r="AQ314" s="128"/>
      <c r="AR314" s="128"/>
      <c r="AS314" s="128"/>
      <c r="AT314" s="128"/>
      <c r="AU314" s="128"/>
      <c r="AV314" s="128"/>
    </row>
    <row r="315" ht="16.5" customHeight="1">
      <c r="A315" s="167">
        <v>43862.0</v>
      </c>
      <c r="B315" s="8" t="s">
        <v>186</v>
      </c>
      <c r="F315" s="128"/>
      <c r="G315" s="128"/>
      <c r="H315" s="128"/>
      <c r="I315" s="128"/>
      <c r="L315" s="128"/>
      <c r="M315" s="128"/>
      <c r="N315" s="128"/>
      <c r="O315" s="8">
        <v>4.0</v>
      </c>
      <c r="P315" s="128"/>
      <c r="Q315" s="128"/>
      <c r="R315" s="128"/>
      <c r="S315" s="128"/>
      <c r="T315" s="128"/>
      <c r="U315" s="128"/>
      <c r="V315" s="168">
        <v>0.0</v>
      </c>
      <c r="Z315" s="161"/>
      <c r="AH315" s="128"/>
      <c r="AI315" s="162"/>
      <c r="AJ315" s="162"/>
      <c r="AK315" s="162"/>
      <c r="AL315" s="162"/>
      <c r="AQ315" s="128"/>
      <c r="AR315" s="128"/>
      <c r="AS315" s="128"/>
      <c r="AT315" s="128"/>
      <c r="AU315" s="128"/>
      <c r="AV315" s="128"/>
    </row>
    <row r="316" ht="16.5" customHeight="1">
      <c r="A316" s="167">
        <v>43861.0</v>
      </c>
      <c r="B316" s="8" t="s">
        <v>186</v>
      </c>
      <c r="F316" s="128"/>
      <c r="G316" s="128"/>
      <c r="H316" s="128"/>
      <c r="I316" s="128"/>
      <c r="L316" s="128"/>
      <c r="M316" s="128"/>
      <c r="N316" s="128"/>
      <c r="O316" s="8">
        <v>4.0</v>
      </c>
      <c r="P316" s="128"/>
      <c r="Q316" s="128"/>
      <c r="R316" s="128"/>
      <c r="S316" s="128"/>
      <c r="T316" s="128"/>
      <c r="U316" s="128"/>
      <c r="V316" s="168">
        <v>0.0</v>
      </c>
      <c r="Z316" s="161"/>
      <c r="AH316" s="128"/>
      <c r="AI316" s="162"/>
      <c r="AJ316" s="162"/>
      <c r="AK316" s="162"/>
      <c r="AL316" s="162"/>
      <c r="AQ316" s="128"/>
      <c r="AR316" s="128"/>
      <c r="AS316" s="128"/>
      <c r="AT316" s="128"/>
      <c r="AU316" s="128"/>
      <c r="AV316" s="128"/>
    </row>
    <row r="317" ht="16.5" customHeight="1">
      <c r="A317" s="167">
        <v>43860.0</v>
      </c>
      <c r="B317" s="8" t="s">
        <v>186</v>
      </c>
      <c r="F317" s="128"/>
      <c r="G317" s="128"/>
      <c r="H317" s="128"/>
      <c r="I317" s="128"/>
      <c r="L317" s="128"/>
      <c r="M317" s="128"/>
      <c r="N317" s="128"/>
      <c r="O317" s="8">
        <v>1.0</v>
      </c>
      <c r="P317" s="128"/>
      <c r="Q317" s="128"/>
      <c r="R317" s="128"/>
      <c r="S317" s="128"/>
      <c r="T317" s="128"/>
      <c r="U317" s="128"/>
      <c r="V317" s="168">
        <v>0.0</v>
      </c>
      <c r="AH317" s="128"/>
      <c r="AI317" s="162"/>
      <c r="AJ317" s="162"/>
      <c r="AK317" s="162"/>
      <c r="AL317" s="162"/>
      <c r="AQ317" s="128"/>
      <c r="AR317" s="128"/>
      <c r="AS317" s="128"/>
      <c r="AT317" s="128"/>
      <c r="AU317" s="128"/>
      <c r="AV317" s="128"/>
    </row>
    <row r="318" ht="16.5" customHeight="1">
      <c r="A318" s="167">
        <v>43859.0</v>
      </c>
      <c r="B318" s="8" t="s">
        <v>186</v>
      </c>
      <c r="F318" s="128"/>
      <c r="G318" s="128"/>
      <c r="H318" s="128"/>
      <c r="I318" s="128"/>
      <c r="L318" s="128"/>
      <c r="M318" s="128"/>
      <c r="N318" s="128"/>
      <c r="O318" s="8">
        <v>1.0</v>
      </c>
      <c r="P318" s="128"/>
      <c r="Q318" s="128"/>
      <c r="R318" s="128"/>
      <c r="S318" s="128"/>
      <c r="T318" s="128"/>
      <c r="U318" s="128"/>
      <c r="V318" s="168">
        <v>0.0</v>
      </c>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1C9AC9F4-DC49-435E-AA65-DD517C99ACB9}" filter="1" showAutoFilter="1">
      <autoFilter ref="$A$2:$AI$3005">
        <filterColumn colId="1">
          <filters blank="1"/>
        </filterColumn>
        <sortState ref="A2:AI3005">
          <sortCondition ref="B2:B3005"/>
        </sortState>
      </autoFilter>
    </customSheetView>
    <customSheetView guid="{F67E01EE-370C-4DBC-9407-E7841ABA85B6}" filter="1" showAutoFilter="1">
      <autoFilter ref="$A$2:$AI$3005">
        <filterColumn colId="1">
          <filters/>
        </filterColumn>
      </autoFilter>
    </customSheetView>
    <customSheetView guid="{533A5E50-2219-4BF1-8BF3-4BD6FC1C6DEF}" filter="1" showAutoFilter="1">
      <autoFilter ref="$A$2:$AI$3005">
        <filterColumn colId="1">
          <filters/>
        </filterColumn>
      </autoFilter>
    </customSheetView>
    <customSheetView guid="{4C7B5325-C9AF-4839-B52B-C18B244835B4}" filter="1" showAutoFilter="1">
      <autoFilter ref="$A$2:$AI$3005">
        <filterColumn colId="1">
          <filters blank="1"/>
        </filterColumn>
      </autoFilter>
    </customSheetView>
    <customSheetView guid="{7358FD07-6F0E-4ECB-BE5C-155BB5AF6E8A}" filter="1" showAutoFilter="1">
      <autoFilter ref="$A$2:$AI$3005">
        <filterColumn colId="1">
          <filters/>
        </filterColumn>
      </autoFilter>
    </customSheetView>
    <customSheetView guid="{AB4111F5-DE6A-48D5-B7D0-C4A52EC54A29}" filter="1" showAutoFilter="1">
      <autoFilter ref="$A$2:$AI$3005">
        <filterColumn colId="1">
          <filters blank="1"/>
        </filterColumn>
        <sortState ref="A2:AI3005">
          <sortCondition ref="B2:B3005"/>
        </sortState>
      </autoFilter>
    </customSheetView>
    <customSheetView guid="{5AEBF248-30DC-4CFB-9C48-4D9A5F5F6971}" filter="1" showAutoFilter="1">
      <autoFilter ref="$A$2:$AI$3005">
        <filterColumn colId="1">
          <filters/>
        </filterColumn>
      </autoFilter>
    </customSheetView>
    <customSheetView guid="{4DB1920F-7749-45EB-AA16-75BCD4C7432D}" filter="1" showAutoFilter="1">
      <autoFilter ref="$A$2:$AI$3005">
        <filterColumn colId="1">
          <filters/>
        </filterColumn>
      </autoFilter>
    </customSheetView>
    <customSheetView guid="{EDDF00D8-8651-4056-8D2A-9DD917A42FE1}" filter="1" showAutoFilter="1">
      <autoFilter ref="$A$2:$AI$3005">
        <filterColumn colId="1">
          <filters/>
        </filterColumn>
      </autoFilter>
    </customSheetView>
    <customSheetView guid="{2E73829F-3F1B-47E6-BA51-23C90ABC499B}" filter="1" showAutoFilter="1">
      <autoFilter ref="$A$2:$AI$3005">
        <filterColumn colId="1">
          <filters/>
        </filterColumn>
      </autoFilter>
    </customSheetView>
    <customSheetView guid="{9FEEBF1C-2632-4AB5-ABD0-F976EF1F4C66}" filter="1" showAutoFilter="1">
      <autoFilter ref="$A$2:$AI$3005">
        <filterColumn colId="1">
          <filters/>
        </filterColumn>
      </autoFilter>
    </customSheetView>
    <customSheetView guid="{76D32245-E675-4E69-B612-35FB0D15AD9A}" filter="1" showAutoFilter="1">
      <autoFilter ref="$A$2:$AI$3005">
        <filterColumn colId="1">
          <filters/>
        </filterColumn>
      </autoFilter>
    </customSheetView>
    <customSheetView guid="{494A325C-CBE6-488B-B30F-024734BC2446}" filter="1" showAutoFilter="1">
      <autoFilter ref="$A$2:$AI$3005">
        <sortState ref="A2:AI3005">
          <sortCondition descending="1" ref="B2:B3005"/>
        </sortState>
      </autoFilter>
    </customSheetView>
    <customSheetView guid="{812A404E-00FC-4988-B1B3-C1707CFDFD8B}" filter="1" showAutoFilter="1">
      <autoFilter ref="$A$2:$AI$3005">
        <filterColumn colId="1">
          <filters/>
        </filterColumn>
      </autoFilter>
    </customSheetView>
    <customSheetView guid="{93B8FCF8-2CA9-4F9E-9CB3-47B01530A381}" filter="1" showAutoFilter="1">
      <autoFilter ref="$A$2:$AI$3005">
        <filterColumn colId="1">
          <filters/>
        </filterColumn>
      </autoFilter>
    </customSheetView>
    <customSheetView guid="{1AB68794-BD15-44DF-9B68-69CBF95D771F}" filter="1" showAutoFilter="1">
      <autoFilter ref="$A$2:$AI$3005">
        <filterColumn colId="1">
          <filters blank="1"/>
        </filterColumn>
      </autoFilter>
    </customSheetView>
    <customSheetView guid="{83E2CCFC-A1A6-47A0-9EF3-0BE436C320B0}" filter="1" showAutoFilter="1">
      <autoFilter ref="$A$2:$AI$3005">
        <filterColumn colId="1">
          <filters/>
        </filterColumn>
      </autoFilter>
    </customSheetView>
    <customSheetView guid="{4B10C269-45CF-43A9-AE78-3DA5EB8E02CF}" filter="1" showAutoFilter="1">
      <autoFilter ref="$A$2:$AI$3005">
        <filterColumn colId="1">
          <filters/>
        </filterColumn>
      </autoFilter>
    </customSheetView>
    <customSheetView guid="{F43F7AF1-8E4E-4631-ADEB-DA33E9E56E3B}" filter="1" showAutoFilter="1">
      <autoFilter ref="$A$2:$AI$3005">
        <filterColumn colId="1">
          <filters/>
        </filterColumn>
      </autoFilter>
    </customSheetView>
    <customSheetView guid="{B1893A95-06A1-42E6-9449-CE5644669755}" filter="1" showAutoFilter="1">
      <autoFilter ref="$A$2:$AI$3005">
        <filterColumn colId="1">
          <filters/>
        </filterColumn>
      </autoFilter>
    </customSheetView>
    <customSheetView guid="{FAFEE254-D8A0-4242-9C22-2E979E6BEA13}" filter="1" showAutoFilter="1">
      <autoFilter ref="$A$2:$AI$3005">
        <filterColumn colId="1">
          <filters/>
        </filterColumn>
      </autoFilter>
    </customSheetView>
    <customSheetView guid="{E47B0D43-158B-4196-9462-413D796DB796}" filter="1" showAutoFilter="1">
      <autoFilter ref="$A$2:$AI$3005">
        <filterColumn colId="1">
          <filters/>
        </filterColumn>
      </autoFilter>
    </customSheetView>
    <customSheetView guid="{D8BAAA0E-37B6-42E7-935A-4F3FF910E5B4}" filter="1" showAutoFilter="1">
      <autoFilter ref="$A$2:$AI$3005">
        <filterColumn colId="1">
          <filters/>
        </filterColumn>
      </autoFilter>
    </customSheetView>
    <customSheetView guid="{F41BB59A-A5D8-4068-BFE6-AE5FCE3D30F8}" filter="1" showAutoFilter="1">
      <autoFilter ref="$A$2:$AI$3005">
        <sortState ref="A2:AI3005">
          <sortCondition ref="B2:B3005"/>
        </sortState>
      </autoFilter>
    </customSheetView>
    <customSheetView guid="{9E9E9F3F-D30E-4C13-B02F-FF71CB01D24C}" filter="1" showAutoFilter="1">
      <autoFilter ref="$A$2:$AI$3005">
        <filterColumn colId="1">
          <filters/>
        </filterColumn>
      </autoFilter>
    </customSheetView>
    <customSheetView guid="{A315D7CC-083F-4CB3-9885-9593B589ADEC}" filter="1" showAutoFilter="1">
      <autoFilter ref="$A$2:$AI$3005"/>
    </customSheetView>
    <customSheetView guid="{CAB960EB-8B7C-49F7-BCCE-79C6BC68B830}" filter="1" showAutoFilter="1">
      <autoFilter ref="$A$2:$AI$3005">
        <filterColumn colId="1">
          <filters/>
        </filterColumn>
      </autoFilter>
    </customSheetView>
    <customSheetView guid="{A8667CDE-4A2D-4AA5-9F4D-1E3FBE2F4019}" filter="1" showAutoFilter="1">
      <autoFilter ref="$A$2:$AI$3005">
        <filterColumn colId="1">
          <filters/>
        </filterColumn>
      </autoFilter>
    </customSheetView>
    <customSheetView guid="{865A11A2-886D-47D9-A252-D2311405D003}" filter="1" showAutoFilter="1">
      <autoFilter ref="$A$2:$AI$3005">
        <filterColumn colId="1">
          <filters/>
        </filterColumn>
      </autoFilter>
    </customSheetView>
    <customSheetView guid="{91907F5A-46FC-4E1C-875D-60A03EFAE7E9}" filter="1" showAutoFilter="1">
      <autoFilter ref="$A$2:$AI$3005">
        <filterColumn colId="1">
          <filters/>
        </filterColumn>
      </autoFilter>
    </customSheetView>
    <customSheetView guid="{D0FFEAFD-1EC8-4285-8029-E054807BBDE8}" filter="1" showAutoFilter="1">
      <autoFilter ref="$A$2:$AI$3005">
        <filterColumn colId="1">
          <filters blank="1"/>
        </filterColumn>
      </autoFilter>
    </customSheetView>
    <customSheetView guid="{E63D53D3-5DF6-4CE0-805B-9418D979B809}" filter="1" showAutoFilter="1">
      <autoFilter ref="$A$2:$AI$3005">
        <filterColumn colId="1">
          <filters/>
        </filterColumn>
      </autoFilter>
    </customSheetView>
    <customSheetView guid="{FD0F86F7-BBB7-48C0-9096-1D7389C53D26}" filter="1" showAutoFilter="1">
      <autoFilter ref="$A$2:$AI$3005">
        <filterColumn colId="1">
          <filters/>
        </filterColumn>
      </autoFilter>
    </customSheetView>
    <customSheetView guid="{A3BD5391-DEF9-4435-94B6-2DF2F1E6E21B}" filter="1" showAutoFilter="1">
      <autoFilter ref="$A$2:$AI$3005">
        <filterColumn colId="1">
          <filters/>
        </filterColumn>
      </autoFilter>
    </customSheetView>
    <customSheetView guid="{C48DCA08-FCBE-4278-A404-E28707C43275}" filter="1" showAutoFilter="1">
      <autoFilter ref="$A$2:$AI$3005">
        <filterColumn colId="1">
          <filters/>
        </filterColumn>
      </autoFilter>
    </customSheetView>
    <customSheetView guid="{B1AFE3A5-3248-4EF7-9E4F-8029B162BE10}" filter="1" showAutoFilter="1">
      <autoFilter ref="$A$2:$AI$3005">
        <filterColumn colId="1">
          <filters/>
        </filterColumn>
      </autoFilter>
    </customSheetView>
    <customSheetView guid="{B3A1C7AE-F7DE-4128-8DAA-592BF3EC8B22}" filter="1" showAutoFilter="1">
      <autoFilter ref="$A$2:$AI$3005">
        <filterColumn colId="1">
          <filters/>
        </filterColumn>
      </autoFilter>
    </customSheetView>
    <customSheetView guid="{9CA40C7E-1CEE-4E8E-AEA4-2FBD22A5C251}" filter="1" showAutoFilter="1">
      <autoFilter ref="$A$2:$AI$3005">
        <filterColumn colId="1">
          <filters/>
        </filterColumn>
      </autoFilter>
    </customSheetView>
    <customSheetView guid="{623BCCDE-8296-4A6C-8449-77E183833713}" filter="1" showAutoFilter="1">
      <autoFilter ref="$A$2:$AI$3005">
        <filterColumn colId="1">
          <filters/>
        </filterColumn>
      </autoFilter>
    </customSheetView>
    <customSheetView guid="{E7E1018D-0F4C-466D-8A5A-29A59FA876BE}" filter="1" showAutoFilter="1">
      <autoFilter ref="$A$2:$AI$3005">
        <filterColumn colId="1">
          <filters/>
        </filterColumn>
      </autoFilter>
    </customSheetView>
    <customSheetView guid="{A0FF9554-0F5D-4AD3-B3A5-F685DC2F2FD6}" filter="1" showAutoFilter="1">
      <autoFilter ref="$A$2:$AI$3005">
        <sortState ref="A2:AI3005">
          <sortCondition ref="B2:B3005"/>
        </sortState>
      </autoFilter>
    </customSheetView>
    <customSheetView guid="{7E8CBFA5-34D1-413D-B203-2E4E66EA53A5}" filter="1" showAutoFilter="1">
      <autoFilter ref="$A$2:$AI$3005">
        <filterColumn colId="1">
          <filters/>
        </filterColumn>
      </autoFilter>
    </customSheetView>
    <customSheetView guid="{95224DAA-8899-4374-843D-C035ABB54C61}" filter="1" showAutoFilter="1">
      <autoFilter ref="$A$2:$AI$3005">
        <filterColumn colId="1">
          <filters/>
        </filterColumn>
      </autoFilter>
    </customSheetView>
    <customSheetView guid="{65C0530C-8229-4ACE-95F6-590E66D9CA60}" filter="1" showAutoFilter="1">
      <autoFilter ref="$A$2:$AI$3005">
        <filterColumn colId="1">
          <filters blank="1"/>
        </filterColumn>
      </autoFilter>
    </customSheetView>
    <customSheetView guid="{E31BC2CC-71FD-49EF-AC16-BC5E64AD2904}" filter="1" showAutoFilter="1">
      <autoFilter ref="$A$2:$AI$3005">
        <filterColumn colId="1">
          <filters/>
        </filterColumn>
      </autoFilter>
    </customSheetView>
    <customSheetView guid="{8EF1C69F-305B-4B81-8C03-38E2B72FD978}" filter="1" showAutoFilter="1">
      <autoFilter ref="$A$2:$AI$3005">
        <filterColumn colId="1">
          <filters/>
        </filterColumn>
      </autoFilter>
    </customSheetView>
    <customSheetView guid="{5E04E3EE-9F0B-4DBA-858F-5A5949CF63C2}" filter="1" showAutoFilter="1">
      <autoFilter ref="$A$2:$AI$3005">
        <filterColumn colId="1">
          <filters/>
        </filterColumn>
      </autoFilter>
    </customSheetView>
    <customSheetView guid="{BAFC7AA0-3C82-474D-BF5E-ADCA2BB969D6}" filter="1" showAutoFilter="1">
      <autoFilter ref="$A$2:$AI$3005">
        <filterColumn colId="1">
          <filters blank="1"/>
        </filterColumn>
      </autoFilter>
    </customSheetView>
    <customSheetView guid="{9B7D5949-1B32-45D0-B40E-B3083A0CB1F3}" filter="1" showAutoFilter="1">
      <autoFilter ref="$A$2:$AI$3005">
        <filterColumn colId="1">
          <filters/>
        </filterColumn>
      </autoFilter>
    </customSheetView>
    <customSheetView guid="{EF17CE61-40CB-4654-9FE4-99F60FE5A94E}" filter="1" showAutoFilter="1">
      <autoFilter ref="$A$2:$AI$3005">
        <filterColumn colId="1">
          <filters blank="1"/>
        </filterColumn>
      </autoFilter>
    </customSheetView>
    <customSheetView guid="{7907AE2C-EB6F-4976-B876-C6C375220CCD}" filter="1" showAutoFilter="1">
      <autoFilter ref="$A$2:$AI$3005">
        <filterColumn colId="1">
          <filters/>
        </filterColumn>
      </autoFilter>
    </customSheetView>
    <customSheetView guid="{300F2228-8D59-4AD8-BB9F-D9296C59F3B6}" filter="1" showAutoFilter="1">
      <autoFilter ref="$A$2:$AI$3005">
        <filterColumn colId="1">
          <filters blank="1"/>
        </filterColumn>
      </autoFilter>
    </customSheetView>
    <customSheetView guid="{FD9BBA71-35DC-4157-85F0-EA28070C9678}" filter="1" showAutoFilter="1">
      <autoFilter ref="$A$2:$AI$3005">
        <filterColumn colId="1">
          <filters/>
        </filterColumn>
      </autoFilter>
    </customSheetView>
    <customSheetView guid="{1AB68794-BD15-44DF-9B68-69CBF95D771F}" filter="1" showAutoFilter="1">
      <autoFilter ref="$A$2:$AI$3005">
        <filterColumn colId="1">
          <filters/>
        </filterColumn>
      </autoFilter>
    </customSheetView>
    <customSheetView guid="{EC80274F-39BB-43AD-BFA3-A3FA3D95FCBF}" filter="1" showAutoFilter="1">
      <autoFilter ref="$A$2:$AI$3005">
        <filterColumn colId="1">
          <filters blank="1"/>
        </filterColumn>
      </autoFilter>
    </customSheetView>
    <customSheetView guid="{455F8F5D-7E6F-4A1C-AEFA-341ADA14199F}" filter="1" showAutoFilter="1">
      <autoFilter ref="$A$2:$AI$3005">
        <filterColumn colId="1">
          <filters/>
        </filterColumn>
      </autoFilter>
    </customSheetView>
    <customSheetView guid="{C3CCBFE8-F375-4111-9521-44819196788B}" filter="1" showAutoFilter="1">
      <autoFilter ref="$A$2:$AI$3005">
        <filterColumn colId="1">
          <filters/>
        </filterColumn>
      </autoFilter>
    </customSheetView>
    <customSheetView guid="{1E0045AF-3AFD-428A-A413-88563AE0453D}" filter="1" showAutoFilter="1">
      <autoFilter ref="$A$2:$AI$3005">
        <filterColumn colId="1">
          <filters>
            <filter val="FL"/>
          </filters>
        </filterColumn>
      </autoFilter>
    </customSheetView>
    <customSheetView guid="{69059BBC-651B-438E-8157-C46F8F662433}" filter="1" showAutoFilter="1">
      <autoFilter ref="$A$2:$AI$3005">
        <filterColumn colId="1">
          <filters/>
        </filterColumn>
      </autoFilter>
    </customSheetView>
    <customSheetView guid="{D439B2C2-AC07-40C3-B1CF-58BFFCDAF1A5}" filter="1" showAutoFilter="1">
      <autoFilter ref="$A$2:$AI$3005">
        <filterColumn colId="1">
          <filters blank="1"/>
        </filterColumn>
      </autoFilter>
    </customSheetView>
    <customSheetView guid="{54193ACB-C714-478D-856F-B3246B8F11FF}" filter="1" showAutoFilter="1">
      <autoFilter ref="$A$2:$AI$3005">
        <filterColumn colId="1">
          <filters blank="1"/>
        </filterColumn>
      </autoFilter>
    </customSheetView>
    <customSheetView guid="{34B2CFE1-F501-4269-96C7-9703FA4779A1}" filter="1" showAutoFilter="1">
      <autoFilter ref="$A$2:$AP$3005">
        <sortState ref="A2:AP3005">
          <sortCondition ref="B2:B3005"/>
        </sortState>
      </autoFilter>
    </customSheetView>
    <customSheetView guid="{098932E9-7BD5-42D2-9B2F-240DDCA116E2}" filter="1" showAutoFilter="1">
      <autoFilter ref="$A$2:$AP$3005">
        <filterColumn colId="1">
          <filters blank="1"/>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73">
        <v>44176.0</v>
      </c>
      <c r="B3" s="174" t="s">
        <v>222</v>
      </c>
      <c r="C3" s="128"/>
      <c r="D3" s="128"/>
      <c r="E3" s="128"/>
      <c r="F3" s="174">
        <v>845365.0</v>
      </c>
      <c r="G3" s="174">
        <v>67963.0</v>
      </c>
      <c r="H3" s="128"/>
      <c r="I3" s="128"/>
      <c r="J3" s="128"/>
      <c r="K3" s="128"/>
      <c r="L3" s="174">
        <v>606668.0</v>
      </c>
      <c r="M3" s="174">
        <v>66200.0</v>
      </c>
      <c r="N3" s="128"/>
      <c r="O3" s="128"/>
      <c r="P3" s="174">
        <v>1.183314E7</v>
      </c>
      <c r="Q3" s="128"/>
      <c r="R3" s="128"/>
      <c r="S3" s="174">
        <v>1307878.0</v>
      </c>
      <c r="T3" s="128"/>
      <c r="U3" s="128"/>
      <c r="V3" s="174">
        <v>1307878.0</v>
      </c>
      <c r="W3" s="174">
        <v>1.0525262E7</v>
      </c>
      <c r="Y3" s="174">
        <v>9109.0</v>
      </c>
      <c r="Z3" s="161"/>
      <c r="AA3" s="168">
        <v>2604.0</v>
      </c>
      <c r="AC3" s="128"/>
      <c r="AE3" s="174">
        <v>1157334.0</v>
      </c>
      <c r="AF3" s="174">
        <v>23551.0</v>
      </c>
      <c r="AG3" s="128"/>
      <c r="AH3" s="128"/>
      <c r="AI3" s="175">
        <v>44176.75</v>
      </c>
      <c r="AJ3" s="175">
        <v>44176.75833333333</v>
      </c>
      <c r="AK3" s="174" t="s">
        <v>322</v>
      </c>
      <c r="AL3" s="174" t="s">
        <v>326</v>
      </c>
      <c r="AM3" s="174" t="s">
        <v>405</v>
      </c>
      <c r="AN3" s="174" t="s">
        <v>310</v>
      </c>
      <c r="AO3" s="120"/>
      <c r="AQ3" s="128"/>
      <c r="AR3" s="128"/>
      <c r="AS3" s="128"/>
      <c r="AT3" s="128"/>
      <c r="AU3" s="128"/>
      <c r="AV3" s="128"/>
    </row>
    <row r="4" ht="16.5" customHeight="1">
      <c r="A4" s="173">
        <v>44175.0</v>
      </c>
      <c r="B4" s="174" t="s">
        <v>222</v>
      </c>
      <c r="C4" s="128"/>
      <c r="D4" s="128"/>
      <c r="E4" s="128"/>
      <c r="F4" s="174">
        <v>825646.0</v>
      </c>
      <c r="G4" s="174">
        <v>67963.0</v>
      </c>
      <c r="H4" s="128"/>
      <c r="I4" s="128"/>
      <c r="J4" s="128"/>
      <c r="K4" s="128"/>
      <c r="L4" s="174">
        <v>601686.0</v>
      </c>
      <c r="M4" s="174">
        <v>66200.0</v>
      </c>
      <c r="N4" s="128"/>
      <c r="O4" s="128"/>
      <c r="P4" s="174">
        <v>1.1721811E7</v>
      </c>
      <c r="Q4" s="128"/>
      <c r="R4" s="128"/>
      <c r="S4" s="174">
        <v>1296132.0</v>
      </c>
      <c r="T4" s="128"/>
      <c r="U4" s="128"/>
      <c r="V4" s="174">
        <v>1296132.0</v>
      </c>
      <c r="W4" s="174">
        <v>1.0425679E7</v>
      </c>
      <c r="Y4" s="174">
        <v>9045.0</v>
      </c>
      <c r="Z4" s="161"/>
      <c r="AA4" s="168">
        <v>2644.0</v>
      </c>
      <c r="AC4" s="128"/>
      <c r="AE4" s="174">
        <v>1074579.0</v>
      </c>
      <c r="AF4" s="174">
        <v>23325.0</v>
      </c>
      <c r="AG4" s="128"/>
      <c r="AH4" s="128"/>
      <c r="AI4" s="175">
        <v>44175.711805555555</v>
      </c>
      <c r="AJ4" s="175">
        <v>44175.71875</v>
      </c>
      <c r="AK4" s="174" t="s">
        <v>331</v>
      </c>
      <c r="AL4" s="174" t="s">
        <v>330</v>
      </c>
      <c r="AM4" s="174" t="s">
        <v>405</v>
      </c>
      <c r="AN4" s="174" t="s">
        <v>310</v>
      </c>
      <c r="AO4" s="120"/>
      <c r="AQ4" s="128"/>
      <c r="AR4" s="128"/>
      <c r="AS4" s="128"/>
      <c r="AT4" s="128"/>
      <c r="AU4" s="128"/>
      <c r="AV4" s="128"/>
    </row>
    <row r="5" ht="16.5" customHeight="1">
      <c r="A5" s="173">
        <v>44174.0</v>
      </c>
      <c r="B5" s="174" t="s">
        <v>222</v>
      </c>
      <c r="C5" s="128"/>
      <c r="D5" s="128"/>
      <c r="E5" s="128"/>
      <c r="F5" s="174">
        <v>802360.0</v>
      </c>
      <c r="G5" s="174">
        <v>66244.0</v>
      </c>
      <c r="H5" s="128"/>
      <c r="I5" s="128"/>
      <c r="J5" s="128"/>
      <c r="K5" s="128"/>
      <c r="L5" s="174">
        <v>598405.0</v>
      </c>
      <c r="M5" s="174">
        <v>65542.0</v>
      </c>
      <c r="N5" s="128"/>
      <c r="O5" s="128"/>
      <c r="P5" s="174">
        <v>1.1621181E7</v>
      </c>
      <c r="Q5" s="128"/>
      <c r="R5" s="128"/>
      <c r="S5" s="174">
        <v>1283674.0</v>
      </c>
      <c r="T5" s="128"/>
      <c r="U5" s="128"/>
      <c r="V5" s="174">
        <v>1283674.0</v>
      </c>
      <c r="W5" s="174">
        <v>1.0337507E7</v>
      </c>
      <c r="Y5" s="174">
        <v>9053.0</v>
      </c>
      <c r="Z5" s="161"/>
      <c r="AA5" s="168">
        <v>2647.0</v>
      </c>
      <c r="AC5" s="128"/>
      <c r="AE5" s="174">
        <v>1062398.0</v>
      </c>
      <c r="AF5" s="174">
        <v>23081.0</v>
      </c>
      <c r="AG5" s="128"/>
      <c r="AH5" s="128"/>
      <c r="AI5" s="175">
        <v>44174.73958333333</v>
      </c>
      <c r="AJ5" s="175">
        <v>44174.74930555555</v>
      </c>
      <c r="AK5" s="174" t="s">
        <v>309</v>
      </c>
      <c r="AL5" s="174" t="s">
        <v>308</v>
      </c>
      <c r="AM5" s="174" t="s">
        <v>405</v>
      </c>
      <c r="AN5" s="174" t="s">
        <v>310</v>
      </c>
      <c r="AO5" s="120"/>
      <c r="AQ5" s="128"/>
      <c r="AR5" s="128"/>
      <c r="AS5" s="128"/>
      <c r="AT5" s="128"/>
      <c r="AU5" s="128"/>
      <c r="AV5" s="128"/>
    </row>
    <row r="6" ht="16.5" customHeight="1">
      <c r="A6" s="173">
        <v>44173.0</v>
      </c>
      <c r="B6" s="174" t="s">
        <v>222</v>
      </c>
      <c r="C6" s="128"/>
      <c r="D6" s="128"/>
      <c r="E6" s="128"/>
      <c r="F6" s="174">
        <v>782626.0</v>
      </c>
      <c r="G6" s="174">
        <v>64963.0</v>
      </c>
      <c r="H6" s="128"/>
      <c r="I6" s="128"/>
      <c r="J6" s="128"/>
      <c r="K6" s="128"/>
      <c r="L6" s="174">
        <v>595246.0</v>
      </c>
      <c r="M6" s="174">
        <v>65063.0</v>
      </c>
      <c r="N6" s="128"/>
      <c r="O6" s="128"/>
      <c r="P6" s="174">
        <v>1.1528595E7</v>
      </c>
      <c r="Q6" s="128"/>
      <c r="R6" s="128"/>
      <c r="S6" s="174">
        <v>1272504.0</v>
      </c>
      <c r="T6" s="128"/>
      <c r="U6" s="128"/>
      <c r="V6" s="174">
        <v>1272504.0</v>
      </c>
      <c r="W6" s="174">
        <v>1.0256091E7</v>
      </c>
      <c r="Y6" s="174">
        <v>9028.0</v>
      </c>
      <c r="Z6" s="161"/>
      <c r="AA6" s="168">
        <v>2646.0</v>
      </c>
      <c r="AC6" s="128"/>
      <c r="AE6" s="174">
        <v>1050416.0</v>
      </c>
      <c r="AF6" s="174">
        <v>22808.0</v>
      </c>
      <c r="AG6" s="128"/>
      <c r="AH6" s="128"/>
      <c r="AI6" s="175">
        <v>44173.78472222222</v>
      </c>
      <c r="AJ6" s="175">
        <v>44173.79305555555</v>
      </c>
      <c r="AK6" s="174" t="s">
        <v>327</v>
      </c>
      <c r="AL6" s="174" t="s">
        <v>312</v>
      </c>
      <c r="AM6" s="174" t="s">
        <v>405</v>
      </c>
      <c r="AN6" s="174" t="s">
        <v>310</v>
      </c>
      <c r="AO6" s="120"/>
      <c r="AQ6" s="128"/>
      <c r="AR6" s="128"/>
      <c r="AS6" s="128"/>
      <c r="AT6" s="128"/>
      <c r="AU6" s="128"/>
      <c r="AV6" s="128"/>
    </row>
    <row r="7" ht="16.5" customHeight="1">
      <c r="A7" s="173">
        <v>44172.0</v>
      </c>
      <c r="B7" s="174" t="s">
        <v>222</v>
      </c>
      <c r="C7" s="128"/>
      <c r="D7" s="128"/>
      <c r="E7" s="128"/>
      <c r="F7" s="174">
        <v>772035.0</v>
      </c>
      <c r="G7" s="174">
        <v>64175.0</v>
      </c>
      <c r="H7" s="128"/>
      <c r="I7" s="128"/>
      <c r="J7" s="128"/>
      <c r="K7" s="128"/>
      <c r="L7" s="174">
        <v>593787.0</v>
      </c>
      <c r="M7" s="174">
        <v>64835.0</v>
      </c>
      <c r="N7" s="128"/>
      <c r="O7" s="128"/>
      <c r="P7" s="174">
        <v>1.1455346E7</v>
      </c>
      <c r="Q7" s="128"/>
      <c r="R7" s="128"/>
      <c r="S7" s="174">
        <v>1258214.0</v>
      </c>
      <c r="T7" s="128"/>
      <c r="U7" s="128"/>
      <c r="V7" s="174">
        <v>1258214.0</v>
      </c>
      <c r="W7" s="174">
        <v>1.0197132E7</v>
      </c>
      <c r="Y7" s="174">
        <v>8790.0</v>
      </c>
      <c r="Z7" s="161"/>
      <c r="AA7" s="168">
        <v>2631.0</v>
      </c>
      <c r="AC7" s="128"/>
      <c r="AE7" s="174">
        <v>1038806.0</v>
      </c>
      <c r="AF7" s="174">
        <v>22627.0</v>
      </c>
      <c r="AG7" s="128"/>
      <c r="AH7" s="128"/>
      <c r="AI7" s="175">
        <v>44172.711805555555</v>
      </c>
      <c r="AJ7" s="175">
        <v>44172.74375</v>
      </c>
      <c r="AK7" s="174" t="s">
        <v>406</v>
      </c>
      <c r="AL7" s="174" t="s">
        <v>309</v>
      </c>
      <c r="AM7" s="174" t="s">
        <v>405</v>
      </c>
      <c r="AN7" s="174" t="s">
        <v>310</v>
      </c>
      <c r="AO7" s="120"/>
      <c r="AQ7" s="128"/>
      <c r="AR7" s="128"/>
      <c r="AS7" s="128"/>
      <c r="AT7" s="128"/>
      <c r="AU7" s="128"/>
      <c r="AV7" s="128"/>
    </row>
    <row r="8" ht="16.5" customHeight="1">
      <c r="A8" s="173">
        <v>44171.0</v>
      </c>
      <c r="B8" s="174" t="s">
        <v>222</v>
      </c>
      <c r="C8" s="128"/>
      <c r="D8" s="128"/>
      <c r="E8" s="128"/>
      <c r="F8" s="174">
        <v>757015.0</v>
      </c>
      <c r="G8" s="174">
        <v>62928.0</v>
      </c>
      <c r="H8" s="128"/>
      <c r="I8" s="128"/>
      <c r="J8" s="128"/>
      <c r="K8" s="128"/>
      <c r="L8" s="174">
        <v>590964.0</v>
      </c>
      <c r="M8" s="174">
        <v>64340.0</v>
      </c>
      <c r="N8" s="128"/>
      <c r="O8" s="128"/>
      <c r="P8" s="174">
        <v>1.1360976E7</v>
      </c>
      <c r="Q8" s="128"/>
      <c r="R8" s="128"/>
      <c r="S8" s="174">
        <v>1249323.0</v>
      </c>
      <c r="T8" s="128"/>
      <c r="U8" s="128"/>
      <c r="V8" s="174">
        <v>1249323.0</v>
      </c>
      <c r="W8" s="174">
        <v>1.0111653E7</v>
      </c>
      <c r="Y8" s="174">
        <v>8681.0</v>
      </c>
      <c r="Z8" s="161"/>
      <c r="AA8" s="168">
        <v>2592.0</v>
      </c>
      <c r="AC8" s="128"/>
      <c r="AE8" s="174">
        <v>1030716.0</v>
      </c>
      <c r="AF8" s="174">
        <v>22594.0</v>
      </c>
      <c r="AG8" s="128"/>
      <c r="AH8" s="128"/>
      <c r="AI8" s="175">
        <v>44171.67361111111</v>
      </c>
      <c r="AJ8" s="175">
        <v>44171.68680555555</v>
      </c>
      <c r="AK8" s="174" t="s">
        <v>407</v>
      </c>
      <c r="AL8" s="174" t="s">
        <v>319</v>
      </c>
      <c r="AM8" s="174" t="s">
        <v>408</v>
      </c>
      <c r="AN8" s="174" t="s">
        <v>310</v>
      </c>
      <c r="AO8" s="120"/>
      <c r="AQ8" s="128"/>
      <c r="AR8" s="128"/>
      <c r="AS8" s="128"/>
      <c r="AT8" s="128"/>
      <c r="AU8" s="128"/>
      <c r="AV8" s="128"/>
    </row>
    <row r="9" ht="16.5" customHeight="1">
      <c r="A9" s="173">
        <v>44170.0</v>
      </c>
      <c r="B9" s="174" t="s">
        <v>222</v>
      </c>
      <c r="C9" s="128"/>
      <c r="D9" s="128"/>
      <c r="E9" s="128"/>
      <c r="F9" s="174">
        <v>738801.0</v>
      </c>
      <c r="G9" s="174">
        <v>61494.0</v>
      </c>
      <c r="H9" s="128"/>
      <c r="I9" s="128"/>
      <c r="J9" s="128"/>
      <c r="K9" s="128"/>
      <c r="L9" s="174">
        <v>587512.0</v>
      </c>
      <c r="M9" s="174">
        <v>63669.0</v>
      </c>
      <c r="N9" s="128"/>
      <c r="O9" s="128"/>
      <c r="P9" s="174">
        <v>1.1242753E7</v>
      </c>
      <c r="Q9" s="128"/>
      <c r="R9" s="128"/>
      <c r="S9" s="174">
        <v>1240750.0</v>
      </c>
      <c r="T9" s="128"/>
      <c r="U9" s="128"/>
      <c r="V9" s="174">
        <v>1240750.0</v>
      </c>
      <c r="W9" s="174">
        <v>1.0002003E7</v>
      </c>
      <c r="Y9" s="174">
        <v>8916.0</v>
      </c>
      <c r="Z9" s="161"/>
      <c r="AA9" s="168">
        <v>2663.0</v>
      </c>
      <c r="AC9" s="128"/>
      <c r="AE9" s="174">
        <v>1022297.0</v>
      </c>
      <c r="AF9" s="174">
        <v>22502.0</v>
      </c>
      <c r="AG9" s="128"/>
      <c r="AH9" s="128"/>
      <c r="AI9" s="175">
        <v>44170.69097222222</v>
      </c>
      <c r="AJ9" s="175">
        <v>44170.700694444444</v>
      </c>
      <c r="AK9" s="174" t="s">
        <v>317</v>
      </c>
      <c r="AL9" s="174" t="s">
        <v>312</v>
      </c>
      <c r="AM9" s="174" t="s">
        <v>408</v>
      </c>
      <c r="AN9" s="174" t="s">
        <v>310</v>
      </c>
      <c r="AO9" s="120"/>
      <c r="AQ9" s="128"/>
      <c r="AR9" s="128"/>
      <c r="AS9" s="128"/>
      <c r="AT9" s="128"/>
      <c r="AU9" s="128"/>
      <c r="AV9" s="128"/>
    </row>
    <row r="10" ht="16.5" customHeight="1">
      <c r="A10" s="173">
        <v>44169.0</v>
      </c>
      <c r="B10" s="174" t="s">
        <v>222</v>
      </c>
      <c r="C10" s="128"/>
      <c r="D10" s="128"/>
      <c r="E10" s="128"/>
      <c r="F10" s="174">
        <v>710943.0</v>
      </c>
      <c r="G10" s="174">
        <v>59737.0</v>
      </c>
      <c r="H10" s="128"/>
      <c r="I10" s="128"/>
      <c r="J10" s="128"/>
      <c r="K10" s="128"/>
      <c r="L10" s="174">
        <v>583553.0</v>
      </c>
      <c r="M10" s="174">
        <v>62869.0</v>
      </c>
      <c r="N10" s="128"/>
      <c r="O10" s="128"/>
      <c r="P10" s="174">
        <v>1.1111036E7</v>
      </c>
      <c r="Q10" s="128"/>
      <c r="R10" s="128"/>
      <c r="S10" s="174">
        <v>1228812.0</v>
      </c>
      <c r="T10" s="128"/>
      <c r="U10" s="128"/>
      <c r="V10" s="174">
        <v>1228812.0</v>
      </c>
      <c r="W10" s="174">
        <v>9882224.0</v>
      </c>
      <c r="Y10" s="174">
        <v>9015.0</v>
      </c>
      <c r="Z10" s="161"/>
      <c r="AA10" s="168">
        <v>2645.0</v>
      </c>
      <c r="AC10" s="128"/>
      <c r="AE10" s="174">
        <v>1012700.0</v>
      </c>
      <c r="AF10" s="174">
        <v>22255.0</v>
      </c>
      <c r="AG10" s="128"/>
      <c r="AH10" s="128"/>
      <c r="AI10" s="175">
        <v>44169.6875</v>
      </c>
      <c r="AJ10" s="175">
        <v>44169.69652777778</v>
      </c>
      <c r="AK10" s="174" t="s">
        <v>409</v>
      </c>
      <c r="AL10" s="174" t="s">
        <v>312</v>
      </c>
      <c r="AM10" s="174" t="s">
        <v>408</v>
      </c>
      <c r="AN10" s="174" t="s">
        <v>310</v>
      </c>
      <c r="AO10" s="120"/>
      <c r="AQ10" s="128"/>
      <c r="AR10" s="128"/>
      <c r="AS10" s="128"/>
      <c r="AT10" s="128"/>
      <c r="AU10" s="128"/>
      <c r="AV10" s="128"/>
    </row>
    <row r="11" ht="16.5" customHeight="1">
      <c r="A11" s="173">
        <v>44168.0</v>
      </c>
      <c r="B11" s="174" t="s">
        <v>222</v>
      </c>
      <c r="C11" s="128"/>
      <c r="D11" s="128"/>
      <c r="E11" s="128"/>
      <c r="F11" s="174">
        <v>686194.0</v>
      </c>
      <c r="G11" s="174">
        <v>57330.0</v>
      </c>
      <c r="H11" s="128"/>
      <c r="I11" s="128"/>
      <c r="J11" s="128"/>
      <c r="K11" s="128"/>
      <c r="L11" s="174">
        <v>578670.0</v>
      </c>
      <c r="M11" s="174">
        <v>62140.0</v>
      </c>
      <c r="N11" s="128"/>
      <c r="O11" s="128"/>
      <c r="P11" s="174">
        <v>1.1017447E7</v>
      </c>
      <c r="Q11" s="128"/>
      <c r="R11" s="128"/>
      <c r="S11" s="174">
        <v>1215113.0</v>
      </c>
      <c r="T11" s="128"/>
      <c r="U11" s="128"/>
      <c r="V11" s="174">
        <v>1215113.0</v>
      </c>
      <c r="W11" s="174">
        <v>9802334.0</v>
      </c>
      <c r="Y11" s="174">
        <v>9151.0</v>
      </c>
      <c r="Z11" s="161"/>
      <c r="AA11" s="168">
        <v>2623.0</v>
      </c>
      <c r="AC11" s="128"/>
      <c r="AE11" s="174">
        <v>1003141.0</v>
      </c>
      <c r="AF11" s="174">
        <v>22000.0</v>
      </c>
      <c r="AG11" s="128"/>
      <c r="AH11" s="128"/>
      <c r="AI11" s="175">
        <v>44168.76736111111</v>
      </c>
      <c r="AJ11" s="175">
        <v>44168.77569444444</v>
      </c>
      <c r="AK11" s="174" t="s">
        <v>319</v>
      </c>
      <c r="AL11" s="174" t="s">
        <v>327</v>
      </c>
      <c r="AM11" s="174" t="s">
        <v>408</v>
      </c>
      <c r="AN11" s="174" t="s">
        <v>310</v>
      </c>
      <c r="AO11" s="120"/>
      <c r="AQ11" s="128"/>
      <c r="AR11" s="128"/>
      <c r="AS11" s="128"/>
      <c r="AT11" s="128"/>
      <c r="AU11" s="128"/>
      <c r="AV11" s="128"/>
    </row>
    <row r="12" ht="16.5" customHeight="1">
      <c r="A12" s="173">
        <v>44167.0</v>
      </c>
      <c r="B12" s="174" t="s">
        <v>222</v>
      </c>
      <c r="C12" s="128"/>
      <c r="D12" s="128"/>
      <c r="E12" s="128"/>
      <c r="F12" s="174">
        <v>682029.0</v>
      </c>
      <c r="G12" s="174">
        <v>56878.0</v>
      </c>
      <c r="H12" s="128"/>
      <c r="I12" s="128"/>
      <c r="J12" s="128"/>
      <c r="K12" s="128"/>
      <c r="L12" s="174">
        <v>575536.0</v>
      </c>
      <c r="M12" s="174">
        <v>61488.0</v>
      </c>
      <c r="N12" s="128"/>
      <c r="O12" s="128"/>
      <c r="P12" s="174">
        <v>1.0932546E7</v>
      </c>
      <c r="Q12" s="128"/>
      <c r="R12" s="128"/>
      <c r="S12" s="174">
        <v>1200674.0</v>
      </c>
      <c r="T12" s="128"/>
      <c r="U12" s="128"/>
      <c r="V12" s="174">
        <v>1200674.0</v>
      </c>
      <c r="W12" s="174">
        <v>9731872.0</v>
      </c>
      <c r="Y12" s="174">
        <v>9109.0</v>
      </c>
      <c r="Z12" s="161"/>
      <c r="AA12" s="168">
        <v>2544.0</v>
      </c>
      <c r="AC12" s="128"/>
      <c r="AE12" s="174">
        <v>993151.0</v>
      </c>
      <c r="AF12" s="174">
        <v>21756.0</v>
      </c>
      <c r="AG12" s="128"/>
      <c r="AH12" s="128"/>
      <c r="AI12" s="175">
        <v>44167.73958333333</v>
      </c>
      <c r="AJ12" s="175">
        <v>44167.75277777778</v>
      </c>
      <c r="AK12" s="174" t="s">
        <v>327</v>
      </c>
      <c r="AL12" s="174" t="s">
        <v>320</v>
      </c>
      <c r="AM12" s="174" t="s">
        <v>408</v>
      </c>
      <c r="AN12" s="174" t="s">
        <v>310</v>
      </c>
      <c r="AO12" s="120"/>
      <c r="AQ12" s="128"/>
      <c r="AR12" s="128"/>
      <c r="AS12" s="128"/>
      <c r="AT12" s="128"/>
      <c r="AU12" s="128"/>
      <c r="AV12" s="128"/>
    </row>
    <row r="13" ht="16.5" customHeight="1">
      <c r="A13" s="173">
        <v>44166.0</v>
      </c>
      <c r="B13" s="174" t="s">
        <v>222</v>
      </c>
      <c r="C13" s="128"/>
      <c r="D13" s="128"/>
      <c r="E13" s="128"/>
      <c r="F13" s="174">
        <v>635013.0</v>
      </c>
      <c r="G13" s="174">
        <v>54253.0</v>
      </c>
      <c r="H13" s="128"/>
      <c r="I13" s="128"/>
      <c r="J13" s="128"/>
      <c r="K13" s="128"/>
      <c r="L13" s="174">
        <v>573566.0</v>
      </c>
      <c r="M13" s="174">
        <v>61129.0</v>
      </c>
      <c r="N13" s="128"/>
      <c r="O13" s="128"/>
      <c r="P13" s="174">
        <v>1.0870202E7</v>
      </c>
      <c r="Q13" s="128"/>
      <c r="R13" s="128"/>
      <c r="S13" s="174">
        <v>1184250.0</v>
      </c>
      <c r="T13" s="128"/>
      <c r="U13" s="128"/>
      <c r="V13" s="174">
        <v>1184250.0</v>
      </c>
      <c r="W13" s="174">
        <v>9685952.0</v>
      </c>
      <c r="Y13" s="174">
        <v>9047.0</v>
      </c>
      <c r="Z13" s="161"/>
      <c r="AA13" s="168">
        <v>2583.0</v>
      </c>
      <c r="AC13" s="128"/>
      <c r="AE13" s="174">
        <v>976517.0</v>
      </c>
      <c r="AF13" s="174">
        <v>21549.0</v>
      </c>
      <c r="AG13" s="128"/>
      <c r="AH13" s="128"/>
      <c r="AI13" s="175">
        <v>44166.73611111111</v>
      </c>
      <c r="AJ13" s="175">
        <v>44166.75833333333</v>
      </c>
      <c r="AK13" s="174" t="s">
        <v>312</v>
      </c>
      <c r="AL13" s="174" t="s">
        <v>329</v>
      </c>
      <c r="AM13" s="174" t="s">
        <v>408</v>
      </c>
      <c r="AN13" s="174" t="s">
        <v>310</v>
      </c>
      <c r="AO13" s="120"/>
      <c r="AQ13" s="128"/>
      <c r="AR13" s="128"/>
      <c r="AS13" s="128"/>
      <c r="AT13" s="128"/>
      <c r="AU13" s="128"/>
      <c r="AV13" s="128"/>
    </row>
    <row r="14" ht="16.5" customHeight="1">
      <c r="A14" s="173">
        <v>44165.0</v>
      </c>
      <c r="B14" s="174" t="s">
        <v>222</v>
      </c>
      <c r="C14" s="128"/>
      <c r="D14" s="128"/>
      <c r="E14" s="128"/>
      <c r="F14" s="174">
        <v>624708.0</v>
      </c>
      <c r="G14" s="174">
        <v>52625.0</v>
      </c>
      <c r="H14" s="128"/>
      <c r="I14" s="128"/>
      <c r="J14" s="128"/>
      <c r="K14" s="128"/>
      <c r="L14" s="174">
        <v>571451.0</v>
      </c>
      <c r="M14" s="174">
        <v>60825.0</v>
      </c>
      <c r="N14" s="128"/>
      <c r="O14" s="128"/>
      <c r="P14" s="174">
        <v>1.0761759E7</v>
      </c>
      <c r="Q14" s="128"/>
      <c r="R14" s="128"/>
      <c r="S14" s="174">
        <v>1168111.0</v>
      </c>
      <c r="T14" s="128"/>
      <c r="U14" s="128"/>
      <c r="V14" s="174">
        <v>1168111.0</v>
      </c>
      <c r="W14" s="174">
        <v>9593648.0</v>
      </c>
      <c r="Y14" s="174">
        <v>8900.0</v>
      </c>
      <c r="Z14" s="161"/>
      <c r="AA14" s="168">
        <v>2536.0</v>
      </c>
      <c r="AC14" s="128"/>
      <c r="AE14" s="174">
        <v>962639.0</v>
      </c>
      <c r="AF14" s="174">
        <v>21379.0</v>
      </c>
      <c r="AG14" s="128"/>
      <c r="AH14" s="128"/>
      <c r="AI14" s="175">
        <v>44165.73611111111</v>
      </c>
      <c r="AJ14" s="175">
        <v>44165.79236111111</v>
      </c>
      <c r="AK14" s="174" t="s">
        <v>320</v>
      </c>
      <c r="AL14" s="174" t="s">
        <v>312</v>
      </c>
      <c r="AM14" s="174" t="s">
        <v>408</v>
      </c>
      <c r="AN14" s="174" t="s">
        <v>310</v>
      </c>
      <c r="AO14" s="120"/>
      <c r="AQ14" s="128"/>
      <c r="AR14" s="128"/>
      <c r="AS14" s="128"/>
      <c r="AT14" s="128"/>
      <c r="AU14" s="128"/>
      <c r="AV14" s="128"/>
    </row>
    <row r="15" ht="16.5" customHeight="1">
      <c r="A15" s="173">
        <v>44164.0</v>
      </c>
      <c r="B15" s="174" t="s">
        <v>222</v>
      </c>
      <c r="C15" s="128"/>
      <c r="D15" s="128"/>
      <c r="E15" s="128"/>
      <c r="F15" s="174">
        <v>622415.0</v>
      </c>
      <c r="G15" s="174">
        <v>52529.0</v>
      </c>
      <c r="H15" s="128"/>
      <c r="I15" s="128"/>
      <c r="J15" s="128"/>
      <c r="K15" s="128"/>
      <c r="L15" s="174">
        <v>570888.0</v>
      </c>
      <c r="M15" s="174">
        <v>60759.0</v>
      </c>
      <c r="N15" s="128"/>
      <c r="O15" s="128"/>
      <c r="P15" s="174">
        <v>1.0703677E7</v>
      </c>
      <c r="Q15" s="128"/>
      <c r="R15" s="128"/>
      <c r="S15" s="174">
        <v>1157273.0</v>
      </c>
      <c r="T15" s="128"/>
      <c r="U15" s="128"/>
      <c r="V15" s="174">
        <v>1157273.0</v>
      </c>
      <c r="W15" s="174">
        <v>9546404.0</v>
      </c>
      <c r="Y15" s="174">
        <v>8634.0</v>
      </c>
      <c r="Z15" s="161"/>
      <c r="AA15" s="168">
        <v>2487.0</v>
      </c>
      <c r="AC15" s="128"/>
      <c r="AE15" s="174">
        <v>954465.0</v>
      </c>
      <c r="AF15" s="174">
        <v>21357.0</v>
      </c>
      <c r="AG15" s="128"/>
      <c r="AH15" s="128"/>
      <c r="AI15" s="175">
        <v>44164.631944444445</v>
      </c>
      <c r="AJ15" s="175">
        <v>44164.691666666666</v>
      </c>
      <c r="AK15" s="174" t="s">
        <v>410</v>
      </c>
      <c r="AL15" s="174" t="s">
        <v>322</v>
      </c>
      <c r="AM15" s="174" t="s">
        <v>408</v>
      </c>
      <c r="AN15" s="174" t="s">
        <v>310</v>
      </c>
      <c r="AO15" s="120"/>
      <c r="AQ15" s="128"/>
      <c r="AR15" s="128"/>
      <c r="AS15" s="128"/>
      <c r="AT15" s="128"/>
      <c r="AU15" s="128"/>
      <c r="AV15" s="128"/>
    </row>
    <row r="16" ht="16.5" customHeight="1">
      <c r="A16" s="173">
        <v>44163.0</v>
      </c>
      <c r="B16" s="174" t="s">
        <v>222</v>
      </c>
      <c r="C16" s="128"/>
      <c r="D16" s="128"/>
      <c r="E16" s="128"/>
      <c r="F16" s="174">
        <v>618165.0</v>
      </c>
      <c r="G16" s="174">
        <v>52106.0</v>
      </c>
      <c r="H16" s="128"/>
      <c r="I16" s="128"/>
      <c r="J16" s="128"/>
      <c r="K16" s="128"/>
      <c r="L16" s="174">
        <v>569242.0</v>
      </c>
      <c r="M16" s="174">
        <v>60487.0</v>
      </c>
      <c r="N16" s="128"/>
      <c r="O16" s="128"/>
      <c r="P16" s="174">
        <v>1.0636849E7</v>
      </c>
      <c r="Q16" s="128"/>
      <c r="R16" s="128"/>
      <c r="S16" s="174">
        <v>1151069.0</v>
      </c>
      <c r="T16" s="128"/>
      <c r="U16" s="128"/>
      <c r="V16" s="174">
        <v>1151069.0</v>
      </c>
      <c r="W16" s="174">
        <v>9485780.0</v>
      </c>
      <c r="Y16" s="174">
        <v>8597.0</v>
      </c>
      <c r="Z16" s="161"/>
      <c r="AA16" s="168">
        <v>2427.0</v>
      </c>
      <c r="AC16" s="128"/>
      <c r="AE16" s="174">
        <v>950586.0</v>
      </c>
      <c r="AF16" s="174">
        <v>21309.0</v>
      </c>
      <c r="AG16" s="128"/>
      <c r="AH16" s="128"/>
      <c r="AI16" s="175">
        <v>44163.649305555555</v>
      </c>
      <c r="AJ16" s="175">
        <v>44163.695138888885</v>
      </c>
      <c r="AK16" s="174" t="s">
        <v>309</v>
      </c>
      <c r="AL16" s="174" t="s">
        <v>320</v>
      </c>
      <c r="AM16" s="174" t="s">
        <v>408</v>
      </c>
      <c r="AN16" s="174" t="s">
        <v>310</v>
      </c>
      <c r="AO16" s="120"/>
      <c r="AQ16" s="128"/>
      <c r="AR16" s="128"/>
      <c r="AS16" s="128"/>
      <c r="AT16" s="128"/>
      <c r="AU16" s="128"/>
      <c r="AV16" s="128"/>
    </row>
    <row r="17" ht="16.5" customHeight="1">
      <c r="A17" s="173">
        <v>44162.0</v>
      </c>
      <c r="B17" s="174" t="s">
        <v>222</v>
      </c>
      <c r="C17" s="128"/>
      <c r="D17" s="128"/>
      <c r="E17" s="128"/>
      <c r="F17" s="174">
        <v>598680.0</v>
      </c>
      <c r="G17" s="174">
        <v>50637.0</v>
      </c>
      <c r="H17" s="128"/>
      <c r="I17" s="128"/>
      <c r="J17" s="128"/>
      <c r="K17" s="128"/>
      <c r="L17" s="174">
        <v>563123.0</v>
      </c>
      <c r="M17" s="174">
        <v>59679.0</v>
      </c>
      <c r="N17" s="128"/>
      <c r="O17" s="128"/>
      <c r="P17" s="174">
        <v>1.0498559E7</v>
      </c>
      <c r="Q17" s="128"/>
      <c r="R17" s="128"/>
      <c r="S17" s="174">
        <v>1147045.0</v>
      </c>
      <c r="T17" s="128"/>
      <c r="U17" s="128"/>
      <c r="V17" s="174">
        <v>1147045.0</v>
      </c>
      <c r="W17" s="174">
        <v>9351514.0</v>
      </c>
      <c r="Y17" s="174">
        <v>8518.0</v>
      </c>
      <c r="Z17" s="161"/>
      <c r="AA17" s="168">
        <v>2449.0</v>
      </c>
      <c r="AC17" s="128"/>
      <c r="AE17" s="174">
        <v>946663.0</v>
      </c>
      <c r="AF17" s="174">
        <v>21207.0</v>
      </c>
      <c r="AG17" s="128"/>
      <c r="AH17" s="128"/>
      <c r="AI17" s="175">
        <v>44162.631944444445</v>
      </c>
      <c r="AJ17" s="175">
        <v>44162.70277777778</v>
      </c>
      <c r="AK17" s="174" t="s">
        <v>411</v>
      </c>
      <c r="AL17" s="174" t="s">
        <v>326</v>
      </c>
      <c r="AM17" s="174" t="s">
        <v>408</v>
      </c>
      <c r="AN17" s="174" t="s">
        <v>310</v>
      </c>
      <c r="AO17" s="120"/>
      <c r="AQ17" s="128"/>
      <c r="AR17" s="128"/>
      <c r="AS17" s="128"/>
      <c r="AT17" s="128"/>
      <c r="AU17" s="128"/>
      <c r="AV17" s="128"/>
    </row>
    <row r="18" ht="16.5" customHeight="1">
      <c r="A18" s="173">
        <v>44161.0</v>
      </c>
      <c r="B18" s="174" t="s">
        <v>222</v>
      </c>
      <c r="C18" s="128"/>
      <c r="D18" s="128"/>
      <c r="E18" s="128"/>
      <c r="F18" s="174">
        <v>586938.0</v>
      </c>
      <c r="G18" s="174">
        <v>49436.0</v>
      </c>
      <c r="H18" s="128"/>
      <c r="I18" s="128"/>
      <c r="J18" s="128"/>
      <c r="K18" s="128"/>
      <c r="L18" s="174">
        <v>560010.0</v>
      </c>
      <c r="M18" s="174">
        <v>59031.0</v>
      </c>
      <c r="N18" s="128"/>
      <c r="O18" s="128"/>
      <c r="P18" s="174">
        <v>1.0386194E7</v>
      </c>
      <c r="Q18" s="128"/>
      <c r="R18" s="128"/>
      <c r="S18" s="174">
        <v>1143616.0</v>
      </c>
      <c r="T18" s="128"/>
      <c r="U18" s="128"/>
      <c r="V18" s="174">
        <v>1143616.0</v>
      </c>
      <c r="W18" s="174">
        <v>9242578.0</v>
      </c>
      <c r="Y18" s="174">
        <v>8706.0</v>
      </c>
      <c r="Z18" s="161"/>
      <c r="AA18" s="168">
        <v>2444.0</v>
      </c>
      <c r="AC18" s="128"/>
      <c r="AE18" s="174">
        <v>943457.0</v>
      </c>
      <c r="AF18" s="174">
        <v>21156.0</v>
      </c>
      <c r="AH18" s="128"/>
      <c r="AI18" s="175">
        <v>44161.63541666667</v>
      </c>
      <c r="AJ18" s="175">
        <v>44161.66875</v>
      </c>
      <c r="AK18" s="174" t="s">
        <v>317</v>
      </c>
      <c r="AL18" s="174" t="s">
        <v>308</v>
      </c>
      <c r="AM18" s="174" t="s">
        <v>408</v>
      </c>
      <c r="AN18" s="174" t="s">
        <v>310</v>
      </c>
      <c r="AO18" s="120"/>
      <c r="AQ18" s="128"/>
      <c r="AR18" s="128"/>
      <c r="AS18" s="128"/>
      <c r="AT18" s="128"/>
      <c r="AU18" s="128"/>
      <c r="AV18" s="128"/>
    </row>
    <row r="19" ht="16.5" customHeight="1">
      <c r="A19" s="173">
        <v>44160.0</v>
      </c>
      <c r="B19" s="174" t="s">
        <v>222</v>
      </c>
      <c r="C19" s="128"/>
      <c r="D19" s="128"/>
      <c r="E19" s="128"/>
      <c r="F19" s="174">
        <v>580108.0</v>
      </c>
      <c r="G19" s="174">
        <v>48922.0</v>
      </c>
      <c r="H19" s="128"/>
      <c r="I19" s="128"/>
      <c r="J19" s="128"/>
      <c r="K19" s="128"/>
      <c r="L19" s="174">
        <v>556284.0</v>
      </c>
      <c r="M19" s="174">
        <v>58350.0</v>
      </c>
      <c r="N19" s="128"/>
      <c r="O19" s="128"/>
      <c r="P19" s="174">
        <v>1.0319842E7</v>
      </c>
      <c r="Q19" s="128"/>
      <c r="R19" s="128"/>
      <c r="S19" s="174">
        <v>1130980.0</v>
      </c>
      <c r="T19" s="128"/>
      <c r="U19" s="128"/>
      <c r="V19" s="174">
        <v>1130980.0</v>
      </c>
      <c r="W19" s="174">
        <v>9188862.0</v>
      </c>
      <c r="Y19" s="174">
        <v>8585.0</v>
      </c>
      <c r="Z19" s="161"/>
      <c r="AA19" s="168">
        <v>2356.0</v>
      </c>
      <c r="AC19" s="128"/>
      <c r="AE19" s="174">
        <v>935011.0</v>
      </c>
      <c r="AF19" s="174">
        <v>20950.0</v>
      </c>
      <c r="AH19" s="128"/>
      <c r="AI19" s="175">
        <v>44160.69791666667</v>
      </c>
      <c r="AJ19" s="176">
        <v>44160.73055555555</v>
      </c>
      <c r="AK19" s="174" t="s">
        <v>412</v>
      </c>
      <c r="AL19" s="174" t="s">
        <v>308</v>
      </c>
      <c r="AM19" s="174" t="s">
        <v>408</v>
      </c>
      <c r="AN19" s="174" t="s">
        <v>310</v>
      </c>
      <c r="AO19" s="120"/>
      <c r="AQ19" s="128"/>
      <c r="AR19" s="128"/>
      <c r="AS19" s="128"/>
      <c r="AT19" s="128"/>
      <c r="AU19" s="128"/>
      <c r="AV19" s="128"/>
    </row>
    <row r="20" ht="16.5" customHeight="1">
      <c r="A20" s="173">
        <v>44159.0</v>
      </c>
      <c r="B20" s="174" t="s">
        <v>222</v>
      </c>
      <c r="C20" s="128"/>
      <c r="D20" s="128"/>
      <c r="E20" s="128"/>
      <c r="F20" s="174">
        <v>576901.0</v>
      </c>
      <c r="G20" s="174">
        <v>48434.0</v>
      </c>
      <c r="H20" s="128"/>
      <c r="I20" s="128"/>
      <c r="J20" s="128"/>
      <c r="K20" s="128"/>
      <c r="L20" s="174">
        <v>553956.0</v>
      </c>
      <c r="M20" s="174">
        <v>57944.0</v>
      </c>
      <c r="N20" s="128"/>
      <c r="O20" s="128"/>
      <c r="P20" s="174">
        <v>1.0240403E7</v>
      </c>
      <c r="Q20" s="128"/>
      <c r="R20" s="128"/>
      <c r="S20" s="174">
        <v>1115371.0</v>
      </c>
      <c r="T20" s="128"/>
      <c r="U20" s="128"/>
      <c r="V20" s="174">
        <v>1115371.0</v>
      </c>
      <c r="W20" s="174">
        <v>9125032.0</v>
      </c>
      <c r="Y20" s="174">
        <v>8495.0</v>
      </c>
      <c r="Z20" s="161"/>
      <c r="AA20" s="168">
        <v>2331.0</v>
      </c>
      <c r="AC20" s="128"/>
      <c r="AE20" s="174">
        <v>927331.0</v>
      </c>
      <c r="AF20" s="174">
        <v>20750.0</v>
      </c>
      <c r="AH20" s="128"/>
      <c r="AI20" s="175">
        <v>44159.68402777778</v>
      </c>
      <c r="AJ20" s="176">
        <v>44159.7</v>
      </c>
      <c r="AK20" s="174" t="s">
        <v>309</v>
      </c>
      <c r="AL20" s="174" t="s">
        <v>317</v>
      </c>
      <c r="AM20" s="174" t="s">
        <v>408</v>
      </c>
      <c r="AN20" s="174" t="s">
        <v>310</v>
      </c>
      <c r="AO20" s="120"/>
      <c r="AQ20" s="128"/>
      <c r="AR20" s="128"/>
      <c r="AS20" s="128"/>
      <c r="AT20" s="128"/>
      <c r="AU20" s="128"/>
      <c r="AV20" s="128"/>
    </row>
    <row r="21" ht="16.5" customHeight="1">
      <c r="A21" s="173">
        <v>44158.0</v>
      </c>
      <c r="B21" s="174" t="s">
        <v>222</v>
      </c>
      <c r="C21" s="128"/>
      <c r="D21" s="128"/>
      <c r="E21" s="128"/>
      <c r="F21" s="174">
        <v>571916.0</v>
      </c>
      <c r="G21" s="174">
        <v>47800.0</v>
      </c>
      <c r="H21" s="128"/>
      <c r="I21" s="128"/>
      <c r="J21" s="128"/>
      <c r="K21" s="128"/>
      <c r="L21" s="174">
        <v>552103.0</v>
      </c>
      <c r="M21" s="174">
        <v>57713.0</v>
      </c>
      <c r="N21" s="128"/>
      <c r="O21" s="128"/>
      <c r="P21" s="174">
        <v>1.0123856E7</v>
      </c>
      <c r="Q21" s="128"/>
      <c r="R21" s="128"/>
      <c r="S21" s="174">
        <v>1100979.0</v>
      </c>
      <c r="T21" s="128"/>
      <c r="U21" s="128"/>
      <c r="V21" s="174">
        <v>1100979.0</v>
      </c>
      <c r="W21" s="174">
        <v>9022877.0</v>
      </c>
      <c r="Y21" s="174">
        <v>8353.0</v>
      </c>
      <c r="Z21" s="161"/>
      <c r="AA21" s="168">
        <v>2299.0</v>
      </c>
      <c r="AC21" s="128"/>
      <c r="AE21" s="174">
        <v>917739.0</v>
      </c>
      <c r="AF21" s="174">
        <v>20588.0</v>
      </c>
      <c r="AH21" s="128"/>
      <c r="AI21" s="175">
        <v>44158.69097222222</v>
      </c>
      <c r="AJ21" s="176">
        <v>44158.70694444445</v>
      </c>
      <c r="AK21" s="174" t="s">
        <v>317</v>
      </c>
      <c r="AL21" s="174" t="s">
        <v>325</v>
      </c>
      <c r="AM21" s="174" t="s">
        <v>408</v>
      </c>
      <c r="AN21" s="174" t="s">
        <v>310</v>
      </c>
      <c r="AO21" s="120"/>
      <c r="AQ21" s="128"/>
      <c r="AR21" s="128"/>
      <c r="AS21" s="128"/>
      <c r="AT21" s="128"/>
      <c r="AU21" s="128"/>
      <c r="AV21" s="128"/>
    </row>
    <row r="22" ht="16.5" customHeight="1">
      <c r="A22" s="173">
        <v>44157.0</v>
      </c>
      <c r="B22" s="174" t="s">
        <v>222</v>
      </c>
      <c r="C22" s="128"/>
      <c r="D22" s="128"/>
      <c r="E22" s="128"/>
      <c r="F22" s="174">
        <v>553746.0</v>
      </c>
      <c r="G22" s="174">
        <v>46849.0</v>
      </c>
      <c r="H22" s="128"/>
      <c r="I22" s="128"/>
      <c r="J22" s="128"/>
      <c r="K22" s="128"/>
      <c r="L22" s="174">
        <v>548439.0</v>
      </c>
      <c r="M22" s="174">
        <v>57040.0</v>
      </c>
      <c r="N22" s="128"/>
      <c r="O22" s="128"/>
      <c r="P22" s="174">
        <v>9991420.0</v>
      </c>
      <c r="Q22" s="128"/>
      <c r="R22" s="128"/>
      <c r="S22" s="174">
        <v>1094275.0</v>
      </c>
      <c r="T22" s="128"/>
      <c r="U22" s="128"/>
      <c r="V22" s="174">
        <v>1094275.0</v>
      </c>
      <c r="W22" s="174">
        <v>8897145.0</v>
      </c>
      <c r="Y22" s="174">
        <v>8174.0</v>
      </c>
      <c r="Z22" s="161"/>
      <c r="AA22" s="168">
        <v>2215.0</v>
      </c>
      <c r="AC22" s="128"/>
      <c r="AE22" s="174">
        <v>913796.0</v>
      </c>
      <c r="AF22" s="174">
        <v>20556.0</v>
      </c>
      <c r="AH22" s="128"/>
      <c r="AI22" s="175">
        <v>44157.57638888889</v>
      </c>
      <c r="AJ22" s="176">
        <v>44157.71041666667</v>
      </c>
      <c r="AK22" s="174" t="s">
        <v>413</v>
      </c>
      <c r="AL22" s="174" t="s">
        <v>414</v>
      </c>
      <c r="AM22" s="174" t="s">
        <v>408</v>
      </c>
      <c r="AN22" s="174" t="s">
        <v>310</v>
      </c>
      <c r="AO22" s="120"/>
      <c r="AQ22" s="128"/>
      <c r="AR22" s="128"/>
      <c r="AS22" s="128"/>
      <c r="AT22" s="128"/>
      <c r="AU22" s="128"/>
      <c r="AV22" s="128"/>
    </row>
    <row r="23" ht="16.5" customHeight="1">
      <c r="A23" s="173">
        <v>44156.0</v>
      </c>
      <c r="B23" s="174" t="s">
        <v>222</v>
      </c>
      <c r="C23" s="128"/>
      <c r="D23" s="128"/>
      <c r="E23" s="128"/>
      <c r="F23" s="174">
        <v>545220.0</v>
      </c>
      <c r="G23" s="174">
        <v>46285.0</v>
      </c>
      <c r="H23" s="128"/>
      <c r="I23" s="128"/>
      <c r="J23" s="128"/>
      <c r="K23" s="128"/>
      <c r="L23" s="174">
        <v>545643.0</v>
      </c>
      <c r="M23" s="174">
        <v>56537.0</v>
      </c>
      <c r="N23" s="128"/>
      <c r="O23" s="128"/>
      <c r="P23" s="174">
        <v>9908129.0</v>
      </c>
      <c r="Q23" s="128"/>
      <c r="R23" s="128"/>
      <c r="S23" s="174">
        <v>1085524.0</v>
      </c>
      <c r="T23" s="128"/>
      <c r="U23" s="128"/>
      <c r="V23" s="174">
        <v>1085524.0</v>
      </c>
      <c r="W23" s="174">
        <v>8822605.0</v>
      </c>
      <c r="Y23" s="174">
        <v>8245.0</v>
      </c>
      <c r="Z23" s="161"/>
      <c r="AA23" s="168">
        <v>2195.0</v>
      </c>
      <c r="AC23" s="128"/>
      <c r="AE23" s="174">
        <v>909137.0</v>
      </c>
      <c r="AF23" s="174">
        <v>20467.0</v>
      </c>
      <c r="AH23" s="128"/>
      <c r="AI23" s="175">
        <v>44156.64236111111</v>
      </c>
      <c r="AJ23" s="176">
        <v>44156.69027777778</v>
      </c>
      <c r="AK23" s="174" t="s">
        <v>309</v>
      </c>
      <c r="AL23" s="174" t="s">
        <v>324</v>
      </c>
      <c r="AM23" s="174" t="s">
        <v>408</v>
      </c>
      <c r="AN23" s="174" t="s">
        <v>310</v>
      </c>
      <c r="AO23" s="120"/>
      <c r="AQ23" s="128"/>
      <c r="AR23" s="128"/>
      <c r="AS23" s="128"/>
      <c r="AT23" s="128"/>
      <c r="AU23" s="128"/>
      <c r="AV23" s="128"/>
    </row>
    <row r="24" ht="16.5" customHeight="1">
      <c r="A24" s="173">
        <v>44155.0</v>
      </c>
      <c r="B24" s="174" t="s">
        <v>222</v>
      </c>
      <c r="C24" s="128"/>
      <c r="D24" s="128"/>
      <c r="E24" s="128"/>
      <c r="F24" s="174">
        <v>535673.0</v>
      </c>
      <c r="G24" s="174">
        <v>45348.0</v>
      </c>
      <c r="H24" s="128"/>
      <c r="I24" s="128"/>
      <c r="J24" s="128"/>
      <c r="K24" s="128"/>
      <c r="L24" s="174">
        <v>539765.0</v>
      </c>
      <c r="M24" s="174">
        <v>55555.0</v>
      </c>
      <c r="N24" s="128"/>
      <c r="O24" s="128"/>
      <c r="P24" s="174">
        <v>9787236.0</v>
      </c>
      <c r="Q24" s="128"/>
      <c r="R24" s="128"/>
      <c r="S24" s="174">
        <v>1072698.0</v>
      </c>
      <c r="T24" s="128"/>
      <c r="U24" s="128"/>
      <c r="V24" s="174">
        <v>1072698.0</v>
      </c>
      <c r="W24" s="174">
        <v>8714538.0</v>
      </c>
      <c r="Y24" s="174">
        <v>8164.0</v>
      </c>
      <c r="Z24" s="161"/>
      <c r="AA24" s="168">
        <v>2214.0</v>
      </c>
      <c r="AC24" s="128"/>
      <c r="AE24" s="174">
        <v>901943.0</v>
      </c>
      <c r="AF24" s="174">
        <v>20296.0</v>
      </c>
      <c r="AH24" s="128"/>
      <c r="AI24" s="175">
        <v>44155.78472222222</v>
      </c>
      <c r="AJ24" s="176">
        <v>44155.74861111111</v>
      </c>
      <c r="AK24" s="174" t="s">
        <v>317</v>
      </c>
      <c r="AL24" s="174" t="s">
        <v>322</v>
      </c>
      <c r="AM24" s="174" t="s">
        <v>408</v>
      </c>
      <c r="AN24" s="174" t="s">
        <v>310</v>
      </c>
      <c r="AO24" s="120"/>
      <c r="AQ24" s="128"/>
      <c r="AR24" s="128"/>
      <c r="AS24" s="128"/>
      <c r="AT24" s="128"/>
      <c r="AU24" s="128"/>
      <c r="AV24" s="128"/>
    </row>
    <row r="25" ht="16.5" customHeight="1">
      <c r="A25" s="173">
        <v>44154.0</v>
      </c>
      <c r="B25" s="174" t="s">
        <v>222</v>
      </c>
      <c r="C25" s="128"/>
      <c r="D25" s="128"/>
      <c r="E25" s="128"/>
      <c r="F25" s="174">
        <v>522222.0</v>
      </c>
      <c r="G25" s="174">
        <v>44199.0</v>
      </c>
      <c r="H25" s="128"/>
      <c r="I25" s="128"/>
      <c r="J25" s="128"/>
      <c r="K25" s="128"/>
      <c r="L25" s="174">
        <v>535321.0</v>
      </c>
      <c r="M25" s="174">
        <v>54717.0</v>
      </c>
      <c r="N25" s="128"/>
      <c r="O25" s="128"/>
      <c r="P25" s="174">
        <v>9656497.0</v>
      </c>
      <c r="Q25" s="128"/>
      <c r="R25" s="128"/>
      <c r="S25" s="174">
        <v>1060883.0</v>
      </c>
      <c r="T25" s="128"/>
      <c r="U25" s="128"/>
      <c r="V25" s="174">
        <v>1060883.0</v>
      </c>
      <c r="W25" s="174">
        <v>8595614.0</v>
      </c>
      <c r="Y25" s="174">
        <v>7982.0</v>
      </c>
      <c r="Z25" s="161"/>
      <c r="AA25" s="168">
        <v>2154.0</v>
      </c>
      <c r="AC25" s="128"/>
      <c r="AE25" s="174">
        <v>896191.0</v>
      </c>
      <c r="AF25" s="174">
        <v>20113.0</v>
      </c>
      <c r="AH25" s="128"/>
      <c r="AI25" s="175">
        <v>44154.73958333333</v>
      </c>
      <c r="AJ25" s="176">
        <v>44154.75208333333</v>
      </c>
      <c r="AK25" s="174" t="s">
        <v>317</v>
      </c>
      <c r="AL25" s="174" t="s">
        <v>330</v>
      </c>
      <c r="AM25" s="174" t="s">
        <v>408</v>
      </c>
      <c r="AN25" s="174" t="s">
        <v>310</v>
      </c>
      <c r="AO25" s="120"/>
      <c r="AQ25" s="128"/>
      <c r="AR25" s="128"/>
      <c r="AS25" s="128"/>
      <c r="AT25" s="128"/>
      <c r="AU25" s="128"/>
      <c r="AV25" s="128"/>
    </row>
    <row r="26" ht="16.5" customHeight="1">
      <c r="A26" s="173">
        <v>44153.0</v>
      </c>
      <c r="B26" s="174" t="s">
        <v>222</v>
      </c>
      <c r="C26" s="128"/>
      <c r="D26" s="128"/>
      <c r="E26" s="128"/>
      <c r="F26" s="174">
        <v>512253.0</v>
      </c>
      <c r="G26" s="174">
        <v>43087.0</v>
      </c>
      <c r="H26" s="128"/>
      <c r="I26" s="128"/>
      <c r="J26" s="128"/>
      <c r="K26" s="128"/>
      <c r="L26" s="174">
        <v>532113.0</v>
      </c>
      <c r="M26" s="174">
        <v>54291.0</v>
      </c>
      <c r="N26" s="128"/>
      <c r="O26" s="128"/>
      <c r="P26" s="174">
        <v>9522343.0</v>
      </c>
      <c r="Q26" s="128"/>
      <c r="R26" s="128"/>
      <c r="S26" s="174">
        <v>1048383.0</v>
      </c>
      <c r="T26" s="128"/>
      <c r="U26" s="128"/>
      <c r="V26" s="168">
        <v>1048383.0</v>
      </c>
      <c r="W26" s="168">
        <v>8473960.0</v>
      </c>
      <c r="Y26" s="168">
        <v>7958.0</v>
      </c>
      <c r="Z26" s="161"/>
      <c r="AA26" s="168">
        <v>2127.0</v>
      </c>
      <c r="AE26" s="168">
        <v>889099.0</v>
      </c>
      <c r="AF26" s="168">
        <v>19883.0</v>
      </c>
      <c r="AH26" s="128"/>
      <c r="AI26" s="175">
        <v>44153.73611111111</v>
      </c>
      <c r="AJ26" s="175">
        <v>44153.75625</v>
      </c>
      <c r="AK26" s="174" t="s">
        <v>415</v>
      </c>
      <c r="AL26" s="174" t="s">
        <v>325</v>
      </c>
      <c r="AM26" s="174" t="s">
        <v>408</v>
      </c>
      <c r="AN26" s="174" t="s">
        <v>310</v>
      </c>
      <c r="AQ26" s="128"/>
      <c r="AR26" s="128"/>
      <c r="AS26" s="128"/>
      <c r="AT26" s="128"/>
      <c r="AU26" s="128"/>
      <c r="AV26" s="128"/>
    </row>
    <row r="27" ht="16.5" customHeight="1">
      <c r="A27" s="173">
        <v>44152.0</v>
      </c>
      <c r="B27" s="174" t="s">
        <v>222</v>
      </c>
      <c r="C27" s="128"/>
      <c r="D27" s="128"/>
      <c r="E27" s="128"/>
      <c r="F27" s="174">
        <v>507805.0</v>
      </c>
      <c r="G27" s="174">
        <v>42551.0</v>
      </c>
      <c r="H27" s="128"/>
      <c r="I27" s="128"/>
      <c r="J27" s="128"/>
      <c r="K27" s="128"/>
      <c r="L27" s="174">
        <v>530418.0</v>
      </c>
      <c r="M27" s="174">
        <v>54046.0</v>
      </c>
      <c r="N27" s="128"/>
      <c r="O27" s="128"/>
      <c r="P27" s="174">
        <v>9441069.0</v>
      </c>
      <c r="Q27" s="128"/>
      <c r="R27" s="128"/>
      <c r="S27" s="174">
        <v>1039513.0</v>
      </c>
      <c r="T27" s="128"/>
      <c r="U27" s="128"/>
      <c r="V27" s="168">
        <v>1039513.0</v>
      </c>
      <c r="W27" s="168">
        <v>8401556.0</v>
      </c>
      <c r="Y27" s="168">
        <v>7841.0</v>
      </c>
      <c r="Z27" s="161"/>
      <c r="AA27" s="168">
        <v>2127.0</v>
      </c>
      <c r="AE27" s="168">
        <v>883223.0</v>
      </c>
      <c r="AF27" s="168">
        <v>19696.0</v>
      </c>
      <c r="AH27" s="128"/>
      <c r="AI27" s="175">
        <v>44152.8125</v>
      </c>
      <c r="AJ27" s="175">
        <v>44152.77569444444</v>
      </c>
      <c r="AK27" s="174" t="s">
        <v>317</v>
      </c>
      <c r="AL27" s="174" t="s">
        <v>326</v>
      </c>
      <c r="AM27" s="174" t="s">
        <v>408</v>
      </c>
      <c r="AN27" s="174" t="s">
        <v>310</v>
      </c>
      <c r="AQ27" s="128"/>
      <c r="AR27" s="128"/>
      <c r="AS27" s="128"/>
      <c r="AT27" s="128"/>
      <c r="AU27" s="128"/>
      <c r="AV27" s="128"/>
    </row>
    <row r="28" ht="16.5" customHeight="1">
      <c r="A28" s="173">
        <v>44151.0</v>
      </c>
      <c r="B28" s="174" t="s">
        <v>222</v>
      </c>
      <c r="C28" s="128"/>
      <c r="D28" s="128"/>
      <c r="E28" s="128"/>
      <c r="F28" s="174">
        <v>495966.0</v>
      </c>
      <c r="G28" s="174">
        <v>41850.0</v>
      </c>
      <c r="H28" s="128"/>
      <c r="I28" s="128"/>
      <c r="J28" s="128"/>
      <c r="K28" s="128"/>
      <c r="L28" s="174">
        <v>528417.0</v>
      </c>
      <c r="M28" s="174">
        <v>53738.0</v>
      </c>
      <c r="N28" s="128"/>
      <c r="O28" s="128"/>
      <c r="P28" s="174">
        <v>9371443.0</v>
      </c>
      <c r="Q28" s="128"/>
      <c r="R28" s="128"/>
      <c r="S28" s="174">
        <v>1027889.0</v>
      </c>
      <c r="T28" s="128"/>
      <c r="U28" s="128"/>
      <c r="V28" s="168">
        <v>1027889.0</v>
      </c>
      <c r="W28" s="168">
        <v>8350722.0</v>
      </c>
      <c r="Y28" s="168">
        <v>7468.0</v>
      </c>
      <c r="Z28" s="161"/>
      <c r="AA28" s="168">
        <v>2047.0</v>
      </c>
      <c r="AE28" s="168">
        <v>875521.0</v>
      </c>
      <c r="AF28" s="168">
        <v>19579.0</v>
      </c>
      <c r="AH28" s="128"/>
      <c r="AI28" s="175">
        <v>44151.74652777778</v>
      </c>
      <c r="AJ28" s="175">
        <v>44151.76111111111</v>
      </c>
      <c r="AK28" s="174" t="s">
        <v>317</v>
      </c>
      <c r="AL28" s="174" t="s">
        <v>325</v>
      </c>
      <c r="AM28" s="174" t="s">
        <v>408</v>
      </c>
      <c r="AN28" s="174" t="s">
        <v>310</v>
      </c>
      <c r="AQ28" s="128"/>
      <c r="AR28" s="128"/>
      <c r="AS28" s="128"/>
      <c r="AT28" s="128"/>
      <c r="AU28" s="128"/>
      <c r="AV28" s="128"/>
    </row>
    <row r="29" ht="16.5" customHeight="1">
      <c r="A29" s="173">
        <v>44150.0</v>
      </c>
      <c r="B29" s="174" t="s">
        <v>222</v>
      </c>
      <c r="C29" s="128"/>
      <c r="D29" s="128"/>
      <c r="E29" s="128"/>
      <c r="F29" s="174">
        <v>495966.0</v>
      </c>
      <c r="G29" s="174">
        <v>41850.0</v>
      </c>
      <c r="H29" s="128"/>
      <c r="I29" s="128"/>
      <c r="J29" s="128"/>
      <c r="K29" s="128"/>
      <c r="L29" s="174">
        <v>528417.0</v>
      </c>
      <c r="M29" s="174">
        <v>53738.0</v>
      </c>
      <c r="N29" s="128"/>
      <c r="O29" s="128"/>
      <c r="P29" s="174">
        <v>9371443.0</v>
      </c>
      <c r="Q29" s="128"/>
      <c r="R29" s="128"/>
      <c r="S29" s="174">
        <v>1020721.0</v>
      </c>
      <c r="T29" s="128"/>
      <c r="U29" s="128"/>
      <c r="V29" s="168">
        <v>1020721.0</v>
      </c>
      <c r="W29" s="168">
        <v>8350722.0</v>
      </c>
      <c r="Y29" s="168">
        <v>7274.0</v>
      </c>
      <c r="Z29" s="161"/>
      <c r="AA29" s="168">
        <v>2047.0</v>
      </c>
      <c r="AE29" s="168">
        <v>871784.0</v>
      </c>
      <c r="AF29" s="168">
        <v>19559.0</v>
      </c>
      <c r="AH29" s="128"/>
      <c r="AI29" s="175">
        <v>44150.84722222222</v>
      </c>
      <c r="AJ29" s="175">
        <v>44150.79583333334</v>
      </c>
      <c r="AK29" s="174" t="s">
        <v>329</v>
      </c>
      <c r="AL29" s="174" t="s">
        <v>336</v>
      </c>
      <c r="AM29" s="174" t="s">
        <v>408</v>
      </c>
      <c r="AN29" s="174" t="s">
        <v>310</v>
      </c>
      <c r="AQ29" s="128"/>
      <c r="AR29" s="128"/>
      <c r="AS29" s="128"/>
      <c r="AT29" s="128"/>
      <c r="AU29" s="128"/>
      <c r="AV29" s="128"/>
    </row>
    <row r="30" ht="16.5" customHeight="1">
      <c r="A30" s="173">
        <v>44149.0</v>
      </c>
      <c r="B30" s="174" t="s">
        <v>222</v>
      </c>
      <c r="C30" s="128"/>
      <c r="D30" s="128"/>
      <c r="E30" s="128"/>
      <c r="F30" s="174">
        <v>482529.0</v>
      </c>
      <c r="G30" s="174">
        <v>40473.0</v>
      </c>
      <c r="H30" s="128"/>
      <c r="I30" s="128"/>
      <c r="J30" s="128"/>
      <c r="K30" s="128"/>
      <c r="L30" s="174">
        <v>523180.0</v>
      </c>
      <c r="M30" s="174">
        <v>52886.0</v>
      </c>
      <c r="N30" s="128"/>
      <c r="O30" s="128"/>
      <c r="P30" s="174">
        <v>9235382.0</v>
      </c>
      <c r="Q30" s="128"/>
      <c r="R30" s="128"/>
      <c r="S30" s="174">
        <v>1014160.0</v>
      </c>
      <c r="T30" s="128"/>
      <c r="U30" s="128"/>
      <c r="V30" s="168">
        <v>1014160.0</v>
      </c>
      <c r="W30" s="168">
        <v>8221222.0</v>
      </c>
      <c r="Y30" s="168">
        <v>7151.0</v>
      </c>
      <c r="Z30" s="161"/>
      <c r="AA30" s="168">
        <v>1976.0</v>
      </c>
      <c r="AE30" s="168">
        <v>861205.0</v>
      </c>
      <c r="AF30" s="168">
        <v>19470.0</v>
      </c>
      <c r="AH30" s="128"/>
      <c r="AI30" s="175">
        <v>44149.66666666667</v>
      </c>
      <c r="AJ30" s="175">
        <v>44149.68680555555</v>
      </c>
      <c r="AK30" s="174" t="s">
        <v>320</v>
      </c>
      <c r="AL30" s="174" t="s">
        <v>316</v>
      </c>
      <c r="AM30" s="174" t="s">
        <v>408</v>
      </c>
      <c r="AN30" s="174" t="s">
        <v>310</v>
      </c>
      <c r="AQ30" s="128"/>
      <c r="AR30" s="128"/>
      <c r="AS30" s="128"/>
      <c r="AT30" s="128"/>
      <c r="AU30" s="128"/>
      <c r="AV30" s="128"/>
    </row>
    <row r="31" ht="16.5" customHeight="1">
      <c r="A31" s="173">
        <v>44148.0</v>
      </c>
      <c r="B31" s="174" t="s">
        <v>222</v>
      </c>
      <c r="C31" s="128"/>
      <c r="D31" s="128"/>
      <c r="E31" s="128"/>
      <c r="F31" s="174">
        <v>463438.0</v>
      </c>
      <c r="G31" s="174">
        <v>38853.0</v>
      </c>
      <c r="H31" s="128"/>
      <c r="I31" s="128"/>
      <c r="J31" s="128"/>
      <c r="K31" s="128"/>
      <c r="L31" s="174">
        <v>519740.0</v>
      </c>
      <c r="M31" s="174">
        <v>52329.0</v>
      </c>
      <c r="N31" s="128"/>
      <c r="O31" s="128"/>
      <c r="P31" s="174">
        <v>9153369.0</v>
      </c>
      <c r="Q31" s="128"/>
      <c r="R31" s="128"/>
      <c r="S31" s="174">
        <v>1004983.0</v>
      </c>
      <c r="T31" s="128"/>
      <c r="U31" s="128"/>
      <c r="V31" s="168">
        <v>1004983.0</v>
      </c>
      <c r="W31" s="168">
        <v>8148386.0</v>
      </c>
      <c r="Y31" s="168">
        <v>7083.0</v>
      </c>
      <c r="Z31" s="161"/>
      <c r="AA31" s="168">
        <v>1959.0</v>
      </c>
      <c r="AE31" s="168">
        <v>850648.0</v>
      </c>
      <c r="AF31" s="168">
        <v>19320.0</v>
      </c>
      <c r="AH31" s="128"/>
      <c r="AI31" s="175">
        <v>44148.70138888889</v>
      </c>
      <c r="AJ31" s="175">
        <v>44148.71388888889</v>
      </c>
      <c r="AK31" s="174" t="s">
        <v>414</v>
      </c>
      <c r="AL31" s="174" t="s">
        <v>312</v>
      </c>
      <c r="AM31" s="174" t="s">
        <v>408</v>
      </c>
      <c r="AN31" s="174" t="s">
        <v>310</v>
      </c>
      <c r="AQ31" s="128"/>
      <c r="AR31" s="128"/>
      <c r="AS31" s="128"/>
      <c r="AT31" s="128"/>
      <c r="AU31" s="128"/>
      <c r="AV31" s="128"/>
    </row>
    <row r="32" ht="16.5" customHeight="1">
      <c r="A32" s="173">
        <v>44147.0</v>
      </c>
      <c r="B32" s="174" t="s">
        <v>222</v>
      </c>
      <c r="C32" s="128"/>
      <c r="D32" s="128"/>
      <c r="E32" s="128"/>
      <c r="F32" s="174">
        <v>449822.0</v>
      </c>
      <c r="G32" s="174">
        <v>37190.0</v>
      </c>
      <c r="H32" s="128"/>
      <c r="I32" s="128"/>
      <c r="J32" s="128"/>
      <c r="K32" s="128"/>
      <c r="L32" s="174">
        <v>515698.0</v>
      </c>
      <c r="M32" s="174">
        <v>51772.0</v>
      </c>
      <c r="N32" s="128"/>
      <c r="O32" s="128"/>
      <c r="P32" s="174">
        <v>9033217.0</v>
      </c>
      <c r="Q32" s="128"/>
      <c r="R32" s="128"/>
      <c r="S32" s="174">
        <v>993841.0</v>
      </c>
      <c r="T32" s="128"/>
      <c r="U32" s="128"/>
      <c r="V32" s="168">
        <v>993841.0</v>
      </c>
      <c r="W32" s="168">
        <v>8039376.0</v>
      </c>
      <c r="Y32" s="168">
        <v>6925.0</v>
      </c>
      <c r="Z32" s="161"/>
      <c r="AA32" s="168">
        <v>1879.0</v>
      </c>
      <c r="AE32" s="168">
        <v>838950.0</v>
      </c>
      <c r="AF32" s="168">
        <v>19147.0</v>
      </c>
      <c r="AH32" s="128"/>
      <c r="AI32" s="175">
        <v>44147.725694444445</v>
      </c>
      <c r="AJ32" s="175">
        <v>44147.72708333333</v>
      </c>
      <c r="AK32" s="174" t="s">
        <v>317</v>
      </c>
      <c r="AL32" s="174" t="s">
        <v>324</v>
      </c>
      <c r="AM32" s="174" t="s">
        <v>408</v>
      </c>
      <c r="AN32" s="174" t="s">
        <v>310</v>
      </c>
      <c r="AQ32" s="128"/>
      <c r="AR32" s="128"/>
      <c r="AS32" s="128"/>
      <c r="AT32" s="128"/>
      <c r="AU32" s="128"/>
      <c r="AV32" s="128"/>
    </row>
    <row r="33" ht="16.5" customHeight="1">
      <c r="A33" s="173">
        <v>44146.0</v>
      </c>
      <c r="B33" s="174" t="s">
        <v>222</v>
      </c>
      <c r="C33" s="128"/>
      <c r="D33" s="128"/>
      <c r="E33" s="128"/>
      <c r="F33" s="174">
        <v>441183.0</v>
      </c>
      <c r="G33" s="174">
        <v>36301.0</v>
      </c>
      <c r="H33" s="128"/>
      <c r="I33" s="128"/>
      <c r="J33" s="128"/>
      <c r="K33" s="128"/>
      <c r="L33" s="174">
        <v>514912.0</v>
      </c>
      <c r="M33" s="174">
        <v>51717.0</v>
      </c>
      <c r="N33" s="128"/>
      <c r="O33" s="128"/>
      <c r="P33" s="174">
        <v>9007171.0</v>
      </c>
      <c r="Q33" s="128"/>
      <c r="R33" s="128"/>
      <c r="S33" s="174">
        <v>985380.0</v>
      </c>
      <c r="T33" s="128"/>
      <c r="U33" s="128"/>
      <c r="V33" s="168">
        <v>985380.0</v>
      </c>
      <c r="W33" s="168">
        <v>8021791.0</v>
      </c>
      <c r="Y33" s="168">
        <v>6779.0</v>
      </c>
      <c r="Z33" s="161"/>
      <c r="AA33" s="168">
        <v>1879.0</v>
      </c>
      <c r="AE33" s="168">
        <v>831800.0</v>
      </c>
      <c r="AF33" s="168">
        <v>19004.0</v>
      </c>
      <c r="AH33" s="128"/>
      <c r="AI33" s="175">
        <v>44146.80208333333</v>
      </c>
      <c r="AJ33" s="175">
        <v>44146.75347222222</v>
      </c>
      <c r="AK33" s="174" t="s">
        <v>324</v>
      </c>
      <c r="AL33" s="174" t="s">
        <v>308</v>
      </c>
      <c r="AM33" s="174" t="s">
        <v>408</v>
      </c>
      <c r="AN33" s="174" t="s">
        <v>310</v>
      </c>
      <c r="AQ33" s="128"/>
      <c r="AR33" s="128"/>
      <c r="AS33" s="128"/>
      <c r="AT33" s="128"/>
      <c r="AU33" s="128"/>
      <c r="AV33" s="128"/>
    </row>
    <row r="34" ht="16.5" customHeight="1">
      <c r="A34" s="173">
        <v>44145.0</v>
      </c>
      <c r="B34" s="174" t="s">
        <v>222</v>
      </c>
      <c r="C34" s="128"/>
      <c r="D34" s="128"/>
      <c r="E34" s="128"/>
      <c r="F34" s="174">
        <v>436853.0</v>
      </c>
      <c r="G34" s="174">
        <v>35836.0</v>
      </c>
      <c r="H34" s="128"/>
      <c r="I34" s="128"/>
      <c r="J34" s="128"/>
      <c r="K34" s="128"/>
      <c r="L34" s="174">
        <v>513192.0</v>
      </c>
      <c r="M34" s="174">
        <v>51519.0</v>
      </c>
      <c r="N34" s="128"/>
      <c r="O34" s="128"/>
      <c r="P34" s="174">
        <v>8901839.0</v>
      </c>
      <c r="Q34" s="128"/>
      <c r="R34" s="128"/>
      <c r="S34" s="174">
        <v>974230.0</v>
      </c>
      <c r="T34" s="128"/>
      <c r="U34" s="128"/>
      <c r="V34" s="168">
        <v>974230.0</v>
      </c>
      <c r="W34" s="168">
        <v>7927609.0</v>
      </c>
      <c r="Y34" s="168">
        <v>6170.0</v>
      </c>
      <c r="Z34" s="161"/>
      <c r="AA34" s="168">
        <v>1828.0</v>
      </c>
      <c r="AE34" s="168">
        <v>826116.0</v>
      </c>
      <c r="AF34" s="168">
        <v>18863.0</v>
      </c>
      <c r="AH34" s="128"/>
      <c r="AI34" s="175">
        <v>44145.743055555555</v>
      </c>
      <c r="AJ34" s="175">
        <v>44145.74652777778</v>
      </c>
      <c r="AK34" s="174" t="s">
        <v>319</v>
      </c>
      <c r="AL34" s="174" t="s">
        <v>326</v>
      </c>
      <c r="AM34" s="174" t="s">
        <v>408</v>
      </c>
      <c r="AN34" s="174" t="s">
        <v>310</v>
      </c>
      <c r="AQ34" s="128"/>
      <c r="AR34" s="128"/>
      <c r="AS34" s="128"/>
      <c r="AT34" s="128"/>
      <c r="AU34" s="128"/>
      <c r="AV34" s="128"/>
    </row>
    <row r="35" ht="16.5" customHeight="1">
      <c r="A35" s="173">
        <v>44144.0</v>
      </c>
      <c r="B35" s="174" t="s">
        <v>222</v>
      </c>
      <c r="C35" s="128"/>
      <c r="D35" s="128"/>
      <c r="E35" s="128"/>
      <c r="F35" s="174">
        <v>432217.0</v>
      </c>
      <c r="G35" s="174">
        <v>35328.0</v>
      </c>
      <c r="H35" s="128"/>
      <c r="I35" s="128"/>
      <c r="J35" s="128"/>
      <c r="K35" s="128"/>
      <c r="L35" s="174">
        <v>511176.0</v>
      </c>
      <c r="M35" s="174">
        <v>51213.0</v>
      </c>
      <c r="N35" s="128"/>
      <c r="O35" s="128"/>
      <c r="P35" s="174">
        <v>8849942.0</v>
      </c>
      <c r="Q35" s="128"/>
      <c r="R35" s="128"/>
      <c r="S35" s="174">
        <v>963019.0</v>
      </c>
      <c r="T35" s="128"/>
      <c r="U35" s="128"/>
      <c r="V35" s="168">
        <v>963019.0</v>
      </c>
      <c r="W35" s="168">
        <v>7886923.0</v>
      </c>
      <c r="Y35" s="168">
        <v>6103.0</v>
      </c>
      <c r="Z35" s="161"/>
      <c r="AA35" s="168">
        <v>1816.0</v>
      </c>
      <c r="AE35" s="168">
        <v>820156.0</v>
      </c>
      <c r="AF35" s="168">
        <v>18769.0</v>
      </c>
      <c r="AH35" s="128"/>
      <c r="AI35" s="175">
        <v>44144.73611111111</v>
      </c>
      <c r="AJ35" s="175">
        <v>44144.742361111115</v>
      </c>
      <c r="AK35" s="174" t="s">
        <v>317</v>
      </c>
      <c r="AL35" s="174" t="s">
        <v>330</v>
      </c>
      <c r="AM35" s="174" t="s">
        <v>408</v>
      </c>
      <c r="AN35" s="174" t="s">
        <v>310</v>
      </c>
      <c r="AQ35" s="128"/>
      <c r="AR35" s="128"/>
      <c r="AS35" s="128"/>
      <c r="AT35" s="128"/>
      <c r="AU35" s="128"/>
      <c r="AV35" s="128"/>
    </row>
    <row r="36" ht="16.5" customHeight="1">
      <c r="A36" s="173">
        <v>44143.0</v>
      </c>
      <c r="B36" s="174" t="s">
        <v>222</v>
      </c>
      <c r="C36" s="128"/>
      <c r="D36" s="128"/>
      <c r="E36" s="128"/>
      <c r="F36" s="174">
        <v>415404.0</v>
      </c>
      <c r="G36" s="174">
        <v>34290.0</v>
      </c>
      <c r="H36" s="128"/>
      <c r="I36" s="128"/>
      <c r="J36" s="128"/>
      <c r="K36" s="128"/>
      <c r="L36" s="174">
        <v>509011.0</v>
      </c>
      <c r="M36" s="174">
        <v>50934.0</v>
      </c>
      <c r="N36" s="128"/>
      <c r="O36" s="128"/>
      <c r="P36" s="174">
        <v>8734857.0</v>
      </c>
      <c r="Q36" s="128"/>
      <c r="R36" s="128"/>
      <c r="S36" s="174">
        <v>956234.0</v>
      </c>
      <c r="T36" s="128"/>
      <c r="U36" s="128"/>
      <c r="V36" s="168">
        <v>956234.0</v>
      </c>
      <c r="W36" s="168">
        <v>7778623.0</v>
      </c>
      <c r="Y36" s="168">
        <v>6080.0</v>
      </c>
      <c r="Z36" s="161"/>
      <c r="AA36" s="168">
        <v>1786.0</v>
      </c>
      <c r="AE36" s="168">
        <v>820215.0</v>
      </c>
      <c r="AF36" s="168">
        <v>18743.0</v>
      </c>
      <c r="AH36" s="128"/>
      <c r="AI36" s="175">
        <v>44143.68402777778</v>
      </c>
      <c r="AJ36" s="175">
        <v>44143.7125</v>
      </c>
      <c r="AK36" s="174" t="s">
        <v>416</v>
      </c>
      <c r="AL36" s="174" t="s">
        <v>314</v>
      </c>
      <c r="AM36" s="174" t="s">
        <v>408</v>
      </c>
      <c r="AN36" s="174" t="s">
        <v>310</v>
      </c>
      <c r="AQ36" s="128"/>
      <c r="AR36" s="128"/>
      <c r="AS36" s="128"/>
      <c r="AT36" s="128"/>
      <c r="AU36" s="128"/>
      <c r="AV36" s="128"/>
    </row>
    <row r="37" ht="16.5" customHeight="1">
      <c r="A37" s="173">
        <v>44142.0</v>
      </c>
      <c r="B37" s="174" t="s">
        <v>222</v>
      </c>
      <c r="C37" s="128"/>
      <c r="D37" s="128"/>
      <c r="E37" s="128"/>
      <c r="F37" s="174">
        <v>405632.0</v>
      </c>
      <c r="G37" s="174">
        <v>33156.0</v>
      </c>
      <c r="H37" s="128"/>
      <c r="I37" s="128"/>
      <c r="J37" s="128"/>
      <c r="K37" s="128"/>
      <c r="L37" s="174">
        <v>506808.0</v>
      </c>
      <c r="M37" s="174">
        <v>50556.0</v>
      </c>
      <c r="N37" s="128"/>
      <c r="O37" s="128"/>
      <c r="P37" s="174">
        <v>8634990.0</v>
      </c>
      <c r="Q37" s="128"/>
      <c r="R37" s="128"/>
      <c r="S37" s="174">
        <v>950549.0</v>
      </c>
      <c r="T37" s="128"/>
      <c r="U37" s="128"/>
      <c r="V37" s="168">
        <v>950549.0</v>
      </c>
      <c r="W37" s="168">
        <v>7684441.0</v>
      </c>
      <c r="Y37" s="168">
        <v>6068.0</v>
      </c>
      <c r="Z37" s="161"/>
      <c r="AA37" s="168">
        <v>1759.0</v>
      </c>
      <c r="AE37" s="168">
        <v>811330.0</v>
      </c>
      <c r="AF37" s="168">
        <v>18700.0</v>
      </c>
      <c r="AH37" s="128"/>
      <c r="AI37" s="175">
        <v>44142.67708333333</v>
      </c>
      <c r="AJ37" s="175">
        <v>44142.679861111115</v>
      </c>
      <c r="AK37" s="174" t="s">
        <v>317</v>
      </c>
      <c r="AL37" s="174" t="s">
        <v>316</v>
      </c>
      <c r="AM37" s="174" t="s">
        <v>408</v>
      </c>
      <c r="AN37" s="174" t="s">
        <v>310</v>
      </c>
      <c r="AQ37" s="128"/>
      <c r="AR37" s="128"/>
      <c r="AS37" s="128"/>
      <c r="AT37" s="128"/>
      <c r="AU37" s="128"/>
      <c r="AV37" s="128"/>
    </row>
    <row r="38" ht="16.5" customHeight="1">
      <c r="A38" s="173">
        <v>44141.0</v>
      </c>
      <c r="B38" s="174" t="s">
        <v>222</v>
      </c>
      <c r="C38" s="128"/>
      <c r="D38" s="128"/>
      <c r="E38" s="128"/>
      <c r="F38" s="174">
        <v>388999.0</v>
      </c>
      <c r="G38" s="174">
        <v>31889.0</v>
      </c>
      <c r="H38" s="128"/>
      <c r="I38" s="128"/>
      <c r="J38" s="128"/>
      <c r="K38" s="128"/>
      <c r="L38" s="174">
        <v>500132.0</v>
      </c>
      <c r="M38" s="174">
        <v>49570.0</v>
      </c>
      <c r="N38" s="128"/>
      <c r="O38" s="128"/>
      <c r="P38" s="174">
        <v>8553766.0</v>
      </c>
      <c r="Q38" s="128"/>
      <c r="R38" s="128"/>
      <c r="S38" s="174">
        <v>942539.0</v>
      </c>
      <c r="T38" s="128"/>
      <c r="U38" s="128"/>
      <c r="V38" s="168">
        <v>942539.0</v>
      </c>
      <c r="W38" s="168">
        <v>7611227.0</v>
      </c>
      <c r="Y38" s="168">
        <v>6070.0</v>
      </c>
      <c r="Z38" s="161"/>
      <c r="AA38" s="168">
        <v>1785.0</v>
      </c>
      <c r="AE38" s="168">
        <v>807008.0</v>
      </c>
      <c r="AF38" s="168">
        <v>18589.0</v>
      </c>
      <c r="AH38" s="128"/>
      <c r="AI38" s="175">
        <v>44141.75</v>
      </c>
      <c r="AJ38" s="175">
        <v>44141.75555555556</v>
      </c>
      <c r="AK38" s="174" t="s">
        <v>331</v>
      </c>
      <c r="AL38" s="174" t="s">
        <v>326</v>
      </c>
      <c r="AM38" s="174" t="s">
        <v>408</v>
      </c>
      <c r="AN38" s="174" t="s">
        <v>310</v>
      </c>
      <c r="AQ38" s="128"/>
      <c r="AR38" s="128"/>
      <c r="AS38" s="128"/>
      <c r="AT38" s="128"/>
      <c r="AU38" s="128"/>
      <c r="AV38" s="128"/>
    </row>
    <row r="39" ht="16.5" customHeight="1">
      <c r="A39" s="173">
        <v>44140.0</v>
      </c>
      <c r="B39" s="174" t="s">
        <v>222</v>
      </c>
      <c r="C39" s="128"/>
      <c r="D39" s="128"/>
      <c r="E39" s="128"/>
      <c r="F39" s="174">
        <v>389000.0</v>
      </c>
      <c r="G39" s="174">
        <v>31888.0</v>
      </c>
      <c r="H39" s="128"/>
      <c r="I39" s="128"/>
      <c r="J39" s="128"/>
      <c r="K39" s="128"/>
      <c r="L39" s="174">
        <v>500132.0</v>
      </c>
      <c r="M39" s="174">
        <v>49570.0</v>
      </c>
      <c r="N39" s="128"/>
      <c r="O39" s="128"/>
      <c r="P39" s="174">
        <v>8483728.0</v>
      </c>
      <c r="Q39" s="128"/>
      <c r="R39" s="128"/>
      <c r="S39" s="174">
        <v>934994.0</v>
      </c>
      <c r="T39" s="128"/>
      <c r="U39" s="128"/>
      <c r="V39" s="168">
        <v>934994.0</v>
      </c>
      <c r="W39" s="168">
        <v>7548734.0</v>
      </c>
      <c r="Y39" s="168">
        <v>5954.0</v>
      </c>
      <c r="Z39" s="161"/>
      <c r="AA39" s="168">
        <v>1749.0</v>
      </c>
      <c r="AE39" s="168">
        <v>802611.0</v>
      </c>
      <c r="AF39" s="168">
        <v>18453.0</v>
      </c>
      <c r="AH39" s="128"/>
      <c r="AI39" s="175">
        <v>44140.711805555555</v>
      </c>
      <c r="AJ39" s="175">
        <v>44140.72222222222</v>
      </c>
      <c r="AK39" s="174" t="s">
        <v>417</v>
      </c>
      <c r="AL39" s="174" t="s">
        <v>331</v>
      </c>
      <c r="AM39" s="174" t="s">
        <v>408</v>
      </c>
      <c r="AN39" s="174" t="s">
        <v>310</v>
      </c>
      <c r="AQ39" s="128"/>
      <c r="AR39" s="128"/>
      <c r="AS39" s="128"/>
      <c r="AT39" s="128"/>
      <c r="AU39" s="128"/>
      <c r="AV39" s="128"/>
    </row>
    <row r="40" ht="16.5" customHeight="1">
      <c r="A40" s="173">
        <v>44139.0</v>
      </c>
      <c r="B40" s="174" t="s">
        <v>222</v>
      </c>
      <c r="C40" s="128"/>
      <c r="D40" s="128"/>
      <c r="E40" s="128"/>
      <c r="F40" s="174">
        <v>366869.0</v>
      </c>
      <c r="G40" s="174">
        <v>30716.0</v>
      </c>
      <c r="H40" s="128"/>
      <c r="I40" s="128"/>
      <c r="J40" s="128"/>
      <c r="K40" s="128"/>
      <c r="L40" s="174">
        <v>497255.0</v>
      </c>
      <c r="M40" s="174">
        <v>49145.0</v>
      </c>
      <c r="N40" s="128"/>
      <c r="O40" s="128"/>
      <c r="P40" s="174">
        <v>8404187.0</v>
      </c>
      <c r="Q40" s="128"/>
      <c r="R40" s="128"/>
      <c r="S40" s="174">
        <v>926400.0</v>
      </c>
      <c r="T40" s="128"/>
      <c r="U40" s="128"/>
      <c r="V40" s="168">
        <v>926400.0</v>
      </c>
      <c r="W40" s="168">
        <v>7477787.0</v>
      </c>
      <c r="Y40" s="168">
        <v>5872.0</v>
      </c>
      <c r="Z40" s="161"/>
      <c r="AA40" s="168">
        <v>1744.0</v>
      </c>
      <c r="AE40" s="168">
        <v>797586.0</v>
      </c>
      <c r="AF40" s="168">
        <v>18320.0</v>
      </c>
      <c r="AH40" s="128"/>
      <c r="AI40" s="175">
        <v>44139.69791666667</v>
      </c>
      <c r="AJ40" s="175">
        <v>44139.711111111115</v>
      </c>
      <c r="AK40" s="174" t="s">
        <v>418</v>
      </c>
      <c r="AL40" s="174" t="s">
        <v>330</v>
      </c>
      <c r="AM40" s="174" t="s">
        <v>408</v>
      </c>
      <c r="AN40" s="174" t="s">
        <v>310</v>
      </c>
      <c r="AQ40" s="128"/>
      <c r="AR40" s="128"/>
      <c r="AS40" s="128"/>
      <c r="AT40" s="128"/>
      <c r="AU40" s="128"/>
      <c r="AV40" s="128"/>
    </row>
    <row r="41" ht="16.5" customHeight="1">
      <c r="A41" s="173">
        <v>44138.0</v>
      </c>
      <c r="B41" s="174" t="s">
        <v>222</v>
      </c>
      <c r="C41" s="128"/>
      <c r="D41" s="128"/>
      <c r="E41" s="128"/>
      <c r="F41" s="174">
        <v>353605.0</v>
      </c>
      <c r="G41" s="174">
        <v>29373.0</v>
      </c>
      <c r="H41" s="128"/>
      <c r="I41" s="128"/>
      <c r="J41" s="128"/>
      <c r="K41" s="128"/>
      <c r="L41" s="174">
        <v>491876.0</v>
      </c>
      <c r="M41" s="174">
        <v>48506.0</v>
      </c>
      <c r="N41" s="128"/>
      <c r="O41" s="128"/>
      <c r="P41" s="174">
        <v>8328869.0</v>
      </c>
      <c r="Q41" s="128"/>
      <c r="R41" s="128"/>
      <c r="S41" s="174">
        <v>916773.0</v>
      </c>
      <c r="T41" s="128"/>
      <c r="U41" s="128"/>
      <c r="V41" s="168">
        <v>916773.0</v>
      </c>
      <c r="W41" s="168">
        <v>7412096.0</v>
      </c>
      <c r="Y41" s="168">
        <v>5936.0</v>
      </c>
      <c r="Z41" s="161"/>
      <c r="AA41" s="168">
        <v>1734.0</v>
      </c>
      <c r="AE41" s="168">
        <v>792286.0</v>
      </c>
      <c r="AF41" s="168">
        <v>18194.0</v>
      </c>
      <c r="AH41" s="128"/>
      <c r="AI41" s="175">
        <v>44137.79861111111</v>
      </c>
      <c r="AJ41" s="175">
        <v>44138.731944444444</v>
      </c>
      <c r="AK41" s="174" t="s">
        <v>419</v>
      </c>
      <c r="AL41" s="174" t="s">
        <v>330</v>
      </c>
      <c r="AM41" s="174" t="s">
        <v>408</v>
      </c>
      <c r="AN41" s="174" t="s">
        <v>310</v>
      </c>
      <c r="AQ41" s="128"/>
      <c r="AR41" s="128"/>
      <c r="AS41" s="128"/>
      <c r="AT41" s="128"/>
      <c r="AU41" s="128"/>
      <c r="AV41" s="128"/>
    </row>
    <row r="42" ht="16.5" customHeight="1">
      <c r="A42" s="173">
        <v>44137.0</v>
      </c>
      <c r="B42" s="174" t="s">
        <v>222</v>
      </c>
      <c r="C42" s="128"/>
      <c r="D42" s="128"/>
      <c r="E42" s="128"/>
      <c r="F42" s="174">
        <v>350556.0</v>
      </c>
      <c r="G42" s="174">
        <v>29010.0</v>
      </c>
      <c r="H42" s="128"/>
      <c r="I42" s="128"/>
      <c r="J42" s="128"/>
      <c r="K42" s="128"/>
      <c r="L42" s="174">
        <v>490032.0</v>
      </c>
      <c r="M42" s="174">
        <v>48164.0</v>
      </c>
      <c r="N42" s="128"/>
      <c r="O42" s="128"/>
      <c r="P42" s="174">
        <v>8291703.0</v>
      </c>
      <c r="Q42" s="128"/>
      <c r="R42" s="128"/>
      <c r="S42" s="174">
        <v>909257.0</v>
      </c>
      <c r="T42" s="128"/>
      <c r="U42" s="128"/>
      <c r="V42" s="168">
        <v>909257.0</v>
      </c>
      <c r="W42" s="168">
        <v>7382446.0</v>
      </c>
      <c r="Y42" s="168">
        <v>5770.0</v>
      </c>
      <c r="Z42" s="161"/>
      <c r="AA42" s="168">
        <v>1692.0</v>
      </c>
      <c r="AE42" s="168">
        <v>787685.0</v>
      </c>
      <c r="AF42" s="168">
        <v>18097.0</v>
      </c>
      <c r="AH42" s="128"/>
      <c r="AI42" s="175">
        <v>44137.79861111111</v>
      </c>
      <c r="AJ42" s="175">
        <v>44137.8</v>
      </c>
      <c r="AK42" s="174" t="s">
        <v>326</v>
      </c>
      <c r="AL42" s="174" t="s">
        <v>319</v>
      </c>
      <c r="AM42" s="174" t="s">
        <v>408</v>
      </c>
      <c r="AN42" s="174" t="s">
        <v>310</v>
      </c>
      <c r="AQ42" s="128"/>
      <c r="AR42" s="128"/>
      <c r="AS42" s="128"/>
      <c r="AT42" s="128"/>
      <c r="AU42" s="128"/>
      <c r="AV42" s="128"/>
    </row>
    <row r="43" ht="16.5" customHeight="1">
      <c r="A43" s="173">
        <v>44136.0</v>
      </c>
      <c r="B43" s="174" t="s">
        <v>222</v>
      </c>
      <c r="C43" s="128"/>
      <c r="D43" s="128"/>
      <c r="E43" s="128"/>
      <c r="F43" s="174">
        <v>341971.0</v>
      </c>
      <c r="G43" s="174">
        <v>28594.0</v>
      </c>
      <c r="H43" s="128"/>
      <c r="I43" s="128"/>
      <c r="J43" s="128"/>
      <c r="K43" s="128"/>
      <c r="L43" s="174">
        <v>487423.0</v>
      </c>
      <c r="M43" s="174">
        <v>47829.0</v>
      </c>
      <c r="N43" s="128"/>
      <c r="O43" s="128"/>
      <c r="P43" s="174">
        <v>8218245.0</v>
      </c>
      <c r="Q43" s="128"/>
      <c r="R43" s="128"/>
      <c r="S43" s="174">
        <v>904855.0</v>
      </c>
      <c r="T43" s="128"/>
      <c r="U43" s="128"/>
      <c r="V43" s="168">
        <v>904855.0</v>
      </c>
      <c r="W43" s="168">
        <v>7313390.0</v>
      </c>
      <c r="Y43" s="168">
        <v>5691.0</v>
      </c>
      <c r="Z43" s="161"/>
      <c r="AA43" s="168">
        <v>1631.0</v>
      </c>
      <c r="AE43" s="168">
        <v>785282.0</v>
      </c>
      <c r="AF43" s="168">
        <v>18077.0</v>
      </c>
      <c r="AH43" s="128"/>
      <c r="AI43" s="175">
        <v>44136.77083333333</v>
      </c>
      <c r="AJ43" s="175">
        <v>44136.77986111111</v>
      </c>
      <c r="AK43" s="174" t="s">
        <v>319</v>
      </c>
      <c r="AL43" s="174" t="s">
        <v>336</v>
      </c>
      <c r="AM43" s="174" t="s">
        <v>408</v>
      </c>
      <c r="AN43" s="174" t="s">
        <v>310</v>
      </c>
      <c r="AQ43" s="128"/>
      <c r="AR43" s="128"/>
      <c r="AS43" s="128"/>
      <c r="AT43" s="128"/>
      <c r="AU43" s="128"/>
      <c r="AV43" s="128"/>
    </row>
    <row r="44" ht="16.5" customHeight="1">
      <c r="A44" s="173">
        <v>44135.0</v>
      </c>
      <c r="B44" s="174" t="s">
        <v>222</v>
      </c>
      <c r="C44" s="128"/>
      <c r="D44" s="128"/>
      <c r="E44" s="128"/>
      <c r="F44" s="174">
        <v>329358.0</v>
      </c>
      <c r="G44" s="174">
        <v>27699.0</v>
      </c>
      <c r="H44" s="128"/>
      <c r="I44" s="128"/>
      <c r="J44" s="128"/>
      <c r="K44" s="128"/>
      <c r="L44" s="174">
        <v>481608.0</v>
      </c>
      <c r="M44" s="174">
        <v>47137.0</v>
      </c>
      <c r="N44" s="128"/>
      <c r="O44" s="128"/>
      <c r="P44" s="174">
        <v>8154233.0</v>
      </c>
      <c r="Q44" s="128"/>
      <c r="R44" s="128"/>
      <c r="S44" s="174">
        <v>900596.0</v>
      </c>
      <c r="T44" s="128"/>
      <c r="U44" s="128"/>
      <c r="V44" s="168">
        <v>900596.0</v>
      </c>
      <c r="W44" s="168">
        <v>7253637.0</v>
      </c>
      <c r="Y44" s="168">
        <v>5696.0</v>
      </c>
      <c r="Z44" s="161"/>
      <c r="AA44" s="168">
        <v>1631.0</v>
      </c>
      <c r="AE44" s="168">
        <v>782006.0</v>
      </c>
      <c r="AF44" s="168">
        <v>18024.0</v>
      </c>
      <c r="AH44" s="128"/>
      <c r="AI44" s="175">
        <v>44135.67361111111</v>
      </c>
      <c r="AJ44" s="175">
        <v>44135.72222222222</v>
      </c>
      <c r="AK44" s="174" t="s">
        <v>320</v>
      </c>
      <c r="AL44" s="174" t="s">
        <v>321</v>
      </c>
      <c r="AM44" s="174" t="s">
        <v>408</v>
      </c>
      <c r="AN44" s="174" t="s">
        <v>310</v>
      </c>
      <c r="AQ44" s="128"/>
      <c r="AR44" s="128"/>
      <c r="AS44" s="128"/>
      <c r="AT44" s="128"/>
      <c r="AU44" s="128"/>
      <c r="AV44" s="128"/>
    </row>
    <row r="45" ht="16.5" customHeight="1">
      <c r="A45" s="173">
        <v>44134.0</v>
      </c>
      <c r="B45" s="174" t="s">
        <v>222</v>
      </c>
      <c r="C45" s="128"/>
      <c r="D45" s="128"/>
      <c r="E45" s="128"/>
      <c r="F45" s="174">
        <v>321660.0</v>
      </c>
      <c r="G45" s="174">
        <v>27030.0</v>
      </c>
      <c r="H45" s="128"/>
      <c r="I45" s="128"/>
      <c r="J45" s="128"/>
      <c r="K45" s="128"/>
      <c r="L45" s="174">
        <v>480444.0</v>
      </c>
      <c r="M45" s="174">
        <v>46737.0</v>
      </c>
      <c r="N45" s="128"/>
      <c r="O45" s="128"/>
      <c r="P45" s="174">
        <v>8080012.0</v>
      </c>
      <c r="Q45" s="128"/>
      <c r="R45" s="128"/>
      <c r="S45" s="174">
        <v>893451.0</v>
      </c>
      <c r="T45" s="128"/>
      <c r="U45" s="128"/>
      <c r="V45" s="168">
        <v>893451.0</v>
      </c>
      <c r="W45" s="168">
        <v>7186561.0</v>
      </c>
      <c r="Y45" s="168">
        <v>5627.0</v>
      </c>
      <c r="Z45" s="161"/>
      <c r="AA45" s="168">
        <v>1606.0</v>
      </c>
      <c r="AE45" s="168">
        <v>776580.0</v>
      </c>
      <c r="AF45" s="168">
        <v>17934.0</v>
      </c>
      <c r="AH45" s="128"/>
      <c r="AI45" s="175">
        <v>44134.743055555555</v>
      </c>
      <c r="AJ45" s="175">
        <v>44134.759722222225</v>
      </c>
      <c r="AK45" s="174" t="s">
        <v>312</v>
      </c>
      <c r="AL45" s="174" t="s">
        <v>308</v>
      </c>
      <c r="AM45" s="174" t="s">
        <v>408</v>
      </c>
      <c r="AN45" s="174" t="s">
        <v>310</v>
      </c>
      <c r="AQ45" s="128"/>
      <c r="AR45" s="128"/>
      <c r="AS45" s="128"/>
      <c r="AT45" s="128"/>
      <c r="AU45" s="128"/>
      <c r="AV45" s="128"/>
    </row>
    <row r="46" ht="16.5" customHeight="1">
      <c r="A46" s="173">
        <v>44133.0</v>
      </c>
      <c r="B46" s="174" t="s">
        <v>222</v>
      </c>
      <c r="C46" s="128"/>
      <c r="D46" s="128"/>
      <c r="E46" s="128"/>
      <c r="F46" s="174">
        <v>301566.0</v>
      </c>
      <c r="G46" s="174">
        <v>25811.0</v>
      </c>
      <c r="H46" s="128"/>
      <c r="I46" s="128"/>
      <c r="J46" s="128"/>
      <c r="K46" s="128"/>
      <c r="L46" s="174">
        <v>476253.0</v>
      </c>
      <c r="M46" s="174">
        <v>46323.0</v>
      </c>
      <c r="N46" s="128"/>
      <c r="O46" s="128"/>
      <c r="P46" s="174">
        <v>8005112.0</v>
      </c>
      <c r="Q46" s="128"/>
      <c r="R46" s="128"/>
      <c r="S46" s="174">
        <v>886820.0</v>
      </c>
      <c r="T46" s="128"/>
      <c r="U46" s="128"/>
      <c r="V46" s="168">
        <v>886820.0</v>
      </c>
      <c r="W46" s="168">
        <v>7118292.0</v>
      </c>
      <c r="Y46" s="168">
        <v>5587.0</v>
      </c>
      <c r="Z46" s="161"/>
      <c r="AA46" s="168">
        <v>1599.0</v>
      </c>
      <c r="AE46" s="168">
        <v>772350.0</v>
      </c>
      <c r="AF46" s="168">
        <v>17819.0</v>
      </c>
      <c r="AH46" s="128"/>
      <c r="AI46" s="175">
        <v>44133.711805555555</v>
      </c>
      <c r="AJ46" s="175">
        <v>44133.72986111111</v>
      </c>
      <c r="AK46" s="174" t="s">
        <v>317</v>
      </c>
      <c r="AL46" s="174" t="s">
        <v>331</v>
      </c>
      <c r="AM46" s="174" t="s">
        <v>408</v>
      </c>
      <c r="AN46" s="174" t="s">
        <v>310</v>
      </c>
      <c r="AQ46" s="128"/>
      <c r="AR46" s="128"/>
      <c r="AS46" s="128"/>
      <c r="AT46" s="128"/>
      <c r="AU46" s="128"/>
      <c r="AV46" s="128"/>
    </row>
    <row r="47" ht="16.5" customHeight="1">
      <c r="A47" s="173">
        <v>44132.0</v>
      </c>
      <c r="B47" s="174" t="s">
        <v>222</v>
      </c>
      <c r="C47" s="128"/>
      <c r="D47" s="128"/>
      <c r="E47" s="128"/>
      <c r="F47" s="174">
        <v>294296.0</v>
      </c>
      <c r="G47" s="174">
        <v>25327.0</v>
      </c>
      <c r="H47" s="128"/>
      <c r="I47" s="128"/>
      <c r="J47" s="128"/>
      <c r="K47" s="128"/>
      <c r="L47" s="174">
        <v>473079.0</v>
      </c>
      <c r="M47" s="174">
        <v>45489.0</v>
      </c>
      <c r="N47" s="128"/>
      <c r="O47" s="128"/>
      <c r="P47" s="174">
        <v>7933477.0</v>
      </c>
      <c r="Q47" s="128"/>
      <c r="R47" s="128"/>
      <c r="S47" s="174">
        <v>879994.0</v>
      </c>
      <c r="T47" s="128"/>
      <c r="U47" s="128"/>
      <c r="V47" s="168">
        <v>879994.0</v>
      </c>
      <c r="W47" s="168">
        <v>7053483.0</v>
      </c>
      <c r="Y47" s="168">
        <v>5650.0</v>
      </c>
      <c r="Z47" s="161"/>
      <c r="AA47" s="168">
        <v>1636.0</v>
      </c>
      <c r="AE47" s="168">
        <v>767905.0</v>
      </c>
      <c r="AF47" s="168">
        <v>17700.0</v>
      </c>
      <c r="AH47" s="128"/>
      <c r="AI47" s="175">
        <v>44132.711805555555</v>
      </c>
      <c r="AJ47" s="175">
        <v>44132.73055555555</v>
      </c>
      <c r="AK47" s="174" t="s">
        <v>420</v>
      </c>
      <c r="AL47" s="174" t="s">
        <v>330</v>
      </c>
      <c r="AM47" s="174" t="s">
        <v>408</v>
      </c>
      <c r="AN47" s="174" t="s">
        <v>310</v>
      </c>
      <c r="AQ47" s="128"/>
      <c r="AR47" s="128"/>
      <c r="AS47" s="128"/>
      <c r="AT47" s="128"/>
      <c r="AU47" s="128"/>
      <c r="AV47" s="128"/>
    </row>
    <row r="48" ht="16.5" customHeight="1">
      <c r="A48" s="173">
        <v>44131.0</v>
      </c>
      <c r="B48" s="174" t="s">
        <v>222</v>
      </c>
      <c r="C48" s="128"/>
      <c r="D48" s="128"/>
      <c r="E48" s="128"/>
      <c r="F48" s="174">
        <v>288373.0</v>
      </c>
      <c r="G48" s="174">
        <v>24690.0</v>
      </c>
      <c r="H48" s="128"/>
      <c r="I48" s="128"/>
      <c r="J48" s="128"/>
      <c r="K48" s="128"/>
      <c r="L48" s="174">
        <v>470883.0</v>
      </c>
      <c r="M48" s="174">
        <v>45215.0</v>
      </c>
      <c r="N48" s="128"/>
      <c r="O48" s="128"/>
      <c r="P48" s="174">
        <v>7883440.0</v>
      </c>
      <c r="Q48" s="128"/>
      <c r="R48" s="128"/>
      <c r="S48" s="174">
        <v>874367.0</v>
      </c>
      <c r="T48" s="128"/>
      <c r="U48" s="128"/>
      <c r="V48" s="168">
        <v>874367.0</v>
      </c>
      <c r="W48" s="168">
        <v>7009073.0</v>
      </c>
      <c r="Y48" s="168">
        <v>5512.0</v>
      </c>
      <c r="Z48" s="161"/>
      <c r="AA48" s="168">
        <v>1601.0</v>
      </c>
      <c r="AE48" s="168">
        <v>763108.0</v>
      </c>
      <c r="AF48" s="168">
        <v>17595.0</v>
      </c>
      <c r="AH48" s="128"/>
      <c r="AI48" s="175">
        <v>44131.69097222222</v>
      </c>
      <c r="AJ48" s="175">
        <v>44131.697222222225</v>
      </c>
      <c r="AK48" s="174" t="s">
        <v>421</v>
      </c>
      <c r="AL48" s="174" t="s">
        <v>315</v>
      </c>
      <c r="AM48" s="174" t="s">
        <v>408</v>
      </c>
      <c r="AN48" s="174" t="s">
        <v>310</v>
      </c>
      <c r="AQ48" s="128"/>
      <c r="AR48" s="128"/>
      <c r="AS48" s="128"/>
      <c r="AT48" s="128"/>
      <c r="AU48" s="128"/>
      <c r="AV48" s="128"/>
    </row>
    <row r="49" ht="16.5" customHeight="1">
      <c r="A49" s="173">
        <v>44130.0</v>
      </c>
      <c r="B49" s="174" t="s">
        <v>222</v>
      </c>
      <c r="C49" s="128"/>
      <c r="D49" s="128"/>
      <c r="E49" s="128"/>
      <c r="F49" s="174">
        <v>283136.0</v>
      </c>
      <c r="G49" s="174">
        <v>24184.0</v>
      </c>
      <c r="H49" s="128"/>
      <c r="I49" s="128"/>
      <c r="J49" s="128"/>
      <c r="K49" s="128"/>
      <c r="L49" s="174">
        <v>468501.0</v>
      </c>
      <c r="M49" s="174">
        <v>44950.0</v>
      </c>
      <c r="N49" s="128"/>
      <c r="O49" s="128"/>
      <c r="P49" s="174">
        <v>7809150.0</v>
      </c>
      <c r="Q49" s="128"/>
      <c r="R49" s="128"/>
      <c r="S49" s="174">
        <v>867075.0</v>
      </c>
      <c r="T49" s="128"/>
      <c r="U49" s="128"/>
      <c r="V49" s="168">
        <v>867075.0</v>
      </c>
      <c r="W49" s="168">
        <v>6942075.0</v>
      </c>
      <c r="Y49" s="168">
        <v>5278.0</v>
      </c>
      <c r="Z49" s="161"/>
      <c r="AA49" s="168">
        <v>1545.0</v>
      </c>
      <c r="AE49" s="168">
        <v>758192.0</v>
      </c>
      <c r="AF49" s="168">
        <v>17514.0</v>
      </c>
      <c r="AH49" s="128"/>
      <c r="AI49" s="175">
        <v>44130.711805555555</v>
      </c>
      <c r="AJ49" s="175">
        <v>44130.71527777778</v>
      </c>
      <c r="AK49" s="174" t="s">
        <v>317</v>
      </c>
      <c r="AL49" s="174" t="s">
        <v>319</v>
      </c>
      <c r="AM49" s="174" t="s">
        <v>408</v>
      </c>
      <c r="AN49" s="174" t="s">
        <v>310</v>
      </c>
      <c r="AQ49" s="128"/>
      <c r="AR49" s="128"/>
      <c r="AS49" s="128"/>
      <c r="AT49" s="128"/>
      <c r="AU49" s="128"/>
      <c r="AV49" s="128"/>
    </row>
    <row r="50" ht="16.5" customHeight="1">
      <c r="A50" s="173">
        <v>44129.0</v>
      </c>
      <c r="B50" s="174" t="s">
        <v>222</v>
      </c>
      <c r="C50" s="128"/>
      <c r="D50" s="128"/>
      <c r="E50" s="128"/>
      <c r="F50" s="174">
        <v>277981.0</v>
      </c>
      <c r="G50" s="174">
        <v>23909.0</v>
      </c>
      <c r="H50" s="128"/>
      <c r="I50" s="128"/>
      <c r="J50" s="128"/>
      <c r="K50" s="128"/>
      <c r="L50" s="174">
        <v>466962.0</v>
      </c>
      <c r="M50" s="174">
        <v>44745.0</v>
      </c>
      <c r="N50" s="128"/>
      <c r="O50" s="128"/>
      <c r="P50" s="174">
        <v>7762242.0</v>
      </c>
      <c r="Q50" s="128"/>
      <c r="R50" s="128"/>
      <c r="S50" s="174">
        <v>862375.0</v>
      </c>
      <c r="T50" s="128"/>
      <c r="U50" s="128"/>
      <c r="V50" s="168">
        <v>862375.0</v>
      </c>
      <c r="W50" s="168">
        <v>6899867.0</v>
      </c>
      <c r="Y50" s="168">
        <v>5206.0</v>
      </c>
      <c r="Z50" s="161"/>
      <c r="AA50" s="168">
        <v>1550.0</v>
      </c>
      <c r="AE50" s="168">
        <v>755095.0</v>
      </c>
      <c r="AF50" s="168">
        <v>17504.0</v>
      </c>
      <c r="AH50" s="128"/>
      <c r="AI50" s="175">
        <v>44129.64236111111</v>
      </c>
      <c r="AJ50" s="175">
        <v>44129.69583333333</v>
      </c>
      <c r="AK50" s="174" t="s">
        <v>317</v>
      </c>
      <c r="AL50" s="174" t="s">
        <v>333</v>
      </c>
      <c r="AM50" s="174" t="s">
        <v>408</v>
      </c>
      <c r="AN50" s="174" t="s">
        <v>310</v>
      </c>
      <c r="AQ50" s="128"/>
      <c r="AR50" s="128"/>
      <c r="AS50" s="128"/>
      <c r="AT50" s="128"/>
      <c r="AU50" s="128"/>
      <c r="AV50" s="128"/>
    </row>
    <row r="51" ht="16.5" customHeight="1">
      <c r="A51" s="173">
        <v>44128.0</v>
      </c>
      <c r="B51" s="174" t="s">
        <v>222</v>
      </c>
      <c r="C51" s="128"/>
      <c r="D51" s="128"/>
      <c r="E51" s="128"/>
      <c r="F51" s="174">
        <v>272102.0</v>
      </c>
      <c r="G51" s="174">
        <v>23437.0</v>
      </c>
      <c r="H51" s="128"/>
      <c r="I51" s="128"/>
      <c r="J51" s="128"/>
      <c r="K51" s="128"/>
      <c r="L51" s="174">
        <v>465309.0</v>
      </c>
      <c r="M51" s="174">
        <v>44466.0</v>
      </c>
      <c r="N51" s="128"/>
      <c r="O51" s="128"/>
      <c r="P51" s="174">
        <v>7710195.0</v>
      </c>
      <c r="Q51" s="128"/>
      <c r="R51" s="128"/>
      <c r="S51" s="174">
        <v>858071.0</v>
      </c>
      <c r="T51" s="128"/>
      <c r="U51" s="128"/>
      <c r="V51" s="168">
        <v>858071.0</v>
      </c>
      <c r="W51" s="168">
        <v>6852124.0</v>
      </c>
      <c r="Y51" s="168">
        <v>4995.0</v>
      </c>
      <c r="Z51" s="161"/>
      <c r="AA51" s="168">
        <v>1513.0</v>
      </c>
      <c r="AE51" s="168">
        <v>753611.0</v>
      </c>
      <c r="AF51" s="168">
        <v>17456.0</v>
      </c>
      <c r="AH51" s="128"/>
      <c r="AI51" s="175">
        <v>44128.65625</v>
      </c>
      <c r="AJ51" s="175">
        <v>44128.68888888889</v>
      </c>
      <c r="AK51" s="174" t="s">
        <v>320</v>
      </c>
      <c r="AL51" s="174" t="s">
        <v>333</v>
      </c>
      <c r="AM51" s="174" t="s">
        <v>408</v>
      </c>
      <c r="AN51" s="174" t="s">
        <v>310</v>
      </c>
      <c r="AQ51" s="128"/>
      <c r="AR51" s="128"/>
      <c r="AS51" s="128"/>
      <c r="AT51" s="128"/>
      <c r="AU51" s="128"/>
      <c r="AV51" s="128"/>
    </row>
    <row r="52" ht="16.5" customHeight="1">
      <c r="A52" s="173">
        <v>44127.0</v>
      </c>
      <c r="B52" s="174" t="s">
        <v>222</v>
      </c>
      <c r="C52" s="128"/>
      <c r="D52" s="128"/>
      <c r="E52" s="128"/>
      <c r="F52" s="174">
        <v>264549.0</v>
      </c>
      <c r="G52" s="174">
        <v>22894.0</v>
      </c>
      <c r="H52" s="128"/>
      <c r="I52" s="128"/>
      <c r="J52" s="128"/>
      <c r="K52" s="128"/>
      <c r="L52" s="174">
        <v>462309.0</v>
      </c>
      <c r="M52" s="174">
        <v>43966.0</v>
      </c>
      <c r="N52" s="128"/>
      <c r="O52" s="128"/>
      <c r="P52" s="174">
        <v>7611586.0</v>
      </c>
      <c r="Q52" s="128"/>
      <c r="R52" s="128"/>
      <c r="S52" s="174">
        <v>851572.0</v>
      </c>
      <c r="T52" s="128"/>
      <c r="U52" s="128"/>
      <c r="V52" s="174">
        <v>851572.0</v>
      </c>
      <c r="W52" s="174">
        <v>6760014.0</v>
      </c>
      <c r="Y52" s="174">
        <v>5065.0</v>
      </c>
      <c r="Z52" s="161"/>
      <c r="AA52" s="168">
        <v>1511.0</v>
      </c>
      <c r="AE52" s="174">
        <v>748252.0</v>
      </c>
      <c r="AF52" s="168">
        <v>17375.0</v>
      </c>
      <c r="AH52" s="128"/>
      <c r="AI52" s="175">
        <v>44127.71875</v>
      </c>
      <c r="AJ52" s="175">
        <v>44127.73402777778</v>
      </c>
      <c r="AK52" s="174" t="s">
        <v>321</v>
      </c>
      <c r="AL52" s="174" t="s">
        <v>319</v>
      </c>
      <c r="AM52" s="174" t="s">
        <v>408</v>
      </c>
      <c r="AN52" s="174" t="s">
        <v>310</v>
      </c>
      <c r="AQ52" s="128"/>
      <c r="AR52" s="128"/>
      <c r="AS52" s="128"/>
      <c r="AT52" s="128"/>
      <c r="AU52" s="128"/>
      <c r="AV52" s="128"/>
    </row>
    <row r="53" ht="16.5" customHeight="1">
      <c r="A53" s="173">
        <v>44126.0</v>
      </c>
      <c r="B53" s="174" t="s">
        <v>222</v>
      </c>
      <c r="C53" s="128"/>
      <c r="D53" s="128"/>
      <c r="E53" s="128"/>
      <c r="F53" s="174">
        <v>253395.0</v>
      </c>
      <c r="G53" s="174">
        <v>22170.0</v>
      </c>
      <c r="H53" s="128"/>
      <c r="I53" s="128"/>
      <c r="J53" s="128"/>
      <c r="K53" s="128"/>
      <c r="L53" s="174">
        <v>459439.0</v>
      </c>
      <c r="M53" s="174">
        <v>43576.0</v>
      </c>
      <c r="N53" s="128"/>
      <c r="O53" s="128"/>
      <c r="P53" s="174">
        <v>7532717.0</v>
      </c>
      <c r="Q53" s="128"/>
      <c r="R53" s="128"/>
      <c r="S53" s="174">
        <v>845100.0</v>
      </c>
      <c r="T53" s="128"/>
      <c r="U53" s="128"/>
      <c r="V53" s="168">
        <v>845100.0</v>
      </c>
      <c r="W53" s="168">
        <v>6687617.0</v>
      </c>
      <c r="Y53" s="168">
        <v>4931.0</v>
      </c>
      <c r="Z53" s="161"/>
      <c r="AA53" s="168">
        <v>1454.0</v>
      </c>
      <c r="AE53" s="168">
        <v>744283.0</v>
      </c>
      <c r="AF53" s="168">
        <v>17286.0</v>
      </c>
      <c r="AH53" s="128"/>
      <c r="AI53" s="175">
        <v>44126.70833333333</v>
      </c>
      <c r="AJ53" s="175">
        <v>44126.725</v>
      </c>
      <c r="AK53" s="174" t="s">
        <v>331</v>
      </c>
      <c r="AL53" s="174" t="s">
        <v>318</v>
      </c>
      <c r="AM53" s="174" t="s">
        <v>408</v>
      </c>
      <c r="AN53" s="174" t="s">
        <v>310</v>
      </c>
      <c r="AQ53" s="128"/>
      <c r="AR53" s="128"/>
      <c r="AS53" s="128"/>
      <c r="AT53" s="128"/>
      <c r="AU53" s="128"/>
      <c r="AV53" s="128"/>
    </row>
    <row r="54" ht="16.5" customHeight="1">
      <c r="A54" s="173">
        <v>44125.0</v>
      </c>
      <c r="B54" s="174" t="s">
        <v>222</v>
      </c>
      <c r="C54" s="128"/>
      <c r="D54" s="128"/>
      <c r="E54" s="128"/>
      <c r="F54" s="174">
        <v>247975.0</v>
      </c>
      <c r="G54" s="174">
        <v>21607.0</v>
      </c>
      <c r="H54" s="128"/>
      <c r="I54" s="128"/>
      <c r="J54" s="128"/>
      <c r="K54" s="128"/>
      <c r="L54" s="174">
        <v>457228.0</v>
      </c>
      <c r="M54" s="174">
        <v>43253.0</v>
      </c>
      <c r="N54" s="128"/>
      <c r="O54" s="128"/>
      <c r="P54" s="174">
        <v>7474874.0</v>
      </c>
      <c r="Q54" s="128"/>
      <c r="R54" s="128"/>
      <c r="S54" s="174">
        <v>838809.0</v>
      </c>
      <c r="T54" s="128"/>
      <c r="U54" s="128"/>
      <c r="V54" s="168">
        <v>838809.0</v>
      </c>
      <c r="W54" s="168">
        <v>6636065.0</v>
      </c>
      <c r="Y54" s="168">
        <v>4782.0</v>
      </c>
      <c r="Z54" s="161"/>
      <c r="AA54" s="168">
        <v>1424.0</v>
      </c>
      <c r="AE54" s="168">
        <v>739140.0</v>
      </c>
      <c r="AF54" s="168">
        <v>17201.0</v>
      </c>
      <c r="AH54" s="128"/>
      <c r="AI54" s="175">
        <v>44125.711805555555</v>
      </c>
      <c r="AJ54" s="175">
        <v>44125.72152777778</v>
      </c>
      <c r="AK54" s="174" t="s">
        <v>364</v>
      </c>
      <c r="AL54" s="174" t="s">
        <v>317</v>
      </c>
      <c r="AM54" s="174" t="s">
        <v>408</v>
      </c>
      <c r="AN54" s="174" t="s">
        <v>310</v>
      </c>
      <c r="AQ54" s="128"/>
      <c r="AR54" s="128"/>
      <c r="AS54" s="128"/>
      <c r="AT54" s="128"/>
      <c r="AU54" s="128"/>
      <c r="AV54" s="128"/>
    </row>
    <row r="55" ht="16.5" customHeight="1">
      <c r="A55" s="173">
        <v>44124.0</v>
      </c>
      <c r="B55" s="174" t="s">
        <v>222</v>
      </c>
      <c r="C55" s="128"/>
      <c r="D55" s="128"/>
      <c r="E55" s="128"/>
      <c r="F55" s="174">
        <v>246556.0</v>
      </c>
      <c r="G55" s="174">
        <v>21340.0</v>
      </c>
      <c r="H55" s="128"/>
      <c r="I55" s="128"/>
      <c r="J55" s="128"/>
      <c r="K55" s="128"/>
      <c r="L55" s="174">
        <v>455327.0</v>
      </c>
      <c r="M55" s="174">
        <v>42991.0</v>
      </c>
      <c r="N55" s="128"/>
      <c r="O55" s="128"/>
      <c r="P55" s="174">
        <v>7444326.0</v>
      </c>
      <c r="Q55" s="128"/>
      <c r="R55" s="128"/>
      <c r="S55" s="174">
        <v>833557.0</v>
      </c>
      <c r="T55" s="128"/>
      <c r="U55" s="128"/>
      <c r="V55" s="168">
        <v>833557.0</v>
      </c>
      <c r="W55" s="168">
        <v>6610769.0</v>
      </c>
      <c r="Y55" s="168">
        <v>4588.0</v>
      </c>
      <c r="Z55" s="161"/>
      <c r="AA55" s="168">
        <v>1349.0</v>
      </c>
      <c r="AE55" s="168">
        <v>733758.0</v>
      </c>
      <c r="AF55" s="168">
        <v>17087.0</v>
      </c>
      <c r="AH55" s="128"/>
      <c r="AI55" s="175">
        <v>44124.72916666667</v>
      </c>
      <c r="AJ55" s="175">
        <v>44124.73472222222</v>
      </c>
      <c r="AK55" s="174" t="s">
        <v>319</v>
      </c>
      <c r="AL55" s="174" t="s">
        <v>315</v>
      </c>
      <c r="AM55" s="174" t="s">
        <v>408</v>
      </c>
      <c r="AN55" s="174" t="s">
        <v>310</v>
      </c>
      <c r="AQ55" s="128"/>
      <c r="AR55" s="128"/>
      <c r="AS55" s="128"/>
      <c r="AT55" s="128"/>
      <c r="AU55" s="128"/>
      <c r="AV55" s="128"/>
    </row>
    <row r="56" ht="16.5" customHeight="1">
      <c r="A56" s="173">
        <v>44123.0</v>
      </c>
      <c r="B56" s="174" t="s">
        <v>222</v>
      </c>
      <c r="C56" s="128"/>
      <c r="D56" s="128"/>
      <c r="E56" s="128"/>
      <c r="F56" s="174">
        <v>242427.0</v>
      </c>
      <c r="G56" s="174">
        <v>20886.0</v>
      </c>
      <c r="H56" s="128"/>
      <c r="I56" s="128"/>
      <c r="J56" s="128"/>
      <c r="K56" s="128"/>
      <c r="L56" s="174">
        <v>452388.0</v>
      </c>
      <c r="M56" s="174">
        <v>42646.0</v>
      </c>
      <c r="N56" s="128"/>
      <c r="O56" s="128"/>
      <c r="P56" s="174">
        <v>7384043.0</v>
      </c>
      <c r="Q56" s="128"/>
      <c r="R56" s="128"/>
      <c r="S56" s="174">
        <v>825673.0</v>
      </c>
      <c r="T56" s="128"/>
      <c r="U56" s="128"/>
      <c r="V56" s="168">
        <v>825673.0</v>
      </c>
      <c r="W56" s="168">
        <v>6558370.0</v>
      </c>
      <c r="Y56" s="168">
        <v>4319.0</v>
      </c>
      <c r="Z56" s="161"/>
      <c r="AA56" s="168">
        <v>1349.0</v>
      </c>
      <c r="AE56" s="168">
        <v>729762.0</v>
      </c>
      <c r="AF56" s="168">
        <v>17022.0</v>
      </c>
      <c r="AH56" s="128"/>
      <c r="AI56" s="175">
        <v>44123.71875</v>
      </c>
      <c r="AJ56" s="175">
        <v>44123.75208333333</v>
      </c>
      <c r="AK56" s="174" t="s">
        <v>317</v>
      </c>
      <c r="AL56" s="174" t="s">
        <v>315</v>
      </c>
      <c r="AM56" s="174" t="s">
        <v>408</v>
      </c>
      <c r="AN56" s="174" t="s">
        <v>310</v>
      </c>
      <c r="AQ56" s="128"/>
      <c r="AR56" s="128"/>
      <c r="AS56" s="128"/>
      <c r="AT56" s="128"/>
      <c r="AU56" s="128"/>
      <c r="AV56" s="128"/>
    </row>
    <row r="57" ht="16.5" customHeight="1">
      <c r="A57" s="173">
        <v>44122.0</v>
      </c>
      <c r="B57" s="174" t="s">
        <v>222</v>
      </c>
      <c r="C57" s="128"/>
      <c r="D57" s="128"/>
      <c r="E57" s="128"/>
      <c r="F57" s="174">
        <v>236598.0</v>
      </c>
      <c r="G57" s="174">
        <v>20640.0</v>
      </c>
      <c r="H57" s="128"/>
      <c r="I57" s="128"/>
      <c r="J57" s="128"/>
      <c r="K57" s="128"/>
      <c r="L57" s="174">
        <v>450891.0</v>
      </c>
      <c r="M57" s="174">
        <v>42428.0</v>
      </c>
      <c r="N57" s="128"/>
      <c r="O57" s="128"/>
      <c r="P57" s="174">
        <v>7326919.0</v>
      </c>
      <c r="Q57" s="128"/>
      <c r="R57" s="128"/>
      <c r="S57" s="174">
        <v>823779.0</v>
      </c>
      <c r="T57" s="128"/>
      <c r="U57" s="128"/>
      <c r="V57" s="168">
        <v>823779.0</v>
      </c>
      <c r="W57" s="168">
        <v>6503140.0</v>
      </c>
      <c r="Y57" s="168">
        <v>4226.0</v>
      </c>
      <c r="Z57" s="161"/>
      <c r="AA57" s="168">
        <v>1340.0</v>
      </c>
      <c r="AE57" s="168">
        <v>726231.0</v>
      </c>
      <c r="AF57" s="168">
        <v>17014.0</v>
      </c>
      <c r="AH57" s="128"/>
      <c r="AI57" s="175">
        <v>44122.67013888889</v>
      </c>
      <c r="AJ57" s="175">
        <v>44122.70625</v>
      </c>
      <c r="AK57" s="174" t="s">
        <v>314</v>
      </c>
      <c r="AL57" s="174" t="s">
        <v>324</v>
      </c>
      <c r="AM57" s="174" t="s">
        <v>408</v>
      </c>
      <c r="AN57" s="174" t="s">
        <v>310</v>
      </c>
      <c r="AQ57" s="128"/>
      <c r="AR57" s="128"/>
      <c r="AS57" s="128"/>
      <c r="AT57" s="128"/>
      <c r="AU57" s="128"/>
      <c r="AV57" s="128"/>
    </row>
    <row r="58" ht="16.5" customHeight="1">
      <c r="A58" s="173">
        <v>44121.0</v>
      </c>
      <c r="B58" s="174" t="s">
        <v>222</v>
      </c>
      <c r="C58" s="128"/>
      <c r="D58" s="128"/>
      <c r="E58" s="128"/>
      <c r="F58" s="174">
        <v>229439.0</v>
      </c>
      <c r="G58" s="174">
        <v>20255.0</v>
      </c>
      <c r="H58" s="128"/>
      <c r="I58" s="128"/>
      <c r="J58" s="128"/>
      <c r="K58" s="128"/>
      <c r="L58" s="174">
        <v>449341.0</v>
      </c>
      <c r="M58" s="174">
        <v>42170.0</v>
      </c>
      <c r="N58" s="128"/>
      <c r="O58" s="128"/>
      <c r="P58" s="174">
        <v>7274236.0</v>
      </c>
      <c r="Q58" s="128"/>
      <c r="R58" s="128"/>
      <c r="S58" s="174">
        <v>820563.0</v>
      </c>
      <c r="T58" s="128"/>
      <c r="U58" s="128"/>
      <c r="V58" s="168">
        <v>820563.0</v>
      </c>
      <c r="W58" s="168">
        <v>6453673.0</v>
      </c>
      <c r="Y58" s="168">
        <v>4275.0</v>
      </c>
      <c r="Z58" s="161"/>
      <c r="AA58" s="168">
        <v>1348.0</v>
      </c>
      <c r="AE58" s="168">
        <v>723204.0</v>
      </c>
      <c r="AF58" s="168">
        <v>16984.0</v>
      </c>
      <c r="AH58" s="128"/>
      <c r="AI58" s="175">
        <v>44121.69097222222</v>
      </c>
      <c r="AJ58" s="175">
        <v>44121.711805555555</v>
      </c>
      <c r="AK58" s="174" t="s">
        <v>317</v>
      </c>
      <c r="AL58" s="174" t="s">
        <v>315</v>
      </c>
      <c r="AM58" s="174" t="s">
        <v>408</v>
      </c>
      <c r="AN58" s="174" t="s">
        <v>310</v>
      </c>
      <c r="AQ58" s="128"/>
      <c r="AR58" s="128"/>
      <c r="AS58" s="128"/>
      <c r="AT58" s="128"/>
      <c r="AU58" s="128"/>
      <c r="AV58" s="128"/>
    </row>
    <row r="59" ht="16.5" customHeight="1">
      <c r="A59" s="173">
        <v>44120.0</v>
      </c>
      <c r="B59" s="174" t="s">
        <v>222</v>
      </c>
      <c r="C59" s="128"/>
      <c r="D59" s="128"/>
      <c r="E59" s="128"/>
      <c r="F59" s="174">
        <v>227407.0</v>
      </c>
      <c r="G59" s="174">
        <v>19956.0</v>
      </c>
      <c r="H59" s="128"/>
      <c r="I59" s="128"/>
      <c r="J59" s="128"/>
      <c r="K59" s="128"/>
      <c r="L59" s="174">
        <v>447010.0</v>
      </c>
      <c r="M59" s="174">
        <v>41811.0</v>
      </c>
      <c r="N59" s="128"/>
      <c r="O59" s="128"/>
      <c r="P59" s="174">
        <v>7211046.0</v>
      </c>
      <c r="Q59" s="128"/>
      <c r="R59" s="128"/>
      <c r="S59" s="174">
        <v>815678.0</v>
      </c>
      <c r="T59" s="128"/>
      <c r="U59" s="128"/>
      <c r="V59" s="168">
        <v>815678.0</v>
      </c>
      <c r="W59" s="168">
        <v>6395368.0</v>
      </c>
      <c r="Y59" s="168">
        <v>4248.0</v>
      </c>
      <c r="Z59" s="161"/>
      <c r="AA59" s="168">
        <v>1290.0</v>
      </c>
      <c r="AE59" s="168">
        <v>719478.0</v>
      </c>
      <c r="AF59" s="168">
        <v>16903.0</v>
      </c>
      <c r="AH59" s="128"/>
      <c r="AI59" s="175">
        <v>44120.72222222222</v>
      </c>
      <c r="AJ59" s="175">
        <v>44120.72222222222</v>
      </c>
      <c r="AK59" s="174" t="s">
        <v>317</v>
      </c>
      <c r="AL59" s="174" t="s">
        <v>319</v>
      </c>
      <c r="AM59" s="174" t="s">
        <v>408</v>
      </c>
      <c r="AN59" s="174" t="s">
        <v>310</v>
      </c>
      <c r="AQ59" s="128"/>
      <c r="AR59" s="128"/>
      <c r="AS59" s="128"/>
      <c r="AT59" s="128"/>
      <c r="AU59" s="128"/>
      <c r="AV59" s="128"/>
    </row>
    <row r="60" ht="16.5" customHeight="1">
      <c r="A60" s="173">
        <v>44119.0</v>
      </c>
      <c r="B60" s="174" t="s">
        <v>222</v>
      </c>
      <c r="C60" s="128"/>
      <c r="D60" s="128"/>
      <c r="E60" s="128"/>
      <c r="F60" s="174">
        <v>213011.0</v>
      </c>
      <c r="G60" s="174">
        <v>19343.0</v>
      </c>
      <c r="H60" s="128"/>
      <c r="I60" s="128"/>
      <c r="J60" s="128"/>
      <c r="K60" s="128"/>
      <c r="L60" s="174">
        <v>444135.0</v>
      </c>
      <c r="M60" s="174">
        <v>41396.0</v>
      </c>
      <c r="N60" s="128"/>
      <c r="O60" s="128"/>
      <c r="P60" s="174">
        <v>7111890.0</v>
      </c>
      <c r="Q60" s="128"/>
      <c r="R60" s="128"/>
      <c r="S60" s="174">
        <v>809808.0</v>
      </c>
      <c r="T60" s="128"/>
      <c r="U60" s="128"/>
      <c r="V60" s="168">
        <v>809808.0</v>
      </c>
      <c r="W60" s="168">
        <v>6302082.0</v>
      </c>
      <c r="Y60" s="168">
        <v>4263.0</v>
      </c>
      <c r="Z60" s="161"/>
      <c r="AA60" s="168">
        <v>1290.0</v>
      </c>
      <c r="AE60" s="168">
        <v>716015.0</v>
      </c>
      <c r="AF60" s="168">
        <v>16812.0</v>
      </c>
      <c r="AH60" s="128"/>
      <c r="AI60" s="175">
        <v>44119.69097222222</v>
      </c>
      <c r="AJ60" s="175">
        <v>44119.72083333333</v>
      </c>
      <c r="AK60" s="174" t="s">
        <v>319</v>
      </c>
      <c r="AL60" s="174" t="s">
        <v>318</v>
      </c>
      <c r="AM60" s="174" t="s">
        <v>408</v>
      </c>
      <c r="AN60" s="174" t="s">
        <v>310</v>
      </c>
      <c r="AQ60" s="128"/>
      <c r="AR60" s="128"/>
      <c r="AS60" s="128"/>
      <c r="AT60" s="128"/>
      <c r="AU60" s="128"/>
      <c r="AV60" s="128"/>
    </row>
    <row r="61" ht="16.5" customHeight="1">
      <c r="A61" s="173">
        <v>44118.0</v>
      </c>
      <c r="B61" s="174" t="s">
        <v>222</v>
      </c>
      <c r="C61" s="128"/>
      <c r="D61" s="128"/>
      <c r="E61" s="128"/>
      <c r="F61" s="174">
        <v>211318.0</v>
      </c>
      <c r="G61" s="174">
        <v>19098.0</v>
      </c>
      <c r="H61" s="128"/>
      <c r="I61" s="128"/>
      <c r="J61" s="128"/>
      <c r="K61" s="128"/>
      <c r="L61" s="174">
        <v>440413.0</v>
      </c>
      <c r="M61" s="174">
        <v>40963.0</v>
      </c>
      <c r="N61" s="128"/>
      <c r="O61" s="128"/>
      <c r="P61" s="174">
        <v>7067676.0</v>
      </c>
      <c r="Q61" s="128"/>
      <c r="R61" s="128"/>
      <c r="S61" s="174">
        <v>805082.0</v>
      </c>
      <c r="T61" s="128"/>
      <c r="U61" s="128"/>
      <c r="V61" s="168">
        <v>805082.0</v>
      </c>
      <c r="W61" s="168">
        <v>6262594.0</v>
      </c>
      <c r="Y61" s="168">
        <v>4131.0</v>
      </c>
      <c r="Z61" s="161"/>
      <c r="AA61" s="168">
        <v>1237.0</v>
      </c>
      <c r="AE61" s="168">
        <v>711438.0</v>
      </c>
      <c r="AF61" s="168">
        <v>16717.0</v>
      </c>
      <c r="AH61" s="128"/>
      <c r="AI61" s="175">
        <v>44118.6875</v>
      </c>
      <c r="AJ61" s="175">
        <v>44118.69583333333</v>
      </c>
      <c r="AK61" s="174" t="s">
        <v>317</v>
      </c>
      <c r="AL61" s="174" t="s">
        <v>324</v>
      </c>
      <c r="AM61" s="174" t="s">
        <v>408</v>
      </c>
      <c r="AN61" s="174" t="s">
        <v>310</v>
      </c>
      <c r="AQ61" s="128"/>
      <c r="AR61" s="128"/>
      <c r="AS61" s="128"/>
      <c r="AT61" s="128"/>
      <c r="AU61" s="128"/>
      <c r="AV61" s="128"/>
    </row>
    <row r="62" ht="16.5" customHeight="1">
      <c r="A62" s="173">
        <v>44117.0</v>
      </c>
      <c r="B62" s="174" t="s">
        <v>222</v>
      </c>
      <c r="C62" s="128"/>
      <c r="D62" s="128"/>
      <c r="E62" s="128"/>
      <c r="F62" s="174">
        <v>200160.0</v>
      </c>
      <c r="G62" s="174">
        <v>18333.0</v>
      </c>
      <c r="H62" s="128"/>
      <c r="I62" s="128"/>
      <c r="J62" s="128"/>
      <c r="K62" s="128"/>
      <c r="L62" s="174">
        <v>436479.0</v>
      </c>
      <c r="M62" s="174">
        <v>40544.0</v>
      </c>
      <c r="N62" s="128"/>
      <c r="O62" s="128"/>
      <c r="P62" s="174">
        <v>7012023.0</v>
      </c>
      <c r="Q62" s="128"/>
      <c r="R62" s="128"/>
      <c r="S62" s="174">
        <v>800415.0</v>
      </c>
      <c r="T62" s="128"/>
      <c r="U62" s="128"/>
      <c r="V62" s="168">
        <v>800415.0</v>
      </c>
      <c r="W62" s="168">
        <v>6211608.0</v>
      </c>
      <c r="Y62" s="168">
        <v>4053.0</v>
      </c>
      <c r="Z62" s="161"/>
      <c r="AA62" s="168">
        <v>1237.0</v>
      </c>
      <c r="AE62" s="168">
        <v>708349.0</v>
      </c>
      <c r="AF62" s="168">
        <v>16622.0</v>
      </c>
      <c r="AH62" s="128"/>
      <c r="AI62" s="175">
        <v>44117.70833333333</v>
      </c>
      <c r="AJ62" s="175">
        <v>44117.71875</v>
      </c>
      <c r="AK62" s="174" t="s">
        <v>315</v>
      </c>
      <c r="AL62" s="174" t="s">
        <v>326</v>
      </c>
      <c r="AM62" s="174" t="s">
        <v>408</v>
      </c>
      <c r="AN62" s="174" t="s">
        <v>310</v>
      </c>
      <c r="AQ62" s="128"/>
      <c r="AR62" s="128"/>
      <c r="AS62" s="128"/>
      <c r="AT62" s="128"/>
      <c r="AU62" s="128"/>
      <c r="AV62" s="128"/>
    </row>
    <row r="63" ht="16.5" customHeight="1">
      <c r="A63" s="173">
        <v>44116.0</v>
      </c>
      <c r="B63" s="174" t="s">
        <v>222</v>
      </c>
      <c r="C63" s="128"/>
      <c r="D63" s="128"/>
      <c r="E63" s="128"/>
      <c r="F63" s="174">
        <v>163271.0</v>
      </c>
      <c r="G63" s="174">
        <v>14422.0</v>
      </c>
      <c r="H63" s="128"/>
      <c r="I63" s="128"/>
      <c r="J63" s="128"/>
      <c r="K63" s="128"/>
      <c r="L63" s="174">
        <v>435831.0</v>
      </c>
      <c r="M63" s="174">
        <v>40449.0</v>
      </c>
      <c r="N63" s="128"/>
      <c r="O63" s="128"/>
      <c r="P63" s="174">
        <v>6951394.0</v>
      </c>
      <c r="Q63" s="128"/>
      <c r="R63" s="128"/>
      <c r="S63" s="174">
        <v>795126.0</v>
      </c>
      <c r="T63" s="128"/>
      <c r="U63" s="128"/>
      <c r="V63" s="168">
        <v>795126.0</v>
      </c>
      <c r="W63" s="168">
        <v>6156268.0</v>
      </c>
      <c r="Y63" s="168">
        <v>3870.0</v>
      </c>
      <c r="Z63" s="161"/>
      <c r="AA63" s="168">
        <v>1196.0</v>
      </c>
      <c r="AE63" s="168">
        <v>705189.0</v>
      </c>
      <c r="AF63" s="168">
        <v>16558.0</v>
      </c>
      <c r="AH63" s="128"/>
      <c r="AI63" s="175">
        <v>44116.72916666667</v>
      </c>
      <c r="AJ63" s="175">
        <v>44116.73958333333</v>
      </c>
      <c r="AK63" s="174" t="s">
        <v>315</v>
      </c>
      <c r="AL63" s="174" t="s">
        <v>321</v>
      </c>
      <c r="AM63" s="174" t="s">
        <v>408</v>
      </c>
      <c r="AN63" s="174" t="s">
        <v>310</v>
      </c>
      <c r="AQ63" s="128"/>
      <c r="AR63" s="128"/>
      <c r="AS63" s="128"/>
      <c r="AT63" s="128"/>
      <c r="AU63" s="128"/>
      <c r="AV63" s="128"/>
    </row>
    <row r="64" ht="16.5" customHeight="1">
      <c r="A64" s="173">
        <v>44115.0</v>
      </c>
      <c r="B64" s="174" t="s">
        <v>222</v>
      </c>
      <c r="C64" s="128"/>
      <c r="D64" s="128"/>
      <c r="E64" s="128"/>
      <c r="F64" s="174">
        <v>158844.0</v>
      </c>
      <c r="G64" s="174">
        <v>14180.0</v>
      </c>
      <c r="H64" s="128"/>
      <c r="I64" s="128"/>
      <c r="J64" s="128"/>
      <c r="K64" s="128"/>
      <c r="L64" s="174">
        <v>434254.0</v>
      </c>
      <c r="M64" s="174">
        <v>40234.0</v>
      </c>
      <c r="N64" s="128"/>
      <c r="O64" s="128"/>
      <c r="P64" s="174">
        <v>6887551.0</v>
      </c>
      <c r="Q64" s="128"/>
      <c r="R64" s="128"/>
      <c r="S64" s="174">
        <v>792478.0</v>
      </c>
      <c r="T64" s="128"/>
      <c r="U64" s="128"/>
      <c r="V64" s="168">
        <v>792478.0</v>
      </c>
      <c r="W64" s="168">
        <v>6095073.0</v>
      </c>
      <c r="Y64" s="168">
        <v>3622.0</v>
      </c>
      <c r="Z64" s="161"/>
      <c r="AA64" s="168">
        <v>1142.0</v>
      </c>
      <c r="AE64" s="168">
        <v>703662.0</v>
      </c>
      <c r="AF64" s="168">
        <v>16557.0</v>
      </c>
      <c r="AH64" s="128"/>
      <c r="AI64" s="175">
        <v>44115.64236111111</v>
      </c>
      <c r="AJ64" s="175">
        <v>44115.69930555555</v>
      </c>
      <c r="AK64" s="174" t="s">
        <v>336</v>
      </c>
      <c r="AL64" s="174" t="s">
        <v>324</v>
      </c>
      <c r="AM64" s="174" t="s">
        <v>408</v>
      </c>
      <c r="AN64" s="174" t="s">
        <v>310</v>
      </c>
      <c r="AQ64" s="128"/>
      <c r="AR64" s="128"/>
      <c r="AS64" s="128"/>
      <c r="AT64" s="128"/>
      <c r="AU64" s="128"/>
      <c r="AV64" s="128"/>
    </row>
    <row r="65" ht="16.5" customHeight="1">
      <c r="A65" s="173">
        <v>44114.0</v>
      </c>
      <c r="B65" s="174" t="s">
        <v>222</v>
      </c>
      <c r="C65" s="128"/>
      <c r="D65" s="128"/>
      <c r="E65" s="128"/>
      <c r="F65" s="174">
        <v>156973.0</v>
      </c>
      <c r="G65" s="174">
        <v>14025.0</v>
      </c>
      <c r="H65" s="128"/>
      <c r="I65" s="128"/>
      <c r="J65" s="128"/>
      <c r="K65" s="128"/>
      <c r="L65" s="174">
        <v>432509.0</v>
      </c>
      <c r="M65" s="174">
        <v>39953.0</v>
      </c>
      <c r="N65" s="128"/>
      <c r="O65" s="128"/>
      <c r="P65" s="174">
        <v>6830631.0</v>
      </c>
      <c r="Q65" s="128"/>
      <c r="R65" s="128"/>
      <c r="S65" s="174">
        <v>790060.0</v>
      </c>
      <c r="T65" s="128"/>
      <c r="U65" s="128"/>
      <c r="V65" s="168">
        <v>790060.0</v>
      </c>
      <c r="W65" s="168">
        <v>6040571.0</v>
      </c>
      <c r="Y65" s="168">
        <v>3628.0</v>
      </c>
      <c r="Z65" s="161"/>
      <c r="AA65" s="168">
        <v>1137.0</v>
      </c>
      <c r="AE65" s="168">
        <v>701583.0</v>
      </c>
      <c r="AF65" s="168">
        <v>16526.0</v>
      </c>
      <c r="AH65" s="128"/>
      <c r="AI65" s="175">
        <v>44114.680555555555</v>
      </c>
      <c r="AJ65" s="175">
        <v>44114.70972222222</v>
      </c>
      <c r="AK65" s="174" t="s">
        <v>324</v>
      </c>
      <c r="AL65" s="174" t="s">
        <v>315</v>
      </c>
      <c r="AM65" s="174" t="s">
        <v>408</v>
      </c>
      <c r="AN65" s="174" t="s">
        <v>310</v>
      </c>
      <c r="AQ65" s="128"/>
      <c r="AR65" s="128"/>
      <c r="AS65" s="128"/>
      <c r="AT65" s="128"/>
      <c r="AU65" s="128"/>
      <c r="AV65" s="128"/>
    </row>
    <row r="66" ht="16.5" customHeight="1">
      <c r="A66" s="173">
        <v>44113.0</v>
      </c>
      <c r="B66" s="174" t="s">
        <v>222</v>
      </c>
      <c r="C66" s="128"/>
      <c r="D66" s="128"/>
      <c r="E66" s="128"/>
      <c r="F66" s="174">
        <v>148723.0</v>
      </c>
      <c r="G66" s="174">
        <v>13493.0</v>
      </c>
      <c r="H66" s="128"/>
      <c r="I66" s="128"/>
      <c r="J66" s="128"/>
      <c r="K66" s="128"/>
      <c r="L66" s="174">
        <v>429145.0</v>
      </c>
      <c r="M66" s="174">
        <v>39452.0</v>
      </c>
      <c r="N66" s="128"/>
      <c r="O66" s="128"/>
      <c r="P66" s="174">
        <v>6746030.0</v>
      </c>
      <c r="Q66" s="128"/>
      <c r="R66" s="128"/>
      <c r="S66" s="174">
        <v>785830.0</v>
      </c>
      <c r="T66" s="128"/>
      <c r="U66" s="128"/>
      <c r="V66" s="168">
        <v>785830.0</v>
      </c>
      <c r="W66" s="168">
        <v>5960200.0</v>
      </c>
      <c r="Y66" s="168">
        <v>3593.0</v>
      </c>
      <c r="Z66" s="161"/>
      <c r="AA66" s="168">
        <v>1138.0</v>
      </c>
      <c r="AE66" s="168">
        <v>698481.0</v>
      </c>
      <c r="AF66" s="168">
        <v>16432.0</v>
      </c>
      <c r="AH66" s="128"/>
      <c r="AI66" s="175">
        <v>44113.72916666667</v>
      </c>
      <c r="AJ66" s="175">
        <v>44113.736805555556</v>
      </c>
      <c r="AK66" s="174" t="s">
        <v>312</v>
      </c>
      <c r="AL66" s="174" t="s">
        <v>319</v>
      </c>
      <c r="AM66" s="174" t="s">
        <v>408</v>
      </c>
      <c r="AN66" s="174" t="s">
        <v>310</v>
      </c>
      <c r="AQ66" s="128"/>
      <c r="AR66" s="128"/>
      <c r="AS66" s="128"/>
      <c r="AT66" s="128"/>
      <c r="AU66" s="128"/>
      <c r="AV66" s="128"/>
    </row>
    <row r="67" ht="16.5" customHeight="1">
      <c r="A67" s="173">
        <v>44112.0</v>
      </c>
      <c r="B67" s="174" t="s">
        <v>222</v>
      </c>
      <c r="C67" s="128"/>
      <c r="D67" s="128"/>
      <c r="E67" s="128"/>
      <c r="F67" s="174">
        <v>147268.0</v>
      </c>
      <c r="G67" s="174">
        <v>13363.0</v>
      </c>
      <c r="H67" s="128"/>
      <c r="I67" s="128"/>
      <c r="J67" s="128"/>
      <c r="K67" s="128"/>
      <c r="L67" s="174">
        <v>427731.0</v>
      </c>
      <c r="M67" s="174">
        <v>39230.0</v>
      </c>
      <c r="N67" s="128"/>
      <c r="O67" s="128"/>
      <c r="P67" s="174">
        <v>6703106.0</v>
      </c>
      <c r="Q67" s="128"/>
      <c r="R67" s="128"/>
      <c r="S67" s="174">
        <v>781794.0</v>
      </c>
      <c r="T67" s="128"/>
      <c r="U67" s="128"/>
      <c r="V67" s="168">
        <v>781794.0</v>
      </c>
      <c r="W67" s="168">
        <v>5921312.0</v>
      </c>
      <c r="Y67" s="168">
        <v>3556.0</v>
      </c>
      <c r="Z67" s="161"/>
      <c r="AA67" s="168">
        <v>1098.0</v>
      </c>
      <c r="AE67" s="168">
        <v>695194.0</v>
      </c>
      <c r="AF67" s="168">
        <v>16334.0</v>
      </c>
      <c r="AH67" s="128"/>
      <c r="AI67" s="175">
        <v>44112.711805555555</v>
      </c>
      <c r="AJ67" s="175">
        <v>44112.72777777778</v>
      </c>
      <c r="AK67" s="174" t="s">
        <v>317</v>
      </c>
      <c r="AL67" s="174" t="s">
        <v>330</v>
      </c>
      <c r="AM67" s="174" t="s">
        <v>408</v>
      </c>
      <c r="AN67" s="174" t="s">
        <v>310</v>
      </c>
      <c r="AQ67" s="128"/>
      <c r="AR67" s="128"/>
      <c r="AS67" s="128"/>
      <c r="AT67" s="128"/>
      <c r="AU67" s="128"/>
      <c r="AV67" s="128"/>
    </row>
    <row r="68" ht="16.5" customHeight="1">
      <c r="A68" s="173">
        <v>44111.0</v>
      </c>
      <c r="B68" s="174" t="s">
        <v>222</v>
      </c>
      <c r="C68" s="128"/>
      <c r="D68" s="128"/>
      <c r="E68" s="128"/>
      <c r="F68" s="174">
        <v>145110.0</v>
      </c>
      <c r="G68" s="174">
        <v>13079.0</v>
      </c>
      <c r="H68" s="128"/>
      <c r="I68" s="128"/>
      <c r="J68" s="128"/>
      <c r="K68" s="128"/>
      <c r="L68" s="174">
        <v>422880.0</v>
      </c>
      <c r="M68" s="174">
        <v>38678.0</v>
      </c>
      <c r="N68" s="128"/>
      <c r="O68" s="128"/>
      <c r="P68" s="174">
        <v>6664440.0</v>
      </c>
      <c r="Q68" s="128"/>
      <c r="R68" s="128"/>
      <c r="S68" s="174">
        <v>777556.0</v>
      </c>
      <c r="T68" s="128"/>
      <c r="U68" s="128"/>
      <c r="V68" s="168">
        <v>777556.0</v>
      </c>
      <c r="W68" s="168">
        <v>5886884.0</v>
      </c>
      <c r="Y68" s="168">
        <v>3519.0</v>
      </c>
      <c r="Z68" s="161"/>
      <c r="AA68" s="168">
        <v>1052.0</v>
      </c>
      <c r="AE68" s="168">
        <v>692123.0</v>
      </c>
      <c r="AF68" s="168">
        <v>16230.0</v>
      </c>
      <c r="AH68" s="128"/>
      <c r="AI68" s="175">
        <v>44111.70833333333</v>
      </c>
      <c r="AJ68" s="175">
        <v>44111.773611111115</v>
      </c>
      <c r="AK68" s="174" t="s">
        <v>324</v>
      </c>
      <c r="AL68" s="174" t="s">
        <v>317</v>
      </c>
      <c r="AM68" s="174" t="s">
        <v>408</v>
      </c>
      <c r="AN68" s="174" t="s">
        <v>310</v>
      </c>
      <c r="AQ68" s="128"/>
      <c r="AR68" s="128"/>
      <c r="AS68" s="128"/>
      <c r="AT68" s="128"/>
      <c r="AU68" s="128"/>
      <c r="AV68" s="128"/>
    </row>
    <row r="69" ht="16.5" customHeight="1">
      <c r="A69" s="173">
        <v>44110.0</v>
      </c>
      <c r="B69" s="174" t="s">
        <v>222</v>
      </c>
      <c r="C69" s="128"/>
      <c r="D69" s="128"/>
      <c r="E69" s="128"/>
      <c r="F69" s="174">
        <v>143766.0</v>
      </c>
      <c r="G69" s="174">
        <v>12908.0</v>
      </c>
      <c r="H69" s="128"/>
      <c r="I69" s="128"/>
      <c r="J69" s="128"/>
      <c r="K69" s="128"/>
      <c r="L69" s="174">
        <v>421087.0</v>
      </c>
      <c r="M69" s="174">
        <v>38448.0</v>
      </c>
      <c r="N69" s="128"/>
      <c r="O69" s="128"/>
      <c r="P69" s="174">
        <v>6636248.0</v>
      </c>
      <c r="Q69" s="128"/>
      <c r="R69" s="128"/>
      <c r="S69" s="174">
        <v>773435.0</v>
      </c>
      <c r="T69" s="128"/>
      <c r="U69" s="128"/>
      <c r="V69" s="168">
        <v>773435.0</v>
      </c>
      <c r="W69" s="168">
        <v>5862813.0</v>
      </c>
      <c r="Y69" s="168">
        <v>3394.0</v>
      </c>
      <c r="Z69" s="161"/>
      <c r="AA69" s="168">
        <v>1080.0</v>
      </c>
      <c r="AE69" s="168">
        <v>687277.0</v>
      </c>
      <c r="AF69" s="168">
        <v>16111.0</v>
      </c>
      <c r="AH69" s="128"/>
      <c r="AI69" s="175">
        <v>44110.68402777778</v>
      </c>
      <c r="AJ69" s="175">
        <v>44110.69791666667</v>
      </c>
      <c r="AK69" s="174" t="s">
        <v>317</v>
      </c>
      <c r="AL69" s="174" t="s">
        <v>321</v>
      </c>
      <c r="AM69" s="174" t="s">
        <v>408</v>
      </c>
      <c r="AN69" s="174" t="s">
        <v>310</v>
      </c>
      <c r="AQ69" s="128"/>
      <c r="AR69" s="128"/>
      <c r="AS69" s="128"/>
      <c r="AT69" s="128"/>
      <c r="AU69" s="128"/>
      <c r="AV69" s="128"/>
    </row>
    <row r="70" ht="16.5" customHeight="1">
      <c r="A70" s="173">
        <v>44109.0</v>
      </c>
      <c r="B70" s="174" t="s">
        <v>222</v>
      </c>
      <c r="C70" s="128"/>
      <c r="D70" s="128"/>
      <c r="E70" s="128"/>
      <c r="F70" s="174">
        <v>136859.0</v>
      </c>
      <c r="G70" s="174">
        <v>12658.0</v>
      </c>
      <c r="H70" s="128"/>
      <c r="I70" s="128"/>
      <c r="J70" s="128"/>
      <c r="K70" s="128"/>
      <c r="L70" s="174">
        <v>420372.0</v>
      </c>
      <c r="M70" s="174">
        <v>38354.0</v>
      </c>
      <c r="N70" s="128"/>
      <c r="O70" s="128"/>
      <c r="P70" s="174">
        <v>6571677.0</v>
      </c>
      <c r="Q70" s="128"/>
      <c r="R70" s="128"/>
      <c r="S70" s="174">
        <v>769303.0</v>
      </c>
      <c r="T70" s="128"/>
      <c r="U70" s="128"/>
      <c r="V70" s="168">
        <v>769303.0</v>
      </c>
      <c r="W70" s="168">
        <v>5802374.0</v>
      </c>
      <c r="Y70" s="168">
        <v>3318.0</v>
      </c>
      <c r="Z70" s="161"/>
      <c r="AA70" s="168">
        <v>1107.0</v>
      </c>
      <c r="AE70" s="168">
        <v>683700.0</v>
      </c>
      <c r="AF70" s="168">
        <v>16033.0</v>
      </c>
      <c r="AH70" s="128"/>
      <c r="AI70" s="175">
        <v>44109.67708333333</v>
      </c>
      <c r="AJ70" s="175">
        <v>44109.711805555555</v>
      </c>
      <c r="AK70" s="174" t="s">
        <v>319</v>
      </c>
      <c r="AL70" s="174" t="s">
        <v>314</v>
      </c>
      <c r="AM70" s="174" t="s">
        <v>422</v>
      </c>
      <c r="AN70" s="174" t="s">
        <v>310</v>
      </c>
      <c r="AQ70" s="128"/>
      <c r="AR70" s="128"/>
      <c r="AS70" s="128"/>
      <c r="AT70" s="128"/>
      <c r="AU70" s="128"/>
      <c r="AV70" s="128"/>
    </row>
    <row r="71" ht="16.5" customHeight="1">
      <c r="A71" s="173">
        <v>44108.0</v>
      </c>
      <c r="B71" s="174" t="s">
        <v>222</v>
      </c>
      <c r="C71" s="128"/>
      <c r="D71" s="128"/>
      <c r="E71" s="128"/>
      <c r="F71" s="174">
        <v>133809.0</v>
      </c>
      <c r="G71" s="174">
        <v>12466.0</v>
      </c>
      <c r="H71" s="128"/>
      <c r="I71" s="128"/>
      <c r="J71" s="128"/>
      <c r="K71" s="128"/>
      <c r="L71" s="174">
        <v>419197.0</v>
      </c>
      <c r="M71" s="174">
        <v>38164.0</v>
      </c>
      <c r="N71" s="128"/>
      <c r="O71" s="128"/>
      <c r="P71" s="174">
        <v>6537885.0</v>
      </c>
      <c r="Q71" s="128"/>
      <c r="R71" s="128"/>
      <c r="S71" s="174">
        <v>765894.0</v>
      </c>
      <c r="T71" s="128"/>
      <c r="U71" s="128"/>
      <c r="V71" s="168">
        <v>765894.0</v>
      </c>
      <c r="W71" s="168">
        <v>5771991.0</v>
      </c>
      <c r="Y71" s="168">
        <v>3192.0</v>
      </c>
      <c r="Z71" s="161"/>
      <c r="AA71" s="168">
        <v>1071.0</v>
      </c>
      <c r="AE71" s="168">
        <v>680083.0</v>
      </c>
      <c r="AF71" s="168">
        <v>16025.0</v>
      </c>
      <c r="AH71" s="128"/>
      <c r="AI71" s="175">
        <v>44108.67708333333</v>
      </c>
      <c r="AJ71" s="175">
        <v>44108.74791666667</v>
      </c>
      <c r="AK71" s="174" t="s">
        <v>323</v>
      </c>
      <c r="AL71" s="174" t="s">
        <v>336</v>
      </c>
      <c r="AM71" s="174" t="s">
        <v>422</v>
      </c>
      <c r="AN71" s="174" t="s">
        <v>310</v>
      </c>
      <c r="AQ71" s="128"/>
      <c r="AR71" s="128"/>
      <c r="AS71" s="128"/>
      <c r="AT71" s="128"/>
      <c r="AU71" s="128"/>
      <c r="AV71" s="128"/>
    </row>
    <row r="72" ht="16.5" customHeight="1">
      <c r="A72" s="173">
        <v>44107.0</v>
      </c>
      <c r="B72" s="174" t="s">
        <v>222</v>
      </c>
      <c r="C72" s="128"/>
      <c r="D72" s="128"/>
      <c r="E72" s="128"/>
      <c r="F72" s="174">
        <v>130374.0</v>
      </c>
      <c r="G72" s="174">
        <v>12330.0</v>
      </c>
      <c r="H72" s="128"/>
      <c r="I72" s="128"/>
      <c r="J72" s="128"/>
      <c r="K72" s="128"/>
      <c r="L72" s="174">
        <v>417575.0</v>
      </c>
      <c r="M72" s="174">
        <v>37871.0</v>
      </c>
      <c r="N72" s="128"/>
      <c r="O72" s="128"/>
      <c r="P72" s="174">
        <v>6472939.0</v>
      </c>
      <c r="Q72" s="128"/>
      <c r="R72" s="128"/>
      <c r="S72" s="174">
        <v>763010.0</v>
      </c>
      <c r="T72" s="128"/>
      <c r="U72" s="128"/>
      <c r="V72" s="168">
        <v>763010.0</v>
      </c>
      <c r="W72" s="168">
        <v>5709929.0</v>
      </c>
      <c r="Y72" s="168">
        <v>3195.0</v>
      </c>
      <c r="Z72" s="161"/>
      <c r="AA72" s="168">
        <v>1101.0</v>
      </c>
      <c r="AE72" s="168">
        <v>677244.0</v>
      </c>
      <c r="AF72" s="168">
        <v>15992.0</v>
      </c>
      <c r="AH72" s="128"/>
      <c r="AI72" s="175">
        <v>44107.70833333333</v>
      </c>
      <c r="AJ72" s="175">
        <v>44107.725694444445</v>
      </c>
      <c r="AK72" s="174" t="s">
        <v>319</v>
      </c>
      <c r="AL72" s="174" t="s">
        <v>324</v>
      </c>
      <c r="AM72" s="174" t="s">
        <v>422</v>
      </c>
      <c r="AN72" s="174" t="s">
        <v>310</v>
      </c>
      <c r="AQ72" s="128"/>
      <c r="AR72" s="128"/>
      <c r="AS72" s="128"/>
      <c r="AT72" s="128"/>
      <c r="AU72" s="128"/>
      <c r="AV72" s="128"/>
    </row>
    <row r="73" ht="16.5" customHeight="1">
      <c r="A73" s="173">
        <v>44106.0</v>
      </c>
      <c r="B73" s="174" t="s">
        <v>222</v>
      </c>
      <c r="C73" s="128"/>
      <c r="D73" s="128"/>
      <c r="E73" s="128"/>
      <c r="F73" s="174">
        <v>116610.0</v>
      </c>
      <c r="G73" s="174">
        <v>11659.0</v>
      </c>
      <c r="H73" s="128"/>
      <c r="I73" s="128"/>
      <c r="J73" s="128"/>
      <c r="K73" s="128"/>
      <c r="L73" s="174">
        <v>415228.0</v>
      </c>
      <c r="M73" s="174">
        <v>37538.0</v>
      </c>
      <c r="N73" s="128"/>
      <c r="O73" s="128"/>
      <c r="P73" s="174">
        <v>6368742.0</v>
      </c>
      <c r="Q73" s="128"/>
      <c r="R73" s="128"/>
      <c r="S73" s="174">
        <v>756004.0</v>
      </c>
      <c r="T73" s="128"/>
      <c r="U73" s="128"/>
      <c r="V73" s="168">
        <v>756004.0</v>
      </c>
      <c r="W73" s="168">
        <v>5612738.0</v>
      </c>
      <c r="Y73" s="168">
        <v>3227.0</v>
      </c>
      <c r="Z73" s="161"/>
      <c r="AA73" s="168">
        <v>1091.0</v>
      </c>
      <c r="AE73" s="168">
        <v>672144.0</v>
      </c>
      <c r="AF73" s="168">
        <v>15895.0</v>
      </c>
      <c r="AH73" s="128"/>
      <c r="AI73" s="175">
        <v>44106.73958333333</v>
      </c>
      <c r="AJ73" s="175">
        <v>44106.771527777775</v>
      </c>
      <c r="AK73" s="174" t="s">
        <v>319</v>
      </c>
      <c r="AL73" s="174" t="s">
        <v>312</v>
      </c>
      <c r="AM73" s="174" t="s">
        <v>422</v>
      </c>
      <c r="AN73" s="174" t="s">
        <v>310</v>
      </c>
      <c r="AQ73" s="128"/>
      <c r="AR73" s="128"/>
      <c r="AS73" s="128"/>
      <c r="AT73" s="128"/>
      <c r="AU73" s="128"/>
      <c r="AV73" s="128"/>
    </row>
    <row r="74" ht="16.5" customHeight="1">
      <c r="A74" s="173">
        <v>44105.0</v>
      </c>
      <c r="B74" s="174" t="s">
        <v>222</v>
      </c>
      <c r="C74" s="128"/>
      <c r="D74" s="128"/>
      <c r="E74" s="128"/>
      <c r="F74" s="174">
        <v>103401.0</v>
      </c>
      <c r="G74" s="174">
        <v>10405.0</v>
      </c>
      <c r="H74" s="128"/>
      <c r="I74" s="128"/>
      <c r="J74" s="128"/>
      <c r="K74" s="128"/>
      <c r="L74" s="174">
        <v>413627.0</v>
      </c>
      <c r="M74" s="174">
        <v>37224.0</v>
      </c>
      <c r="N74" s="128"/>
      <c r="O74" s="128"/>
      <c r="P74" s="174">
        <v>6282329.0</v>
      </c>
      <c r="Q74" s="128"/>
      <c r="R74" s="128"/>
      <c r="S74" s="174">
        <v>752501.0</v>
      </c>
      <c r="T74" s="128"/>
      <c r="U74" s="128"/>
      <c r="V74" s="168">
        <v>752501.0</v>
      </c>
      <c r="W74" s="168">
        <v>5529828.0</v>
      </c>
      <c r="Y74" s="168">
        <v>3190.0</v>
      </c>
      <c r="Z74" s="161"/>
      <c r="AA74" s="168">
        <v>1075.0</v>
      </c>
      <c r="AE74" s="168">
        <v>668515.0</v>
      </c>
      <c r="AF74" s="168">
        <v>15823.0</v>
      </c>
      <c r="AH74" s="128"/>
      <c r="AI74" s="175">
        <v>44105.80208333333</v>
      </c>
      <c r="AJ74" s="175">
        <v>44105.79722222222</v>
      </c>
      <c r="AK74" s="174" t="s">
        <v>330</v>
      </c>
      <c r="AL74" s="174" t="s">
        <v>319</v>
      </c>
      <c r="AM74" s="174" t="s">
        <v>422</v>
      </c>
      <c r="AN74" s="174" t="s">
        <v>310</v>
      </c>
      <c r="AQ74" s="128"/>
      <c r="AR74" s="128"/>
      <c r="AS74" s="128"/>
      <c r="AT74" s="128"/>
      <c r="AU74" s="128"/>
      <c r="AV74" s="128"/>
    </row>
    <row r="75" ht="16.5" customHeight="1">
      <c r="A75" s="173">
        <v>44104.0</v>
      </c>
      <c r="B75" s="174" t="s">
        <v>222</v>
      </c>
      <c r="C75" s="128"/>
      <c r="D75" s="128"/>
      <c r="E75" s="128"/>
      <c r="F75" s="174">
        <v>99412.0</v>
      </c>
      <c r="G75" s="174">
        <v>10266.0</v>
      </c>
      <c r="H75" s="128"/>
      <c r="I75" s="128"/>
      <c r="J75" s="128"/>
      <c r="K75" s="128"/>
      <c r="L75" s="174">
        <v>412969.0</v>
      </c>
      <c r="M75" s="174">
        <v>37113.0</v>
      </c>
      <c r="N75" s="128"/>
      <c r="O75" s="128"/>
      <c r="P75" s="174">
        <v>6237157.0</v>
      </c>
      <c r="Q75" s="128"/>
      <c r="R75" s="128"/>
      <c r="S75" s="174">
        <v>748967.0</v>
      </c>
      <c r="T75" s="128"/>
      <c r="U75" s="128"/>
      <c r="V75" s="168">
        <v>748967.0</v>
      </c>
      <c r="W75" s="168">
        <v>5488190.0</v>
      </c>
      <c r="Y75" s="168">
        <v>3344.0</v>
      </c>
      <c r="Z75" s="161"/>
      <c r="AA75" s="168">
        <v>1076.0</v>
      </c>
      <c r="AE75" s="168">
        <v>664883.0</v>
      </c>
      <c r="AF75" s="168">
        <v>15711.0</v>
      </c>
      <c r="AH75" s="128"/>
      <c r="AI75" s="175">
        <v>44104.73263888889</v>
      </c>
      <c r="AJ75" s="175">
        <v>44104.74722222222</v>
      </c>
      <c r="AK75" s="174" t="s">
        <v>324</v>
      </c>
      <c r="AL75" s="174" t="s">
        <v>317</v>
      </c>
      <c r="AM75" s="174" t="s">
        <v>422</v>
      </c>
      <c r="AN75" s="174" t="s">
        <v>310</v>
      </c>
      <c r="AQ75" s="128"/>
      <c r="AR75" s="128"/>
      <c r="AS75" s="128"/>
      <c r="AT75" s="128"/>
      <c r="AU75" s="128"/>
      <c r="AV75" s="128"/>
    </row>
    <row r="76" ht="16.5" customHeight="1">
      <c r="A76" s="173">
        <v>44103.0</v>
      </c>
      <c r="B76" s="174" t="s">
        <v>222</v>
      </c>
      <c r="C76" s="128"/>
      <c r="D76" s="128"/>
      <c r="E76" s="128"/>
      <c r="F76" s="174">
        <v>96435.0</v>
      </c>
      <c r="G76" s="174">
        <v>10008.0</v>
      </c>
      <c r="H76" s="128"/>
      <c r="I76" s="128"/>
      <c r="J76" s="128"/>
      <c r="K76" s="128"/>
      <c r="L76" s="174">
        <v>411712.0</v>
      </c>
      <c r="M76" s="174">
        <v>36957.0</v>
      </c>
      <c r="N76" s="128"/>
      <c r="O76" s="128"/>
      <c r="P76" s="174">
        <v>6200826.0</v>
      </c>
      <c r="Q76" s="128"/>
      <c r="R76" s="128"/>
      <c r="S76" s="174">
        <v>743284.0</v>
      </c>
      <c r="T76" s="128"/>
      <c r="U76" s="128"/>
      <c r="V76" s="168">
        <v>743284.0</v>
      </c>
      <c r="W76" s="168">
        <v>5457542.0</v>
      </c>
      <c r="Y76" s="168">
        <v>3251.0</v>
      </c>
      <c r="Z76" s="161"/>
      <c r="AA76" s="168">
        <v>1044.0</v>
      </c>
      <c r="AE76" s="168">
        <v>661038.0</v>
      </c>
      <c r="AF76" s="168">
        <v>15604.0</v>
      </c>
      <c r="AH76" s="128"/>
      <c r="AI76" s="175">
        <v>44103.76736111111</v>
      </c>
      <c r="AJ76" s="175">
        <v>44103.78402777778</v>
      </c>
      <c r="AK76" s="174" t="s">
        <v>312</v>
      </c>
      <c r="AL76" s="174" t="s">
        <v>423</v>
      </c>
      <c r="AM76" s="174" t="s">
        <v>424</v>
      </c>
      <c r="AN76" s="174" t="s">
        <v>310</v>
      </c>
      <c r="AQ76" s="128"/>
      <c r="AR76" s="128"/>
      <c r="AS76" s="128"/>
      <c r="AT76" s="128"/>
      <c r="AU76" s="128"/>
      <c r="AV76" s="128"/>
    </row>
    <row r="77" ht="16.5" customHeight="1">
      <c r="A77" s="173">
        <v>44102.0</v>
      </c>
      <c r="B77" s="174" t="s">
        <v>222</v>
      </c>
      <c r="C77" s="128"/>
      <c r="D77" s="128"/>
      <c r="E77" s="128"/>
      <c r="F77" s="174">
        <v>94906.0</v>
      </c>
      <c r="G77" s="174">
        <v>9937.0</v>
      </c>
      <c r="H77" s="128"/>
      <c r="I77" s="128"/>
      <c r="J77" s="128"/>
      <c r="K77" s="128"/>
      <c r="L77" s="174">
        <v>411266.0</v>
      </c>
      <c r="M77" s="174">
        <v>36905.0</v>
      </c>
      <c r="N77" s="128"/>
      <c r="O77" s="128"/>
      <c r="P77" s="174">
        <v>6171755.0</v>
      </c>
      <c r="Q77" s="128"/>
      <c r="R77" s="128"/>
      <c r="S77" s="174">
        <v>739743.0</v>
      </c>
      <c r="T77" s="128"/>
      <c r="U77" s="128"/>
      <c r="V77" s="168">
        <v>739743.0</v>
      </c>
      <c r="W77" s="168">
        <v>5432012.0</v>
      </c>
      <c r="Y77" s="168">
        <v>3201.0</v>
      </c>
      <c r="Z77" s="161"/>
      <c r="AA77" s="168">
        <v>1056.0</v>
      </c>
      <c r="AE77" s="168">
        <v>657407.0</v>
      </c>
      <c r="AF77" s="168">
        <v>15533.0</v>
      </c>
      <c r="AH77" s="128"/>
      <c r="AI77" s="175">
        <v>44102.79166666667</v>
      </c>
      <c r="AJ77" s="175">
        <v>44102.79236111111</v>
      </c>
      <c r="AK77" s="174" t="s">
        <v>318</v>
      </c>
      <c r="AL77" s="174" t="s">
        <v>334</v>
      </c>
      <c r="AM77" s="174" t="s">
        <v>424</v>
      </c>
      <c r="AN77" s="174" t="s">
        <v>310</v>
      </c>
      <c r="AQ77" s="128"/>
      <c r="AR77" s="128"/>
      <c r="AS77" s="128"/>
      <c r="AT77" s="128"/>
      <c r="AU77" s="128"/>
      <c r="AV77" s="128"/>
    </row>
    <row r="78" ht="16.5" customHeight="1">
      <c r="A78" s="173">
        <v>44101.0</v>
      </c>
      <c r="B78" s="174" t="s">
        <v>222</v>
      </c>
      <c r="C78" s="128"/>
      <c r="D78" s="128"/>
      <c r="E78" s="128"/>
      <c r="F78" s="174">
        <v>82255.0</v>
      </c>
      <c r="G78" s="174">
        <v>9411.0</v>
      </c>
      <c r="H78" s="128"/>
      <c r="I78" s="128"/>
      <c r="J78" s="128"/>
      <c r="K78" s="128"/>
      <c r="L78" s="174">
        <v>400882.0</v>
      </c>
      <c r="M78" s="174">
        <v>35953.0</v>
      </c>
      <c r="N78" s="128"/>
      <c r="O78" s="128"/>
      <c r="P78" s="174">
        <v>6016907.0</v>
      </c>
      <c r="Q78" s="128"/>
      <c r="R78" s="128"/>
      <c r="S78" s="174">
        <v>735132.0</v>
      </c>
      <c r="T78" s="128"/>
      <c r="U78" s="128"/>
      <c r="V78" s="168">
        <v>735132.0</v>
      </c>
      <c r="W78" s="168">
        <v>5281775.0</v>
      </c>
      <c r="Y78" s="168">
        <v>3217.0</v>
      </c>
      <c r="Z78" s="161"/>
      <c r="AA78" s="168">
        <v>1056.0</v>
      </c>
      <c r="AE78" s="168">
        <v>652376.0</v>
      </c>
      <c r="AF78" s="168">
        <v>15522.0</v>
      </c>
      <c r="AH78" s="128"/>
      <c r="AI78" s="175">
        <v>44101.663194444445</v>
      </c>
      <c r="AJ78" s="175">
        <v>44101.70486111111</v>
      </c>
      <c r="AK78" s="174" t="s">
        <v>334</v>
      </c>
      <c r="AL78" s="174" t="s">
        <v>319</v>
      </c>
      <c r="AM78" s="174" t="s">
        <v>424</v>
      </c>
      <c r="AN78" s="174" t="s">
        <v>310</v>
      </c>
      <c r="AQ78" s="128"/>
      <c r="AR78" s="128"/>
      <c r="AS78" s="128"/>
      <c r="AT78" s="128"/>
      <c r="AU78" s="128"/>
      <c r="AV78" s="128"/>
    </row>
    <row r="79" ht="16.5" customHeight="1">
      <c r="A79" s="173">
        <v>44100.0</v>
      </c>
      <c r="B79" s="174" t="s">
        <v>222</v>
      </c>
      <c r="C79" s="128"/>
      <c r="D79" s="128"/>
      <c r="E79" s="128"/>
      <c r="F79" s="174">
        <v>80294.0</v>
      </c>
      <c r="G79" s="174">
        <v>9297.0</v>
      </c>
      <c r="H79" s="128"/>
      <c r="I79" s="128"/>
      <c r="J79" s="128"/>
      <c r="K79" s="128"/>
      <c r="L79" s="174">
        <v>399337.0</v>
      </c>
      <c r="M79" s="174">
        <v>35847.0</v>
      </c>
      <c r="N79" s="128"/>
      <c r="O79" s="128"/>
      <c r="P79" s="174">
        <v>5994813.0</v>
      </c>
      <c r="Q79" s="128"/>
      <c r="R79" s="128"/>
      <c r="S79" s="174">
        <v>733438.0</v>
      </c>
      <c r="T79" s="128"/>
      <c r="U79" s="128"/>
      <c r="V79" s="168">
        <v>733438.0</v>
      </c>
      <c r="W79" s="168">
        <v>5261375.0</v>
      </c>
      <c r="Y79" s="168">
        <v>3209.0</v>
      </c>
      <c r="Z79" s="161"/>
      <c r="AA79" s="168">
        <v>1056.0</v>
      </c>
      <c r="AE79" s="168">
        <v>649580.0</v>
      </c>
      <c r="AF79" s="168">
        <v>15485.0</v>
      </c>
      <c r="AH79" s="128"/>
      <c r="AI79" s="175">
        <v>44100.680555555555</v>
      </c>
      <c r="AJ79" s="175">
        <v>44100.69375</v>
      </c>
      <c r="AK79" s="174" t="s">
        <v>317</v>
      </c>
      <c r="AL79" s="174" t="s">
        <v>324</v>
      </c>
      <c r="AM79" s="174" t="s">
        <v>424</v>
      </c>
      <c r="AN79" s="174" t="s">
        <v>310</v>
      </c>
      <c r="AQ79" s="128"/>
      <c r="AR79" s="128"/>
      <c r="AS79" s="128"/>
      <c r="AT79" s="128"/>
      <c r="AU79" s="128"/>
      <c r="AV79" s="128"/>
    </row>
    <row r="80" ht="16.5" customHeight="1">
      <c r="A80" s="173">
        <v>44099.0</v>
      </c>
      <c r="B80" s="174" t="s">
        <v>222</v>
      </c>
      <c r="C80" s="128"/>
      <c r="D80" s="128"/>
      <c r="E80" s="128"/>
      <c r="F80" s="174">
        <v>78472.0</v>
      </c>
      <c r="G80" s="174">
        <v>9190.0</v>
      </c>
      <c r="H80" s="128"/>
      <c r="I80" s="128"/>
      <c r="J80" s="128"/>
      <c r="K80" s="128"/>
      <c r="L80" s="174">
        <v>394584.0</v>
      </c>
      <c r="M80" s="174">
        <v>35656.0</v>
      </c>
      <c r="N80" s="128"/>
      <c r="O80" s="128"/>
      <c r="P80" s="174">
        <v>5913449.0</v>
      </c>
      <c r="Q80" s="128"/>
      <c r="R80" s="128"/>
      <c r="S80" s="174">
        <v>728552.0</v>
      </c>
      <c r="T80" s="128"/>
      <c r="U80" s="128"/>
      <c r="V80" s="168">
        <v>728552.0</v>
      </c>
      <c r="W80" s="168">
        <v>5184897.0</v>
      </c>
      <c r="Y80" s="168">
        <v>3221.0</v>
      </c>
      <c r="Z80" s="161"/>
      <c r="AA80" s="168">
        <v>1051.0</v>
      </c>
      <c r="AE80" s="168">
        <v>646143.0</v>
      </c>
      <c r="AF80" s="168">
        <v>15364.0</v>
      </c>
      <c r="AH80" s="128"/>
      <c r="AI80" s="175">
        <v>44099.72222222222</v>
      </c>
      <c r="AJ80" s="175">
        <v>44099.7375</v>
      </c>
      <c r="AK80" s="174" t="s">
        <v>331</v>
      </c>
      <c r="AL80" s="174" t="s">
        <v>321</v>
      </c>
      <c r="AM80" s="174" t="s">
        <v>424</v>
      </c>
      <c r="AN80" s="174" t="s">
        <v>310</v>
      </c>
      <c r="AR80" s="128"/>
      <c r="AS80" s="128"/>
      <c r="AT80" s="128"/>
      <c r="AU80" s="128"/>
      <c r="AV80" s="128"/>
    </row>
    <row r="81" ht="16.5" customHeight="1">
      <c r="A81" s="173">
        <v>44098.0</v>
      </c>
      <c r="B81" s="174" t="s">
        <v>222</v>
      </c>
      <c r="C81" s="128"/>
      <c r="D81" s="128"/>
      <c r="E81" s="128"/>
      <c r="F81" s="174">
        <v>77981.0</v>
      </c>
      <c r="G81" s="174">
        <v>9120.0</v>
      </c>
      <c r="H81" s="128"/>
      <c r="I81" s="128"/>
      <c r="J81" s="128"/>
      <c r="K81" s="128"/>
      <c r="L81" s="174">
        <v>391678.0</v>
      </c>
      <c r="M81" s="174">
        <v>35421.0</v>
      </c>
      <c r="N81" s="128"/>
      <c r="O81" s="128"/>
      <c r="P81" s="174">
        <v>5860833.0</v>
      </c>
      <c r="Q81" s="128"/>
      <c r="R81" s="128"/>
      <c r="S81" s="174">
        <v>723919.0</v>
      </c>
      <c r="T81" s="128"/>
      <c r="U81" s="128"/>
      <c r="V81" s="168">
        <v>723919.0</v>
      </c>
      <c r="W81" s="168">
        <v>5136914.0</v>
      </c>
      <c r="Y81" s="168">
        <v>3204.0</v>
      </c>
      <c r="Z81" s="161"/>
      <c r="AA81" s="168">
        <v>1051.0</v>
      </c>
      <c r="AE81" s="168">
        <v>642169.0</v>
      </c>
      <c r="AF81" s="168">
        <v>15267.0</v>
      </c>
      <c r="AH81" s="128"/>
      <c r="AI81" s="175">
        <v>44098.75347222222</v>
      </c>
      <c r="AJ81" s="175">
        <v>44098.771527777775</v>
      </c>
      <c r="AK81" s="174" t="s">
        <v>318</v>
      </c>
      <c r="AL81" s="174" t="s">
        <v>319</v>
      </c>
      <c r="AM81" s="174" t="s">
        <v>424</v>
      </c>
      <c r="AN81" s="174" t="s">
        <v>310</v>
      </c>
      <c r="AR81" s="128"/>
      <c r="AS81" s="128"/>
      <c r="AT81" s="128"/>
      <c r="AU81" s="128"/>
      <c r="AV81" s="128"/>
    </row>
    <row r="82" ht="16.5" customHeight="1">
      <c r="A82" s="173">
        <v>44097.0</v>
      </c>
      <c r="B82" s="174" t="s">
        <v>222</v>
      </c>
      <c r="C82" s="128"/>
      <c r="D82" s="128"/>
      <c r="E82" s="128"/>
      <c r="F82" s="174">
        <v>76275.0</v>
      </c>
      <c r="G82" s="174">
        <v>9003.0</v>
      </c>
      <c r="H82" s="128"/>
      <c r="I82" s="128"/>
      <c r="J82" s="128"/>
      <c r="K82" s="128"/>
      <c r="L82" s="174">
        <v>390538.0</v>
      </c>
      <c r="M82" s="174">
        <v>35217.0</v>
      </c>
      <c r="N82" s="128"/>
      <c r="O82" s="128"/>
      <c r="P82" s="174">
        <v>5740674.0</v>
      </c>
      <c r="Q82" s="128"/>
      <c r="R82" s="128"/>
      <c r="S82" s="174">
        <v>719599.0</v>
      </c>
      <c r="T82" s="128"/>
      <c r="U82" s="128"/>
      <c r="V82" s="168">
        <v>719599.0</v>
      </c>
      <c r="W82" s="168">
        <v>5021075.0</v>
      </c>
      <c r="Y82" s="168">
        <v>3195.0</v>
      </c>
      <c r="Z82" s="161"/>
      <c r="AA82" s="168">
        <v>1041.0</v>
      </c>
      <c r="AE82" s="168">
        <v>618054.0</v>
      </c>
      <c r="AF82" s="168">
        <v>15129.0</v>
      </c>
      <c r="AH82" s="128"/>
      <c r="AI82" s="175">
        <v>44097.76041666667</v>
      </c>
      <c r="AJ82" s="175">
        <v>44097.75902777778</v>
      </c>
      <c r="AK82" s="174" t="s">
        <v>324</v>
      </c>
      <c r="AL82" s="174" t="s">
        <v>336</v>
      </c>
      <c r="AM82" s="174" t="s">
        <v>424</v>
      </c>
      <c r="AN82" s="174" t="s">
        <v>310</v>
      </c>
      <c r="AQ82" s="128"/>
      <c r="AR82" s="128"/>
      <c r="AS82" s="128"/>
      <c r="AT82" s="128"/>
      <c r="AU82" s="128"/>
      <c r="AV82" s="128"/>
    </row>
    <row r="83" ht="16.5" customHeight="1">
      <c r="A83" s="173">
        <v>44096.0</v>
      </c>
      <c r="B83" s="174" t="s">
        <v>222</v>
      </c>
      <c r="C83" s="128"/>
      <c r="D83" s="128"/>
      <c r="E83" s="128"/>
      <c r="F83" s="174">
        <v>71209.0</v>
      </c>
      <c r="G83" s="174">
        <v>8712.0</v>
      </c>
      <c r="H83" s="128"/>
      <c r="I83" s="128"/>
      <c r="J83" s="128"/>
      <c r="K83" s="128"/>
      <c r="L83" s="174">
        <v>389207.0</v>
      </c>
      <c r="M83" s="174">
        <v>35026.0</v>
      </c>
      <c r="N83" s="128"/>
      <c r="O83" s="128"/>
      <c r="P83" s="174">
        <v>5667732.0</v>
      </c>
      <c r="Q83" s="128"/>
      <c r="R83" s="128"/>
      <c r="S83" s="174">
        <v>716207.0</v>
      </c>
      <c r="T83" s="128"/>
      <c r="U83" s="128"/>
      <c r="V83" s="168">
        <v>716207.0</v>
      </c>
      <c r="W83" s="168">
        <v>4951525.0</v>
      </c>
      <c r="Y83" s="168">
        <v>3207.0</v>
      </c>
      <c r="Z83" s="161"/>
      <c r="AA83" s="168">
        <v>1065.0</v>
      </c>
      <c r="AE83" s="168">
        <v>613896.0</v>
      </c>
      <c r="AF83" s="168">
        <v>14994.0</v>
      </c>
      <c r="AH83" s="128"/>
      <c r="AI83" s="175">
        <v>44096.73611111111</v>
      </c>
      <c r="AJ83" s="175">
        <v>44096.740277777775</v>
      </c>
      <c r="AK83" s="174" t="s">
        <v>321</v>
      </c>
      <c r="AL83" s="174" t="s">
        <v>318</v>
      </c>
      <c r="AM83" s="174" t="s">
        <v>424</v>
      </c>
      <c r="AN83" s="174" t="s">
        <v>310</v>
      </c>
      <c r="AQ83" s="128"/>
      <c r="AR83" s="128"/>
      <c r="AS83" s="128"/>
      <c r="AT83" s="128"/>
      <c r="AU83" s="128"/>
      <c r="AV83" s="128"/>
    </row>
    <row r="84" ht="16.5" customHeight="1">
      <c r="A84" s="173">
        <v>44095.0</v>
      </c>
      <c r="B84" s="174" t="s">
        <v>222</v>
      </c>
      <c r="C84" s="128"/>
      <c r="D84" s="128"/>
      <c r="E84" s="128"/>
      <c r="F84" s="174">
        <v>64302.0</v>
      </c>
      <c r="G84" s="174">
        <v>7867.0</v>
      </c>
      <c r="H84" s="128"/>
      <c r="I84" s="128"/>
      <c r="J84" s="128"/>
      <c r="K84" s="128"/>
      <c r="L84" s="174">
        <v>386966.0</v>
      </c>
      <c r="M84" s="174">
        <v>34843.0</v>
      </c>
      <c r="N84" s="128"/>
      <c r="O84" s="128"/>
      <c r="P84" s="174">
        <v>5622498.0</v>
      </c>
      <c r="Q84" s="128"/>
      <c r="R84" s="128"/>
      <c r="S84" s="174">
        <v>698387.0</v>
      </c>
      <c r="T84" s="128"/>
      <c r="U84" s="128"/>
      <c r="V84" s="168">
        <v>698387.0</v>
      </c>
      <c r="W84" s="168">
        <v>4924111.0</v>
      </c>
      <c r="Y84" s="168">
        <v>3132.0</v>
      </c>
      <c r="Z84" s="161"/>
      <c r="AA84" s="168">
        <v>1073.0</v>
      </c>
      <c r="AE84" s="168">
        <v>611856.0</v>
      </c>
      <c r="AF84" s="168">
        <v>14917.0</v>
      </c>
      <c r="AH84" s="128"/>
      <c r="AI84" s="175">
        <v>44095.73958333333</v>
      </c>
      <c r="AJ84" s="175">
        <v>44095.74722222222</v>
      </c>
      <c r="AK84" s="174" t="s">
        <v>317</v>
      </c>
      <c r="AL84" s="174" t="s">
        <v>322</v>
      </c>
      <c r="AM84" s="174" t="s">
        <v>424</v>
      </c>
      <c r="AN84" s="174" t="s">
        <v>310</v>
      </c>
      <c r="AQ84" s="128"/>
      <c r="AR84" s="128"/>
      <c r="AS84" s="128"/>
      <c r="AT84" s="128"/>
      <c r="AU84" s="128"/>
      <c r="AV84" s="128"/>
    </row>
    <row r="85" ht="16.5" customHeight="1">
      <c r="A85" s="173">
        <v>44094.0</v>
      </c>
      <c r="B85" s="174" t="s">
        <v>222</v>
      </c>
      <c r="C85" s="128"/>
      <c r="D85" s="128"/>
      <c r="E85" s="128"/>
      <c r="F85" s="174">
        <v>63908.0</v>
      </c>
      <c r="G85" s="174">
        <v>7793.0</v>
      </c>
      <c r="H85" s="128"/>
      <c r="I85" s="128"/>
      <c r="J85" s="128"/>
      <c r="K85" s="128"/>
      <c r="L85" s="174">
        <v>385351.0</v>
      </c>
      <c r="M85" s="174">
        <v>34639.0</v>
      </c>
      <c r="N85" s="128"/>
      <c r="O85" s="128"/>
      <c r="P85" s="174">
        <v>5593488.0</v>
      </c>
      <c r="Q85" s="128"/>
      <c r="R85" s="128"/>
      <c r="S85" s="174">
        <v>688534.0</v>
      </c>
      <c r="T85" s="128"/>
      <c r="U85" s="128"/>
      <c r="V85" s="168">
        <v>688534.0</v>
      </c>
      <c r="W85" s="168">
        <v>4904954.0</v>
      </c>
      <c r="Y85" s="168">
        <v>3081.0</v>
      </c>
      <c r="Z85" s="161"/>
      <c r="AA85" s="168">
        <v>1057.0</v>
      </c>
      <c r="AE85" s="168">
        <v>609210.0</v>
      </c>
      <c r="AF85" s="168">
        <v>14893.0</v>
      </c>
      <c r="AH85" s="128"/>
      <c r="AI85" s="175">
        <v>44094.65972222222</v>
      </c>
      <c r="AJ85" s="175">
        <v>44094.71666666667</v>
      </c>
      <c r="AK85" s="174" t="s">
        <v>326</v>
      </c>
      <c r="AL85" s="174" t="s">
        <v>323</v>
      </c>
      <c r="AM85" s="174" t="s">
        <v>425</v>
      </c>
      <c r="AN85" s="174" t="s">
        <v>310</v>
      </c>
      <c r="AR85" s="128"/>
      <c r="AS85" s="128"/>
      <c r="AT85" s="128"/>
      <c r="AU85" s="128"/>
      <c r="AV85" s="128"/>
    </row>
    <row r="86" ht="16.5" customHeight="1">
      <c r="A86" s="173">
        <v>44093.0</v>
      </c>
      <c r="B86" s="174" t="s">
        <v>222</v>
      </c>
      <c r="C86" s="128"/>
      <c r="D86" s="128"/>
      <c r="E86" s="128"/>
      <c r="F86" s="174">
        <v>62291.0</v>
      </c>
      <c r="G86" s="174">
        <v>7637.0</v>
      </c>
      <c r="H86" s="128"/>
      <c r="I86" s="128"/>
      <c r="J86" s="128"/>
      <c r="K86" s="128"/>
      <c r="L86" s="174">
        <v>383876.0</v>
      </c>
      <c r="M86" s="174">
        <v>34415.0</v>
      </c>
      <c r="N86" s="128"/>
      <c r="O86" s="128"/>
      <c r="P86" s="174">
        <v>5563176.0</v>
      </c>
      <c r="Q86" s="128"/>
      <c r="R86" s="128"/>
      <c r="S86" s="174">
        <v>686068.0</v>
      </c>
      <c r="T86" s="128"/>
      <c r="U86" s="128"/>
      <c r="V86" s="168">
        <v>686068.0</v>
      </c>
      <c r="W86" s="168">
        <v>4877108.0</v>
      </c>
      <c r="Y86" s="168">
        <v>3124.0</v>
      </c>
      <c r="Z86" s="161"/>
      <c r="AA86" s="168">
        <v>1083.0</v>
      </c>
      <c r="AE86" s="168">
        <v>605522.0</v>
      </c>
      <c r="AF86" s="168">
        <v>14848.0</v>
      </c>
      <c r="AH86" s="128"/>
      <c r="AI86" s="175">
        <v>44093.711805555555</v>
      </c>
      <c r="AJ86" s="175">
        <v>44093.73055555555</v>
      </c>
      <c r="AK86" s="174" t="s">
        <v>324</v>
      </c>
      <c r="AL86" s="174" t="s">
        <v>329</v>
      </c>
      <c r="AM86" s="174" t="s">
        <v>425</v>
      </c>
      <c r="AN86" s="174" t="s">
        <v>310</v>
      </c>
      <c r="AQ86" s="128"/>
      <c r="AR86" s="128"/>
      <c r="AS86" s="128"/>
      <c r="AT86" s="128"/>
      <c r="AU86" s="128"/>
      <c r="AV86" s="128"/>
    </row>
    <row r="87" ht="16.5" customHeight="1">
      <c r="A87" s="173">
        <v>44092.0</v>
      </c>
      <c r="B87" s="174" t="s">
        <v>222</v>
      </c>
      <c r="C87" s="128"/>
      <c r="D87" s="128"/>
      <c r="E87" s="128"/>
      <c r="F87" s="174">
        <v>59051.0</v>
      </c>
      <c r="G87" s="174">
        <v>7439.0</v>
      </c>
      <c r="H87" s="128"/>
      <c r="I87" s="128"/>
      <c r="J87" s="128"/>
      <c r="K87" s="128"/>
      <c r="L87" s="174">
        <v>381430.0</v>
      </c>
      <c r="M87" s="174">
        <v>34084.0</v>
      </c>
      <c r="N87" s="128"/>
      <c r="O87" s="128"/>
      <c r="P87" s="174">
        <v>5444801.0</v>
      </c>
      <c r="Q87" s="128"/>
      <c r="R87" s="128"/>
      <c r="S87" s="174">
        <v>682241.0</v>
      </c>
      <c r="T87" s="128"/>
      <c r="U87" s="128"/>
      <c r="V87" s="168">
        <v>682241.0</v>
      </c>
      <c r="W87" s="168">
        <v>4762560.0</v>
      </c>
      <c r="Y87" s="168">
        <v>3172.0</v>
      </c>
      <c r="Z87" s="161"/>
      <c r="AA87" s="168">
        <v>1107.0</v>
      </c>
      <c r="AE87" s="168">
        <v>600662.0</v>
      </c>
      <c r="AF87" s="168">
        <v>14713.0</v>
      </c>
      <c r="AH87" s="128"/>
      <c r="AI87" s="175">
        <v>44092.68402777778</v>
      </c>
      <c r="AJ87" s="175">
        <v>44092.70486111111</v>
      </c>
      <c r="AK87" s="174" t="s">
        <v>334</v>
      </c>
      <c r="AL87" s="174" t="s">
        <v>326</v>
      </c>
      <c r="AM87" s="174" t="s">
        <v>425</v>
      </c>
      <c r="AN87" s="174" t="s">
        <v>310</v>
      </c>
      <c r="AQ87" s="128"/>
      <c r="AR87" s="128"/>
      <c r="AS87" s="128"/>
      <c r="AT87" s="128"/>
      <c r="AU87" s="128"/>
      <c r="AV87" s="128"/>
    </row>
    <row r="88" ht="16.5" customHeight="1">
      <c r="A88" s="173">
        <v>44091.0</v>
      </c>
      <c r="B88" s="174" t="s">
        <v>222</v>
      </c>
      <c r="C88" s="128"/>
      <c r="D88" s="128"/>
      <c r="E88" s="128"/>
      <c r="F88" s="174">
        <v>56707.0</v>
      </c>
      <c r="G88" s="174">
        <v>7280.0</v>
      </c>
      <c r="H88" s="128"/>
      <c r="I88" s="128"/>
      <c r="J88" s="128"/>
      <c r="K88" s="128"/>
      <c r="L88" s="174">
        <v>378541.0</v>
      </c>
      <c r="M88" s="174">
        <v>33718.0</v>
      </c>
      <c r="N88" s="128"/>
      <c r="O88" s="128"/>
      <c r="P88" s="174">
        <v>5345176.0</v>
      </c>
      <c r="Q88" s="128"/>
      <c r="R88" s="128"/>
      <c r="S88" s="174">
        <v>678819.0</v>
      </c>
      <c r="T88" s="128"/>
      <c r="U88" s="128"/>
      <c r="V88" s="168">
        <v>678819.0</v>
      </c>
      <c r="W88" s="168">
        <v>4666357.0</v>
      </c>
      <c r="Y88" s="168">
        <v>3246.0</v>
      </c>
      <c r="Z88" s="161"/>
      <c r="AA88" s="168">
        <v>1140.0</v>
      </c>
      <c r="AE88" s="168">
        <v>594817.0</v>
      </c>
      <c r="AF88" s="168">
        <v>14590.0</v>
      </c>
      <c r="AH88" s="128"/>
      <c r="AI88" s="175">
        <v>44091.725694444445</v>
      </c>
      <c r="AJ88" s="175">
        <v>44091.73055555555</v>
      </c>
      <c r="AK88" s="174" t="s">
        <v>317</v>
      </c>
      <c r="AL88" s="174" t="s">
        <v>322</v>
      </c>
      <c r="AM88" s="174" t="s">
        <v>425</v>
      </c>
      <c r="AN88" s="174" t="s">
        <v>310</v>
      </c>
      <c r="AQ88" s="128"/>
      <c r="AR88" s="128"/>
      <c r="AS88" s="128"/>
      <c r="AT88" s="128"/>
      <c r="AU88" s="128"/>
      <c r="AV88" s="128"/>
    </row>
    <row r="89" ht="16.5" customHeight="1">
      <c r="A89" s="173">
        <v>44090.0</v>
      </c>
      <c r="B89" s="174" t="s">
        <v>222</v>
      </c>
      <c r="C89" s="128"/>
      <c r="D89" s="128"/>
      <c r="E89" s="128"/>
      <c r="F89" s="174">
        <v>52679.0</v>
      </c>
      <c r="G89" s="174">
        <v>7131.0</v>
      </c>
      <c r="H89" s="128"/>
      <c r="I89" s="128"/>
      <c r="J89" s="128"/>
      <c r="K89" s="128"/>
      <c r="L89" s="174">
        <v>377019.0</v>
      </c>
      <c r="M89" s="174">
        <v>33463.0</v>
      </c>
      <c r="N89" s="128"/>
      <c r="O89" s="128"/>
      <c r="P89" s="174">
        <v>5299620.0</v>
      </c>
      <c r="Q89" s="128"/>
      <c r="R89" s="128"/>
      <c r="S89" s="174">
        <v>674772.0</v>
      </c>
      <c r="T89" s="128"/>
      <c r="U89" s="128"/>
      <c r="V89" s="168">
        <v>674772.0</v>
      </c>
      <c r="W89" s="168">
        <v>4624848.0</v>
      </c>
      <c r="Y89" s="168">
        <v>3249.0</v>
      </c>
      <c r="Z89" s="161"/>
      <c r="AA89" s="168">
        <v>1139.0</v>
      </c>
      <c r="AE89" s="168">
        <v>590837.0</v>
      </c>
      <c r="AF89" s="168">
        <v>14478.0</v>
      </c>
      <c r="AH89" s="128"/>
      <c r="AI89" s="175">
        <v>44090.72916666667</v>
      </c>
      <c r="AJ89" s="175">
        <v>44090.72986111111</v>
      </c>
      <c r="AK89" s="174" t="s">
        <v>318</v>
      </c>
      <c r="AL89" s="174" t="s">
        <v>324</v>
      </c>
      <c r="AM89" s="174" t="s">
        <v>425</v>
      </c>
      <c r="AN89" s="174" t="s">
        <v>310</v>
      </c>
      <c r="AQ89" s="128"/>
      <c r="AR89" s="128"/>
      <c r="AS89" s="128"/>
      <c r="AT89" s="128"/>
      <c r="AU89" s="128"/>
      <c r="AV89" s="128"/>
    </row>
    <row r="90" ht="16.5" customHeight="1">
      <c r="A90" s="173">
        <v>44089.0</v>
      </c>
      <c r="B90" s="174" t="s">
        <v>222</v>
      </c>
      <c r="C90" s="128"/>
      <c r="D90" s="128"/>
      <c r="E90" s="128"/>
      <c r="F90" s="174">
        <v>50658.0</v>
      </c>
      <c r="G90" s="174">
        <v>6915.0</v>
      </c>
      <c r="H90" s="128"/>
      <c r="I90" s="128"/>
      <c r="J90" s="128"/>
      <c r="K90" s="128"/>
      <c r="L90" s="174">
        <v>373766.0</v>
      </c>
      <c r="M90" s="174">
        <v>33086.0</v>
      </c>
      <c r="N90" s="128"/>
      <c r="O90" s="128"/>
      <c r="P90" s="174">
        <v>5247542.0</v>
      </c>
      <c r="Q90" s="128"/>
      <c r="R90" s="128"/>
      <c r="S90" s="174">
        <v>668746.0</v>
      </c>
      <c r="T90" s="128"/>
      <c r="U90" s="128"/>
      <c r="V90" s="168">
        <v>668746.0</v>
      </c>
      <c r="W90" s="168">
        <v>4578796.0</v>
      </c>
      <c r="Y90" s="168">
        <v>3311.0</v>
      </c>
      <c r="Z90" s="161"/>
      <c r="AA90" s="168">
        <v>1151.0</v>
      </c>
      <c r="AE90" s="168">
        <v>585912.0</v>
      </c>
      <c r="AF90" s="168">
        <v>14343.0</v>
      </c>
      <c r="AH90" s="128"/>
      <c r="AI90" s="175">
        <v>44089.77083333333</v>
      </c>
      <c r="AJ90" s="175">
        <v>44089.76666666666</v>
      </c>
      <c r="AK90" s="174" t="s">
        <v>318</v>
      </c>
      <c r="AL90" s="174" t="s">
        <v>319</v>
      </c>
      <c r="AM90" s="174" t="s">
        <v>425</v>
      </c>
      <c r="AN90" s="174" t="s">
        <v>342</v>
      </c>
      <c r="AQ90" s="128"/>
      <c r="AR90" s="128"/>
      <c r="AS90" s="128"/>
      <c r="AT90" s="128"/>
      <c r="AU90" s="128"/>
      <c r="AV90" s="128"/>
    </row>
    <row r="91" ht="16.5" customHeight="1">
      <c r="A91" s="173">
        <v>44088.0</v>
      </c>
      <c r="B91" s="174" t="s">
        <v>222</v>
      </c>
      <c r="C91" s="128"/>
      <c r="D91" s="128"/>
      <c r="E91" s="128"/>
      <c r="F91" s="174">
        <v>50387.0</v>
      </c>
      <c r="G91" s="174">
        <v>6891.0</v>
      </c>
      <c r="H91" s="128"/>
      <c r="I91" s="128"/>
      <c r="J91" s="128"/>
      <c r="K91" s="128"/>
      <c r="L91" s="174">
        <v>373406.0</v>
      </c>
      <c r="M91" s="174">
        <v>33050.0</v>
      </c>
      <c r="N91" s="128"/>
      <c r="O91" s="128"/>
      <c r="P91" s="174">
        <v>5213247.0</v>
      </c>
      <c r="Q91" s="128"/>
      <c r="R91" s="128"/>
      <c r="S91" s="174">
        <v>663445.0</v>
      </c>
      <c r="T91" s="128"/>
      <c r="U91" s="128"/>
      <c r="V91" s="168">
        <v>663445.0</v>
      </c>
      <c r="W91" s="168">
        <v>4549802.0</v>
      </c>
      <c r="Y91" s="168">
        <v>3391.0</v>
      </c>
      <c r="Z91" s="161"/>
      <c r="AA91" s="168">
        <v>1165.0</v>
      </c>
      <c r="AE91" s="168">
        <v>581204.0</v>
      </c>
      <c r="AF91" s="168">
        <v>14211.0</v>
      </c>
      <c r="AH91" s="128"/>
      <c r="AI91" s="175">
        <v>44087.69791666667</v>
      </c>
      <c r="AJ91" s="162"/>
      <c r="AK91" s="162"/>
      <c r="AL91" s="162"/>
      <c r="AM91" s="174" t="s">
        <v>426</v>
      </c>
      <c r="AN91" s="174" t="s">
        <v>342</v>
      </c>
      <c r="AQ91" s="128"/>
      <c r="AR91" s="128"/>
      <c r="AS91" s="128"/>
      <c r="AT91" s="128"/>
      <c r="AU91" s="128"/>
      <c r="AV91" s="128"/>
    </row>
    <row r="92" ht="16.5" customHeight="1">
      <c r="A92" s="173">
        <v>44087.0</v>
      </c>
      <c r="B92" s="174" t="s">
        <v>222</v>
      </c>
      <c r="C92" s="128"/>
      <c r="D92" s="128"/>
      <c r="E92" s="128"/>
      <c r="F92" s="174">
        <v>49181.0</v>
      </c>
      <c r="G92" s="174">
        <v>6846.0</v>
      </c>
      <c r="H92" s="128"/>
      <c r="I92" s="128"/>
      <c r="J92" s="128"/>
      <c r="K92" s="128"/>
      <c r="L92" s="174">
        <v>390318.0</v>
      </c>
      <c r="M92" s="174">
        <v>34286.0</v>
      </c>
      <c r="N92" s="128"/>
      <c r="O92" s="128"/>
      <c r="P92" s="174">
        <v>5550139.0</v>
      </c>
      <c r="Q92" s="128"/>
      <c r="R92" s="128"/>
      <c r="S92" s="174">
        <v>659434.0</v>
      </c>
      <c r="T92" s="128"/>
      <c r="U92" s="128"/>
      <c r="V92" s="168">
        <v>659434.0</v>
      </c>
      <c r="W92" s="168">
        <v>4890705.0</v>
      </c>
      <c r="Y92" s="168">
        <v>3319.0</v>
      </c>
      <c r="Z92" s="161"/>
      <c r="AA92" s="168">
        <v>1140.0</v>
      </c>
      <c r="AE92" s="168">
        <v>577832.0</v>
      </c>
      <c r="AF92" s="168">
        <v>14190.0</v>
      </c>
      <c r="AH92" s="128"/>
      <c r="AI92" s="175">
        <v>44087.69791666667</v>
      </c>
      <c r="AJ92" s="175">
        <v>44087.740277777775</v>
      </c>
      <c r="AK92" s="174" t="s">
        <v>321</v>
      </c>
      <c r="AL92" s="174" t="s">
        <v>317</v>
      </c>
      <c r="AM92" s="174" t="s">
        <v>426</v>
      </c>
      <c r="AN92" s="174" t="s">
        <v>342</v>
      </c>
      <c r="AQ92" s="128"/>
      <c r="AR92" s="128"/>
      <c r="AS92" s="128"/>
      <c r="AT92" s="128"/>
      <c r="AU92" s="128"/>
      <c r="AV92" s="128"/>
    </row>
    <row r="93" ht="16.5" customHeight="1">
      <c r="A93" s="173">
        <v>44086.0</v>
      </c>
      <c r="B93" s="174" t="s">
        <v>222</v>
      </c>
      <c r="C93" s="128"/>
      <c r="D93" s="128"/>
      <c r="E93" s="128"/>
      <c r="F93" s="174">
        <v>44740.0</v>
      </c>
      <c r="G93" s="174">
        <v>6299.0</v>
      </c>
      <c r="H93" s="128"/>
      <c r="I93" s="128"/>
      <c r="J93" s="128"/>
      <c r="K93" s="128"/>
      <c r="L93" s="174">
        <v>383596.0</v>
      </c>
      <c r="M93" s="174">
        <v>33571.0</v>
      </c>
      <c r="N93" s="128"/>
      <c r="O93" s="128"/>
      <c r="P93" s="174">
        <v>5519641.0</v>
      </c>
      <c r="Q93" s="128"/>
      <c r="R93" s="128"/>
      <c r="S93" s="174">
        <v>657589.0</v>
      </c>
      <c r="T93" s="128"/>
      <c r="U93" s="128"/>
      <c r="V93" s="168">
        <v>657589.0</v>
      </c>
      <c r="W93" s="168">
        <v>4862052.0</v>
      </c>
      <c r="Y93" s="168">
        <v>3371.0</v>
      </c>
      <c r="Z93" s="161"/>
      <c r="AA93" s="168">
        <v>1174.0</v>
      </c>
      <c r="AE93" s="168">
        <v>573670.0</v>
      </c>
      <c r="AF93" s="168">
        <v>14143.0</v>
      </c>
      <c r="AH93" s="128"/>
      <c r="AI93" s="175">
        <v>44085.68402777778</v>
      </c>
      <c r="AJ93" s="175">
        <v>44086.759722222225</v>
      </c>
      <c r="AK93" s="174" t="s">
        <v>317</v>
      </c>
      <c r="AL93" s="174" t="s">
        <v>334</v>
      </c>
      <c r="AM93" s="174" t="s">
        <v>426</v>
      </c>
      <c r="AN93" s="174" t="s">
        <v>342</v>
      </c>
      <c r="AQ93" s="128"/>
      <c r="AR93" s="128"/>
      <c r="AS93" s="128"/>
      <c r="AT93" s="128"/>
      <c r="AU93" s="128"/>
      <c r="AV93" s="128"/>
    </row>
    <row r="94" ht="16.5" customHeight="1">
      <c r="A94" s="173">
        <v>44085.0</v>
      </c>
      <c r="B94" s="174" t="s">
        <v>222</v>
      </c>
      <c r="C94" s="128"/>
      <c r="D94" s="128"/>
      <c r="E94" s="128"/>
      <c r="F94" s="174">
        <v>43841.0</v>
      </c>
      <c r="G94" s="174">
        <v>6163.0</v>
      </c>
      <c r="H94" s="128"/>
      <c r="I94" s="128"/>
      <c r="J94" s="128"/>
      <c r="K94" s="128"/>
      <c r="L94" s="174">
        <v>380352.0</v>
      </c>
      <c r="M94" s="174">
        <v>33010.0</v>
      </c>
      <c r="N94" s="128"/>
      <c r="O94" s="128"/>
      <c r="P94" s="174">
        <v>5454041.0</v>
      </c>
      <c r="Q94" s="128"/>
      <c r="R94" s="128"/>
      <c r="S94" s="174">
        <v>653356.0</v>
      </c>
      <c r="T94" s="128"/>
      <c r="U94" s="128"/>
      <c r="V94" s="168">
        <v>653356.0</v>
      </c>
      <c r="W94" s="168">
        <v>4800685.0</v>
      </c>
      <c r="Y94" s="168">
        <v>3465.0</v>
      </c>
      <c r="Z94" s="161"/>
      <c r="AA94" s="168">
        <v>1198.0</v>
      </c>
      <c r="AE94" s="168">
        <v>568067.0</v>
      </c>
      <c r="AF94" s="168">
        <v>13997.0</v>
      </c>
      <c r="AH94" s="128"/>
      <c r="AI94" s="175">
        <v>44085.68402777778</v>
      </c>
      <c r="AJ94" s="175">
        <v>44085.72986111111</v>
      </c>
      <c r="AK94" s="174" t="s">
        <v>331</v>
      </c>
      <c r="AL94" s="174" t="s">
        <v>324</v>
      </c>
      <c r="AM94" s="174" t="s">
        <v>427</v>
      </c>
      <c r="AN94" s="174" t="s">
        <v>342</v>
      </c>
      <c r="AQ94" s="128"/>
      <c r="AR94" s="128"/>
      <c r="AS94" s="128"/>
      <c r="AT94" s="128"/>
      <c r="AU94" s="128"/>
      <c r="AV94" s="128"/>
    </row>
    <row r="95" ht="16.5" customHeight="1">
      <c r="A95" s="173">
        <v>44084.0</v>
      </c>
      <c r="B95" s="174" t="s">
        <v>222</v>
      </c>
      <c r="C95" s="128"/>
      <c r="D95" s="128"/>
      <c r="E95" s="128"/>
      <c r="F95" s="174">
        <v>43568.0</v>
      </c>
      <c r="G95" s="174">
        <v>6153.0</v>
      </c>
      <c r="H95" s="128"/>
      <c r="I95" s="128"/>
      <c r="J95" s="128"/>
      <c r="K95" s="128"/>
      <c r="L95" s="174">
        <v>377901.0</v>
      </c>
      <c r="M95" s="174">
        <v>32735.0</v>
      </c>
      <c r="N95" s="128"/>
      <c r="O95" s="128"/>
      <c r="P95" s="174">
        <v>5405257.0</v>
      </c>
      <c r="Q95" s="128"/>
      <c r="R95" s="128"/>
      <c r="S95" s="174">
        <v>649809.0</v>
      </c>
      <c r="T95" s="128"/>
      <c r="U95" s="128"/>
      <c r="V95" s="168">
        <v>649809.0</v>
      </c>
      <c r="W95" s="168">
        <v>4755448.0</v>
      </c>
      <c r="Y95" s="168">
        <v>3575.0</v>
      </c>
      <c r="Z95" s="161"/>
      <c r="AA95" s="168">
        <v>1267.0</v>
      </c>
      <c r="AE95" s="168">
        <v>564114.0</v>
      </c>
      <c r="AF95" s="168">
        <v>13853.0</v>
      </c>
      <c r="AH95" s="128"/>
      <c r="AI95" s="175">
        <v>44084.75</v>
      </c>
      <c r="AJ95" s="175">
        <v>44084.75486111111</v>
      </c>
      <c r="AK95" s="174" t="s">
        <v>317</v>
      </c>
      <c r="AL95" s="174" t="s">
        <v>322</v>
      </c>
      <c r="AM95" s="174" t="s">
        <v>428</v>
      </c>
      <c r="AN95" s="174" t="s">
        <v>342</v>
      </c>
      <c r="AQ95" s="128"/>
      <c r="AR95" s="128"/>
      <c r="AS95" s="128"/>
      <c r="AT95" s="128"/>
      <c r="AU95" s="128"/>
      <c r="AV95" s="128"/>
    </row>
    <row r="96" ht="16.5" customHeight="1">
      <c r="A96" s="173">
        <v>44083.0</v>
      </c>
      <c r="B96" s="174" t="s">
        <v>222</v>
      </c>
      <c r="C96" s="128"/>
      <c r="D96" s="128"/>
      <c r="E96" s="128"/>
      <c r="F96" s="174">
        <v>41022.0</v>
      </c>
      <c r="G96" s="174">
        <v>5813.0</v>
      </c>
      <c r="H96" s="128"/>
      <c r="I96" s="128"/>
      <c r="J96" s="128"/>
      <c r="K96" s="128"/>
      <c r="L96" s="174">
        <v>374319.0</v>
      </c>
      <c r="M96" s="174">
        <v>32352.0</v>
      </c>
      <c r="N96" s="128"/>
      <c r="O96" s="128"/>
      <c r="P96" s="174">
        <v>5372132.0</v>
      </c>
      <c r="Q96" s="128"/>
      <c r="R96" s="128"/>
      <c r="S96" s="174">
        <v>645791.0</v>
      </c>
      <c r="T96" s="128"/>
      <c r="U96" s="128"/>
      <c r="V96" s="168">
        <v>645791.0</v>
      </c>
      <c r="W96" s="168">
        <v>4726341.0</v>
      </c>
      <c r="Y96" s="168">
        <v>3604.0</v>
      </c>
      <c r="Z96" s="161"/>
      <c r="AA96" s="168">
        <v>1347.0</v>
      </c>
      <c r="AE96" s="168">
        <v>558894.0</v>
      </c>
      <c r="AF96" s="168">
        <v>13692.0</v>
      </c>
      <c r="AH96" s="128"/>
      <c r="AI96" s="175">
        <v>44083.73263888889</v>
      </c>
      <c r="AJ96" s="175">
        <v>44083.742361111115</v>
      </c>
      <c r="AK96" s="174" t="s">
        <v>324</v>
      </c>
      <c r="AL96" s="174" t="s">
        <v>317</v>
      </c>
      <c r="AM96" s="174" t="s">
        <v>428</v>
      </c>
      <c r="AN96" s="174" t="s">
        <v>342</v>
      </c>
      <c r="AQ96" s="128"/>
      <c r="AR96" s="128"/>
      <c r="AS96" s="128"/>
      <c r="AT96" s="128"/>
      <c r="AU96" s="128"/>
      <c r="AV96" s="128"/>
    </row>
    <row r="97" ht="16.5" customHeight="1">
      <c r="A97" s="173">
        <v>44082.0</v>
      </c>
      <c r="B97" s="174" t="s">
        <v>222</v>
      </c>
      <c r="C97" s="128"/>
      <c r="D97" s="128"/>
      <c r="E97" s="128"/>
      <c r="F97" s="174">
        <v>40671.0</v>
      </c>
      <c r="G97" s="174">
        <v>5776.0</v>
      </c>
      <c r="H97" s="128"/>
      <c r="I97" s="128"/>
      <c r="J97" s="128"/>
      <c r="K97" s="128"/>
      <c r="L97" s="174">
        <v>374045.0</v>
      </c>
      <c r="M97" s="174">
        <v>32328.0</v>
      </c>
      <c r="N97" s="128"/>
      <c r="O97" s="128"/>
      <c r="P97" s="174">
        <v>5339126.0</v>
      </c>
      <c r="Q97" s="128"/>
      <c r="R97" s="128"/>
      <c r="S97" s="174">
        <v>641791.0</v>
      </c>
      <c r="T97" s="128"/>
      <c r="U97" s="128"/>
      <c r="V97" s="168">
        <v>641791.0</v>
      </c>
      <c r="W97" s="168">
        <v>4697335.0</v>
      </c>
      <c r="Y97" s="168">
        <v>3701.0</v>
      </c>
      <c r="Z97" s="161"/>
      <c r="AA97" s="168">
        <v>1322.0</v>
      </c>
      <c r="AE97" s="168">
        <v>553409.0</v>
      </c>
      <c r="AF97" s="168">
        <v>13553.0</v>
      </c>
      <c r="AH97" s="128"/>
      <c r="AI97" s="175">
        <v>44082.74652777778</v>
      </c>
      <c r="AJ97" s="175">
        <v>44082.75486111111</v>
      </c>
      <c r="AK97" s="174" t="s">
        <v>312</v>
      </c>
      <c r="AL97" s="174" t="s">
        <v>319</v>
      </c>
      <c r="AM97" s="174" t="s">
        <v>428</v>
      </c>
      <c r="AN97" s="174" t="s">
        <v>342</v>
      </c>
      <c r="AQ97" s="128"/>
      <c r="AR97" s="128"/>
      <c r="AS97" s="128"/>
      <c r="AT97" s="128"/>
      <c r="AU97" s="128"/>
      <c r="AV97" s="128"/>
    </row>
    <row r="98" ht="16.5" customHeight="1">
      <c r="A98" s="173">
        <v>44081.0</v>
      </c>
      <c r="B98" s="174" t="s">
        <v>222</v>
      </c>
      <c r="C98" s="128"/>
      <c r="D98" s="128"/>
      <c r="E98" s="128"/>
      <c r="F98" s="174">
        <v>35136.0</v>
      </c>
      <c r="G98" s="174">
        <v>5221.0</v>
      </c>
      <c r="H98" s="128"/>
      <c r="I98" s="128"/>
      <c r="J98" s="128"/>
      <c r="K98" s="128"/>
      <c r="L98" s="174">
        <v>371102.0</v>
      </c>
      <c r="M98" s="174">
        <v>32006.0</v>
      </c>
      <c r="N98" s="128"/>
      <c r="O98" s="128"/>
      <c r="P98" s="174">
        <v>5320999.0</v>
      </c>
      <c r="Q98" s="128"/>
      <c r="R98" s="128"/>
      <c r="S98" s="174">
        <v>640370.0</v>
      </c>
      <c r="T98" s="128"/>
      <c r="U98" s="128"/>
      <c r="V98" s="168">
        <v>640370.0</v>
      </c>
      <c r="W98" s="168">
        <v>4680629.0</v>
      </c>
      <c r="Y98" s="168">
        <v>3537.0</v>
      </c>
      <c r="Z98" s="161"/>
      <c r="AA98" s="168">
        <v>1322.0</v>
      </c>
      <c r="AE98" s="168">
        <v>543412.0</v>
      </c>
      <c r="AF98" s="168">
        <v>13492.0</v>
      </c>
      <c r="AH98" s="128"/>
      <c r="AI98" s="175">
        <v>44081.6875</v>
      </c>
      <c r="AJ98" s="175">
        <v>44081.69305555556</v>
      </c>
      <c r="AK98" s="174" t="s">
        <v>319</v>
      </c>
      <c r="AL98" s="174" t="s">
        <v>326</v>
      </c>
      <c r="AM98" s="174" t="s">
        <v>428</v>
      </c>
      <c r="AN98" s="174" t="s">
        <v>342</v>
      </c>
      <c r="AQ98" s="128"/>
      <c r="AR98" s="128"/>
      <c r="AS98" s="128"/>
      <c r="AT98" s="128"/>
      <c r="AU98" s="128"/>
      <c r="AV98" s="128"/>
    </row>
    <row r="99" ht="16.5" customHeight="1">
      <c r="A99" s="173">
        <v>44080.0</v>
      </c>
      <c r="B99" s="174" t="s">
        <v>222</v>
      </c>
      <c r="C99" s="128"/>
      <c r="D99" s="128"/>
      <c r="E99" s="128"/>
      <c r="F99" s="174">
        <v>34939.0</v>
      </c>
      <c r="G99" s="174">
        <v>5183.0</v>
      </c>
      <c r="H99" s="128"/>
      <c r="I99" s="128"/>
      <c r="J99" s="128"/>
      <c r="K99" s="128"/>
      <c r="L99" s="174">
        <v>369645.0</v>
      </c>
      <c r="M99" s="174">
        <v>31773.0</v>
      </c>
      <c r="N99" s="128"/>
      <c r="O99" s="128"/>
      <c r="P99" s="174">
        <v>5282579.0</v>
      </c>
      <c r="Q99" s="128"/>
      <c r="R99" s="128"/>
      <c r="S99" s="174">
        <v>638310.0</v>
      </c>
      <c r="T99" s="128"/>
      <c r="U99" s="128"/>
      <c r="V99" s="168">
        <v>638310.0</v>
      </c>
      <c r="W99" s="168">
        <v>4644269.0</v>
      </c>
      <c r="Y99" s="168">
        <v>3715.0</v>
      </c>
      <c r="Z99" s="161"/>
      <c r="AA99" s="168">
        <v>1409.0</v>
      </c>
      <c r="AE99" s="168">
        <v>543412.0</v>
      </c>
      <c r="AF99" s="168">
        <v>13472.0</v>
      </c>
      <c r="AH99" s="128"/>
      <c r="AI99" s="175">
        <v>44080.743055555555</v>
      </c>
      <c r="AJ99" s="175">
        <v>44080.74722222222</v>
      </c>
      <c r="AK99" s="174" t="s">
        <v>316</v>
      </c>
      <c r="AL99" s="174" t="s">
        <v>319</v>
      </c>
      <c r="AM99" s="174" t="s">
        <v>428</v>
      </c>
      <c r="AN99" s="174" t="s">
        <v>342</v>
      </c>
      <c r="AQ99" s="128"/>
      <c r="AR99" s="128"/>
      <c r="AS99" s="128"/>
      <c r="AT99" s="128"/>
      <c r="AU99" s="128"/>
      <c r="AV99" s="128"/>
    </row>
    <row r="100" ht="16.5" customHeight="1">
      <c r="A100" s="173">
        <v>44079.0</v>
      </c>
      <c r="B100" s="174" t="s">
        <v>222</v>
      </c>
      <c r="C100" s="128"/>
      <c r="D100" s="128"/>
      <c r="E100" s="128"/>
      <c r="F100" s="174">
        <v>34398.0</v>
      </c>
      <c r="G100" s="174">
        <v>5076.0</v>
      </c>
      <c r="H100" s="128"/>
      <c r="I100" s="128"/>
      <c r="J100" s="128"/>
      <c r="K100" s="128"/>
      <c r="L100" s="174">
        <v>368062.0</v>
      </c>
      <c r="M100" s="174">
        <v>31521.0</v>
      </c>
      <c r="N100" s="128"/>
      <c r="O100" s="128"/>
      <c r="P100" s="174">
        <v>5183948.0</v>
      </c>
      <c r="Q100" s="128"/>
      <c r="R100" s="128"/>
      <c r="S100" s="174">
        <v>635315.0</v>
      </c>
      <c r="T100" s="128"/>
      <c r="U100" s="128"/>
      <c r="V100" s="168">
        <v>635315.0</v>
      </c>
      <c r="W100" s="168">
        <v>4548633.0</v>
      </c>
      <c r="Y100" s="168">
        <v>3973.0</v>
      </c>
      <c r="Z100" s="161"/>
      <c r="AA100" s="168">
        <v>1409.0</v>
      </c>
      <c r="AE100" s="168">
        <v>538282.0</v>
      </c>
      <c r="AF100" s="168">
        <v>13408.0</v>
      </c>
      <c r="AH100" s="128"/>
      <c r="AI100" s="175">
        <v>44079.694444444445</v>
      </c>
      <c r="AJ100" s="175">
        <v>44079.70972222222</v>
      </c>
      <c r="AK100" s="174" t="s">
        <v>317</v>
      </c>
      <c r="AL100" s="174" t="s">
        <v>324</v>
      </c>
      <c r="AM100" s="174" t="s">
        <v>428</v>
      </c>
      <c r="AN100" s="174" t="s">
        <v>342</v>
      </c>
      <c r="AQ100" s="128"/>
      <c r="AR100" s="128"/>
      <c r="AS100" s="128"/>
      <c r="AT100" s="128"/>
      <c r="AU100" s="128"/>
      <c r="AV100" s="128"/>
    </row>
    <row r="101" ht="16.5" customHeight="1">
      <c r="A101" s="173">
        <v>44078.0</v>
      </c>
      <c r="B101" s="174" t="s">
        <v>222</v>
      </c>
      <c r="F101" s="174">
        <v>32697.0</v>
      </c>
      <c r="G101" s="174">
        <v>4750.0</v>
      </c>
      <c r="H101" s="128"/>
      <c r="I101" s="128"/>
      <c r="L101" s="174">
        <v>365953.0</v>
      </c>
      <c r="M101" s="174">
        <v>30982.0</v>
      </c>
      <c r="N101" s="128"/>
      <c r="O101" s="128"/>
      <c r="P101" s="174">
        <v>5119753.0</v>
      </c>
      <c r="Q101" s="128"/>
      <c r="R101" s="128"/>
      <c r="S101" s="174">
        <v>630829.0</v>
      </c>
      <c r="T101" s="128"/>
      <c r="U101" s="128"/>
      <c r="V101" s="168">
        <v>630829.0</v>
      </c>
      <c r="W101" s="168">
        <v>4488924.0</v>
      </c>
      <c r="Y101" s="168">
        <v>3889.0</v>
      </c>
      <c r="Z101" s="161"/>
      <c r="AA101" s="168">
        <v>1433.0</v>
      </c>
      <c r="AE101" s="168">
        <v>532223.0</v>
      </c>
      <c r="AF101" s="168">
        <v>13231.0</v>
      </c>
      <c r="AH101" s="128"/>
      <c r="AI101" s="175">
        <v>44078.75</v>
      </c>
      <c r="AJ101" s="175">
        <v>44078.757638888885</v>
      </c>
      <c r="AK101" s="174" t="s">
        <v>324</v>
      </c>
      <c r="AL101" s="174" t="s">
        <v>317</v>
      </c>
      <c r="AM101" s="174" t="s">
        <v>428</v>
      </c>
      <c r="AN101" s="174" t="s">
        <v>342</v>
      </c>
      <c r="AQ101" s="128"/>
      <c r="AR101" s="128"/>
      <c r="AS101" s="128"/>
      <c r="AT101" s="128"/>
      <c r="AU101" s="128"/>
      <c r="AV101" s="128"/>
    </row>
    <row r="102" ht="16.5" customHeight="1">
      <c r="A102" s="173">
        <v>44077.0</v>
      </c>
      <c r="B102" s="174" t="s">
        <v>222</v>
      </c>
      <c r="F102" s="174">
        <v>27891.0</v>
      </c>
      <c r="G102" s="174">
        <v>3851.0</v>
      </c>
      <c r="H102" s="128"/>
      <c r="I102" s="128"/>
      <c r="L102" s="174">
        <v>361848.0</v>
      </c>
      <c r="M102" s="174">
        <v>30524.0</v>
      </c>
      <c r="N102" s="128"/>
      <c r="O102" s="128"/>
      <c r="P102" s="174">
        <v>5107503.0</v>
      </c>
      <c r="Q102" s="128"/>
      <c r="R102" s="128"/>
      <c r="S102" s="174">
        <v>625347.0</v>
      </c>
      <c r="T102" s="128"/>
      <c r="U102" s="128"/>
      <c r="V102" s="168">
        <v>625347.0</v>
      </c>
      <c r="W102" s="168">
        <v>4482156.0</v>
      </c>
      <c r="Y102" s="168">
        <v>4075.0</v>
      </c>
      <c r="Z102" s="161"/>
      <c r="AA102" s="168">
        <v>1433.0</v>
      </c>
      <c r="AE102" s="168">
        <v>527359.0</v>
      </c>
      <c r="AF102" s="168">
        <v>13091.0</v>
      </c>
      <c r="AH102" s="128"/>
      <c r="AI102" s="175">
        <v>44077.70833333333</v>
      </c>
      <c r="AJ102" s="175">
        <v>44077.71597222222</v>
      </c>
      <c r="AK102" s="174" t="s">
        <v>321</v>
      </c>
      <c r="AL102" s="174" t="s">
        <v>319</v>
      </c>
      <c r="AM102" s="174" t="s">
        <v>428</v>
      </c>
      <c r="AN102" s="174" t="s">
        <v>342</v>
      </c>
      <c r="AQ102" s="128"/>
      <c r="AR102" s="128"/>
      <c r="AS102" s="128"/>
      <c r="AT102" s="128"/>
      <c r="AU102" s="128"/>
      <c r="AV102" s="128"/>
    </row>
    <row r="103" ht="16.5" customHeight="1">
      <c r="A103" s="173">
        <v>44076.0</v>
      </c>
      <c r="B103" s="174" t="s">
        <v>222</v>
      </c>
      <c r="C103" s="128"/>
      <c r="D103" s="128"/>
      <c r="E103" s="128"/>
      <c r="F103" s="174">
        <v>26210.0</v>
      </c>
      <c r="G103" s="174">
        <v>3640.0</v>
      </c>
      <c r="H103" s="128"/>
      <c r="I103" s="128"/>
      <c r="J103" s="128"/>
      <c r="K103" s="128"/>
      <c r="L103" s="174">
        <v>360236.0</v>
      </c>
      <c r="M103" s="174">
        <v>30213.0</v>
      </c>
      <c r="N103" s="128"/>
      <c r="O103" s="128"/>
      <c r="P103" s="174">
        <v>5068862.0</v>
      </c>
      <c r="Q103" s="128"/>
      <c r="R103" s="128"/>
      <c r="S103" s="174">
        <v>621667.0</v>
      </c>
      <c r="T103" s="128"/>
      <c r="U103" s="128"/>
      <c r="V103" s="168">
        <v>621667.0</v>
      </c>
      <c r="W103" s="168">
        <v>4447195.0</v>
      </c>
      <c r="Y103" s="168">
        <v>4149.0</v>
      </c>
      <c r="Z103" s="161"/>
      <c r="AA103" s="168">
        <v>1476.0</v>
      </c>
      <c r="AE103" s="168">
        <v>522087.0</v>
      </c>
      <c r="AF103" s="168">
        <v>12870.0</v>
      </c>
      <c r="AH103" s="128"/>
      <c r="AI103" s="175">
        <v>44076.70833333333</v>
      </c>
      <c r="AJ103" s="175">
        <v>44076.77916666667</v>
      </c>
      <c r="AK103" s="174" t="s">
        <v>317</v>
      </c>
      <c r="AL103" s="174" t="s">
        <v>324</v>
      </c>
      <c r="AM103" s="174" t="s">
        <v>428</v>
      </c>
      <c r="AN103" s="174" t="s">
        <v>342</v>
      </c>
      <c r="AQ103" s="128"/>
      <c r="AR103" s="128"/>
      <c r="AS103" s="128"/>
      <c r="AT103" s="128"/>
      <c r="AU103" s="128"/>
      <c r="AV103" s="128"/>
    </row>
    <row r="104" ht="16.5" customHeight="1">
      <c r="A104" s="173">
        <v>44075.0</v>
      </c>
      <c r="B104" s="174" t="s">
        <v>222</v>
      </c>
      <c r="C104" s="128"/>
      <c r="D104" s="128"/>
      <c r="E104" s="128"/>
      <c r="F104" s="174">
        <v>25577.0</v>
      </c>
      <c r="G104" s="174">
        <v>3529.0</v>
      </c>
      <c r="H104" s="128"/>
      <c r="I104" s="128"/>
      <c r="J104" s="128"/>
      <c r="K104" s="128"/>
      <c r="L104" s="174">
        <v>359593.0</v>
      </c>
      <c r="M104" s="174">
        <v>30159.0</v>
      </c>
      <c r="N104" s="128"/>
      <c r="O104" s="128"/>
      <c r="P104" s="174">
        <v>5033554.0</v>
      </c>
      <c r="Q104" s="128"/>
      <c r="R104" s="128"/>
      <c r="S104" s="174">
        <v>617333.0</v>
      </c>
      <c r="T104" s="128"/>
      <c r="U104" s="128"/>
      <c r="V104" s="168">
        <v>617333.0</v>
      </c>
      <c r="W104" s="168">
        <v>4416221.0</v>
      </c>
      <c r="Y104" s="168">
        <v>4144.0</v>
      </c>
      <c r="Z104" s="161"/>
      <c r="AA104" s="168">
        <v>1525.0</v>
      </c>
      <c r="AE104" s="168">
        <v>514861.0</v>
      </c>
      <c r="AF104" s="168">
        <v>12681.0</v>
      </c>
      <c r="AH104" s="128"/>
      <c r="AI104" s="175">
        <v>44075.6875</v>
      </c>
      <c r="AJ104" s="175">
        <v>44075.69930555555</v>
      </c>
      <c r="AK104" s="174" t="s">
        <v>317</v>
      </c>
      <c r="AL104" s="174" t="s">
        <v>319</v>
      </c>
      <c r="AM104" s="174" t="s">
        <v>428</v>
      </c>
      <c r="AN104" s="174" t="s">
        <v>342</v>
      </c>
      <c r="AQ104" s="128"/>
      <c r="AR104" s="128"/>
      <c r="AS104" s="128"/>
      <c r="AT104" s="128"/>
      <c r="AU104" s="128"/>
      <c r="AV104" s="128"/>
    </row>
    <row r="105" ht="16.5" customHeight="1">
      <c r="A105" s="173">
        <v>44074.0</v>
      </c>
      <c r="B105" s="174" t="s">
        <v>222</v>
      </c>
      <c r="C105" s="128"/>
      <c r="D105" s="128"/>
      <c r="E105" s="128"/>
      <c r="F105" s="174">
        <v>25360.0</v>
      </c>
      <c r="G105" s="174">
        <v>3497.0</v>
      </c>
      <c r="H105" s="128"/>
      <c r="I105" s="128"/>
      <c r="J105" s="128"/>
      <c r="K105" s="128"/>
      <c r="L105" s="174">
        <v>358718.0</v>
      </c>
      <c r="M105" s="174">
        <v>30025.0</v>
      </c>
      <c r="N105" s="128"/>
      <c r="O105" s="128"/>
      <c r="P105" s="174">
        <v>4961553.0</v>
      </c>
      <c r="Q105" s="128"/>
      <c r="R105" s="128"/>
      <c r="S105" s="174">
        <v>612969.0</v>
      </c>
      <c r="T105" s="128"/>
      <c r="U105" s="128"/>
      <c r="V105" s="168">
        <v>612969.0</v>
      </c>
      <c r="W105" s="168">
        <v>4348584.0</v>
      </c>
      <c r="Y105" s="168">
        <v>4203.0</v>
      </c>
      <c r="Z105" s="161"/>
      <c r="AA105" s="168">
        <v>1525.0</v>
      </c>
      <c r="AE105" s="168">
        <v>507499.0</v>
      </c>
      <c r="AF105" s="168">
        <v>12536.0</v>
      </c>
      <c r="AH105" s="128"/>
      <c r="AI105" s="175">
        <v>44074.69791666667</v>
      </c>
      <c r="AJ105" s="176">
        <v>44074.71736111111</v>
      </c>
      <c r="AK105" s="174" t="s">
        <v>319</v>
      </c>
      <c r="AL105" s="174" t="s">
        <v>324</v>
      </c>
      <c r="AM105" s="174" t="s">
        <v>428</v>
      </c>
      <c r="AN105" s="174" t="s">
        <v>342</v>
      </c>
      <c r="AQ105" s="128"/>
      <c r="AR105" s="128"/>
      <c r="AS105" s="128"/>
      <c r="AT105" s="128"/>
      <c r="AU105" s="128"/>
      <c r="AV105" s="128"/>
    </row>
    <row r="106" ht="16.5" customHeight="1">
      <c r="A106" s="173">
        <v>44073.0</v>
      </c>
      <c r="B106" s="174" t="s">
        <v>222</v>
      </c>
      <c r="F106" s="174">
        <v>25162.0</v>
      </c>
      <c r="G106" s="174">
        <v>3460.0</v>
      </c>
      <c r="H106" s="128"/>
      <c r="I106" s="128"/>
      <c r="L106" s="174">
        <v>356857.0</v>
      </c>
      <c r="M106" s="174">
        <v>29723.0</v>
      </c>
      <c r="N106" s="128"/>
      <c r="O106" s="128"/>
      <c r="P106" s="174">
        <v>4924712.0</v>
      </c>
      <c r="Q106" s="128"/>
      <c r="R106" s="128"/>
      <c r="S106" s="174">
        <v>610354.0</v>
      </c>
      <c r="T106" s="128"/>
      <c r="U106" s="128"/>
      <c r="V106" s="168">
        <v>610354.0</v>
      </c>
      <c r="W106" s="168">
        <v>4314358.0</v>
      </c>
      <c r="Y106" s="168">
        <v>4172.0</v>
      </c>
      <c r="Z106" s="161"/>
      <c r="AA106" s="168">
        <v>1566.0</v>
      </c>
      <c r="AE106" s="168">
        <v>499518.0</v>
      </c>
      <c r="AF106" s="168">
        <v>12510.0</v>
      </c>
      <c r="AH106" s="128"/>
      <c r="AI106" s="175">
        <v>44073.67013888889</v>
      </c>
      <c r="AJ106" s="175">
        <v>44073.7</v>
      </c>
      <c r="AK106" s="174" t="s">
        <v>319</v>
      </c>
      <c r="AL106" s="174" t="s">
        <v>321</v>
      </c>
      <c r="AM106" s="174" t="s">
        <v>428</v>
      </c>
      <c r="AN106" s="174" t="s">
        <v>342</v>
      </c>
      <c r="AQ106" s="128"/>
      <c r="AR106" s="128"/>
      <c r="AS106" s="128"/>
      <c r="AT106" s="128"/>
      <c r="AU106" s="128"/>
      <c r="AV106" s="128"/>
    </row>
    <row r="107" ht="16.5" customHeight="1">
      <c r="A107" s="173">
        <v>44072.0</v>
      </c>
      <c r="B107" s="174" t="s">
        <v>222</v>
      </c>
      <c r="C107" s="128"/>
      <c r="D107" s="128"/>
      <c r="E107" s="128"/>
      <c r="F107" s="174">
        <v>24176.0</v>
      </c>
      <c r="G107" s="174">
        <v>3371.0</v>
      </c>
      <c r="H107" s="128"/>
      <c r="I107" s="128"/>
      <c r="J107" s="128"/>
      <c r="K107" s="128"/>
      <c r="L107" s="174">
        <v>356229.0</v>
      </c>
      <c r="M107" s="174">
        <v>29635.0</v>
      </c>
      <c r="N107" s="128"/>
      <c r="O107" s="128"/>
      <c r="P107" s="174">
        <v>4900972.0</v>
      </c>
      <c r="Q107" s="128"/>
      <c r="R107" s="128"/>
      <c r="S107" s="174">
        <v>606530.0</v>
      </c>
      <c r="T107" s="128"/>
      <c r="U107" s="128"/>
      <c r="V107" s="168">
        <v>606530.0</v>
      </c>
      <c r="W107" s="168">
        <v>4294442.0</v>
      </c>
      <c r="Y107" s="168">
        <v>4273.0</v>
      </c>
      <c r="Z107" s="161"/>
      <c r="AA107" s="168">
        <v>1648.0</v>
      </c>
      <c r="AE107" s="168">
        <v>492921.0</v>
      </c>
      <c r="AF107" s="168">
        <v>12420.0</v>
      </c>
      <c r="AH107" s="128"/>
      <c r="AI107" s="175">
        <v>44072.67013888889</v>
      </c>
      <c r="AJ107" s="175">
        <v>44072.70763888889</v>
      </c>
      <c r="AK107" s="174" t="s">
        <v>334</v>
      </c>
      <c r="AL107" s="174" t="s">
        <v>317</v>
      </c>
      <c r="AM107" s="174" t="s">
        <v>428</v>
      </c>
      <c r="AN107" s="174" t="s">
        <v>342</v>
      </c>
      <c r="AQ107" s="128"/>
      <c r="AR107" s="128"/>
      <c r="AS107" s="128"/>
      <c r="AT107" s="128"/>
      <c r="AU107" s="128"/>
      <c r="AV107" s="128"/>
    </row>
    <row r="108" ht="16.5" customHeight="1">
      <c r="A108" s="173">
        <v>44071.0</v>
      </c>
      <c r="B108" s="174" t="s">
        <v>222</v>
      </c>
      <c r="C108" s="128"/>
      <c r="D108" s="128"/>
      <c r="E108" s="128"/>
      <c r="F108" s="174">
        <v>23724.0</v>
      </c>
      <c r="G108" s="174">
        <v>3336.0</v>
      </c>
      <c r="H108" s="128"/>
      <c r="I108" s="128"/>
      <c r="J108" s="128"/>
      <c r="K108" s="128"/>
      <c r="L108" s="174">
        <v>353966.0</v>
      </c>
      <c r="M108" s="174">
        <v>29287.0</v>
      </c>
      <c r="N108" s="128"/>
      <c r="O108" s="128"/>
      <c r="P108" s="174">
        <v>4842362.0</v>
      </c>
      <c r="Q108" s="128"/>
      <c r="R108" s="128"/>
      <c r="S108" s="174">
        <v>601768.0</v>
      </c>
      <c r="T108" s="128"/>
      <c r="U108" s="128"/>
      <c r="V108" s="168">
        <v>601768.0</v>
      </c>
      <c r="W108" s="168">
        <v>4240594.0</v>
      </c>
      <c r="Y108" s="168">
        <v>4422.0</v>
      </c>
      <c r="Z108" s="161"/>
      <c r="AA108" s="168">
        <v>1636.0</v>
      </c>
      <c r="AE108" s="168">
        <v>484880.0</v>
      </c>
      <c r="AF108" s="168">
        <v>12266.0</v>
      </c>
      <c r="AH108" s="128"/>
      <c r="AI108" s="175">
        <v>44071.70138888889</v>
      </c>
      <c r="AJ108" s="175">
        <v>44071.74513888889</v>
      </c>
      <c r="AK108" s="174" t="s">
        <v>317</v>
      </c>
      <c r="AL108" s="174" t="s">
        <v>326</v>
      </c>
      <c r="AM108" s="174" t="s">
        <v>428</v>
      </c>
      <c r="AN108" s="174" t="s">
        <v>310</v>
      </c>
      <c r="AQ108" s="128"/>
      <c r="AR108" s="128"/>
      <c r="AS108" s="128"/>
      <c r="AT108" s="128"/>
      <c r="AU108" s="128"/>
      <c r="AV108" s="128"/>
    </row>
    <row r="109" ht="16.5" customHeight="1">
      <c r="A109" s="173">
        <v>44070.0</v>
      </c>
      <c r="B109" s="174" t="s">
        <v>222</v>
      </c>
      <c r="C109" s="128"/>
      <c r="D109" s="128"/>
      <c r="E109" s="128"/>
      <c r="F109" s="174">
        <v>23267.0</v>
      </c>
      <c r="G109" s="174">
        <v>3299.0</v>
      </c>
      <c r="H109" s="128"/>
      <c r="I109" s="128"/>
      <c r="J109" s="128"/>
      <c r="K109" s="128"/>
      <c r="L109" s="174">
        <v>351564.0</v>
      </c>
      <c r="M109" s="174">
        <v>28870.0</v>
      </c>
      <c r="N109" s="128"/>
      <c r="O109" s="128"/>
      <c r="P109" s="174">
        <v>4793914.0</v>
      </c>
      <c r="Q109" s="128"/>
      <c r="R109" s="128"/>
      <c r="S109" s="174">
        <v>597737.0</v>
      </c>
      <c r="T109" s="128"/>
      <c r="U109" s="128"/>
      <c r="V109" s="168">
        <v>597737.0</v>
      </c>
      <c r="W109" s="168">
        <v>4196177.0</v>
      </c>
      <c r="Y109" s="168">
        <v>4489.0</v>
      </c>
      <c r="Z109" s="161"/>
      <c r="AA109" s="168">
        <v>1704.0</v>
      </c>
      <c r="AE109" s="168">
        <v>478752.0</v>
      </c>
      <c r="AF109" s="168">
        <v>12070.0</v>
      </c>
      <c r="AH109" s="128"/>
      <c r="AI109" s="175">
        <v>44070.774305555555</v>
      </c>
      <c r="AJ109" s="175">
        <v>44070.77986111111</v>
      </c>
      <c r="AK109" s="174" t="s">
        <v>429</v>
      </c>
      <c r="AL109" s="174" t="s">
        <v>317</v>
      </c>
      <c r="AM109" s="174" t="s">
        <v>428</v>
      </c>
      <c r="AN109" s="174" t="s">
        <v>310</v>
      </c>
      <c r="AQ109" s="128"/>
      <c r="AR109" s="128"/>
      <c r="AS109" s="128"/>
      <c r="AT109" s="128"/>
      <c r="AU109" s="128"/>
      <c r="AV109" s="128"/>
    </row>
    <row r="110" ht="16.5" customHeight="1">
      <c r="A110" s="173">
        <v>44069.0</v>
      </c>
      <c r="B110" s="174" t="s">
        <v>222</v>
      </c>
      <c r="C110" s="128"/>
      <c r="D110" s="128"/>
      <c r="E110" s="128"/>
      <c r="F110" s="174">
        <v>22361.0</v>
      </c>
      <c r="G110" s="174">
        <v>3213.0</v>
      </c>
      <c r="H110" s="128"/>
      <c r="I110" s="128"/>
      <c r="J110" s="128"/>
      <c r="K110" s="128"/>
      <c r="L110" s="174">
        <v>348384.0</v>
      </c>
      <c r="M110" s="174">
        <v>28439.0</v>
      </c>
      <c r="N110" s="128"/>
      <c r="O110" s="128"/>
      <c r="P110" s="174">
        <v>4764640.0</v>
      </c>
      <c r="Q110" s="128"/>
      <c r="R110" s="128"/>
      <c r="S110" s="174">
        <v>592137.0</v>
      </c>
      <c r="T110" s="128"/>
      <c r="U110" s="128"/>
      <c r="V110" s="168">
        <v>592137.0</v>
      </c>
      <c r="W110" s="168">
        <v>4172503.0</v>
      </c>
      <c r="Y110" s="168">
        <v>4806.0</v>
      </c>
      <c r="Z110" s="161"/>
      <c r="AA110" s="168">
        <v>1723.0</v>
      </c>
      <c r="AE110" s="168">
        <v>472421.0</v>
      </c>
      <c r="AF110" s="168">
        <v>11805.0</v>
      </c>
      <c r="AH110" s="128"/>
      <c r="AI110" s="175">
        <v>44069.76388888889</v>
      </c>
      <c r="AJ110" s="175">
        <v>44069.771527777775</v>
      </c>
      <c r="AK110" s="174" t="s">
        <v>326</v>
      </c>
      <c r="AL110" s="174" t="s">
        <v>319</v>
      </c>
      <c r="AM110" s="174" t="s">
        <v>428</v>
      </c>
      <c r="AN110" s="174" t="s">
        <v>310</v>
      </c>
      <c r="AQ110" s="128"/>
      <c r="AR110" s="128"/>
      <c r="AS110" s="128"/>
      <c r="AT110" s="128"/>
      <c r="AU110" s="128"/>
      <c r="AV110" s="128"/>
    </row>
    <row r="111" ht="16.5" customHeight="1">
      <c r="A111" s="173">
        <v>44068.0</v>
      </c>
      <c r="B111" s="174" t="s">
        <v>222</v>
      </c>
      <c r="C111" s="128"/>
      <c r="D111" s="128"/>
      <c r="E111" s="128"/>
      <c r="F111" s="174">
        <v>21651.0</v>
      </c>
      <c r="G111" s="174">
        <v>3151.0</v>
      </c>
      <c r="H111" s="128"/>
      <c r="I111" s="128"/>
      <c r="J111" s="128"/>
      <c r="K111" s="128"/>
      <c r="L111" s="174">
        <v>346519.0</v>
      </c>
      <c r="M111" s="174">
        <v>28100.0</v>
      </c>
      <c r="N111" s="128"/>
      <c r="O111" s="128"/>
      <c r="P111" s="174">
        <v>4724559.0</v>
      </c>
      <c r="Q111" s="128"/>
      <c r="R111" s="128"/>
      <c r="S111" s="174">
        <v>586730.0</v>
      </c>
      <c r="T111" s="128"/>
      <c r="U111" s="128"/>
      <c r="V111" s="168">
        <v>586730.0</v>
      </c>
      <c r="W111" s="168">
        <v>4137829.0</v>
      </c>
      <c r="Y111" s="168">
        <v>4907.0</v>
      </c>
      <c r="Z111" s="161"/>
      <c r="AA111" s="168">
        <v>1799.0</v>
      </c>
      <c r="AE111" s="168">
        <v>466550.0</v>
      </c>
      <c r="AF111" s="168">
        <v>11576.0</v>
      </c>
      <c r="AH111" s="128"/>
      <c r="AI111" s="175">
        <v>44068.743055555555</v>
      </c>
      <c r="AJ111" s="175">
        <v>44068.75</v>
      </c>
      <c r="AK111" s="174" t="s">
        <v>312</v>
      </c>
      <c r="AL111" s="174" t="s">
        <v>319</v>
      </c>
      <c r="AM111" s="174" t="s">
        <v>428</v>
      </c>
      <c r="AN111" s="174" t="s">
        <v>310</v>
      </c>
      <c r="AQ111" s="128"/>
      <c r="AR111" s="128"/>
      <c r="AS111" s="128"/>
      <c r="AT111" s="128"/>
      <c r="AU111" s="128"/>
      <c r="AV111" s="128"/>
    </row>
    <row r="112" ht="16.5" customHeight="1">
      <c r="A112" s="173">
        <v>44067.0</v>
      </c>
      <c r="B112" s="174" t="s">
        <v>222</v>
      </c>
      <c r="C112" s="128"/>
      <c r="D112" s="128"/>
      <c r="E112" s="128"/>
      <c r="F112" s="174">
        <v>21648.0</v>
      </c>
      <c r="G112" s="174">
        <v>3151.0</v>
      </c>
      <c r="H112" s="128"/>
      <c r="I112" s="128"/>
      <c r="J112" s="128"/>
      <c r="K112" s="128"/>
      <c r="L112" s="174">
        <v>344218.0</v>
      </c>
      <c r="M112" s="174">
        <v>27726.0</v>
      </c>
      <c r="N112" s="128"/>
      <c r="O112" s="128"/>
      <c r="P112" s="174">
        <v>4668028.0</v>
      </c>
      <c r="Q112" s="128"/>
      <c r="R112" s="128"/>
      <c r="S112" s="174">
        <v>580384.0</v>
      </c>
      <c r="T112" s="128"/>
      <c r="U112" s="128"/>
      <c r="V112" s="168">
        <v>580384.0</v>
      </c>
      <c r="W112" s="168">
        <v>4090491.0</v>
      </c>
      <c r="Y112" s="168">
        <v>5019.0</v>
      </c>
      <c r="Z112" s="161"/>
      <c r="AA112" s="168">
        <v>1809.0</v>
      </c>
      <c r="AE112" s="168">
        <v>457182.0</v>
      </c>
      <c r="AF112" s="168">
        <v>11395.0</v>
      </c>
      <c r="AH112" s="128"/>
      <c r="AI112" s="175">
        <v>44067.774305555555</v>
      </c>
      <c r="AJ112" s="175">
        <v>44067.78958333333</v>
      </c>
      <c r="AK112" s="174" t="s">
        <v>333</v>
      </c>
      <c r="AL112" s="174" t="s">
        <v>322</v>
      </c>
      <c r="AM112" s="174" t="s">
        <v>428</v>
      </c>
      <c r="AN112" s="174" t="s">
        <v>310</v>
      </c>
      <c r="AQ112" s="128"/>
      <c r="AR112" s="128"/>
      <c r="AS112" s="128"/>
      <c r="AT112" s="128"/>
      <c r="AU112" s="128"/>
      <c r="AV112" s="128"/>
    </row>
    <row r="113" ht="16.5" customHeight="1">
      <c r="A113" s="173">
        <v>44066.0</v>
      </c>
      <c r="B113" s="174" t="s">
        <v>222</v>
      </c>
      <c r="C113" s="128"/>
      <c r="D113" s="128"/>
      <c r="E113" s="128"/>
      <c r="F113" s="174">
        <v>21648.0</v>
      </c>
      <c r="G113" s="174">
        <v>3151.0</v>
      </c>
      <c r="H113" s="128"/>
      <c r="I113" s="128"/>
      <c r="J113" s="128"/>
      <c r="K113" s="128"/>
      <c r="L113" s="174">
        <v>344218.0</v>
      </c>
      <c r="M113" s="174">
        <v>27726.0</v>
      </c>
      <c r="N113" s="128"/>
      <c r="O113" s="128"/>
      <c r="P113" s="174">
        <v>4668028.0</v>
      </c>
      <c r="Q113" s="128"/>
      <c r="R113" s="128"/>
      <c r="S113" s="174">
        <v>577537.0</v>
      </c>
      <c r="T113" s="128"/>
      <c r="U113" s="128"/>
      <c r="V113" s="168">
        <v>577537.0</v>
      </c>
      <c r="W113" s="168">
        <v>4090491.0</v>
      </c>
      <c r="Y113" s="168">
        <v>5186.0</v>
      </c>
      <c r="Z113" s="161"/>
      <c r="AA113" s="168">
        <v>1878.0</v>
      </c>
      <c r="AE113" s="168">
        <v>451776.0</v>
      </c>
      <c r="AF113" s="168">
        <v>11370.0</v>
      </c>
      <c r="AH113" s="128"/>
      <c r="AI113" s="175">
        <v>44066.67013888889</v>
      </c>
      <c r="AJ113" s="175">
        <v>44066.70208333334</v>
      </c>
      <c r="AK113" s="174" t="s">
        <v>319</v>
      </c>
      <c r="AL113" s="174" t="s">
        <v>321</v>
      </c>
      <c r="AM113" s="174" t="s">
        <v>430</v>
      </c>
      <c r="AN113" s="174" t="s">
        <v>310</v>
      </c>
      <c r="AQ113" s="128"/>
      <c r="AR113" s="128"/>
      <c r="AS113" s="128"/>
      <c r="AT113" s="128"/>
      <c r="AU113" s="128"/>
      <c r="AV113" s="128"/>
    </row>
    <row r="114" ht="16.5" customHeight="1">
      <c r="A114" s="173">
        <v>44065.0</v>
      </c>
      <c r="B114" s="174" t="s">
        <v>222</v>
      </c>
      <c r="C114" s="128"/>
      <c r="D114" s="128"/>
      <c r="E114" s="128"/>
      <c r="F114" s="174">
        <v>21247.0</v>
      </c>
      <c r="G114" s="174">
        <v>3117.0</v>
      </c>
      <c r="H114" s="128"/>
      <c r="I114" s="128"/>
      <c r="J114" s="128"/>
      <c r="K114" s="128"/>
      <c r="L114" s="174">
        <v>342277.0</v>
      </c>
      <c r="M114" s="174">
        <v>27414.0</v>
      </c>
      <c r="N114" s="128"/>
      <c r="O114" s="128"/>
      <c r="P114" s="174">
        <v>4640860.0</v>
      </c>
      <c r="Q114" s="128"/>
      <c r="R114" s="128"/>
      <c r="S114" s="174">
        <v>573139.0</v>
      </c>
      <c r="T114" s="128"/>
      <c r="U114" s="128"/>
      <c r="V114" s="168">
        <v>573139.0</v>
      </c>
      <c r="W114" s="168">
        <v>4067721.0</v>
      </c>
      <c r="Y114" s="168">
        <v>5274.0</v>
      </c>
      <c r="Z114" s="161"/>
      <c r="AA114" s="168">
        <v>1963.0</v>
      </c>
      <c r="AE114" s="168">
        <v>446030.0</v>
      </c>
      <c r="AF114" s="168">
        <v>11266.0</v>
      </c>
      <c r="AH114" s="128"/>
      <c r="AI114" s="175">
        <v>44065.694444444445</v>
      </c>
      <c r="AJ114" s="175">
        <v>44065.709027777775</v>
      </c>
      <c r="AK114" s="174" t="s">
        <v>324</v>
      </c>
      <c r="AL114" s="174" t="s">
        <v>316</v>
      </c>
      <c r="AM114" s="174" t="s">
        <v>430</v>
      </c>
      <c r="AN114" s="174" t="s">
        <v>310</v>
      </c>
      <c r="AQ114" s="128"/>
      <c r="AR114" s="128"/>
      <c r="AS114" s="128"/>
      <c r="AT114" s="128"/>
      <c r="AU114" s="128"/>
      <c r="AV114" s="128"/>
    </row>
    <row r="115" ht="16.5" customHeight="1">
      <c r="A115" s="173">
        <v>44064.0</v>
      </c>
      <c r="B115" s="174" t="s">
        <v>222</v>
      </c>
      <c r="C115" s="128"/>
      <c r="D115" s="128"/>
      <c r="E115" s="128"/>
      <c r="F115" s="174">
        <v>19189.0</v>
      </c>
      <c r="G115" s="174">
        <v>2808.0</v>
      </c>
      <c r="H115" s="128"/>
      <c r="I115" s="128"/>
      <c r="J115" s="128"/>
      <c r="K115" s="128"/>
      <c r="L115" s="174">
        <v>338016.0</v>
      </c>
      <c r="M115" s="174">
        <v>26824.0</v>
      </c>
      <c r="N115" s="128"/>
      <c r="O115" s="128"/>
      <c r="P115" s="174">
        <v>4580026.0</v>
      </c>
      <c r="Q115" s="128"/>
      <c r="R115" s="128"/>
      <c r="S115" s="174">
        <v>567580.0</v>
      </c>
      <c r="T115" s="128"/>
      <c r="U115" s="128"/>
      <c r="V115" s="168">
        <v>567580.0</v>
      </c>
      <c r="W115" s="168">
        <v>4012446.0</v>
      </c>
      <c r="Y115" s="168">
        <v>5566.0</v>
      </c>
      <c r="Z115" s="161"/>
      <c r="AA115" s="168">
        <v>1979.0</v>
      </c>
      <c r="AE115" s="168">
        <v>438825.0</v>
      </c>
      <c r="AF115" s="168">
        <v>11051.0</v>
      </c>
      <c r="AH115" s="128"/>
      <c r="AI115" s="175">
        <v>44064.6875</v>
      </c>
      <c r="AJ115" s="176">
        <v>44064.700694444444</v>
      </c>
      <c r="AK115" s="174" t="s">
        <v>319</v>
      </c>
      <c r="AL115" s="174" t="s">
        <v>317</v>
      </c>
      <c r="AM115" s="174" t="s">
        <v>430</v>
      </c>
      <c r="AN115" s="174" t="s">
        <v>310</v>
      </c>
      <c r="AQ115" s="128"/>
      <c r="AR115" s="128"/>
      <c r="AS115" s="128"/>
      <c r="AT115" s="128"/>
      <c r="AU115" s="128"/>
      <c r="AV115" s="128"/>
    </row>
    <row r="116" ht="16.5" customHeight="1">
      <c r="A116" s="173">
        <v>44063.0</v>
      </c>
      <c r="B116" s="174" t="s">
        <v>222</v>
      </c>
      <c r="C116" s="128"/>
      <c r="D116" s="128"/>
      <c r="E116" s="128"/>
      <c r="F116" s="174">
        <v>18883.0</v>
      </c>
      <c r="G116" s="174">
        <v>2781.0</v>
      </c>
      <c r="H116" s="128"/>
      <c r="I116" s="128"/>
      <c r="J116" s="128"/>
      <c r="K116" s="128"/>
      <c r="L116" s="174">
        <v>335184.0</v>
      </c>
      <c r="M116" s="174">
        <v>26337.0</v>
      </c>
      <c r="N116" s="128"/>
      <c r="O116" s="128"/>
      <c r="P116" s="174">
        <v>4547069.0</v>
      </c>
      <c r="Q116" s="128"/>
      <c r="R116" s="128"/>
      <c r="S116" s="174">
        <v>562559.0</v>
      </c>
      <c r="T116" s="128"/>
      <c r="U116" s="128"/>
      <c r="V116" s="168">
        <v>562559.0</v>
      </c>
      <c r="W116" s="168">
        <v>3984510.0</v>
      </c>
      <c r="Y116" s="168">
        <v>5635.0</v>
      </c>
      <c r="Z116" s="161"/>
      <c r="AA116" s="168">
        <v>1979.0</v>
      </c>
      <c r="AE116" s="168">
        <v>431960.0</v>
      </c>
      <c r="AF116" s="168">
        <v>10793.0</v>
      </c>
      <c r="AH116" s="128"/>
      <c r="AI116" s="175">
        <v>44063.694444444445</v>
      </c>
      <c r="AJ116" s="176">
        <v>44063.740277777775</v>
      </c>
      <c r="AK116" s="174" t="s">
        <v>319</v>
      </c>
      <c r="AL116" s="174" t="s">
        <v>321</v>
      </c>
      <c r="AM116" s="174" t="s">
        <v>430</v>
      </c>
      <c r="AN116" s="174" t="s">
        <v>310</v>
      </c>
      <c r="AQ116" s="128"/>
      <c r="AR116" s="128"/>
      <c r="AS116" s="128"/>
      <c r="AT116" s="128"/>
      <c r="AU116" s="128"/>
      <c r="AV116" s="128"/>
    </row>
    <row r="117" ht="16.5" customHeight="1">
      <c r="A117" s="173">
        <v>44062.0</v>
      </c>
      <c r="B117" s="174" t="s">
        <v>222</v>
      </c>
      <c r="C117" s="128"/>
      <c r="D117" s="128"/>
      <c r="E117" s="128"/>
      <c r="F117" s="174">
        <v>18620.0</v>
      </c>
      <c r="G117" s="174">
        <v>2764.0</v>
      </c>
      <c r="H117" s="128"/>
      <c r="I117" s="128"/>
      <c r="J117" s="128"/>
      <c r="K117" s="128"/>
      <c r="L117" s="174">
        <v>333355.0</v>
      </c>
      <c r="M117" s="174">
        <v>25995.0</v>
      </c>
      <c r="N117" s="128"/>
      <c r="O117" s="128"/>
      <c r="P117" s="174">
        <v>4517189.0</v>
      </c>
      <c r="Q117" s="128"/>
      <c r="R117" s="128"/>
      <c r="S117" s="174">
        <v>557256.0</v>
      </c>
      <c r="T117" s="128"/>
      <c r="U117" s="128"/>
      <c r="V117" s="168">
        <v>557256.0</v>
      </c>
      <c r="W117" s="168">
        <v>3959933.0</v>
      </c>
      <c r="Y117" s="168">
        <v>5974.0</v>
      </c>
      <c r="Z117" s="161"/>
      <c r="AA117" s="168">
        <v>2107.0</v>
      </c>
      <c r="AE117" s="168">
        <v>424685.0</v>
      </c>
      <c r="AF117" s="168">
        <v>10559.0</v>
      </c>
      <c r="AH117" s="128"/>
      <c r="AI117" s="175">
        <v>44062.73611111111</v>
      </c>
      <c r="AJ117" s="175">
        <v>44062.74652777778</v>
      </c>
      <c r="AK117" s="174" t="s">
        <v>316</v>
      </c>
      <c r="AL117" s="174" t="s">
        <v>321</v>
      </c>
      <c r="AM117" s="174" t="s">
        <v>430</v>
      </c>
      <c r="AN117" s="174" t="s">
        <v>310</v>
      </c>
      <c r="AQ117" s="128"/>
      <c r="AR117" s="128"/>
      <c r="AS117" s="128"/>
      <c r="AT117" s="128"/>
      <c r="AU117" s="128"/>
      <c r="AV117" s="128"/>
    </row>
    <row r="118" ht="16.5" customHeight="1">
      <c r="A118" s="173">
        <v>44061.0</v>
      </c>
      <c r="B118" s="174" t="s">
        <v>222</v>
      </c>
      <c r="C118" s="128"/>
      <c r="D118" s="128"/>
      <c r="E118" s="128"/>
      <c r="F118" s="174">
        <v>18244.0</v>
      </c>
      <c r="G118" s="174">
        <v>2734.0</v>
      </c>
      <c r="H118" s="128"/>
      <c r="I118" s="128"/>
      <c r="J118" s="128"/>
      <c r="K118" s="128"/>
      <c r="L118" s="174">
        <v>326216.0</v>
      </c>
      <c r="M118" s="174">
        <v>24732.0</v>
      </c>
      <c r="N118" s="128"/>
      <c r="O118" s="128"/>
      <c r="P118" s="174">
        <v>4500645.0</v>
      </c>
      <c r="Q118" s="128"/>
      <c r="R118" s="128"/>
      <c r="S118" s="174">
        <v>550232.0</v>
      </c>
      <c r="T118" s="128"/>
      <c r="U118" s="128"/>
      <c r="V118" s="168">
        <v>550232.0</v>
      </c>
      <c r="W118" s="168">
        <v>3950413.0</v>
      </c>
      <c r="Y118" s="168">
        <v>6210.0</v>
      </c>
      <c r="Z118" s="161"/>
      <c r="AA118" s="168">
        <v>2179.0</v>
      </c>
      <c r="AE118" s="168">
        <v>415903.0</v>
      </c>
      <c r="AF118" s="168">
        <v>10250.0</v>
      </c>
      <c r="AH118" s="128"/>
      <c r="AI118" s="175">
        <v>44061.694444444445</v>
      </c>
      <c r="AJ118" s="176">
        <v>44061.71527777778</v>
      </c>
      <c r="AK118" s="174" t="s">
        <v>312</v>
      </c>
      <c r="AL118" s="174" t="s">
        <v>333</v>
      </c>
      <c r="AM118" s="174" t="s">
        <v>430</v>
      </c>
      <c r="AN118" s="174" t="s">
        <v>310</v>
      </c>
      <c r="AQ118" s="128"/>
      <c r="AR118" s="128"/>
      <c r="AS118" s="128"/>
      <c r="AT118" s="128"/>
      <c r="AU118" s="128"/>
      <c r="AV118" s="128"/>
    </row>
    <row r="119" ht="16.5" customHeight="1">
      <c r="A119" s="173">
        <v>44060.0</v>
      </c>
      <c r="B119" s="174" t="s">
        <v>222</v>
      </c>
      <c r="C119" s="128"/>
      <c r="D119" s="128"/>
      <c r="E119" s="128"/>
      <c r="F119" s="174">
        <v>17887.0</v>
      </c>
      <c r="G119" s="174">
        <v>2694.0</v>
      </c>
      <c r="H119" s="128"/>
      <c r="I119" s="128"/>
      <c r="J119" s="128"/>
      <c r="K119" s="128"/>
      <c r="L119" s="174">
        <v>322433.0</v>
      </c>
      <c r="M119" s="174">
        <v>23797.0</v>
      </c>
      <c r="N119" s="128"/>
      <c r="O119" s="128"/>
      <c r="P119" s="174">
        <v>4476167.0</v>
      </c>
      <c r="Q119" s="128"/>
      <c r="R119" s="128"/>
      <c r="S119" s="174">
        <v>542950.0</v>
      </c>
      <c r="T119" s="128"/>
      <c r="U119" s="128"/>
      <c r="V119" s="168">
        <v>542950.0</v>
      </c>
      <c r="W119" s="168">
        <v>3933217.0</v>
      </c>
      <c r="Y119" s="168">
        <v>6200.0</v>
      </c>
      <c r="Z119" s="161"/>
      <c r="AA119" s="168">
        <v>2240.0</v>
      </c>
      <c r="AE119" s="168">
        <v>405817.0</v>
      </c>
      <c r="AF119" s="168">
        <v>10034.0</v>
      </c>
      <c r="AH119" s="128"/>
      <c r="AI119" s="175">
        <v>44060.70486111111</v>
      </c>
      <c r="AJ119" s="176">
        <v>44060.72152777778</v>
      </c>
      <c r="AK119" s="174" t="s">
        <v>322</v>
      </c>
      <c r="AL119" s="174" t="s">
        <v>317</v>
      </c>
      <c r="AM119" s="174" t="s">
        <v>430</v>
      </c>
      <c r="AN119" s="174" t="s">
        <v>310</v>
      </c>
      <c r="AQ119" s="128"/>
      <c r="AR119" s="128"/>
      <c r="AS119" s="128"/>
      <c r="AT119" s="128"/>
      <c r="AU119" s="128"/>
      <c r="AV119" s="128"/>
    </row>
    <row r="120" ht="16.5" customHeight="1">
      <c r="A120" s="173">
        <v>44059.0</v>
      </c>
      <c r="B120" s="174" t="s">
        <v>222</v>
      </c>
      <c r="C120" s="128"/>
      <c r="D120" s="128"/>
      <c r="E120" s="128"/>
      <c r="F120" s="174">
        <v>17011.0</v>
      </c>
      <c r="G120" s="174">
        <v>2591.0</v>
      </c>
      <c r="H120" s="128"/>
      <c r="I120" s="128"/>
      <c r="J120" s="128"/>
      <c r="K120" s="128"/>
      <c r="L120" s="174">
        <v>318940.0</v>
      </c>
      <c r="M120" s="174">
        <v>23192.0</v>
      </c>
      <c r="N120" s="128"/>
      <c r="O120" s="128"/>
      <c r="P120" s="174">
        <v>4439041.0</v>
      </c>
      <c r="Q120" s="128"/>
      <c r="R120" s="128"/>
      <c r="S120" s="174">
        <v>535582.0</v>
      </c>
      <c r="T120" s="128"/>
      <c r="U120" s="128"/>
      <c r="V120" s="168">
        <v>535582.0</v>
      </c>
      <c r="W120" s="168">
        <v>3903459.0</v>
      </c>
      <c r="Y120" s="168">
        <v>6267.0</v>
      </c>
      <c r="Z120" s="161"/>
      <c r="AA120" s="168">
        <v>2269.0</v>
      </c>
      <c r="AE120" s="168">
        <v>399572.0</v>
      </c>
      <c r="AF120" s="168">
        <v>9983.0</v>
      </c>
      <c r="AH120" s="128"/>
      <c r="AI120" s="175">
        <v>44059.70138888889</v>
      </c>
      <c r="AJ120" s="176">
        <v>44059.71527777778</v>
      </c>
      <c r="AK120" s="174" t="s">
        <v>317</v>
      </c>
      <c r="AL120" s="174" t="s">
        <v>329</v>
      </c>
      <c r="AM120" s="8" t="s">
        <v>430</v>
      </c>
      <c r="AN120" s="8" t="s">
        <v>310</v>
      </c>
      <c r="AQ120" s="128"/>
      <c r="AR120" s="128"/>
      <c r="AS120" s="128"/>
      <c r="AT120" s="128"/>
      <c r="AU120" s="128"/>
      <c r="AV120" s="128"/>
    </row>
    <row r="121" ht="16.5" customHeight="1">
      <c r="A121" s="173">
        <v>44058.0</v>
      </c>
      <c r="B121" s="174" t="s">
        <v>222</v>
      </c>
      <c r="C121" s="128"/>
      <c r="D121" s="128"/>
      <c r="E121" s="128"/>
      <c r="F121" s="174">
        <v>17011.0</v>
      </c>
      <c r="G121" s="174">
        <v>2591.0</v>
      </c>
      <c r="H121" s="128"/>
      <c r="I121" s="128"/>
      <c r="J121" s="128"/>
      <c r="K121" s="128"/>
      <c r="L121" s="174">
        <v>318938.0</v>
      </c>
      <c r="M121" s="174">
        <v>23192.0</v>
      </c>
      <c r="N121" s="128"/>
      <c r="O121" s="128"/>
      <c r="P121" s="174">
        <v>4321676.0</v>
      </c>
      <c r="Q121" s="128"/>
      <c r="R121" s="128"/>
      <c r="S121" s="174">
        <v>528838.0</v>
      </c>
      <c r="T121" s="128"/>
      <c r="U121" s="128"/>
      <c r="V121" s="168">
        <v>528838.0</v>
      </c>
      <c r="W121" s="168">
        <v>3792838.0</v>
      </c>
      <c r="Y121" s="168">
        <v>6481.0</v>
      </c>
      <c r="Z121" s="161"/>
      <c r="AA121" s="168">
        <v>2306.0</v>
      </c>
      <c r="AE121" s="168">
        <v>393266.0</v>
      </c>
      <c r="AF121" s="168">
        <v>9840.0</v>
      </c>
      <c r="AH121" s="128"/>
      <c r="AI121" s="175">
        <v>44058.66666666667</v>
      </c>
      <c r="AJ121" s="176">
        <v>44058.69375</v>
      </c>
      <c r="AK121" s="174" t="s">
        <v>319</v>
      </c>
      <c r="AL121" s="174" t="s">
        <v>317</v>
      </c>
      <c r="AM121" s="8" t="s">
        <v>431</v>
      </c>
      <c r="AN121" s="8" t="s">
        <v>310</v>
      </c>
      <c r="AQ121" s="128"/>
      <c r="AR121" s="128"/>
      <c r="AS121" s="128"/>
      <c r="AT121" s="128"/>
      <c r="AU121" s="128"/>
      <c r="AV121" s="128"/>
    </row>
    <row r="122" ht="16.5" customHeight="1">
      <c r="A122" s="173">
        <v>44057.0</v>
      </c>
      <c r="B122" s="174" t="s">
        <v>222</v>
      </c>
      <c r="C122" s="128"/>
      <c r="D122" s="128"/>
      <c r="E122" s="128"/>
      <c r="F122" s="174">
        <v>17009.0</v>
      </c>
      <c r="G122" s="174">
        <v>2591.0</v>
      </c>
      <c r="H122" s="128"/>
      <c r="I122" s="128"/>
      <c r="J122" s="128"/>
      <c r="K122" s="128"/>
      <c r="L122" s="174">
        <v>312727.0</v>
      </c>
      <c r="M122" s="174">
        <v>22100.0</v>
      </c>
      <c r="N122" s="128"/>
      <c r="O122" s="128"/>
      <c r="P122" s="174">
        <v>4282041.0</v>
      </c>
      <c r="Q122" s="128"/>
      <c r="R122" s="128"/>
      <c r="S122" s="174">
        <v>520593.0</v>
      </c>
      <c r="T122" s="128"/>
      <c r="U122" s="128"/>
      <c r="V122" s="168">
        <v>520593.0</v>
      </c>
      <c r="W122" s="168">
        <v>3761448.0</v>
      </c>
      <c r="Y122" s="168">
        <v>6632.0</v>
      </c>
      <c r="Z122" s="161"/>
      <c r="AA122" s="168">
        <v>2380.0</v>
      </c>
      <c r="AE122" s="168">
        <v>383717.0</v>
      </c>
      <c r="AF122" s="168">
        <v>9602.0</v>
      </c>
      <c r="AH122" s="128"/>
      <c r="AI122" s="175">
        <v>44057.67013888889</v>
      </c>
      <c r="AJ122" s="176">
        <v>44057.72013888889</v>
      </c>
      <c r="AK122" s="174" t="s">
        <v>312</v>
      </c>
      <c r="AL122" s="174" t="s">
        <v>319</v>
      </c>
      <c r="AM122" s="174" t="s">
        <v>431</v>
      </c>
      <c r="AN122" s="174" t="s">
        <v>310</v>
      </c>
      <c r="AQ122" s="128"/>
      <c r="AR122" s="128"/>
      <c r="AS122" s="128"/>
      <c r="AT122" s="128"/>
      <c r="AU122" s="128"/>
      <c r="AV122" s="128"/>
    </row>
    <row r="123" ht="16.5" customHeight="1">
      <c r="A123" s="173">
        <v>44056.0</v>
      </c>
      <c r="B123" s="174" t="s">
        <v>222</v>
      </c>
      <c r="C123" s="128"/>
      <c r="D123" s="128"/>
      <c r="E123" s="128"/>
      <c r="F123" s="174">
        <v>16699.0</v>
      </c>
      <c r="G123" s="174">
        <v>2562.0</v>
      </c>
      <c r="H123" s="128"/>
      <c r="I123" s="128"/>
      <c r="J123" s="128"/>
      <c r="K123" s="128"/>
      <c r="L123" s="174">
        <v>302012.0</v>
      </c>
      <c r="M123" s="174">
        <v>20800.0</v>
      </c>
      <c r="N123" s="128"/>
      <c r="O123" s="128"/>
      <c r="P123" s="174">
        <v>4230763.0</v>
      </c>
      <c r="Q123" s="128"/>
      <c r="R123" s="128"/>
      <c r="S123" s="174">
        <v>513575.0</v>
      </c>
      <c r="T123" s="128"/>
      <c r="U123" s="128"/>
      <c r="V123" s="168">
        <v>513575.0</v>
      </c>
      <c r="W123" s="168">
        <v>3717188.0</v>
      </c>
      <c r="Y123" s="168">
        <v>6879.0</v>
      </c>
      <c r="Z123" s="161"/>
      <c r="AA123" s="168">
        <v>2435.0</v>
      </c>
      <c r="AE123" s="168">
        <v>375760.0</v>
      </c>
      <c r="AF123" s="168">
        <v>9289.0</v>
      </c>
      <c r="AH123" s="128"/>
      <c r="AI123" s="175">
        <v>44056.72916666667</v>
      </c>
      <c r="AJ123" s="175">
        <v>44056.73819444445</v>
      </c>
      <c r="AK123" s="174" t="s">
        <v>319</v>
      </c>
      <c r="AL123" s="174" t="s">
        <v>321</v>
      </c>
      <c r="AM123" s="174" t="s">
        <v>431</v>
      </c>
      <c r="AN123" s="174" t="s">
        <v>310</v>
      </c>
      <c r="AQ123" s="128"/>
      <c r="AR123" s="128"/>
      <c r="AS123" s="128"/>
      <c r="AT123" s="128"/>
      <c r="AU123" s="128"/>
      <c r="AV123" s="128"/>
    </row>
    <row r="124" ht="16.5" customHeight="1">
      <c r="A124" s="173">
        <v>44055.0</v>
      </c>
      <c r="B124" s="174" t="s">
        <v>222</v>
      </c>
      <c r="C124" s="128"/>
      <c r="D124" s="128"/>
      <c r="E124" s="128"/>
      <c r="F124" s="174">
        <v>16409.0</v>
      </c>
      <c r="G124" s="174">
        <v>2536.0</v>
      </c>
      <c r="H124" s="128"/>
      <c r="I124" s="128"/>
      <c r="J124" s="128"/>
      <c r="K124" s="128"/>
      <c r="L124" s="174">
        <v>299037.0</v>
      </c>
      <c r="M124" s="174">
        <v>20241.0</v>
      </c>
      <c r="N124" s="128"/>
      <c r="O124" s="128"/>
      <c r="P124" s="174">
        <v>4106360.0</v>
      </c>
      <c r="Q124" s="128"/>
      <c r="R124" s="128"/>
      <c r="S124" s="174">
        <v>506820.0</v>
      </c>
      <c r="T124" s="128"/>
      <c r="U124" s="128"/>
      <c r="V124" s="168">
        <v>506820.0</v>
      </c>
      <c r="W124" s="168">
        <v>3599540.0</v>
      </c>
      <c r="Y124" s="168">
        <v>7028.0</v>
      </c>
      <c r="Z124" s="161"/>
      <c r="AA124" s="168">
        <v>2479.0</v>
      </c>
      <c r="AE124" s="168">
        <v>367354.0</v>
      </c>
      <c r="AF124" s="168">
        <v>9034.0</v>
      </c>
      <c r="AH124" s="128"/>
      <c r="AI124" s="175">
        <v>44055.711805555555</v>
      </c>
      <c r="AJ124" s="176">
        <v>44055.74861111111</v>
      </c>
      <c r="AK124" s="174" t="s">
        <v>317</v>
      </c>
      <c r="AL124" s="174" t="s">
        <v>326</v>
      </c>
      <c r="AM124" s="174" t="s">
        <v>432</v>
      </c>
      <c r="AN124" s="174" t="s">
        <v>310</v>
      </c>
      <c r="AQ124" s="128"/>
      <c r="AR124" s="128"/>
      <c r="AS124" s="128"/>
      <c r="AT124" s="128"/>
      <c r="AU124" s="128"/>
      <c r="AV124" s="128"/>
    </row>
    <row r="125" ht="16.5" customHeight="1">
      <c r="A125" s="173">
        <v>44054.0</v>
      </c>
      <c r="B125" s="174" t="s">
        <v>222</v>
      </c>
      <c r="C125" s="128"/>
      <c r="D125" s="128"/>
      <c r="E125" s="128"/>
      <c r="F125" s="174">
        <v>15569.0</v>
      </c>
      <c r="G125" s="174">
        <v>2432.0</v>
      </c>
      <c r="H125" s="128"/>
      <c r="I125" s="128"/>
      <c r="J125" s="128"/>
      <c r="K125" s="128"/>
      <c r="L125" s="174">
        <v>295617.0</v>
      </c>
      <c r="M125" s="174">
        <v>19800.0</v>
      </c>
      <c r="N125" s="128"/>
      <c r="O125" s="128"/>
      <c r="P125" s="174">
        <v>4088863.0</v>
      </c>
      <c r="Q125" s="128"/>
      <c r="R125" s="128"/>
      <c r="S125" s="174">
        <v>500620.0</v>
      </c>
      <c r="T125" s="128"/>
      <c r="U125" s="128"/>
      <c r="V125" s="168">
        <v>500620.0</v>
      </c>
      <c r="W125" s="168">
        <v>3588243.0</v>
      </c>
      <c r="Y125" s="168">
        <v>7216.0</v>
      </c>
      <c r="Z125" s="161"/>
      <c r="AA125" s="168">
        <v>2495.0</v>
      </c>
      <c r="AE125" s="168">
        <v>358312.0</v>
      </c>
      <c r="AF125" s="168">
        <v>8710.0</v>
      </c>
      <c r="AH125" s="128"/>
      <c r="AI125" s="175">
        <v>44054.68402777778</v>
      </c>
      <c r="AJ125" s="176">
        <v>44054.72708333333</v>
      </c>
      <c r="AK125" s="174" t="s">
        <v>317</v>
      </c>
      <c r="AL125" s="174" t="s">
        <v>318</v>
      </c>
      <c r="AM125" s="8" t="s">
        <v>433</v>
      </c>
      <c r="AN125" s="8" t="s">
        <v>310</v>
      </c>
      <c r="AQ125" s="128"/>
      <c r="AR125" s="128"/>
      <c r="AS125" s="128"/>
      <c r="AT125" s="128"/>
      <c r="AU125" s="128"/>
      <c r="AV125" s="128"/>
    </row>
    <row r="126" ht="16.5" customHeight="1">
      <c r="A126" s="173">
        <v>44053.0</v>
      </c>
      <c r="B126" s="174" t="s">
        <v>222</v>
      </c>
      <c r="C126" s="128"/>
      <c r="D126" s="128"/>
      <c r="E126" s="128"/>
      <c r="F126" s="174">
        <v>14841.0</v>
      </c>
      <c r="G126" s="174">
        <v>2350.0</v>
      </c>
      <c r="H126" s="128"/>
      <c r="I126" s="128"/>
      <c r="J126" s="128"/>
      <c r="K126" s="128"/>
      <c r="L126" s="174">
        <v>290944.0</v>
      </c>
      <c r="M126" s="174">
        <v>18924.0</v>
      </c>
      <c r="N126" s="128"/>
      <c r="O126" s="128"/>
      <c r="P126" s="174">
        <v>4073661.0</v>
      </c>
      <c r="Q126" s="128"/>
      <c r="R126" s="128"/>
      <c r="S126" s="174">
        <v>490817.0</v>
      </c>
      <c r="T126" s="128"/>
      <c r="U126" s="128"/>
      <c r="V126" s="168">
        <v>490817.0</v>
      </c>
      <c r="W126" s="168">
        <v>3582844.0</v>
      </c>
      <c r="Y126" s="168">
        <v>7304.0</v>
      </c>
      <c r="Z126" s="161"/>
      <c r="AA126" s="168">
        <v>2552.0</v>
      </c>
      <c r="AE126" s="168">
        <v>349833.0</v>
      </c>
      <c r="AF126" s="168">
        <v>8490.0</v>
      </c>
      <c r="AH126" s="128"/>
      <c r="AI126" s="175">
        <v>44053.76388888889</v>
      </c>
      <c r="AJ126" s="176">
        <v>44053.773611111115</v>
      </c>
      <c r="AK126" s="174" t="s">
        <v>319</v>
      </c>
      <c r="AL126" s="174" t="s">
        <v>329</v>
      </c>
      <c r="AM126" s="8" t="s">
        <v>433</v>
      </c>
      <c r="AN126" s="8" t="s">
        <v>310</v>
      </c>
      <c r="AQ126" s="128"/>
      <c r="AR126" s="128"/>
      <c r="AS126" s="128"/>
      <c r="AT126" s="128"/>
      <c r="AU126" s="128"/>
      <c r="AV126" s="128"/>
    </row>
    <row r="127" ht="16.5" customHeight="1">
      <c r="A127" s="173">
        <v>44052.0</v>
      </c>
      <c r="B127" s="174" t="s">
        <v>222</v>
      </c>
      <c r="C127" s="128"/>
      <c r="D127" s="128"/>
      <c r="E127" s="128"/>
      <c r="F127" s="174">
        <v>14466.0</v>
      </c>
      <c r="G127" s="174">
        <v>2319.0</v>
      </c>
      <c r="H127" s="128"/>
      <c r="I127" s="128"/>
      <c r="J127" s="128"/>
      <c r="K127" s="128"/>
      <c r="L127" s="174">
        <v>288928.0</v>
      </c>
      <c r="M127" s="174">
        <v>18561.0</v>
      </c>
      <c r="N127" s="128"/>
      <c r="O127" s="128"/>
      <c r="P127" s="174">
        <v>4025864.0</v>
      </c>
      <c r="Q127" s="128"/>
      <c r="R127" s="128"/>
      <c r="S127" s="174">
        <v>486362.0</v>
      </c>
      <c r="T127" s="128"/>
      <c r="U127" s="128"/>
      <c r="V127" s="168">
        <v>486362.0</v>
      </c>
      <c r="W127" s="168">
        <v>3539502.0</v>
      </c>
      <c r="Y127" s="168">
        <v>7437.0</v>
      </c>
      <c r="Z127" s="161"/>
      <c r="AA127" s="168">
        <v>2608.0</v>
      </c>
      <c r="AE127" s="168">
        <v>344845.0</v>
      </c>
      <c r="AF127" s="168">
        <v>8459.0</v>
      </c>
      <c r="AH127" s="128"/>
      <c r="AI127" s="175">
        <v>44052.680555555555</v>
      </c>
      <c r="AJ127" s="176">
        <v>44052.697222222225</v>
      </c>
      <c r="AK127" s="174" t="s">
        <v>326</v>
      </c>
      <c r="AL127" s="174" t="s">
        <v>321</v>
      </c>
      <c r="AM127" s="8" t="s">
        <v>434</v>
      </c>
      <c r="AN127" s="8" t="s">
        <v>310</v>
      </c>
      <c r="AQ127" s="128"/>
      <c r="AR127" s="128"/>
      <c r="AS127" s="128"/>
      <c r="AT127" s="128"/>
      <c r="AU127" s="128"/>
      <c r="AV127" s="128"/>
    </row>
    <row r="128" ht="16.5" customHeight="1">
      <c r="A128" s="173">
        <v>44051.0</v>
      </c>
      <c r="B128" s="174" t="s">
        <v>222</v>
      </c>
      <c r="C128" s="128"/>
      <c r="D128" s="128"/>
      <c r="E128" s="128"/>
      <c r="F128" s="174">
        <v>13887.0</v>
      </c>
      <c r="G128" s="174">
        <v>2227.0</v>
      </c>
      <c r="H128" s="128"/>
      <c r="I128" s="128"/>
      <c r="J128" s="128"/>
      <c r="K128" s="128"/>
      <c r="L128" s="174">
        <v>280434.0</v>
      </c>
      <c r="M128" s="174">
        <v>16924.0</v>
      </c>
      <c r="N128" s="128"/>
      <c r="O128" s="128"/>
      <c r="P128" s="174">
        <v>4012657.0</v>
      </c>
      <c r="Q128" s="128"/>
      <c r="R128" s="128"/>
      <c r="S128" s="174">
        <v>481483.0</v>
      </c>
      <c r="T128" s="128"/>
      <c r="U128" s="128"/>
      <c r="V128" s="168">
        <v>481483.0</v>
      </c>
      <c r="W128" s="168">
        <v>3531174.0</v>
      </c>
      <c r="Y128" s="168">
        <v>7872.0</v>
      </c>
      <c r="Z128" s="161"/>
      <c r="AA128" s="168">
        <v>2730.0</v>
      </c>
      <c r="AE128" s="168">
        <v>338343.0</v>
      </c>
      <c r="AF128" s="168">
        <v>8343.0</v>
      </c>
      <c r="AH128" s="128"/>
      <c r="AI128" s="175">
        <v>44051.69097222222</v>
      </c>
      <c r="AJ128" s="176">
        <v>44051.69861111111</v>
      </c>
      <c r="AK128" s="174" t="s">
        <v>317</v>
      </c>
      <c r="AL128" s="174" t="s">
        <v>326</v>
      </c>
      <c r="AM128" s="8" t="s">
        <v>434</v>
      </c>
      <c r="AN128" s="8" t="s">
        <v>310</v>
      </c>
      <c r="AQ128" s="128"/>
      <c r="AR128" s="128"/>
      <c r="AS128" s="128"/>
      <c r="AT128" s="128"/>
      <c r="AU128" s="128"/>
      <c r="AV128" s="128"/>
    </row>
    <row r="129" ht="16.5" customHeight="1">
      <c r="A129" s="173">
        <v>44050.0</v>
      </c>
      <c r="B129" s="174" t="s">
        <v>222</v>
      </c>
      <c r="C129" s="128"/>
      <c r="D129" s="128"/>
      <c r="E129" s="128"/>
      <c r="F129" s="174">
        <v>2206.0</v>
      </c>
      <c r="G129" s="174">
        <v>505.0</v>
      </c>
      <c r="H129" s="128"/>
      <c r="I129" s="128"/>
      <c r="J129" s="128"/>
      <c r="K129" s="128"/>
      <c r="L129" s="174">
        <v>276849.0</v>
      </c>
      <c r="M129" s="174">
        <v>15364.0</v>
      </c>
      <c r="N129" s="128"/>
      <c r="O129" s="128"/>
      <c r="P129" s="174">
        <v>4000532.0</v>
      </c>
      <c r="Q129" s="128"/>
      <c r="R129" s="128"/>
      <c r="S129" s="174">
        <v>474524.0</v>
      </c>
      <c r="T129" s="128"/>
      <c r="U129" s="128"/>
      <c r="V129" s="168">
        <v>474524.0</v>
      </c>
      <c r="W129" s="168">
        <v>3526008.0</v>
      </c>
      <c r="Y129" s="168">
        <v>8065.0</v>
      </c>
      <c r="Z129" s="161"/>
      <c r="AA129" s="168">
        <v>2742.0</v>
      </c>
      <c r="AE129" s="168">
        <v>331668.0</v>
      </c>
      <c r="AF129" s="168">
        <v>8096.0</v>
      </c>
      <c r="AH129" s="128"/>
      <c r="AI129" s="175">
        <v>44050.73958333333</v>
      </c>
      <c r="AJ129" s="176">
        <v>44050.75069444445</v>
      </c>
      <c r="AK129" s="174" t="s">
        <v>435</v>
      </c>
      <c r="AL129" s="174" t="s">
        <v>316</v>
      </c>
      <c r="AM129" s="8" t="s">
        <v>434</v>
      </c>
      <c r="AN129" s="8" t="s">
        <v>310</v>
      </c>
      <c r="AQ129" s="128"/>
      <c r="AR129" s="128"/>
      <c r="AS129" s="128"/>
      <c r="AT129" s="128"/>
      <c r="AU129" s="128"/>
      <c r="AV129" s="128"/>
    </row>
    <row r="130" ht="16.5" customHeight="1">
      <c r="A130" s="173">
        <v>44049.0</v>
      </c>
      <c r="B130" s="174" t="s">
        <v>222</v>
      </c>
      <c r="C130" s="128"/>
      <c r="D130" s="128"/>
      <c r="E130" s="128"/>
      <c r="F130" s="128"/>
      <c r="G130" s="128"/>
      <c r="H130" s="128"/>
      <c r="I130" s="128"/>
      <c r="J130" s="128"/>
      <c r="K130" s="128"/>
      <c r="L130" s="174">
        <v>276849.0</v>
      </c>
      <c r="M130" s="174">
        <v>15364.0</v>
      </c>
      <c r="N130" s="128"/>
      <c r="O130" s="128"/>
      <c r="P130" s="174">
        <v>3944480.0</v>
      </c>
      <c r="Q130" s="128"/>
      <c r="R130" s="128"/>
      <c r="S130" s="174">
        <v>467485.0</v>
      </c>
      <c r="T130" s="128"/>
      <c r="U130" s="128"/>
      <c r="V130" s="168">
        <v>467485.0</v>
      </c>
      <c r="W130" s="168">
        <v>3476995.0</v>
      </c>
      <c r="Y130" s="168">
        <v>8302.0</v>
      </c>
      <c r="Z130" s="161"/>
      <c r="AA130" s="168">
        <v>2917.0</v>
      </c>
      <c r="AE130" s="168">
        <v>323804.0</v>
      </c>
      <c r="AF130" s="168">
        <v>7803.0</v>
      </c>
      <c r="AH130" s="128"/>
      <c r="AI130" s="175">
        <v>44049.67708333333</v>
      </c>
      <c r="AJ130" s="176">
        <v>44049.691666666666</v>
      </c>
      <c r="AK130" s="174" t="s">
        <v>321</v>
      </c>
      <c r="AL130" s="174" t="s">
        <v>326</v>
      </c>
      <c r="AM130" s="8" t="s">
        <v>436</v>
      </c>
      <c r="AN130" s="8" t="s">
        <v>310</v>
      </c>
      <c r="AQ130" s="128"/>
      <c r="AR130" s="128"/>
      <c r="AS130" s="128"/>
      <c r="AT130" s="128"/>
      <c r="AU130" s="128"/>
      <c r="AV130" s="128"/>
    </row>
    <row r="131" ht="16.5" customHeight="1">
      <c r="A131" s="173">
        <v>44048.0</v>
      </c>
      <c r="B131" s="174" t="s">
        <v>222</v>
      </c>
      <c r="C131" s="128"/>
      <c r="D131" s="128"/>
      <c r="E131" s="128"/>
      <c r="F131" s="128"/>
      <c r="G131" s="128"/>
      <c r="H131" s="128"/>
      <c r="I131" s="128"/>
      <c r="J131" s="128"/>
      <c r="K131" s="128"/>
      <c r="L131" s="174">
        <v>268978.0</v>
      </c>
      <c r="M131" s="174">
        <v>14535.0</v>
      </c>
      <c r="N131" s="128"/>
      <c r="O131" s="128"/>
      <c r="P131" s="174">
        <v>3908235.0</v>
      </c>
      <c r="Q131" s="128"/>
      <c r="R131" s="128"/>
      <c r="S131" s="174">
        <v>459887.0</v>
      </c>
      <c r="T131" s="128"/>
      <c r="U131" s="128"/>
      <c r="V131" s="168">
        <v>459887.0</v>
      </c>
      <c r="W131" s="168">
        <v>3448348.0</v>
      </c>
      <c r="Y131" s="168">
        <v>8455.0</v>
      </c>
      <c r="Z131" s="161"/>
      <c r="AA131" s="168">
        <v>2917.0</v>
      </c>
      <c r="AE131" s="168">
        <v>315652.0</v>
      </c>
      <c r="AF131" s="168">
        <v>7497.0</v>
      </c>
      <c r="AH131" s="128"/>
      <c r="AI131" s="175">
        <v>44048.6875</v>
      </c>
      <c r="AJ131" s="176">
        <v>44048.72916666667</v>
      </c>
      <c r="AK131" s="174" t="s">
        <v>437</v>
      </c>
      <c r="AL131" s="174" t="s">
        <v>317</v>
      </c>
      <c r="AM131" s="8" t="s">
        <v>436</v>
      </c>
      <c r="AN131" s="8" t="s">
        <v>310</v>
      </c>
      <c r="AQ131" s="128"/>
      <c r="AR131" s="128"/>
      <c r="AS131" s="128"/>
      <c r="AT131" s="128"/>
      <c r="AU131" s="128"/>
      <c r="AV131" s="128"/>
    </row>
    <row r="132" ht="16.5" customHeight="1">
      <c r="A132" s="173">
        <v>44047.0</v>
      </c>
      <c r="B132" s="174" t="s">
        <v>222</v>
      </c>
      <c r="C132" s="128"/>
      <c r="D132" s="128"/>
      <c r="E132" s="128"/>
      <c r="F132" s="128"/>
      <c r="G132" s="128"/>
      <c r="H132" s="128"/>
      <c r="I132" s="128"/>
      <c r="J132" s="128"/>
      <c r="K132" s="128"/>
      <c r="L132" s="174">
        <v>258494.0</v>
      </c>
      <c r="M132" s="174">
        <v>13478.0</v>
      </c>
      <c r="N132" s="128"/>
      <c r="O132" s="128"/>
      <c r="P132" s="174">
        <v>3884848.0</v>
      </c>
      <c r="Q132" s="128"/>
      <c r="R132" s="128"/>
      <c r="S132" s="174">
        <v>451181.0</v>
      </c>
      <c r="T132" s="128"/>
      <c r="U132" s="128"/>
      <c r="V132" s="168">
        <v>451181.0</v>
      </c>
      <c r="W132" s="168">
        <v>3433667.0</v>
      </c>
      <c r="Y132" s="168">
        <v>8674.0</v>
      </c>
      <c r="Z132" s="161"/>
      <c r="AA132" s="168">
        <v>3006.0</v>
      </c>
      <c r="AE132" s="168">
        <v>306262.0</v>
      </c>
      <c r="AF132" s="168">
        <v>7261.0</v>
      </c>
      <c r="AH132" s="128"/>
      <c r="AI132" s="175">
        <v>44047.69791666667</v>
      </c>
      <c r="AJ132" s="176">
        <v>44047.73888888889</v>
      </c>
      <c r="AK132" s="174" t="s">
        <v>317</v>
      </c>
      <c r="AL132" s="174" t="s">
        <v>319</v>
      </c>
      <c r="AM132" s="8" t="s">
        <v>436</v>
      </c>
      <c r="AN132" s="8" t="s">
        <v>310</v>
      </c>
      <c r="AQ132" s="128"/>
      <c r="AR132" s="128"/>
      <c r="AS132" s="128"/>
      <c r="AT132" s="128"/>
      <c r="AU132" s="128"/>
      <c r="AV132" s="128"/>
    </row>
    <row r="133" ht="16.5" customHeight="1">
      <c r="A133" s="173">
        <v>44046.0</v>
      </c>
      <c r="B133" s="174" t="s">
        <v>222</v>
      </c>
      <c r="C133" s="128"/>
      <c r="D133" s="128"/>
      <c r="E133" s="128"/>
      <c r="F133" s="128"/>
      <c r="G133" s="128"/>
      <c r="H133" s="128"/>
      <c r="I133" s="128"/>
      <c r="J133" s="128"/>
      <c r="K133" s="128"/>
      <c r="L133" s="174">
        <v>243777.0</v>
      </c>
      <c r="M133" s="174">
        <v>12054.0</v>
      </c>
      <c r="N133" s="128"/>
      <c r="O133" s="128"/>
      <c r="P133" s="174">
        <v>3834586.0</v>
      </c>
      <c r="Q133" s="128"/>
      <c r="R133" s="128"/>
      <c r="S133" s="174">
        <v>442014.0</v>
      </c>
      <c r="T133" s="128"/>
      <c r="U133" s="128"/>
      <c r="V133" s="168">
        <v>442014.0</v>
      </c>
      <c r="W133" s="168">
        <v>3392572.0</v>
      </c>
      <c r="Y133" s="168">
        <v>8819.0</v>
      </c>
      <c r="Z133" s="161"/>
      <c r="AA133" s="168">
        <v>3045.0</v>
      </c>
      <c r="AE133" s="168">
        <v>297422.0</v>
      </c>
      <c r="AF133" s="168">
        <v>7016.0</v>
      </c>
      <c r="AH133" s="128"/>
      <c r="AI133" s="175">
        <v>44046.680555555555</v>
      </c>
      <c r="AJ133" s="176">
        <v>44046.7125</v>
      </c>
      <c r="AK133" s="174" t="s">
        <v>317</v>
      </c>
      <c r="AL133" s="174" t="s">
        <v>319</v>
      </c>
      <c r="AM133" s="8" t="s">
        <v>436</v>
      </c>
      <c r="AN133" s="8" t="s">
        <v>310</v>
      </c>
      <c r="AQ133" s="128"/>
      <c r="AR133" s="128"/>
      <c r="AS133" s="128"/>
      <c r="AT133" s="128"/>
      <c r="AU133" s="128"/>
      <c r="AV133" s="128"/>
    </row>
    <row r="134" ht="16.5" customHeight="1">
      <c r="A134" s="173">
        <v>44045.0</v>
      </c>
      <c r="B134" s="174" t="s">
        <v>222</v>
      </c>
      <c r="C134" s="128"/>
      <c r="D134" s="128"/>
      <c r="E134" s="128"/>
      <c r="F134" s="128"/>
      <c r="G134" s="128"/>
      <c r="H134" s="128"/>
      <c r="I134" s="128"/>
      <c r="J134" s="128"/>
      <c r="K134" s="128"/>
      <c r="L134" s="174">
        <v>242251.0</v>
      </c>
      <c r="M134" s="174">
        <v>11812.0</v>
      </c>
      <c r="N134" s="128"/>
      <c r="O134" s="128"/>
      <c r="P134" s="174">
        <v>3747779.0</v>
      </c>
      <c r="Q134" s="128"/>
      <c r="R134" s="128"/>
      <c r="S134" s="174">
        <v>430485.0</v>
      </c>
      <c r="T134" s="128"/>
      <c r="U134" s="128"/>
      <c r="V134" s="168">
        <v>430485.0</v>
      </c>
      <c r="W134" s="168">
        <v>3317294.0</v>
      </c>
      <c r="Y134" s="168">
        <v>8969.0</v>
      </c>
      <c r="Z134" s="161"/>
      <c r="AA134" s="168">
        <v>3117.0</v>
      </c>
      <c r="AE134" s="168">
        <v>282604.0</v>
      </c>
      <c r="AF134" s="168">
        <v>6837.0</v>
      </c>
      <c r="AH134" s="128"/>
      <c r="AI134" s="175">
        <v>44044.680555555555</v>
      </c>
      <c r="AJ134" s="176">
        <v>44045.71319444444</v>
      </c>
      <c r="AK134" s="174" t="s">
        <v>320</v>
      </c>
      <c r="AL134" s="174" t="s">
        <v>319</v>
      </c>
      <c r="AM134" s="8" t="s">
        <v>436</v>
      </c>
      <c r="AN134" s="8" t="s">
        <v>310</v>
      </c>
      <c r="AQ134" s="128"/>
      <c r="AR134" s="128"/>
      <c r="AS134" s="128"/>
      <c r="AT134" s="128"/>
      <c r="AU134" s="128"/>
      <c r="AV134" s="128"/>
    </row>
    <row r="135" ht="16.5" customHeight="1">
      <c r="A135" s="173">
        <v>44044.0</v>
      </c>
      <c r="B135" s="174" t="s">
        <v>222</v>
      </c>
      <c r="C135" s="128"/>
      <c r="D135" s="128"/>
      <c r="E135" s="128"/>
      <c r="F135" s="128"/>
      <c r="G135" s="128"/>
      <c r="H135" s="128"/>
      <c r="I135" s="128"/>
      <c r="J135" s="128"/>
      <c r="K135" s="128"/>
      <c r="L135" s="174">
        <v>242251.0</v>
      </c>
      <c r="M135" s="174">
        <v>11812.0</v>
      </c>
      <c r="N135" s="128"/>
      <c r="O135" s="128"/>
      <c r="P135" s="174">
        <v>3747779.0</v>
      </c>
      <c r="Q135" s="128"/>
      <c r="R135" s="128"/>
      <c r="S135" s="174">
        <v>430485.0</v>
      </c>
      <c r="T135" s="128"/>
      <c r="U135" s="128"/>
      <c r="V135" s="168">
        <v>430485.0</v>
      </c>
      <c r="W135" s="168">
        <v>3317294.0</v>
      </c>
      <c r="Y135" s="168">
        <v>8969.0</v>
      </c>
      <c r="Z135" s="161"/>
      <c r="AA135" s="168">
        <v>3117.0</v>
      </c>
      <c r="AE135" s="168">
        <v>282604.0</v>
      </c>
      <c r="AF135" s="168">
        <v>6837.0</v>
      </c>
      <c r="AH135" s="128"/>
      <c r="AI135" s="175">
        <v>44044.680555555555</v>
      </c>
      <c r="AJ135" s="176">
        <v>44044.71875</v>
      </c>
      <c r="AK135" s="174" t="s">
        <v>320</v>
      </c>
      <c r="AL135" s="174" t="s">
        <v>322</v>
      </c>
      <c r="AM135" s="8" t="s">
        <v>438</v>
      </c>
      <c r="AN135" s="8" t="s">
        <v>310</v>
      </c>
      <c r="AQ135" s="128"/>
      <c r="AR135" s="128"/>
      <c r="AS135" s="128"/>
      <c r="AT135" s="128"/>
      <c r="AU135" s="128"/>
      <c r="AV135" s="128"/>
    </row>
    <row r="136" ht="16.5" customHeight="1">
      <c r="A136" s="173">
        <v>44043.0</v>
      </c>
      <c r="B136" s="174" t="s">
        <v>222</v>
      </c>
      <c r="C136" s="128"/>
      <c r="D136" s="128"/>
      <c r="E136" s="128"/>
      <c r="F136" s="128"/>
      <c r="G136" s="128"/>
      <c r="H136" s="128"/>
      <c r="I136" s="128"/>
      <c r="J136" s="128"/>
      <c r="K136" s="128"/>
      <c r="L136" s="174">
        <v>241518.0</v>
      </c>
      <c r="M136" s="174">
        <v>11712.0</v>
      </c>
      <c r="N136" s="128"/>
      <c r="O136" s="128"/>
      <c r="P136" s="174">
        <v>3669752.0</v>
      </c>
      <c r="Q136" s="128"/>
      <c r="R136" s="128"/>
      <c r="S136" s="174">
        <v>420946.0</v>
      </c>
      <c r="T136" s="128"/>
      <c r="U136" s="128"/>
      <c r="V136" s="168">
        <v>420946.0</v>
      </c>
      <c r="W136" s="168">
        <v>3248806.0</v>
      </c>
      <c r="Y136" s="168">
        <v>9336.0</v>
      </c>
      <c r="Z136" s="161"/>
      <c r="AA136" s="168">
        <v>3117.0</v>
      </c>
      <c r="AE136" s="168">
        <v>273191.0</v>
      </c>
      <c r="AF136" s="168">
        <v>6569.0</v>
      </c>
      <c r="AH136" s="128"/>
      <c r="AI136" s="175">
        <v>44043.71527777778</v>
      </c>
      <c r="AJ136" s="176">
        <v>44043.72916666667</v>
      </c>
      <c r="AK136" s="174" t="s">
        <v>312</v>
      </c>
      <c r="AL136" s="174" t="s">
        <v>319</v>
      </c>
      <c r="AM136" s="8" t="s">
        <v>439</v>
      </c>
      <c r="AN136" s="8" t="s">
        <v>310</v>
      </c>
      <c r="AQ136" s="128"/>
      <c r="AR136" s="128"/>
      <c r="AS136" s="128"/>
      <c r="AT136" s="128"/>
      <c r="AU136" s="128"/>
      <c r="AV136" s="128"/>
    </row>
    <row r="137" ht="16.5" customHeight="1">
      <c r="A137" s="173">
        <v>44042.0</v>
      </c>
      <c r="B137" s="174" t="s">
        <v>222</v>
      </c>
      <c r="C137" s="128"/>
      <c r="D137" s="128"/>
      <c r="E137" s="128"/>
      <c r="F137" s="128"/>
      <c r="G137" s="128"/>
      <c r="H137" s="128"/>
      <c r="I137" s="128"/>
      <c r="J137" s="128"/>
      <c r="K137" s="128"/>
      <c r="L137" s="174">
        <v>239566.0</v>
      </c>
      <c r="M137" s="174">
        <v>11430.0</v>
      </c>
      <c r="N137" s="128"/>
      <c r="O137" s="128"/>
      <c r="P137" s="174">
        <v>3609474.0</v>
      </c>
      <c r="Q137" s="128"/>
      <c r="R137" s="128"/>
      <c r="S137" s="174">
        <v>412107.0</v>
      </c>
      <c r="T137" s="128"/>
      <c r="U137" s="128"/>
      <c r="V137" s="168">
        <v>412107.0</v>
      </c>
      <c r="W137" s="168">
        <v>3197367.0</v>
      </c>
      <c r="Y137" s="168">
        <v>9296.0</v>
      </c>
      <c r="Z137" s="161"/>
      <c r="AA137" s="168">
        <v>3087.0</v>
      </c>
      <c r="AE137" s="168">
        <v>260542.0</v>
      </c>
      <c r="AF137" s="168">
        <v>6274.0</v>
      </c>
      <c r="AH137" s="128"/>
      <c r="AI137" s="175">
        <v>44042.74652777778</v>
      </c>
      <c r="AJ137" s="176">
        <v>44042.75486111111</v>
      </c>
      <c r="AK137" s="174" t="s">
        <v>321</v>
      </c>
      <c r="AL137" s="174" t="s">
        <v>317</v>
      </c>
      <c r="AM137" s="174" t="s">
        <v>439</v>
      </c>
      <c r="AN137" s="174" t="s">
        <v>310</v>
      </c>
      <c r="AQ137" s="128"/>
      <c r="AR137" s="128"/>
      <c r="AS137" s="128"/>
      <c r="AT137" s="128"/>
      <c r="AU137" s="128"/>
      <c r="AV137" s="128"/>
    </row>
    <row r="138" ht="16.5" customHeight="1">
      <c r="A138" s="173">
        <v>44041.0</v>
      </c>
      <c r="B138" s="174" t="s">
        <v>222</v>
      </c>
      <c r="C138" s="128"/>
      <c r="D138" s="128"/>
      <c r="E138" s="128"/>
      <c r="F138" s="128"/>
      <c r="G138" s="128"/>
      <c r="H138" s="128"/>
      <c r="I138" s="128"/>
      <c r="J138" s="128"/>
      <c r="K138" s="128"/>
      <c r="L138" s="174">
        <v>237895.0</v>
      </c>
      <c r="M138" s="174">
        <v>11227.0</v>
      </c>
      <c r="N138" s="128"/>
      <c r="O138" s="128"/>
      <c r="P138" s="174">
        <v>3539368.0</v>
      </c>
      <c r="Q138" s="128"/>
      <c r="R138" s="128"/>
      <c r="S138" s="174">
        <v>403307.0</v>
      </c>
      <c r="T138" s="128"/>
      <c r="U138" s="128"/>
      <c r="V138" s="168">
        <v>403307.0</v>
      </c>
      <c r="W138" s="168">
        <v>3136061.0</v>
      </c>
      <c r="Y138" s="168">
        <v>9595.0</v>
      </c>
      <c r="Z138" s="161"/>
      <c r="AA138" s="168">
        <v>3136.0</v>
      </c>
      <c r="AE138" s="168">
        <v>251346.0</v>
      </c>
      <c r="AF138" s="168">
        <v>6190.0</v>
      </c>
      <c r="AH138" s="128"/>
      <c r="AI138" s="175">
        <v>44041.70138888889</v>
      </c>
      <c r="AJ138" s="176">
        <v>44041.71805555555</v>
      </c>
      <c r="AK138" s="174" t="s">
        <v>326</v>
      </c>
      <c r="AL138" s="174" t="s">
        <v>319</v>
      </c>
      <c r="AM138" s="177" t="s">
        <v>439</v>
      </c>
      <c r="AN138" s="177" t="s">
        <v>310</v>
      </c>
      <c r="AQ138" s="128"/>
      <c r="AR138" s="128"/>
      <c r="AS138" s="128"/>
      <c r="AT138" s="128"/>
      <c r="AU138" s="128"/>
      <c r="AV138" s="128"/>
    </row>
    <row r="139" ht="16.5" customHeight="1">
      <c r="A139" s="173">
        <v>44040.0</v>
      </c>
      <c r="B139" s="174" t="s">
        <v>222</v>
      </c>
      <c r="C139" s="128"/>
      <c r="D139" s="128"/>
      <c r="E139" s="128"/>
      <c r="F139" s="128"/>
      <c r="G139" s="128"/>
      <c r="H139" s="128"/>
      <c r="I139" s="128"/>
      <c r="J139" s="128"/>
      <c r="K139" s="128"/>
      <c r="L139" s="174">
        <v>237895.0</v>
      </c>
      <c r="M139" s="174">
        <v>11227.0</v>
      </c>
      <c r="N139" s="128"/>
      <c r="O139" s="128"/>
      <c r="P139" s="174">
        <v>3476926.0</v>
      </c>
      <c r="Q139" s="128"/>
      <c r="R139" s="128"/>
      <c r="S139" s="174">
        <v>394265.0</v>
      </c>
      <c r="T139" s="128"/>
      <c r="U139" s="128"/>
      <c r="V139" s="174">
        <v>394265.0</v>
      </c>
      <c r="W139" s="168">
        <v>3082661.0</v>
      </c>
      <c r="Y139" s="168">
        <v>9593.0</v>
      </c>
      <c r="Z139" s="161"/>
      <c r="AA139" s="168">
        <v>3136.0</v>
      </c>
      <c r="AE139" s="168">
        <v>244449.0</v>
      </c>
      <c r="AF139" s="168">
        <v>5877.0</v>
      </c>
      <c r="AH139" s="128"/>
      <c r="AI139" s="175">
        <v>44040.70833333333</v>
      </c>
      <c r="AJ139" s="176">
        <v>44040.74097222222</v>
      </c>
      <c r="AK139" s="174" t="s">
        <v>312</v>
      </c>
      <c r="AL139" s="174" t="s">
        <v>339</v>
      </c>
      <c r="AM139" s="8" t="s">
        <v>440</v>
      </c>
      <c r="AN139" s="8" t="s">
        <v>310</v>
      </c>
      <c r="AQ139" s="128"/>
      <c r="AR139" s="128"/>
      <c r="AS139" s="128"/>
      <c r="AT139" s="128"/>
      <c r="AU139" s="128"/>
      <c r="AV139" s="128"/>
    </row>
    <row r="140" ht="16.5" customHeight="1">
      <c r="A140" s="173">
        <v>44039.0</v>
      </c>
      <c r="B140" s="174" t="s">
        <v>222</v>
      </c>
      <c r="C140" s="128"/>
      <c r="D140" s="128"/>
      <c r="E140" s="128"/>
      <c r="F140" s="128"/>
      <c r="G140" s="128"/>
      <c r="H140" s="128"/>
      <c r="I140" s="128"/>
      <c r="J140" s="128"/>
      <c r="K140" s="128"/>
      <c r="L140" s="174">
        <v>235797.0</v>
      </c>
      <c r="M140" s="174">
        <v>10921.0</v>
      </c>
      <c r="N140" s="128"/>
      <c r="O140" s="128"/>
      <c r="P140" s="174">
        <v>3428882.0</v>
      </c>
      <c r="Q140" s="128"/>
      <c r="R140" s="128"/>
      <c r="S140" s="174">
        <v>385923.0</v>
      </c>
      <c r="T140" s="128"/>
      <c r="U140" s="128"/>
      <c r="V140" s="168">
        <v>385923.0</v>
      </c>
      <c r="W140" s="168">
        <v>3042959.0</v>
      </c>
      <c r="Y140" s="168">
        <v>10893.0</v>
      </c>
      <c r="Z140" s="161"/>
      <c r="AA140" s="168">
        <v>3281.0</v>
      </c>
      <c r="AE140" s="168">
        <v>229107.0</v>
      </c>
      <c r="AF140" s="168">
        <v>5713.0</v>
      </c>
      <c r="AH140" s="128"/>
      <c r="AI140" s="175">
        <v>44039.73611111111</v>
      </c>
      <c r="AJ140" s="163"/>
      <c r="AK140" s="162"/>
      <c r="AL140" s="162"/>
      <c r="AN140" s="8" t="s">
        <v>310</v>
      </c>
      <c r="AQ140" s="128"/>
      <c r="AR140" s="128"/>
      <c r="AS140" s="128"/>
      <c r="AT140" s="128"/>
      <c r="AU140" s="128"/>
      <c r="AV140" s="128"/>
    </row>
    <row r="141" ht="16.5" customHeight="1">
      <c r="A141" s="173">
        <v>44038.0</v>
      </c>
      <c r="B141" s="174" t="s">
        <v>222</v>
      </c>
      <c r="C141" s="128"/>
      <c r="D141" s="128"/>
      <c r="E141" s="128"/>
      <c r="F141" s="128"/>
      <c r="G141" s="128"/>
      <c r="H141" s="128"/>
      <c r="I141" s="128"/>
      <c r="J141" s="128"/>
      <c r="K141" s="128"/>
      <c r="L141" s="174">
        <v>234534.0</v>
      </c>
      <c r="M141" s="174">
        <v>10751.0</v>
      </c>
      <c r="N141" s="128"/>
      <c r="O141" s="128"/>
      <c r="P141" s="174">
        <v>3369975.0</v>
      </c>
      <c r="Q141" s="128"/>
      <c r="R141" s="128"/>
      <c r="S141" s="174">
        <v>381656.0</v>
      </c>
      <c r="T141" s="128"/>
      <c r="U141" s="128"/>
      <c r="V141" s="168">
        <v>381656.0</v>
      </c>
      <c r="W141" s="168">
        <v>2988319.0</v>
      </c>
      <c r="Y141" s="168">
        <v>10893.0</v>
      </c>
      <c r="Z141" s="161"/>
      <c r="AA141" s="168">
        <v>3281.0</v>
      </c>
      <c r="AE141" s="168">
        <v>229107.0</v>
      </c>
      <c r="AF141" s="168">
        <v>5038.0</v>
      </c>
      <c r="AH141" s="128"/>
      <c r="AI141" s="175">
        <v>44038.70138888889</v>
      </c>
      <c r="AJ141" s="176">
        <v>44039.74097222222</v>
      </c>
      <c r="AK141" s="174" t="s">
        <v>322</v>
      </c>
      <c r="AL141" s="174" t="s">
        <v>332</v>
      </c>
      <c r="AM141" s="8" t="s">
        <v>441</v>
      </c>
      <c r="AN141" s="8" t="s">
        <v>310</v>
      </c>
      <c r="AQ141" s="128"/>
      <c r="AR141" s="128"/>
      <c r="AS141" s="128"/>
      <c r="AT141" s="128"/>
      <c r="AU141" s="128"/>
      <c r="AV141" s="128"/>
    </row>
    <row r="142" ht="16.5" customHeight="1">
      <c r="A142" s="173">
        <v>44037.0</v>
      </c>
      <c r="B142" s="174" t="s">
        <v>222</v>
      </c>
      <c r="C142" s="128"/>
      <c r="D142" s="128"/>
      <c r="E142" s="128"/>
      <c r="F142" s="128"/>
      <c r="G142" s="128"/>
      <c r="H142" s="128"/>
      <c r="I142" s="128"/>
      <c r="J142" s="128"/>
      <c r="K142" s="128"/>
      <c r="L142" s="174">
        <v>233410.0</v>
      </c>
      <c r="M142" s="174">
        <v>10595.0</v>
      </c>
      <c r="N142" s="128"/>
      <c r="O142" s="128"/>
      <c r="P142" s="174">
        <v>3306042.0</v>
      </c>
      <c r="Q142" s="128"/>
      <c r="R142" s="128"/>
      <c r="S142" s="174">
        <v>375846.0</v>
      </c>
      <c r="T142" s="128"/>
      <c r="U142" s="128"/>
      <c r="V142" s="168">
        <v>375846.0</v>
      </c>
      <c r="W142" s="168">
        <v>2930196.0</v>
      </c>
      <c r="Y142" s="168">
        <v>10893.0</v>
      </c>
      <c r="Z142" s="161"/>
      <c r="AA142" s="168">
        <v>3281.0</v>
      </c>
      <c r="AE142" s="168">
        <v>221510.0</v>
      </c>
      <c r="AF142" s="168">
        <v>4885.0</v>
      </c>
      <c r="AH142" s="128"/>
      <c r="AI142" s="175">
        <v>44037.67013888889</v>
      </c>
      <c r="AJ142" s="176">
        <v>44037.70138888889</v>
      </c>
      <c r="AK142" s="174" t="s">
        <v>320</v>
      </c>
      <c r="AL142" s="174" t="s">
        <v>326</v>
      </c>
      <c r="AM142" s="8" t="s">
        <v>442</v>
      </c>
      <c r="AN142" s="8" t="s">
        <v>310</v>
      </c>
      <c r="AQ142" s="128"/>
      <c r="AR142" s="128"/>
      <c r="AS142" s="128"/>
      <c r="AT142" s="128"/>
      <c r="AU142" s="128"/>
      <c r="AV142" s="128"/>
    </row>
    <row r="143" ht="16.5" customHeight="1">
      <c r="A143" s="173">
        <v>44036.0</v>
      </c>
      <c r="B143" s="174" t="s">
        <v>222</v>
      </c>
      <c r="C143" s="128"/>
      <c r="D143" s="128"/>
      <c r="E143" s="128"/>
      <c r="F143" s="128"/>
      <c r="G143" s="128"/>
      <c r="H143" s="128"/>
      <c r="I143" s="128"/>
      <c r="J143" s="128"/>
      <c r="K143" s="128"/>
      <c r="L143" s="174">
        <v>233139.0</v>
      </c>
      <c r="M143" s="174">
        <v>10565.0</v>
      </c>
      <c r="N143" s="128"/>
      <c r="O143" s="128"/>
      <c r="P143" s="174">
        <v>3231931.0</v>
      </c>
      <c r="Q143" s="128"/>
      <c r="R143" s="128"/>
      <c r="S143" s="174">
        <v>369826.0</v>
      </c>
      <c r="T143" s="128"/>
      <c r="U143" s="128"/>
      <c r="V143" s="168">
        <v>369826.0</v>
      </c>
      <c r="W143" s="168">
        <v>2862105.0</v>
      </c>
      <c r="Y143" s="168">
        <v>10893.0</v>
      </c>
      <c r="Z143" s="161"/>
      <c r="AA143" s="168">
        <v>3281.0</v>
      </c>
      <c r="AE143" s="168">
        <v>212216.0</v>
      </c>
      <c r="AF143" s="168">
        <v>4717.0</v>
      </c>
      <c r="AH143" s="128"/>
      <c r="AI143" s="175">
        <v>44036.69791666667</v>
      </c>
      <c r="AJ143" s="176">
        <v>44036.74791666667</v>
      </c>
      <c r="AK143" s="174" t="s">
        <v>312</v>
      </c>
      <c r="AL143" s="174" t="s">
        <v>319</v>
      </c>
      <c r="AM143" s="8" t="s">
        <v>442</v>
      </c>
      <c r="AN143" s="8" t="s">
        <v>310</v>
      </c>
      <c r="AQ143" s="128"/>
      <c r="AR143" s="128"/>
      <c r="AS143" s="128"/>
      <c r="AT143" s="128"/>
      <c r="AU143" s="128"/>
      <c r="AV143" s="128"/>
    </row>
    <row r="144" ht="16.5" customHeight="1">
      <c r="A144" s="173">
        <v>44035.0</v>
      </c>
      <c r="B144" s="174" t="s">
        <v>222</v>
      </c>
      <c r="C144" s="128"/>
      <c r="D144" s="128"/>
      <c r="E144" s="128"/>
      <c r="F144" s="128"/>
      <c r="G144" s="128"/>
      <c r="H144" s="128"/>
      <c r="I144" s="128"/>
      <c r="J144" s="128"/>
      <c r="K144" s="128"/>
      <c r="L144" s="174">
        <v>232021.0</v>
      </c>
      <c r="M144" s="174">
        <v>10394.0</v>
      </c>
      <c r="N144" s="128"/>
      <c r="O144" s="128"/>
      <c r="P144" s="174">
        <v>3164656.0</v>
      </c>
      <c r="Q144" s="128"/>
      <c r="R144" s="128"/>
      <c r="S144" s="174">
        <v>361125.0</v>
      </c>
      <c r="T144" s="128"/>
      <c r="U144" s="128"/>
      <c r="V144" s="168">
        <v>361125.0</v>
      </c>
      <c r="W144" s="168">
        <v>2803531.0</v>
      </c>
      <c r="Y144" s="168">
        <v>10893.0</v>
      </c>
      <c r="Z144" s="161"/>
      <c r="AA144" s="168">
        <v>3281.0</v>
      </c>
      <c r="AE144" s="168">
        <v>203826.0</v>
      </c>
      <c r="AF144" s="168">
        <v>4521.0</v>
      </c>
      <c r="AH144" s="128"/>
      <c r="AI144" s="175">
        <v>44035.67708333333</v>
      </c>
      <c r="AJ144" s="176">
        <v>44035.70416666666</v>
      </c>
      <c r="AK144" s="174" t="s">
        <v>326</v>
      </c>
      <c r="AL144" s="174" t="s">
        <v>322</v>
      </c>
      <c r="AM144" s="8" t="s">
        <v>442</v>
      </c>
      <c r="AN144" s="8" t="s">
        <v>310</v>
      </c>
      <c r="AQ144" s="128"/>
      <c r="AR144" s="128"/>
      <c r="AS144" s="128"/>
      <c r="AT144" s="128"/>
      <c r="AU144" s="128"/>
      <c r="AV144" s="128"/>
    </row>
    <row r="145" ht="16.5" customHeight="1">
      <c r="A145" s="173">
        <v>44034.0</v>
      </c>
      <c r="B145" s="174" t="s">
        <v>222</v>
      </c>
      <c r="C145" s="128"/>
      <c r="D145" s="128"/>
      <c r="E145" s="128"/>
      <c r="F145" s="128"/>
      <c r="G145" s="128"/>
      <c r="H145" s="128"/>
      <c r="I145" s="128"/>
      <c r="J145" s="128"/>
      <c r="K145" s="128"/>
      <c r="L145" s="174">
        <v>227696.0</v>
      </c>
      <c r="M145" s="174">
        <v>8737.0</v>
      </c>
      <c r="N145" s="128"/>
      <c r="O145" s="128"/>
      <c r="P145" s="174">
        <v>3104148.0</v>
      </c>
      <c r="Q145" s="128"/>
      <c r="R145" s="128"/>
      <c r="S145" s="174">
        <v>351618.0</v>
      </c>
      <c r="T145" s="128"/>
      <c r="U145" s="128"/>
      <c r="V145" s="168">
        <v>351618.0</v>
      </c>
      <c r="W145" s="168">
        <v>2752530.0</v>
      </c>
      <c r="Y145" s="168">
        <v>10893.0</v>
      </c>
      <c r="Z145" s="161"/>
      <c r="AA145" s="168">
        <v>3281.0</v>
      </c>
      <c r="AE145" s="168">
        <v>195315.0</v>
      </c>
      <c r="AF145" s="168">
        <v>4348.0</v>
      </c>
      <c r="AH145" s="128"/>
      <c r="AI145" s="175">
        <v>44034.73958333333</v>
      </c>
      <c r="AJ145" s="176">
        <v>44034.74375</v>
      </c>
      <c r="AK145" s="174" t="s">
        <v>319</v>
      </c>
      <c r="AL145" s="174" t="s">
        <v>317</v>
      </c>
      <c r="AM145" s="8" t="s">
        <v>443</v>
      </c>
      <c r="AN145" s="8" t="s">
        <v>310</v>
      </c>
      <c r="AQ145" s="128"/>
      <c r="AR145" s="128"/>
      <c r="AS145" s="128"/>
      <c r="AT145" s="128"/>
      <c r="AU145" s="128"/>
      <c r="AV145" s="128"/>
    </row>
    <row r="146" ht="16.5" customHeight="1">
      <c r="A146" s="173">
        <v>44033.0</v>
      </c>
      <c r="B146" s="8" t="s">
        <v>222</v>
      </c>
      <c r="C146" s="128"/>
      <c r="D146" s="128"/>
      <c r="E146" s="128"/>
      <c r="F146" s="128"/>
      <c r="G146" s="128"/>
      <c r="H146" s="128"/>
      <c r="I146" s="128"/>
      <c r="J146" s="128"/>
      <c r="K146" s="128"/>
      <c r="L146" s="174">
        <v>226323.0</v>
      </c>
      <c r="M146" s="174">
        <v>8562.0</v>
      </c>
      <c r="N146" s="128"/>
      <c r="O146" s="128"/>
      <c r="P146" s="174">
        <v>3043574.0</v>
      </c>
      <c r="Q146" s="128"/>
      <c r="R146" s="128"/>
      <c r="S146" s="174">
        <v>341739.0</v>
      </c>
      <c r="T146" s="128"/>
      <c r="U146" s="128"/>
      <c r="V146" s="168">
        <v>341739.0</v>
      </c>
      <c r="W146" s="168">
        <v>2701835.0</v>
      </c>
      <c r="Y146" s="168">
        <v>10848.0</v>
      </c>
      <c r="AE146" s="168">
        <v>186529.0</v>
      </c>
      <c r="AF146" s="168">
        <v>4151.0</v>
      </c>
      <c r="AH146" s="128"/>
      <c r="AI146" s="175">
        <v>44033.70833333333</v>
      </c>
      <c r="AJ146" s="175">
        <v>44033.71944444445</v>
      </c>
      <c r="AK146" s="174" t="s">
        <v>326</v>
      </c>
      <c r="AL146" s="174" t="s">
        <v>319</v>
      </c>
      <c r="AM146" s="8" t="s">
        <v>443</v>
      </c>
      <c r="AN146" s="8" t="s">
        <v>346</v>
      </c>
      <c r="AQ146" s="128"/>
      <c r="AR146" s="128"/>
      <c r="AS146" s="128"/>
      <c r="AT146" s="128"/>
      <c r="AU146" s="128"/>
      <c r="AV146" s="128"/>
    </row>
    <row r="147" ht="16.5" customHeight="1">
      <c r="A147" s="173">
        <v>44032.0</v>
      </c>
      <c r="B147" s="8" t="s">
        <v>222</v>
      </c>
      <c r="C147" s="128"/>
      <c r="D147" s="128"/>
      <c r="E147" s="128"/>
      <c r="F147" s="128"/>
      <c r="G147" s="128"/>
      <c r="H147" s="128"/>
      <c r="I147" s="128"/>
      <c r="J147" s="128"/>
      <c r="K147" s="128"/>
      <c r="L147" s="174">
        <v>223303.0</v>
      </c>
      <c r="M147" s="174">
        <v>7976.0</v>
      </c>
      <c r="N147" s="128"/>
      <c r="O147" s="128"/>
      <c r="P147" s="174">
        <v>2984554.0</v>
      </c>
      <c r="Q147" s="128"/>
      <c r="R147" s="128"/>
      <c r="S147" s="174">
        <v>332434.0</v>
      </c>
      <c r="T147" s="128"/>
      <c r="U147" s="128"/>
      <c r="V147" s="168">
        <v>332434.0</v>
      </c>
      <c r="W147" s="168">
        <v>2652120.0</v>
      </c>
      <c r="Y147" s="168">
        <v>10569.0</v>
      </c>
      <c r="Z147" s="161"/>
      <c r="AE147" s="168">
        <v>177871.0</v>
      </c>
      <c r="AF147" s="168">
        <v>4020.0</v>
      </c>
      <c r="AH147" s="128"/>
      <c r="AI147" s="175">
        <v>44032.725694444445</v>
      </c>
      <c r="AJ147" s="175">
        <v>44032.73125</v>
      </c>
      <c r="AK147" s="174" t="s">
        <v>326</v>
      </c>
      <c r="AL147" s="174" t="s">
        <v>322</v>
      </c>
      <c r="AM147" s="8" t="s">
        <v>443</v>
      </c>
      <c r="AN147" s="8" t="s">
        <v>346</v>
      </c>
      <c r="AO147" s="120"/>
      <c r="AQ147" s="128"/>
      <c r="AR147" s="128"/>
      <c r="AS147" s="128"/>
      <c r="AT147" s="128"/>
      <c r="AU147" s="128"/>
      <c r="AV147" s="128"/>
    </row>
    <row r="148" ht="16.5" customHeight="1">
      <c r="A148" s="173">
        <v>44031.0</v>
      </c>
      <c r="B148" s="8" t="s">
        <v>222</v>
      </c>
      <c r="C148" s="128"/>
      <c r="D148" s="128"/>
      <c r="E148" s="128"/>
      <c r="F148" s="128"/>
      <c r="G148" s="128"/>
      <c r="H148" s="128"/>
      <c r="I148" s="128"/>
      <c r="J148" s="128"/>
      <c r="K148" s="128"/>
      <c r="L148" s="174">
        <v>221259.0</v>
      </c>
      <c r="M148" s="174">
        <v>7752.0</v>
      </c>
      <c r="N148" s="128"/>
      <c r="O148" s="128"/>
      <c r="P148" s="174">
        <v>2932364.0</v>
      </c>
      <c r="Q148" s="128"/>
      <c r="R148" s="128"/>
      <c r="S148" s="174">
        <v>325030.0</v>
      </c>
      <c r="T148" s="128"/>
      <c r="U148" s="128"/>
      <c r="V148" s="168">
        <v>325030.0</v>
      </c>
      <c r="W148" s="168">
        <v>2607334.0</v>
      </c>
      <c r="Y148" s="168">
        <v>10592.0</v>
      </c>
      <c r="Z148" s="161"/>
      <c r="AE148" s="168">
        <v>172936.0</v>
      </c>
      <c r="AF148" s="168">
        <v>3958.0</v>
      </c>
      <c r="AH148" s="128"/>
      <c r="AI148" s="175">
        <v>44031.711805555555</v>
      </c>
      <c r="AJ148" s="175">
        <v>44031.71875</v>
      </c>
      <c r="AK148" s="174" t="s">
        <v>316</v>
      </c>
      <c r="AL148" s="174" t="s">
        <v>326</v>
      </c>
      <c r="AM148" s="8" t="s">
        <v>443</v>
      </c>
      <c r="AN148" s="8" t="s">
        <v>346</v>
      </c>
      <c r="AO148" s="120"/>
      <c r="AQ148" s="128"/>
      <c r="AR148" s="128"/>
      <c r="AS148" s="128"/>
      <c r="AT148" s="128"/>
      <c r="AU148" s="128"/>
      <c r="AV148" s="128"/>
    </row>
    <row r="149" ht="16.5" customHeight="1">
      <c r="A149" s="173">
        <v>44030.0</v>
      </c>
      <c r="B149" s="174" t="s">
        <v>222</v>
      </c>
      <c r="C149" s="128"/>
      <c r="D149" s="128"/>
      <c r="E149" s="128"/>
      <c r="F149" s="128"/>
      <c r="G149" s="128"/>
      <c r="H149" s="128"/>
      <c r="I149" s="128"/>
      <c r="J149" s="128"/>
      <c r="K149" s="128"/>
      <c r="L149" s="174">
        <v>224935.0</v>
      </c>
      <c r="M149" s="174">
        <v>7819.0</v>
      </c>
      <c r="N149" s="128"/>
      <c r="O149" s="128"/>
      <c r="P149" s="174">
        <v>2842685.0</v>
      </c>
      <c r="Q149" s="128"/>
      <c r="R149" s="128"/>
      <c r="S149" s="174">
        <v>317730.0</v>
      </c>
      <c r="T149" s="128"/>
      <c r="U149" s="128"/>
      <c r="V149" s="174">
        <v>317730.0</v>
      </c>
      <c r="W149" s="174">
        <v>2524955.0</v>
      </c>
      <c r="Y149" s="168">
        <v>10658.0</v>
      </c>
      <c r="Z149" s="161"/>
      <c r="AE149" s="168">
        <v>169581.0</v>
      </c>
      <c r="AF149" s="174">
        <v>3865.0</v>
      </c>
      <c r="AH149" s="128"/>
      <c r="AI149" s="175">
        <v>44030.70138888889</v>
      </c>
      <c r="AJ149" s="175">
        <v>44030.70486111111</v>
      </c>
      <c r="AK149" s="174" t="s">
        <v>444</v>
      </c>
      <c r="AL149" s="174" t="s">
        <v>326</v>
      </c>
      <c r="AM149" s="8" t="s">
        <v>445</v>
      </c>
      <c r="AN149" s="8" t="s">
        <v>346</v>
      </c>
      <c r="AO149" s="120"/>
      <c r="AQ149" s="128"/>
      <c r="AR149" s="128"/>
      <c r="AS149" s="128"/>
      <c r="AT149" s="128"/>
      <c r="AU149" s="128"/>
      <c r="AV149" s="128"/>
    </row>
    <row r="150" ht="16.5" customHeight="1">
      <c r="A150" s="173">
        <v>44029.0</v>
      </c>
      <c r="B150" s="8" t="s">
        <v>222</v>
      </c>
      <c r="C150" s="128"/>
      <c r="D150" s="128"/>
      <c r="E150" s="128"/>
      <c r="F150" s="128"/>
      <c r="G150" s="128"/>
      <c r="H150" s="128"/>
      <c r="I150" s="128"/>
      <c r="J150" s="128"/>
      <c r="K150" s="128"/>
      <c r="L150" s="174">
        <v>224781.0</v>
      </c>
      <c r="M150" s="174">
        <v>7811.0</v>
      </c>
      <c r="N150" s="128"/>
      <c r="O150" s="128"/>
      <c r="P150" s="174">
        <v>2767321.0</v>
      </c>
      <c r="Q150" s="128"/>
      <c r="R150" s="128"/>
      <c r="S150" s="174">
        <v>307572.0</v>
      </c>
      <c r="T150" s="128"/>
      <c r="U150" s="128"/>
      <c r="V150" s="168">
        <v>307572.0</v>
      </c>
      <c r="W150" s="168">
        <v>2459749.0</v>
      </c>
      <c r="Y150" s="174">
        <v>10632.0</v>
      </c>
      <c r="Z150" s="161"/>
      <c r="AA150" s="128"/>
      <c r="AB150" s="128"/>
      <c r="AC150" s="128"/>
      <c r="AD150" s="128"/>
      <c r="AE150" s="174">
        <v>162191.0</v>
      </c>
      <c r="AF150" s="174">
        <v>3735.0</v>
      </c>
      <c r="AH150" s="128"/>
      <c r="AI150" s="175">
        <v>44029.71875</v>
      </c>
      <c r="AJ150" s="175">
        <v>44029.73055555555</v>
      </c>
      <c r="AK150" s="174" t="s">
        <v>312</v>
      </c>
      <c r="AL150" s="174" t="s">
        <v>319</v>
      </c>
      <c r="AM150" s="8" t="s">
        <v>445</v>
      </c>
      <c r="AN150" s="8" t="s">
        <v>346</v>
      </c>
      <c r="AO150" s="120"/>
      <c r="AQ150" s="161"/>
      <c r="AR150" s="128"/>
      <c r="AS150" s="128"/>
      <c r="AT150" s="128"/>
      <c r="AU150" s="128"/>
      <c r="AV150" s="128"/>
    </row>
    <row r="151" ht="16.5" customHeight="1">
      <c r="A151" s="173">
        <v>44028.0</v>
      </c>
      <c r="B151" s="8" t="s">
        <v>222</v>
      </c>
      <c r="C151" s="128"/>
      <c r="D151" s="128"/>
      <c r="E151" s="128"/>
      <c r="F151" s="128"/>
      <c r="G151" s="128"/>
      <c r="H151" s="128"/>
      <c r="I151" s="128"/>
      <c r="J151" s="128"/>
      <c r="K151" s="128"/>
      <c r="L151" s="174">
        <v>224433.0</v>
      </c>
      <c r="M151" s="174">
        <v>7806.0</v>
      </c>
      <c r="N151" s="128"/>
      <c r="O151" s="128"/>
      <c r="P151" s="174">
        <v>2699855.0</v>
      </c>
      <c r="Q151" s="128"/>
      <c r="R151" s="128"/>
      <c r="S151" s="174">
        <v>292656.0</v>
      </c>
      <c r="T151" s="128"/>
      <c r="U151" s="128"/>
      <c r="V151" s="168">
        <v>292656.0</v>
      </c>
      <c r="W151" s="168">
        <v>2407199.0</v>
      </c>
      <c r="Y151" s="174">
        <v>10457.0</v>
      </c>
      <c r="Z151" s="161"/>
      <c r="AA151" s="128"/>
      <c r="AB151" s="128"/>
      <c r="AC151" s="128"/>
      <c r="AD151" s="128"/>
      <c r="AE151" s="174">
        <v>155937.0</v>
      </c>
      <c r="AF151" s="174">
        <v>3561.0</v>
      </c>
      <c r="AH151" s="128"/>
      <c r="AI151" s="175">
        <v>44027.70833333333</v>
      </c>
      <c r="AJ151" s="175">
        <v>44028.73333333334</v>
      </c>
      <c r="AK151" s="174" t="s">
        <v>446</v>
      </c>
      <c r="AL151" s="174" t="s">
        <v>319</v>
      </c>
      <c r="AM151" s="8" t="s">
        <v>445</v>
      </c>
      <c r="AN151" s="8" t="s">
        <v>346</v>
      </c>
      <c r="AO151" s="120"/>
      <c r="AQ151" s="128"/>
      <c r="AR151" s="128"/>
      <c r="AS151" s="128"/>
      <c r="AT151" s="128"/>
      <c r="AU151" s="128"/>
      <c r="AV151" s="128"/>
    </row>
    <row r="152" ht="16.5" customHeight="1">
      <c r="A152" s="173">
        <v>44027.0</v>
      </c>
      <c r="B152" s="8" t="s">
        <v>222</v>
      </c>
      <c r="C152" s="128"/>
      <c r="D152" s="128"/>
      <c r="E152" s="128"/>
      <c r="F152" s="128"/>
      <c r="G152" s="128"/>
      <c r="H152" s="128"/>
      <c r="I152" s="128"/>
      <c r="J152" s="128"/>
      <c r="K152" s="128"/>
      <c r="L152" s="174">
        <v>222342.0</v>
      </c>
      <c r="M152" s="174">
        <v>7652.0</v>
      </c>
      <c r="N152" s="128"/>
      <c r="O152" s="128"/>
      <c r="P152" s="174">
        <v>2642199.0</v>
      </c>
      <c r="Q152" s="128"/>
      <c r="R152" s="128"/>
      <c r="S152" s="174">
        <v>282365.0</v>
      </c>
      <c r="T152" s="128"/>
      <c r="U152" s="128"/>
      <c r="V152" s="168">
        <v>282365.0</v>
      </c>
      <c r="W152" s="168">
        <v>2359834.0</v>
      </c>
      <c r="Y152" s="174">
        <v>10471.0</v>
      </c>
      <c r="Z152" s="161"/>
      <c r="AA152" s="128"/>
      <c r="AB152" s="128"/>
      <c r="AC152" s="128"/>
      <c r="AD152" s="128"/>
      <c r="AE152" s="174">
        <v>149276.0</v>
      </c>
      <c r="AF152" s="174">
        <v>3432.0</v>
      </c>
      <c r="AH152" s="128"/>
      <c r="AI152" s="175">
        <v>44027.70833333333</v>
      </c>
      <c r="AJ152" s="175">
        <v>44028.73333333334</v>
      </c>
      <c r="AK152" s="174" t="s">
        <v>446</v>
      </c>
      <c r="AL152" s="174" t="s">
        <v>319</v>
      </c>
      <c r="AM152" s="8" t="s">
        <v>445</v>
      </c>
      <c r="AN152" s="8" t="s">
        <v>346</v>
      </c>
      <c r="AO152" s="120"/>
      <c r="AQ152" s="128"/>
      <c r="AR152" s="128"/>
      <c r="AS152" s="128"/>
      <c r="AT152" s="128"/>
      <c r="AU152" s="128"/>
      <c r="AV152" s="128"/>
    </row>
    <row r="153" ht="16.5" customHeight="1">
      <c r="A153" s="173">
        <v>44026.0</v>
      </c>
      <c r="B153" s="8" t="s">
        <v>222</v>
      </c>
      <c r="C153" s="128"/>
      <c r="D153" s="128"/>
      <c r="E153" s="128"/>
      <c r="F153" s="128"/>
      <c r="G153" s="128"/>
      <c r="H153" s="128"/>
      <c r="I153" s="128"/>
      <c r="J153" s="128"/>
      <c r="K153" s="128"/>
      <c r="L153" s="174">
        <v>222123.0</v>
      </c>
      <c r="M153" s="174">
        <v>7646.0</v>
      </c>
      <c r="N153" s="128"/>
      <c r="O153" s="128"/>
      <c r="P153" s="174">
        <v>2598680.0</v>
      </c>
      <c r="Q153" s="128"/>
      <c r="R153" s="128"/>
      <c r="S153" s="174">
        <v>275058.0</v>
      </c>
      <c r="T153" s="128"/>
      <c r="U153" s="128"/>
      <c r="V153" s="168">
        <v>275058.0</v>
      </c>
      <c r="W153" s="168">
        <v>2323622.0</v>
      </c>
      <c r="Y153" s="174">
        <v>10569.0</v>
      </c>
      <c r="Z153" s="161"/>
      <c r="AA153" s="128"/>
      <c r="AB153" s="128"/>
      <c r="AC153" s="128"/>
      <c r="AD153" s="128"/>
      <c r="AE153" s="174">
        <v>142398.0</v>
      </c>
      <c r="AF153" s="174">
        <v>3322.0</v>
      </c>
      <c r="AH153" s="128"/>
      <c r="AI153" s="175">
        <v>44026.725694444445</v>
      </c>
      <c r="AJ153" s="175">
        <v>44026.72916666667</v>
      </c>
      <c r="AK153" s="174" t="s">
        <v>312</v>
      </c>
      <c r="AL153" s="174" t="s">
        <v>319</v>
      </c>
      <c r="AM153" s="8" t="s">
        <v>445</v>
      </c>
      <c r="AN153" s="8" t="s">
        <v>346</v>
      </c>
      <c r="AO153" s="120"/>
      <c r="AQ153" s="128"/>
      <c r="AR153" s="128"/>
      <c r="AS153" s="128"/>
      <c r="AT153" s="128"/>
      <c r="AU153" s="128"/>
      <c r="AV153" s="128"/>
    </row>
    <row r="154" ht="16.5" customHeight="1">
      <c r="A154" s="173">
        <v>44025.0</v>
      </c>
      <c r="B154" s="8" t="s">
        <v>222</v>
      </c>
      <c r="C154" s="128"/>
      <c r="D154" s="128"/>
      <c r="E154" s="128"/>
      <c r="F154" s="128"/>
      <c r="G154" s="128"/>
      <c r="H154" s="128"/>
      <c r="I154" s="128"/>
      <c r="J154" s="128"/>
      <c r="K154" s="128"/>
      <c r="L154" s="174">
        <v>217734.0</v>
      </c>
      <c r="M154" s="174">
        <v>7542.0</v>
      </c>
      <c r="N154" s="128"/>
      <c r="O154" s="128"/>
      <c r="P154" s="174">
        <v>2540125.0</v>
      </c>
      <c r="Q154" s="128"/>
      <c r="R154" s="128"/>
      <c r="S154" s="174">
        <v>264313.0</v>
      </c>
      <c r="T154" s="128"/>
      <c r="U154" s="128"/>
      <c r="V154" s="168">
        <v>264313.0</v>
      </c>
      <c r="W154" s="168">
        <v>2275812.0</v>
      </c>
      <c r="Y154" s="174">
        <v>10405.0</v>
      </c>
      <c r="Z154" s="161"/>
      <c r="AA154" s="128"/>
      <c r="AB154" s="128"/>
      <c r="AC154" s="128"/>
      <c r="AD154" s="128"/>
      <c r="AE154" s="174">
        <v>136419.0</v>
      </c>
      <c r="AF154" s="174">
        <v>3235.0</v>
      </c>
      <c r="AH154" s="128"/>
      <c r="AI154" s="175">
        <v>44025.6875</v>
      </c>
      <c r="AJ154" s="175">
        <v>44025.691666666666</v>
      </c>
      <c r="AK154" s="174" t="s">
        <v>447</v>
      </c>
      <c r="AL154" s="174" t="s">
        <v>326</v>
      </c>
      <c r="AM154" s="8" t="s">
        <v>445</v>
      </c>
      <c r="AN154" s="8" t="s">
        <v>346</v>
      </c>
      <c r="AO154" s="120"/>
      <c r="AQ154" s="128"/>
      <c r="AR154" s="128"/>
      <c r="AS154" s="128"/>
      <c r="AT154" s="128"/>
      <c r="AU154" s="128"/>
      <c r="AV154" s="128"/>
    </row>
    <row r="155" ht="16.5" customHeight="1">
      <c r="A155" s="173">
        <v>44024.0</v>
      </c>
      <c r="B155" s="8" t="s">
        <v>222</v>
      </c>
      <c r="C155" s="128"/>
      <c r="D155" s="128"/>
      <c r="E155" s="128"/>
      <c r="F155" s="128"/>
      <c r="G155" s="128"/>
      <c r="H155" s="128"/>
      <c r="I155" s="128"/>
      <c r="J155" s="128"/>
      <c r="K155" s="128"/>
      <c r="L155" s="174">
        <v>217536.0</v>
      </c>
      <c r="M155" s="174">
        <v>7521.0</v>
      </c>
      <c r="N155" s="128"/>
      <c r="O155" s="128"/>
      <c r="P155" s="174">
        <v>2492754.0</v>
      </c>
      <c r="Q155" s="128"/>
      <c r="R155" s="128"/>
      <c r="S155" s="174">
        <v>258658.0</v>
      </c>
      <c r="T155" s="128"/>
      <c r="U155" s="128"/>
      <c r="V155" s="168">
        <v>258658.0</v>
      </c>
      <c r="W155" s="168">
        <v>2234096.0</v>
      </c>
      <c r="Y155" s="174">
        <v>10410.0</v>
      </c>
      <c r="Z155" s="161"/>
      <c r="AA155" s="128"/>
      <c r="AB155" s="128"/>
      <c r="AC155" s="128"/>
      <c r="AD155" s="128"/>
      <c r="AE155" s="174">
        <v>132638.0</v>
      </c>
      <c r="AF155" s="174">
        <v>3192.0</v>
      </c>
      <c r="AH155" s="128"/>
      <c r="AI155" s="175">
        <v>44024.6875</v>
      </c>
      <c r="AJ155" s="175">
        <v>44024.69027777778</v>
      </c>
      <c r="AK155" s="174" t="s">
        <v>319</v>
      </c>
      <c r="AL155" s="174" t="s">
        <v>326</v>
      </c>
      <c r="AM155" s="8" t="s">
        <v>445</v>
      </c>
      <c r="AN155" s="8" t="s">
        <v>346</v>
      </c>
      <c r="AO155" s="120"/>
      <c r="AQ155" s="128"/>
      <c r="AR155" s="128"/>
      <c r="AS155" s="128"/>
      <c r="AT155" s="128"/>
      <c r="AU155" s="128"/>
      <c r="AV155" s="128"/>
    </row>
    <row r="156" ht="16.5" customHeight="1">
      <c r="A156" s="173">
        <v>44023.0</v>
      </c>
      <c r="B156" s="8" t="s">
        <v>222</v>
      </c>
      <c r="C156" s="128"/>
      <c r="D156" s="128"/>
      <c r="E156" s="128"/>
      <c r="F156" s="128"/>
      <c r="G156" s="128"/>
      <c r="H156" s="128"/>
      <c r="I156" s="128"/>
      <c r="J156" s="128"/>
      <c r="K156" s="128"/>
      <c r="L156" s="174">
        <v>214872.0</v>
      </c>
      <c r="M156" s="174">
        <v>7485.0</v>
      </c>
      <c r="N156" s="128"/>
      <c r="O156" s="128"/>
      <c r="P156" s="174">
        <v>2429624.0</v>
      </c>
      <c r="Q156" s="128"/>
      <c r="R156" s="128"/>
      <c r="S156" s="174">
        <v>250462.0</v>
      </c>
      <c r="T156" s="128"/>
      <c r="U156" s="128"/>
      <c r="V156" s="168">
        <v>250462.0</v>
      </c>
      <c r="W156" s="168">
        <v>2179162.0</v>
      </c>
      <c r="Y156" s="174">
        <v>10083.0</v>
      </c>
      <c r="Z156" s="161"/>
      <c r="AA156" s="128"/>
      <c r="AB156" s="128"/>
      <c r="AC156" s="128"/>
      <c r="AD156" s="128"/>
      <c r="AE156" s="174">
        <v>127880.0</v>
      </c>
      <c r="AF156" s="174">
        <v>3112.0</v>
      </c>
      <c r="AH156" s="128"/>
      <c r="AI156" s="175">
        <v>44023.69097222222</v>
      </c>
      <c r="AJ156" s="175">
        <v>44023.695138888885</v>
      </c>
      <c r="AK156" s="174" t="s">
        <v>316</v>
      </c>
      <c r="AL156" s="174" t="s">
        <v>326</v>
      </c>
      <c r="AM156" s="8" t="s">
        <v>445</v>
      </c>
      <c r="AN156" s="8" t="s">
        <v>346</v>
      </c>
      <c r="AO156" s="120"/>
      <c r="AQ156" s="128"/>
      <c r="AR156" s="128"/>
      <c r="AS156" s="128"/>
      <c r="AT156" s="128"/>
      <c r="AU156" s="128"/>
      <c r="AV156" s="128"/>
    </row>
    <row r="157" ht="16.5" customHeight="1">
      <c r="A157" s="173">
        <v>44022.0</v>
      </c>
      <c r="B157" s="8" t="s">
        <v>222</v>
      </c>
      <c r="C157" s="128"/>
      <c r="D157" s="128"/>
      <c r="E157" s="128"/>
      <c r="F157" s="128"/>
      <c r="G157" s="128"/>
      <c r="H157" s="128"/>
      <c r="I157" s="128"/>
      <c r="J157" s="128"/>
      <c r="K157" s="128"/>
      <c r="L157" s="174">
        <v>214114.0</v>
      </c>
      <c r="M157" s="174">
        <v>7480.0</v>
      </c>
      <c r="N157" s="128"/>
      <c r="O157" s="128"/>
      <c r="P157" s="174">
        <v>2389789.0</v>
      </c>
      <c r="Q157" s="128"/>
      <c r="R157" s="128"/>
      <c r="S157" s="174">
        <v>240111.0</v>
      </c>
      <c r="T157" s="128"/>
      <c r="U157" s="128"/>
      <c r="V157" s="168">
        <v>240111.0</v>
      </c>
      <c r="W157" s="168">
        <v>2149678.0</v>
      </c>
      <c r="Y157" s="174">
        <v>10002.0</v>
      </c>
      <c r="Z157" s="161"/>
      <c r="AA157" s="128"/>
      <c r="AB157" s="128"/>
      <c r="AC157" s="128"/>
      <c r="AD157" s="128"/>
      <c r="AE157" s="174">
        <v>122996.0</v>
      </c>
      <c r="AF157" s="174">
        <v>3013.0</v>
      </c>
      <c r="AH157" s="128"/>
      <c r="AI157" s="175">
        <v>44022.70138888889</v>
      </c>
      <c r="AJ157" s="175">
        <v>44022.70833333333</v>
      </c>
      <c r="AK157" s="174" t="s">
        <v>435</v>
      </c>
      <c r="AL157" s="174" t="s">
        <v>326</v>
      </c>
      <c r="AM157" s="8" t="s">
        <v>445</v>
      </c>
      <c r="AN157" s="8" t="s">
        <v>346</v>
      </c>
      <c r="AO157" s="120"/>
      <c r="AQ157" s="128"/>
      <c r="AR157" s="128"/>
      <c r="AS157" s="128"/>
      <c r="AT157" s="128"/>
      <c r="AU157" s="128"/>
      <c r="AV157" s="128"/>
    </row>
    <row r="158" ht="16.5" customHeight="1">
      <c r="A158" s="173">
        <v>44021.0</v>
      </c>
      <c r="B158" s="8" t="s">
        <v>222</v>
      </c>
      <c r="C158" s="128"/>
      <c r="D158" s="128"/>
      <c r="E158" s="128"/>
      <c r="F158" s="128"/>
      <c r="G158" s="128"/>
      <c r="H158" s="128"/>
      <c r="I158" s="128"/>
      <c r="J158" s="128"/>
      <c r="K158" s="128"/>
      <c r="L158" s="174">
        <v>213728.0</v>
      </c>
      <c r="M158" s="174">
        <v>7466.0</v>
      </c>
      <c r="N158" s="128"/>
      <c r="O158" s="128"/>
      <c r="P158" s="174">
        <v>2313212.0</v>
      </c>
      <c r="Q158" s="128"/>
      <c r="R158" s="128"/>
      <c r="S158" s="174">
        <v>230346.0</v>
      </c>
      <c r="T158" s="128"/>
      <c r="U158" s="128"/>
      <c r="V158" s="168">
        <v>230346.0</v>
      </c>
      <c r="W158" s="168">
        <v>2082866.0</v>
      </c>
      <c r="Y158" s="174">
        <v>9689.0</v>
      </c>
      <c r="Z158" s="161"/>
      <c r="AA158" s="128"/>
      <c r="AB158" s="128"/>
      <c r="AC158" s="128"/>
      <c r="AD158" s="128"/>
      <c r="AE158" s="174">
        <v>118326.0</v>
      </c>
      <c r="AF158" s="174">
        <v>2918.0</v>
      </c>
      <c r="AH158" s="128"/>
      <c r="AI158" s="175">
        <v>44021.70138888889</v>
      </c>
      <c r="AJ158" s="175">
        <v>44021.71805555555</v>
      </c>
      <c r="AK158" s="174" t="s">
        <v>319</v>
      </c>
      <c r="AL158" s="174" t="s">
        <v>326</v>
      </c>
      <c r="AM158" s="8" t="s">
        <v>445</v>
      </c>
      <c r="AN158" s="8" t="s">
        <v>346</v>
      </c>
      <c r="AO158" s="120"/>
      <c r="AQ158" s="128"/>
      <c r="AR158" s="128"/>
      <c r="AS158" s="128"/>
      <c r="AT158" s="128"/>
      <c r="AU158" s="128"/>
      <c r="AV158" s="128"/>
    </row>
    <row r="159" ht="16.5" customHeight="1">
      <c r="A159" s="173">
        <v>44020.0</v>
      </c>
      <c r="B159" s="8" t="s">
        <v>222</v>
      </c>
      <c r="C159" s="128"/>
      <c r="D159" s="128"/>
      <c r="E159" s="128"/>
      <c r="F159" s="128"/>
      <c r="G159" s="128"/>
      <c r="H159" s="128"/>
      <c r="I159" s="128"/>
      <c r="J159" s="128"/>
      <c r="K159" s="128"/>
      <c r="L159" s="174">
        <v>212321.0</v>
      </c>
      <c r="M159" s="174">
        <v>7437.0</v>
      </c>
      <c r="N159" s="128"/>
      <c r="O159" s="128"/>
      <c r="P159" s="174">
        <v>2258708.0</v>
      </c>
      <c r="Q159" s="128"/>
      <c r="R159" s="128"/>
      <c r="S159" s="174">
        <v>220564.0</v>
      </c>
      <c r="T159" s="128"/>
      <c r="U159" s="128"/>
      <c r="V159" s="168">
        <v>220564.0</v>
      </c>
      <c r="W159" s="168">
        <v>2038144.0</v>
      </c>
      <c r="Y159" s="174">
        <v>9610.0</v>
      </c>
      <c r="Z159" s="161"/>
      <c r="AA159" s="128"/>
      <c r="AB159" s="128"/>
      <c r="AC159" s="128"/>
      <c r="AD159" s="128"/>
      <c r="AE159" s="174">
        <v>113284.0</v>
      </c>
      <c r="AF159" s="174">
        <v>2813.0</v>
      </c>
      <c r="AH159" s="128"/>
      <c r="AI159" s="175">
        <v>44020.73958333333</v>
      </c>
      <c r="AJ159" s="175">
        <v>44020.75</v>
      </c>
      <c r="AK159" s="174" t="s">
        <v>336</v>
      </c>
      <c r="AL159" s="174" t="s">
        <v>321</v>
      </c>
      <c r="AM159" s="8" t="s">
        <v>445</v>
      </c>
      <c r="AN159" s="8" t="s">
        <v>346</v>
      </c>
      <c r="AO159" s="120"/>
      <c r="AQ159" s="128"/>
      <c r="AR159" s="128"/>
      <c r="AS159" s="128"/>
      <c r="AT159" s="128"/>
      <c r="AU159" s="128"/>
      <c r="AV159" s="128"/>
    </row>
    <row r="160" ht="16.5" customHeight="1">
      <c r="A160" s="173">
        <v>44019.0</v>
      </c>
      <c r="B160" s="8" t="s">
        <v>222</v>
      </c>
      <c r="C160" s="128"/>
      <c r="D160" s="128"/>
      <c r="E160" s="128"/>
      <c r="F160" s="128"/>
      <c r="G160" s="128"/>
      <c r="H160" s="128"/>
      <c r="I160" s="128"/>
      <c r="J160" s="128"/>
      <c r="K160" s="128"/>
      <c r="L160" s="174">
        <v>210574.0</v>
      </c>
      <c r="M160" s="174">
        <v>7408.0</v>
      </c>
      <c r="N160" s="128"/>
      <c r="O160" s="128"/>
      <c r="P160" s="174">
        <v>2221287.0</v>
      </c>
      <c r="Q160" s="128"/>
      <c r="R160" s="128"/>
      <c r="S160" s="174">
        <v>210585.0</v>
      </c>
      <c r="T160" s="128"/>
      <c r="U160" s="128"/>
      <c r="V160" s="168">
        <v>210585.0</v>
      </c>
      <c r="W160" s="174">
        <v>2010702.0</v>
      </c>
      <c r="Y160" s="174">
        <v>9286.0</v>
      </c>
      <c r="Z160" s="161"/>
      <c r="AA160" s="128"/>
      <c r="AB160" s="128"/>
      <c r="AC160" s="128"/>
      <c r="AD160" s="128"/>
      <c r="AE160" s="174">
        <v>108485.0</v>
      </c>
      <c r="AF160" s="174">
        <v>2715.0</v>
      </c>
      <c r="AH160" s="128"/>
      <c r="AI160" s="175">
        <v>44019.69791666667</v>
      </c>
      <c r="AJ160" s="175">
        <v>44019.71041666667</v>
      </c>
      <c r="AK160" s="174" t="s">
        <v>448</v>
      </c>
      <c r="AL160" s="174" t="s">
        <v>319</v>
      </c>
      <c r="AM160" s="8" t="s">
        <v>445</v>
      </c>
      <c r="AN160" s="8" t="s">
        <v>346</v>
      </c>
      <c r="AO160" s="120"/>
      <c r="AQ160" s="128"/>
      <c r="AR160" s="128"/>
      <c r="AS160" s="128"/>
      <c r="AT160" s="128"/>
      <c r="AU160" s="128"/>
      <c r="AV160" s="128"/>
    </row>
    <row r="161" ht="16.5" customHeight="1">
      <c r="A161" s="173">
        <v>44018.0</v>
      </c>
      <c r="B161" s="8" t="s">
        <v>222</v>
      </c>
      <c r="C161" s="128"/>
      <c r="D161" s="128"/>
      <c r="E161" s="128"/>
      <c r="F161" s="128"/>
      <c r="G161" s="128"/>
      <c r="H161" s="128"/>
      <c r="I161" s="128"/>
      <c r="J161" s="128"/>
      <c r="K161" s="128"/>
      <c r="L161" s="174">
        <v>207980.0</v>
      </c>
      <c r="M161" s="174">
        <v>7368.0</v>
      </c>
      <c r="N161" s="128"/>
      <c r="O161" s="128"/>
      <c r="P161" s="174">
        <v>2163729.0</v>
      </c>
      <c r="Q161" s="128"/>
      <c r="R161" s="128"/>
      <c r="S161" s="174">
        <v>200557.0</v>
      </c>
      <c r="T161" s="128"/>
      <c r="U161" s="128"/>
      <c r="V161" s="168">
        <v>200557.0</v>
      </c>
      <c r="W161" s="168">
        <v>1963172.0</v>
      </c>
      <c r="Y161" s="174">
        <v>8698.0</v>
      </c>
      <c r="Z161" s="161"/>
      <c r="AA161" s="128"/>
      <c r="AB161" s="128"/>
      <c r="AC161" s="128"/>
      <c r="AD161" s="128"/>
      <c r="AE161" s="174">
        <v>103782.0</v>
      </c>
      <c r="AF161" s="174">
        <v>2655.0</v>
      </c>
      <c r="AH161" s="128"/>
      <c r="AI161" s="175">
        <v>44018.6875</v>
      </c>
      <c r="AJ161" s="175">
        <v>44018.70625</v>
      </c>
      <c r="AK161" s="174" t="s">
        <v>449</v>
      </c>
      <c r="AL161" s="174" t="s">
        <v>326</v>
      </c>
      <c r="AM161" s="8" t="s">
        <v>445</v>
      </c>
      <c r="AN161" s="8" t="s">
        <v>346</v>
      </c>
      <c r="AO161" s="120"/>
      <c r="AQ161" s="128"/>
      <c r="AR161" s="128"/>
      <c r="AS161" s="128"/>
      <c r="AT161" s="128"/>
      <c r="AU161" s="128"/>
      <c r="AV161" s="128"/>
    </row>
    <row r="162" ht="16.5" customHeight="1">
      <c r="A162" s="173">
        <v>44017.0</v>
      </c>
      <c r="B162" s="8" t="s">
        <v>222</v>
      </c>
      <c r="C162" s="128"/>
      <c r="D162" s="128"/>
      <c r="E162" s="128"/>
      <c r="F162" s="128"/>
      <c r="G162" s="128"/>
      <c r="H162" s="128"/>
      <c r="I162" s="128"/>
      <c r="J162" s="128"/>
      <c r="K162" s="128"/>
      <c r="L162" s="174">
        <v>204641.0</v>
      </c>
      <c r="M162" s="174">
        <v>7307.0</v>
      </c>
      <c r="N162" s="128"/>
      <c r="O162" s="128"/>
      <c r="P162" s="174">
        <v>2133457.0</v>
      </c>
      <c r="Q162" s="128"/>
      <c r="R162" s="128"/>
      <c r="S162" s="174">
        <v>195239.0</v>
      </c>
      <c r="T162" s="128"/>
      <c r="U162" s="128"/>
      <c r="V162" s="168">
        <v>195239.0</v>
      </c>
      <c r="W162" s="168">
        <v>1938218.0</v>
      </c>
      <c r="Y162" s="174">
        <v>8181.0</v>
      </c>
      <c r="Z162" s="161"/>
      <c r="AA162" s="128"/>
      <c r="AB162" s="128"/>
      <c r="AC162" s="128"/>
      <c r="AD162" s="128"/>
      <c r="AE162" s="174">
        <v>100843.0</v>
      </c>
      <c r="AF162" s="174">
        <v>2637.0</v>
      </c>
      <c r="AH162" s="128"/>
      <c r="AI162" s="175">
        <v>44017.67708333333</v>
      </c>
      <c r="AJ162" s="175">
        <v>44017.68125</v>
      </c>
      <c r="AK162" s="174" t="s">
        <v>316</v>
      </c>
      <c r="AL162" s="174" t="s">
        <v>321</v>
      </c>
      <c r="AM162" s="8" t="s">
        <v>445</v>
      </c>
      <c r="AN162" s="8" t="s">
        <v>346</v>
      </c>
      <c r="AO162" s="120"/>
      <c r="AQ162" s="128"/>
      <c r="AR162" s="128"/>
      <c r="AS162" s="128"/>
      <c r="AT162" s="128"/>
      <c r="AU162" s="128"/>
      <c r="AV162" s="128"/>
    </row>
    <row r="163" ht="16.5" customHeight="1">
      <c r="A163" s="173">
        <v>44016.0</v>
      </c>
      <c r="B163" s="8" t="s">
        <v>222</v>
      </c>
      <c r="C163" s="128"/>
      <c r="D163" s="128"/>
      <c r="E163" s="128"/>
      <c r="F163" s="128"/>
      <c r="G163" s="128"/>
      <c r="H163" s="128"/>
      <c r="I163" s="128"/>
      <c r="J163" s="128"/>
      <c r="K163" s="128"/>
      <c r="L163" s="174">
        <v>201782.0</v>
      </c>
      <c r="M163" s="174">
        <v>7274.0</v>
      </c>
      <c r="N163" s="128"/>
      <c r="O163" s="128"/>
      <c r="P163" s="174">
        <v>2071809.0</v>
      </c>
      <c r="Q163" s="128"/>
      <c r="R163" s="128"/>
      <c r="S163" s="174">
        <v>191790.0</v>
      </c>
      <c r="T163" s="128"/>
      <c r="U163" s="128"/>
      <c r="V163" s="168">
        <v>191790.0</v>
      </c>
      <c r="W163" s="168">
        <v>1880019.0</v>
      </c>
      <c r="Y163" s="174">
        <v>7890.0</v>
      </c>
      <c r="Z163" s="161"/>
      <c r="AA163" s="128"/>
      <c r="AB163" s="128"/>
      <c r="AC163" s="128"/>
      <c r="AD163" s="128"/>
      <c r="AE163" s="174">
        <v>97430.0</v>
      </c>
      <c r="AF163" s="174">
        <v>2608.0</v>
      </c>
      <c r="AH163" s="128"/>
      <c r="AI163" s="175">
        <v>44016.67708333333</v>
      </c>
      <c r="AJ163" s="175">
        <v>44016.695138888885</v>
      </c>
      <c r="AK163" s="174" t="s">
        <v>450</v>
      </c>
      <c r="AL163" s="174" t="s">
        <v>326</v>
      </c>
      <c r="AM163" s="8" t="s">
        <v>445</v>
      </c>
      <c r="AN163" s="8" t="s">
        <v>346</v>
      </c>
      <c r="AO163" s="120"/>
      <c r="AQ163" s="128"/>
      <c r="AR163" s="128"/>
      <c r="AS163" s="128"/>
      <c r="AT163" s="128"/>
      <c r="AU163" s="128"/>
      <c r="AV163" s="128"/>
    </row>
    <row r="164" ht="16.5" customHeight="1">
      <c r="A164" s="173">
        <v>44015.0</v>
      </c>
      <c r="B164" s="8" t="s">
        <v>222</v>
      </c>
      <c r="C164" s="128"/>
      <c r="D164" s="128"/>
      <c r="E164" s="128"/>
      <c r="F164" s="128"/>
      <c r="G164" s="128"/>
      <c r="H164" s="128"/>
      <c r="I164" s="128"/>
      <c r="J164" s="128"/>
      <c r="K164" s="128"/>
      <c r="L164" s="174">
        <v>199041.0</v>
      </c>
      <c r="M164" s="174">
        <v>7255.0</v>
      </c>
      <c r="N164" s="128"/>
      <c r="O164" s="128"/>
      <c r="P164" s="174">
        <v>2013906.0</v>
      </c>
      <c r="Q164" s="128"/>
      <c r="R164" s="128"/>
      <c r="S164" s="174">
        <v>183532.0</v>
      </c>
      <c r="T164" s="128"/>
      <c r="U164" s="128"/>
      <c r="V164" s="168">
        <v>183532.0</v>
      </c>
      <c r="W164" s="168">
        <v>1830374.0</v>
      </c>
      <c r="Y164" s="174">
        <v>7652.0</v>
      </c>
      <c r="Z164" s="161"/>
      <c r="AA164" s="128"/>
      <c r="AB164" s="128"/>
      <c r="AC164" s="128"/>
      <c r="AD164" s="128"/>
      <c r="AE164" s="174">
        <v>93572.0</v>
      </c>
      <c r="AF164" s="168">
        <v>2575.0</v>
      </c>
      <c r="AH164" s="128"/>
      <c r="AI164" s="175">
        <v>44015.68402777778</v>
      </c>
      <c r="AJ164" s="175">
        <v>44015.711111111115</v>
      </c>
      <c r="AK164" s="174" t="s">
        <v>312</v>
      </c>
      <c r="AL164" s="174" t="s">
        <v>321</v>
      </c>
      <c r="AM164" s="8" t="s">
        <v>445</v>
      </c>
      <c r="AN164" s="8" t="s">
        <v>346</v>
      </c>
      <c r="AO164" s="120"/>
      <c r="AQ164" s="128"/>
      <c r="AR164" s="128"/>
      <c r="AS164" s="128"/>
      <c r="AT164" s="128"/>
      <c r="AU164" s="128"/>
      <c r="AV164" s="128"/>
    </row>
    <row r="165" ht="16.5" customHeight="1">
      <c r="A165" s="173">
        <v>44014.0</v>
      </c>
      <c r="B165" s="8" t="s">
        <v>222</v>
      </c>
      <c r="C165" s="128"/>
      <c r="D165" s="128"/>
      <c r="E165" s="128"/>
      <c r="F165" s="128"/>
      <c r="G165" s="128"/>
      <c r="H165" s="128"/>
      <c r="I165" s="128"/>
      <c r="J165" s="128"/>
      <c r="K165" s="128"/>
      <c r="L165" s="174">
        <v>198745.0</v>
      </c>
      <c r="M165" s="174">
        <v>7243.0</v>
      </c>
      <c r="N165" s="128"/>
      <c r="O165" s="128"/>
      <c r="P165" s="174">
        <v>1975803.0</v>
      </c>
      <c r="Q165" s="128"/>
      <c r="R165" s="128"/>
      <c r="S165" s="174">
        <v>175977.0</v>
      </c>
      <c r="T165" s="128"/>
      <c r="U165" s="128"/>
      <c r="V165" s="168">
        <v>175977.0</v>
      </c>
      <c r="W165" s="168">
        <v>1799826.0</v>
      </c>
      <c r="Y165" s="174">
        <v>7382.0</v>
      </c>
      <c r="Z165" s="161"/>
      <c r="AA165" s="128"/>
      <c r="AB165" s="128"/>
      <c r="AC165" s="128"/>
      <c r="AD165" s="128"/>
      <c r="AE165" s="174">
        <v>90720.0</v>
      </c>
      <c r="AF165" s="168">
        <v>2525.0</v>
      </c>
      <c r="AH165" s="128"/>
      <c r="AI165" s="175">
        <v>44014.694444444445</v>
      </c>
      <c r="AJ165" s="175">
        <v>44014.709027777775</v>
      </c>
      <c r="AK165" s="174" t="s">
        <v>447</v>
      </c>
      <c r="AL165" s="174" t="s">
        <v>326</v>
      </c>
      <c r="AM165" s="8" t="s">
        <v>445</v>
      </c>
      <c r="AN165" s="8" t="s">
        <v>346</v>
      </c>
      <c r="AO165" s="120"/>
      <c r="AQ165" s="128"/>
      <c r="AR165" s="128"/>
      <c r="AS165" s="128"/>
      <c r="AT165" s="128"/>
      <c r="AU165" s="128"/>
      <c r="AV165" s="128"/>
    </row>
    <row r="166" ht="16.5" customHeight="1">
      <c r="A166" s="173">
        <v>44013.0</v>
      </c>
      <c r="B166" s="8" t="s">
        <v>222</v>
      </c>
      <c r="C166" s="128"/>
      <c r="D166" s="128"/>
      <c r="E166" s="128"/>
      <c r="F166" s="128"/>
      <c r="G166" s="128"/>
      <c r="H166" s="128"/>
      <c r="I166" s="128"/>
      <c r="J166" s="128"/>
      <c r="K166" s="128"/>
      <c r="L166" s="174">
        <v>197088.0</v>
      </c>
      <c r="M166" s="174">
        <v>7234.0</v>
      </c>
      <c r="N166" s="128"/>
      <c r="O166" s="128"/>
      <c r="P166" s="174">
        <v>1921948.0</v>
      </c>
      <c r="Q166" s="128"/>
      <c r="R166" s="128"/>
      <c r="S166" s="174">
        <v>168062.0</v>
      </c>
      <c r="T166" s="128"/>
      <c r="U166" s="128"/>
      <c r="V166" s="168">
        <v>168062.0</v>
      </c>
      <c r="W166" s="168">
        <v>1753886.0</v>
      </c>
      <c r="Y166" s="174">
        <v>6904.0</v>
      </c>
      <c r="Z166" s="161"/>
      <c r="AA166" s="128"/>
      <c r="AB166" s="128"/>
      <c r="AC166" s="128"/>
      <c r="AD166" s="128"/>
      <c r="AE166" s="174">
        <v>87556.0</v>
      </c>
      <c r="AF166" s="174">
        <v>2481.0</v>
      </c>
      <c r="AH166" s="128"/>
      <c r="AI166" s="175">
        <v>44013.70138888889</v>
      </c>
      <c r="AJ166" s="175">
        <v>44013.714583333334</v>
      </c>
      <c r="AK166" s="174" t="s">
        <v>317</v>
      </c>
      <c r="AL166" s="174" t="s">
        <v>321</v>
      </c>
      <c r="AM166" s="8" t="s">
        <v>445</v>
      </c>
      <c r="AN166" s="8" t="s">
        <v>346</v>
      </c>
      <c r="AO166" s="120"/>
      <c r="AQ166" s="128"/>
      <c r="AR166" s="128"/>
      <c r="AS166" s="128"/>
      <c r="AT166" s="128"/>
      <c r="AU166" s="128"/>
      <c r="AV166" s="128"/>
    </row>
    <row r="167" ht="16.5" customHeight="1">
      <c r="A167" s="173">
        <v>44012.0</v>
      </c>
      <c r="B167" s="8" t="s">
        <v>222</v>
      </c>
      <c r="C167" s="128"/>
      <c r="D167" s="128"/>
      <c r="E167" s="128"/>
      <c r="F167" s="128"/>
      <c r="G167" s="128"/>
      <c r="H167" s="128"/>
      <c r="I167" s="128"/>
      <c r="J167" s="128"/>
      <c r="K167" s="128"/>
      <c r="L167" s="174">
        <v>192657.0</v>
      </c>
      <c r="M167" s="174">
        <v>7116.0</v>
      </c>
      <c r="N167" s="128"/>
      <c r="O167" s="128"/>
      <c r="P167" s="174">
        <v>1869282.0</v>
      </c>
      <c r="Q167" s="128"/>
      <c r="R167" s="128"/>
      <c r="S167" s="174">
        <v>159986.0</v>
      </c>
      <c r="T167" s="128"/>
      <c r="U167" s="128"/>
      <c r="V167" s="174">
        <v>159986.0</v>
      </c>
      <c r="W167" s="174">
        <v>1709296.0</v>
      </c>
      <c r="X167" s="128"/>
      <c r="Y167" s="174">
        <v>6533.0</v>
      </c>
      <c r="Z167" s="161"/>
      <c r="AA167" s="128"/>
      <c r="AB167" s="128"/>
      <c r="AC167" s="128"/>
      <c r="AD167" s="128"/>
      <c r="AE167" s="174">
        <v>84818.0</v>
      </c>
      <c r="AF167" s="174">
        <v>2424.0</v>
      </c>
      <c r="AH167" s="128"/>
      <c r="AI167" s="175">
        <v>44012.70833333333</v>
      </c>
      <c r="AJ167" s="175">
        <v>44012.74166666667</v>
      </c>
      <c r="AK167" s="174" t="s">
        <v>323</v>
      </c>
      <c r="AL167" s="174" t="s">
        <v>321</v>
      </c>
      <c r="AM167" s="8" t="s">
        <v>445</v>
      </c>
      <c r="AN167" s="8" t="s">
        <v>346</v>
      </c>
      <c r="AO167" s="120"/>
      <c r="AQ167" s="128"/>
      <c r="AR167" s="128"/>
      <c r="AS167" s="128"/>
      <c r="AT167" s="128"/>
      <c r="AU167" s="128"/>
      <c r="AV167" s="128"/>
    </row>
    <row r="168" ht="16.5" customHeight="1">
      <c r="A168" s="173">
        <v>44011.0</v>
      </c>
      <c r="B168" s="8" t="s">
        <v>222</v>
      </c>
      <c r="C168" s="128"/>
      <c r="D168" s="128"/>
      <c r="E168" s="128"/>
      <c r="F168" s="128"/>
      <c r="G168" s="128"/>
      <c r="H168" s="128"/>
      <c r="I168" s="128"/>
      <c r="J168" s="128"/>
      <c r="K168" s="128"/>
      <c r="L168" s="174">
        <v>187535.0</v>
      </c>
      <c r="M168" s="174">
        <v>6973.0</v>
      </c>
      <c r="N168" s="128"/>
      <c r="O168" s="128"/>
      <c r="P168" s="174">
        <v>1819189.0</v>
      </c>
      <c r="Q168" s="128"/>
      <c r="R168" s="128"/>
      <c r="S168" s="174">
        <v>153011.0</v>
      </c>
      <c r="T168" s="128"/>
      <c r="U168" s="128"/>
      <c r="V168" s="168">
        <v>153011.0</v>
      </c>
      <c r="W168" s="168">
        <v>1666178.0</v>
      </c>
      <c r="Y168" s="174">
        <v>5913.0</v>
      </c>
      <c r="Z168" s="161"/>
      <c r="AA168" s="128"/>
      <c r="AB168" s="128"/>
      <c r="AC168" s="128"/>
      <c r="AD168" s="128"/>
      <c r="AE168" s="174">
        <v>81335.0</v>
      </c>
      <c r="AF168" s="174">
        <v>2403.0</v>
      </c>
      <c r="AH168" s="128"/>
      <c r="AI168" s="175">
        <v>44011.694444444445</v>
      </c>
      <c r="AJ168" s="175">
        <v>44011.70833333333</v>
      </c>
      <c r="AK168" s="174" t="s">
        <v>451</v>
      </c>
      <c r="AL168" s="174" t="s">
        <v>326</v>
      </c>
      <c r="AM168" s="8" t="s">
        <v>445</v>
      </c>
      <c r="AN168" s="8" t="s">
        <v>346</v>
      </c>
      <c r="AQ168" s="128"/>
      <c r="AR168" s="128"/>
      <c r="AS168" s="128"/>
      <c r="AT168" s="128"/>
      <c r="AU168" s="128"/>
      <c r="AV168" s="128"/>
    </row>
    <row r="169" ht="16.5" customHeight="1">
      <c r="A169" s="173">
        <v>44010.0</v>
      </c>
      <c r="B169" s="8" t="s">
        <v>222</v>
      </c>
      <c r="C169" s="128"/>
      <c r="D169" s="128"/>
      <c r="E169" s="128"/>
      <c r="F169" s="128"/>
      <c r="G169" s="128"/>
      <c r="H169" s="128"/>
      <c r="I169" s="128"/>
      <c r="J169" s="128"/>
      <c r="K169" s="128"/>
      <c r="L169" s="174">
        <v>184398.0</v>
      </c>
      <c r="M169" s="174">
        <v>6940.0</v>
      </c>
      <c r="N169" s="128"/>
      <c r="O169" s="128"/>
      <c r="P169" s="174">
        <v>1775219.0</v>
      </c>
      <c r="Q169" s="128"/>
      <c r="R169" s="128"/>
      <c r="S169" s="174">
        <v>148728.0</v>
      </c>
      <c r="T169" s="128"/>
      <c r="U169" s="128"/>
      <c r="V169" s="168">
        <v>148728.0</v>
      </c>
      <c r="W169" s="168">
        <v>1626491.0</v>
      </c>
      <c r="Y169" s="174">
        <v>5497.0</v>
      </c>
      <c r="Z169" s="161"/>
      <c r="AA169" s="128"/>
      <c r="AB169" s="128"/>
      <c r="AC169" s="128"/>
      <c r="AD169" s="128"/>
      <c r="AE169" s="174">
        <v>79974.0</v>
      </c>
      <c r="AF169" s="174">
        <v>2393.0</v>
      </c>
      <c r="AH169" s="128"/>
      <c r="AI169" s="175">
        <v>44010.694444444445</v>
      </c>
      <c r="AJ169" s="175">
        <v>44010.707407407404</v>
      </c>
      <c r="AK169" s="174" t="s">
        <v>319</v>
      </c>
      <c r="AL169" s="174" t="s">
        <v>349</v>
      </c>
      <c r="AM169" s="8" t="s">
        <v>445</v>
      </c>
      <c r="AN169" s="8" t="s">
        <v>346</v>
      </c>
      <c r="AQ169" s="128"/>
      <c r="AR169" s="128"/>
      <c r="AS169" s="128"/>
      <c r="AT169" s="128"/>
      <c r="AU169" s="128"/>
      <c r="AV169" s="128"/>
    </row>
    <row r="170" ht="16.5" customHeight="1">
      <c r="A170" s="173">
        <v>44009.0</v>
      </c>
      <c r="B170" s="8" t="s">
        <v>222</v>
      </c>
      <c r="C170" s="128"/>
      <c r="D170" s="128"/>
      <c r="E170" s="128"/>
      <c r="F170" s="128"/>
      <c r="G170" s="128"/>
      <c r="H170" s="128"/>
      <c r="I170" s="128"/>
      <c r="J170" s="128"/>
      <c r="K170" s="128"/>
      <c r="L170" s="174">
        <v>180835.0</v>
      </c>
      <c r="M170" s="174">
        <v>6918.0</v>
      </c>
      <c r="N170" s="128"/>
      <c r="O170" s="128"/>
      <c r="P170" s="174">
        <v>1722826.0</v>
      </c>
      <c r="Q170" s="128"/>
      <c r="R170" s="128"/>
      <c r="S170" s="174">
        <v>143371.0</v>
      </c>
      <c r="T170" s="128"/>
      <c r="U170" s="128"/>
      <c r="V170" s="168">
        <v>143371.0</v>
      </c>
      <c r="W170" s="174">
        <v>1579455.0</v>
      </c>
      <c r="X170" s="128"/>
      <c r="Y170" s="174">
        <v>5523.0</v>
      </c>
      <c r="Z170" s="161"/>
      <c r="AA170" s="128"/>
      <c r="AB170" s="128"/>
      <c r="AC170" s="128"/>
      <c r="AD170" s="128"/>
      <c r="AE170" s="174">
        <v>78248.0</v>
      </c>
      <c r="AF170" s="174">
        <v>2366.0</v>
      </c>
      <c r="AH170" s="128"/>
      <c r="AI170" s="175">
        <v>44009.65972222222</v>
      </c>
      <c r="AJ170" s="175">
        <v>44009.68472222222</v>
      </c>
      <c r="AK170" s="174" t="s">
        <v>435</v>
      </c>
      <c r="AL170" s="174" t="s">
        <v>326</v>
      </c>
      <c r="AM170" s="8" t="s">
        <v>445</v>
      </c>
      <c r="AN170" s="8" t="s">
        <v>346</v>
      </c>
      <c r="AQ170" s="128"/>
      <c r="AR170" s="128"/>
      <c r="AS170" s="128"/>
      <c r="AT170" s="128"/>
      <c r="AU170" s="128"/>
      <c r="AV170" s="128"/>
    </row>
    <row r="171" ht="16.5" customHeight="1">
      <c r="A171" s="167">
        <v>44008.0</v>
      </c>
      <c r="B171" s="8" t="s">
        <v>222</v>
      </c>
      <c r="C171" s="128"/>
      <c r="D171" s="128"/>
      <c r="E171" s="128"/>
      <c r="F171" s="128"/>
      <c r="G171" s="128"/>
      <c r="H171" s="128"/>
      <c r="I171" s="128"/>
      <c r="J171" s="128"/>
      <c r="K171" s="128"/>
      <c r="L171" s="174">
        <v>177863.0</v>
      </c>
      <c r="M171" s="174">
        <v>6871.0</v>
      </c>
      <c r="N171" s="128"/>
      <c r="O171" s="128"/>
      <c r="P171" s="174">
        <v>1697334.0</v>
      </c>
      <c r="Q171" s="128"/>
      <c r="R171" s="128"/>
      <c r="S171" s="174">
        <v>137624.0</v>
      </c>
      <c r="T171" s="128"/>
      <c r="U171" s="128"/>
      <c r="V171" s="168">
        <v>137624.0</v>
      </c>
      <c r="W171" s="168">
        <v>1559710.0</v>
      </c>
      <c r="Y171" s="168">
        <v>5102.0</v>
      </c>
      <c r="Z171" s="161"/>
      <c r="AE171" s="168">
        <v>76282.0</v>
      </c>
      <c r="AF171" s="174">
        <v>2324.0</v>
      </c>
      <c r="AH171" s="128"/>
      <c r="AI171" s="175">
        <v>44008.70138888889</v>
      </c>
      <c r="AJ171" s="175">
        <v>44008.71041666667</v>
      </c>
      <c r="AK171" s="174" t="s">
        <v>322</v>
      </c>
      <c r="AL171" s="174" t="s">
        <v>326</v>
      </c>
      <c r="AM171" s="8" t="s">
        <v>445</v>
      </c>
      <c r="AN171" s="8" t="s">
        <v>346</v>
      </c>
      <c r="AQ171" s="128"/>
      <c r="AR171" s="128"/>
      <c r="AS171" s="128"/>
      <c r="AT171" s="128"/>
      <c r="AU171" s="128"/>
      <c r="AV171" s="128"/>
    </row>
    <row r="172" ht="16.5" customHeight="1">
      <c r="A172" s="167">
        <v>44007.0</v>
      </c>
      <c r="B172" s="8" t="s">
        <v>222</v>
      </c>
      <c r="C172" s="128"/>
      <c r="D172" s="128"/>
      <c r="E172" s="128"/>
      <c r="F172" s="128"/>
      <c r="G172" s="128"/>
      <c r="H172" s="128"/>
      <c r="I172" s="128"/>
      <c r="J172" s="128"/>
      <c r="K172" s="128"/>
      <c r="L172" s="174">
        <v>176697.0</v>
      </c>
      <c r="M172" s="174">
        <v>6823.0</v>
      </c>
      <c r="N172" s="128"/>
      <c r="O172" s="128"/>
      <c r="P172" s="174">
        <v>1659340.0</v>
      </c>
      <c r="Q172" s="128"/>
      <c r="R172" s="128"/>
      <c r="S172" s="174">
        <v>131917.0</v>
      </c>
      <c r="T172" s="128"/>
      <c r="U172" s="128"/>
      <c r="V172" s="168">
        <v>131917.0</v>
      </c>
      <c r="W172" s="168">
        <v>1527423.0</v>
      </c>
      <c r="Y172" s="168">
        <v>4739.0</v>
      </c>
      <c r="Z172" s="161"/>
      <c r="AE172" s="168">
        <v>74496.0</v>
      </c>
      <c r="AF172" s="174">
        <v>2296.0</v>
      </c>
      <c r="AH172" s="128"/>
      <c r="AI172" s="175">
        <v>44007.70833333333</v>
      </c>
      <c r="AJ172" s="175">
        <v>44007.726388888885</v>
      </c>
      <c r="AK172" s="174" t="s">
        <v>446</v>
      </c>
      <c r="AL172" s="174" t="s">
        <v>326</v>
      </c>
      <c r="AM172" s="8" t="s">
        <v>445</v>
      </c>
      <c r="AN172" s="8" t="s">
        <v>346</v>
      </c>
      <c r="AQ172" s="128"/>
      <c r="AR172" s="128"/>
      <c r="AS172" s="128"/>
      <c r="AT172" s="128"/>
      <c r="AU172" s="128"/>
      <c r="AV172" s="128"/>
    </row>
    <row r="173" ht="16.5" customHeight="1">
      <c r="A173" s="167">
        <v>44006.0</v>
      </c>
      <c r="B173" s="8" t="s">
        <v>222</v>
      </c>
      <c r="C173" s="128"/>
      <c r="D173" s="128"/>
      <c r="E173" s="128"/>
      <c r="F173" s="128"/>
      <c r="G173" s="128"/>
      <c r="H173" s="128"/>
      <c r="I173" s="128"/>
      <c r="J173" s="128"/>
      <c r="K173" s="128"/>
      <c r="L173" s="174">
        <v>175384.0</v>
      </c>
      <c r="M173" s="174">
        <v>6770.0</v>
      </c>
      <c r="N173" s="128"/>
      <c r="O173" s="128"/>
      <c r="P173" s="174">
        <v>1630258.0</v>
      </c>
      <c r="Q173" s="128"/>
      <c r="R173" s="128"/>
      <c r="S173" s="174">
        <v>125921.0</v>
      </c>
      <c r="T173" s="128"/>
      <c r="U173" s="128"/>
      <c r="V173" s="168">
        <v>125921.0</v>
      </c>
      <c r="W173" s="168">
        <v>1504337.0</v>
      </c>
      <c r="Y173" s="168">
        <v>4389.0</v>
      </c>
      <c r="Z173" s="161"/>
      <c r="AE173" s="168">
        <v>72898.0</v>
      </c>
      <c r="AF173" s="174">
        <v>2249.0</v>
      </c>
      <c r="AH173" s="128"/>
      <c r="AI173" s="175">
        <v>44006.70138888889</v>
      </c>
      <c r="AJ173" s="175">
        <v>44006.70972222222</v>
      </c>
      <c r="AK173" s="174" t="s">
        <v>452</v>
      </c>
      <c r="AL173" s="174" t="s">
        <v>326</v>
      </c>
      <c r="AM173" s="8" t="s">
        <v>445</v>
      </c>
      <c r="AN173" s="8" t="s">
        <v>346</v>
      </c>
      <c r="AQ173" s="128"/>
      <c r="AR173" s="128"/>
      <c r="AS173" s="128"/>
      <c r="AT173" s="128"/>
      <c r="AU173" s="128"/>
      <c r="AV173" s="128"/>
    </row>
    <row r="174" ht="16.5" customHeight="1">
      <c r="A174" s="173">
        <v>44005.0</v>
      </c>
      <c r="B174" s="174" t="s">
        <v>222</v>
      </c>
      <c r="C174" s="128"/>
      <c r="D174" s="128"/>
      <c r="E174" s="128"/>
      <c r="F174" s="128"/>
      <c r="G174" s="128"/>
      <c r="H174" s="128"/>
      <c r="I174" s="128"/>
      <c r="J174" s="128"/>
      <c r="K174" s="128"/>
      <c r="L174" s="174">
        <v>170411.0</v>
      </c>
      <c r="M174" s="174">
        <v>6606.0</v>
      </c>
      <c r="N174" s="128"/>
      <c r="O174" s="128"/>
      <c r="P174" s="174">
        <v>1597290.0</v>
      </c>
      <c r="Q174" s="128"/>
      <c r="R174" s="128"/>
      <c r="S174" s="174">
        <v>120370.0</v>
      </c>
      <c r="T174" s="128"/>
      <c r="U174" s="128"/>
      <c r="V174" s="174">
        <v>120370.0</v>
      </c>
      <c r="W174" s="174">
        <v>1476920.0</v>
      </c>
      <c r="Y174" s="174">
        <v>4092.0</v>
      </c>
      <c r="Z174" s="161"/>
      <c r="AB174" s="128"/>
      <c r="AD174" s="128"/>
      <c r="AE174" s="174">
        <v>70714.0</v>
      </c>
      <c r="AF174" s="174">
        <v>2220.0</v>
      </c>
      <c r="AG174" s="128"/>
      <c r="AH174" s="128"/>
      <c r="AI174" s="175">
        <v>44005.70138888889</v>
      </c>
      <c r="AJ174" s="175">
        <v>44005.709027777775</v>
      </c>
      <c r="AK174" s="174" t="s">
        <v>317</v>
      </c>
      <c r="AL174" s="174" t="s">
        <v>326</v>
      </c>
      <c r="AM174" s="8" t="s">
        <v>445</v>
      </c>
      <c r="AN174" s="174" t="s">
        <v>346</v>
      </c>
      <c r="AO174" s="120"/>
      <c r="AQ174" s="128"/>
      <c r="AR174" s="128"/>
      <c r="AS174" s="128"/>
      <c r="AT174" s="128"/>
      <c r="AU174" s="128"/>
      <c r="AV174" s="128"/>
    </row>
    <row r="175" ht="16.5" customHeight="1">
      <c r="A175" s="173">
        <v>44004.0</v>
      </c>
      <c r="B175" s="174" t="s">
        <v>222</v>
      </c>
      <c r="C175" s="128"/>
      <c r="D175" s="128"/>
      <c r="E175" s="128"/>
      <c r="F175" s="128"/>
      <c r="G175" s="128"/>
      <c r="H175" s="128"/>
      <c r="I175" s="128"/>
      <c r="J175" s="128"/>
      <c r="K175" s="128"/>
      <c r="L175" s="174">
        <v>166168.0</v>
      </c>
      <c r="M175" s="174">
        <v>6527.0</v>
      </c>
      <c r="N175" s="128"/>
      <c r="O175" s="128"/>
      <c r="P175" s="174">
        <v>1549009.0</v>
      </c>
      <c r="Q175" s="128"/>
      <c r="R175" s="128"/>
      <c r="S175" s="174">
        <v>114881.0</v>
      </c>
      <c r="T175" s="128"/>
      <c r="U175" s="128"/>
      <c r="V175" s="174">
        <v>114881.0</v>
      </c>
      <c r="W175" s="174">
        <v>1434128.0</v>
      </c>
      <c r="Y175" s="174">
        <v>3711.0</v>
      </c>
      <c r="Z175" s="161"/>
      <c r="AB175" s="128"/>
      <c r="AD175" s="128"/>
      <c r="AE175" s="174">
        <v>69190.0</v>
      </c>
      <c r="AF175" s="174">
        <v>2192.0</v>
      </c>
      <c r="AG175" s="128"/>
      <c r="AH175" s="128"/>
      <c r="AI175" s="175">
        <v>44004.694444444445</v>
      </c>
      <c r="AJ175" s="175">
        <v>44004.69930555555</v>
      </c>
      <c r="AK175" s="174" t="s">
        <v>326</v>
      </c>
      <c r="AL175" s="174" t="s">
        <v>333</v>
      </c>
      <c r="AM175" s="8" t="s">
        <v>445</v>
      </c>
      <c r="AN175" s="174" t="s">
        <v>346</v>
      </c>
      <c r="AO175" s="120"/>
      <c r="AQ175" s="128"/>
      <c r="AR175" s="128"/>
      <c r="AS175" s="128"/>
      <c r="AT175" s="128"/>
      <c r="AU175" s="128"/>
      <c r="AV175" s="128"/>
    </row>
    <row r="176" ht="16.5" customHeight="1">
      <c r="A176" s="173">
        <v>44003.0</v>
      </c>
      <c r="B176" s="174" t="s">
        <v>222</v>
      </c>
      <c r="C176" s="128"/>
      <c r="D176" s="128"/>
      <c r="E176" s="128"/>
      <c r="F176" s="128"/>
      <c r="G176" s="128"/>
      <c r="H176" s="128"/>
      <c r="I176" s="128"/>
      <c r="J176" s="128"/>
      <c r="K176" s="128"/>
      <c r="L176" s="174">
        <v>163944.0</v>
      </c>
      <c r="M176" s="174">
        <v>6493.0</v>
      </c>
      <c r="N176" s="128"/>
      <c r="O176" s="128"/>
      <c r="P176" s="174">
        <v>1526180.0</v>
      </c>
      <c r="Q176" s="128"/>
      <c r="R176" s="128"/>
      <c r="S176" s="174">
        <v>111601.0</v>
      </c>
      <c r="T176" s="128"/>
      <c r="U176" s="128"/>
      <c r="V176" s="174">
        <v>111601.0</v>
      </c>
      <c r="W176" s="174">
        <v>1414579.0</v>
      </c>
      <c r="Y176" s="174">
        <v>3409.0</v>
      </c>
      <c r="Z176" s="161"/>
      <c r="AB176" s="128"/>
      <c r="AD176" s="128"/>
      <c r="AE176" s="174">
        <v>68499.0</v>
      </c>
      <c r="AF176" s="174">
        <v>2182.0</v>
      </c>
      <c r="AG176" s="128"/>
      <c r="AH176" s="128"/>
      <c r="AI176" s="175">
        <v>44003.67013888889</v>
      </c>
      <c r="AJ176" s="175">
        <v>44003.71319444444</v>
      </c>
      <c r="AK176" s="174" t="s">
        <v>453</v>
      </c>
      <c r="AL176" s="174" t="s">
        <v>326</v>
      </c>
      <c r="AM176" s="8" t="s">
        <v>445</v>
      </c>
      <c r="AN176" s="174" t="s">
        <v>346</v>
      </c>
      <c r="AO176" s="120"/>
      <c r="AQ176" s="128"/>
      <c r="AR176" s="128"/>
      <c r="AS176" s="128"/>
      <c r="AT176" s="128"/>
      <c r="AU176" s="128"/>
      <c r="AV176" s="128"/>
    </row>
    <row r="177" ht="16.5" customHeight="1">
      <c r="A177" s="173">
        <v>44002.0</v>
      </c>
      <c r="B177" s="174" t="s">
        <v>222</v>
      </c>
      <c r="C177" s="128"/>
      <c r="D177" s="128"/>
      <c r="E177" s="128"/>
      <c r="F177" s="128"/>
      <c r="G177" s="128"/>
      <c r="H177" s="128"/>
      <c r="I177" s="128"/>
      <c r="J177" s="128"/>
      <c r="K177" s="128"/>
      <c r="L177" s="174">
        <v>159453.0</v>
      </c>
      <c r="M177" s="174">
        <v>6431.0</v>
      </c>
      <c r="N177" s="128"/>
      <c r="O177" s="128"/>
      <c r="P177" s="174">
        <v>1463398.0</v>
      </c>
      <c r="Q177" s="128"/>
      <c r="R177" s="128"/>
      <c r="S177" s="174">
        <v>107735.0</v>
      </c>
      <c r="T177" s="128"/>
      <c r="U177" s="128"/>
      <c r="V177" s="174">
        <v>107735.0</v>
      </c>
      <c r="W177" s="174">
        <v>1355663.0</v>
      </c>
      <c r="Y177" s="174">
        <v>3247.0</v>
      </c>
      <c r="Z177" s="161"/>
      <c r="AB177" s="128"/>
      <c r="AD177" s="128"/>
      <c r="AE177" s="174">
        <v>67096.0</v>
      </c>
      <c r="AF177" s="174">
        <v>2165.0</v>
      </c>
      <c r="AG177" s="128"/>
      <c r="AH177" s="128"/>
      <c r="AI177" s="175">
        <v>44002.680555555555</v>
      </c>
      <c r="AJ177" s="175">
        <v>44002.7</v>
      </c>
      <c r="AK177" s="174" t="s">
        <v>454</v>
      </c>
      <c r="AL177" s="174" t="s">
        <v>326</v>
      </c>
      <c r="AM177" s="8" t="s">
        <v>445</v>
      </c>
      <c r="AN177" s="174" t="s">
        <v>346</v>
      </c>
      <c r="AO177" s="120"/>
      <c r="AQ177" s="128"/>
      <c r="AR177" s="128"/>
      <c r="AS177" s="128"/>
      <c r="AT177" s="128"/>
      <c r="AU177" s="128"/>
      <c r="AV177" s="128"/>
    </row>
    <row r="178" ht="16.5" customHeight="1">
      <c r="A178" s="173">
        <v>44001.0</v>
      </c>
      <c r="B178" s="174" t="s">
        <v>222</v>
      </c>
      <c r="C178" s="128"/>
      <c r="D178" s="128"/>
      <c r="E178" s="128"/>
      <c r="F178" s="128"/>
      <c r="G178" s="128"/>
      <c r="H178" s="128"/>
      <c r="I178" s="128"/>
      <c r="J178" s="128"/>
      <c r="K178" s="128"/>
      <c r="L178" s="174">
        <v>153011.0</v>
      </c>
      <c r="M178" s="174">
        <v>6262.0</v>
      </c>
      <c r="N178" s="128"/>
      <c r="O178" s="128"/>
      <c r="P178" s="174">
        <v>1423914.0</v>
      </c>
      <c r="Q178" s="128"/>
      <c r="R178" s="128"/>
      <c r="S178" s="174">
        <v>103305.0</v>
      </c>
      <c r="T178" s="128"/>
      <c r="U178" s="128"/>
      <c r="V178" s="174">
        <v>103305.0</v>
      </c>
      <c r="W178" s="174">
        <v>1320609.0</v>
      </c>
      <c r="Y178" s="174">
        <v>3148.0</v>
      </c>
      <c r="Z178" s="161"/>
      <c r="AB178" s="128"/>
      <c r="AD178" s="128"/>
      <c r="AE178" s="174">
        <v>65329.0</v>
      </c>
      <c r="AF178" s="174">
        <v>2140.0</v>
      </c>
      <c r="AG178" s="128"/>
      <c r="AH178" s="128"/>
      <c r="AI178" s="175">
        <v>44001.66666666667</v>
      </c>
      <c r="AJ178" s="175">
        <v>44001.68888888889</v>
      </c>
      <c r="AK178" s="174" t="s">
        <v>317</v>
      </c>
      <c r="AL178" s="174" t="s">
        <v>322</v>
      </c>
      <c r="AM178" s="174" t="s">
        <v>445</v>
      </c>
      <c r="AN178" s="174" t="s">
        <v>346</v>
      </c>
      <c r="AO178" s="120"/>
      <c r="AQ178" s="128"/>
      <c r="AR178" s="128"/>
      <c r="AS178" s="128"/>
      <c r="AT178" s="128"/>
      <c r="AU178" s="128"/>
      <c r="AV178" s="128"/>
    </row>
    <row r="179" ht="16.5" customHeight="1">
      <c r="A179" s="173">
        <v>44000.0</v>
      </c>
      <c r="B179" s="174" t="s">
        <v>222</v>
      </c>
      <c r="C179" s="128"/>
      <c r="D179" s="128"/>
      <c r="E179" s="128"/>
      <c r="F179" s="128"/>
      <c r="G179" s="128"/>
      <c r="H179" s="128"/>
      <c r="I179" s="128"/>
      <c r="J179" s="128"/>
      <c r="K179" s="128"/>
      <c r="L179" s="174">
        <v>152796.0</v>
      </c>
      <c r="M179" s="174">
        <v>6258.0</v>
      </c>
      <c r="N179" s="128"/>
      <c r="O179" s="128"/>
      <c r="P179" s="174">
        <v>1407741.0</v>
      </c>
      <c r="Q179" s="128"/>
      <c r="R179" s="128"/>
      <c r="S179" s="174">
        <v>99851.0</v>
      </c>
      <c r="T179" s="128"/>
      <c r="U179" s="128"/>
      <c r="V179" s="174">
        <v>99851.0</v>
      </c>
      <c r="W179" s="174">
        <v>1307890.0</v>
      </c>
      <c r="Y179" s="174">
        <v>2947.0</v>
      </c>
      <c r="Z179" s="161"/>
      <c r="AB179" s="128"/>
      <c r="AD179" s="128"/>
      <c r="AE179" s="174">
        <v>63812.0</v>
      </c>
      <c r="AF179" s="174">
        <v>2105.0</v>
      </c>
      <c r="AG179" s="128"/>
      <c r="AH179" s="128"/>
      <c r="AI179" s="175">
        <v>44000.71875</v>
      </c>
      <c r="AJ179" s="175">
        <v>44000.73888888889</v>
      </c>
      <c r="AK179" s="174" t="s">
        <v>317</v>
      </c>
      <c r="AL179" s="174" t="s">
        <v>332</v>
      </c>
      <c r="AM179" s="174" t="s">
        <v>445</v>
      </c>
      <c r="AN179" s="174" t="s">
        <v>346</v>
      </c>
      <c r="AO179" s="120"/>
      <c r="AQ179" s="128"/>
      <c r="AR179" s="128"/>
      <c r="AS179" s="128"/>
      <c r="AT179" s="128"/>
      <c r="AU179" s="128"/>
      <c r="AV179" s="128"/>
    </row>
    <row r="180" ht="16.5" customHeight="1">
      <c r="A180" s="173">
        <v>43999.0</v>
      </c>
      <c r="B180" s="174" t="s">
        <v>222</v>
      </c>
      <c r="C180" s="128"/>
      <c r="D180" s="128"/>
      <c r="E180" s="128"/>
      <c r="F180" s="128"/>
      <c r="G180" s="128"/>
      <c r="H180" s="128"/>
      <c r="I180" s="128"/>
      <c r="J180" s="128"/>
      <c r="K180" s="128"/>
      <c r="L180" s="174">
        <v>152796.0</v>
      </c>
      <c r="M180" s="174">
        <v>6258.0</v>
      </c>
      <c r="N180" s="128"/>
      <c r="O180" s="128"/>
      <c r="P180" s="174">
        <v>1369638.0</v>
      </c>
      <c r="Q180" s="128"/>
      <c r="R180" s="128"/>
      <c r="S180" s="174">
        <v>96335.0</v>
      </c>
      <c r="T180" s="128"/>
      <c r="U180" s="128"/>
      <c r="V180" s="174">
        <v>96335.0</v>
      </c>
      <c r="W180" s="174">
        <v>1273303.0</v>
      </c>
      <c r="Y180" s="174">
        <v>2793.0</v>
      </c>
      <c r="Z180" s="161"/>
      <c r="AB180" s="128"/>
      <c r="AD180" s="128"/>
      <c r="AE180" s="174">
        <v>62368.0</v>
      </c>
      <c r="AF180" s="174">
        <v>2062.0</v>
      </c>
      <c r="AG180" s="128"/>
      <c r="AH180" s="128"/>
      <c r="AI180" s="175">
        <v>43999.69791666667</v>
      </c>
      <c r="AJ180" s="175">
        <v>43999.71041666667</v>
      </c>
      <c r="AK180" s="174" t="s">
        <v>322</v>
      </c>
      <c r="AL180" s="174" t="s">
        <v>326</v>
      </c>
      <c r="AM180" s="174" t="s">
        <v>445</v>
      </c>
      <c r="AN180" s="174" t="s">
        <v>346</v>
      </c>
      <c r="AO180" s="120"/>
      <c r="AQ180" s="128"/>
      <c r="AR180" s="128"/>
      <c r="AS180" s="128"/>
      <c r="AT180" s="128"/>
      <c r="AU180" s="128"/>
      <c r="AV180" s="128"/>
    </row>
    <row r="181" ht="16.5" customHeight="1">
      <c r="A181" s="173">
        <v>43998.0</v>
      </c>
      <c r="B181" s="174" t="s">
        <v>222</v>
      </c>
      <c r="C181" s="128"/>
      <c r="D181" s="128"/>
      <c r="E181" s="128"/>
      <c r="F181" s="128"/>
      <c r="G181" s="128"/>
      <c r="H181" s="128"/>
      <c r="I181" s="128"/>
      <c r="J181" s="128"/>
      <c r="K181" s="128"/>
      <c r="L181" s="174">
        <v>150573.0</v>
      </c>
      <c r="M181" s="174">
        <v>6189.0</v>
      </c>
      <c r="N181" s="128"/>
      <c r="O181" s="128"/>
      <c r="P181" s="174">
        <v>1348442.0</v>
      </c>
      <c r="Q181" s="128"/>
      <c r="R181" s="128"/>
      <c r="S181" s="174">
        <v>93206.0</v>
      </c>
      <c r="T181" s="128"/>
      <c r="U181" s="128"/>
      <c r="V181" s="174">
        <v>93206.0</v>
      </c>
      <c r="W181" s="174">
        <v>1255236.0</v>
      </c>
      <c r="Y181" s="174">
        <v>2518.0</v>
      </c>
      <c r="Z181" s="161"/>
      <c r="AB181" s="128"/>
      <c r="AD181" s="128"/>
      <c r="AE181" s="174">
        <v>60681.0</v>
      </c>
      <c r="AF181" s="174">
        <v>2029.0</v>
      </c>
      <c r="AG181" s="128"/>
      <c r="AH181" s="128"/>
      <c r="AI181" s="175">
        <v>43998.71875</v>
      </c>
      <c r="AJ181" s="175">
        <v>43998.740277777775</v>
      </c>
      <c r="AK181" s="174" t="s">
        <v>421</v>
      </c>
      <c r="AL181" s="174" t="s">
        <v>322</v>
      </c>
      <c r="AM181" s="174" t="s">
        <v>455</v>
      </c>
      <c r="AN181" s="174" t="s">
        <v>346</v>
      </c>
      <c r="AO181" s="120"/>
      <c r="AQ181" s="128"/>
      <c r="AR181" s="128"/>
      <c r="AS181" s="128"/>
      <c r="AT181" s="128"/>
      <c r="AU181" s="128"/>
      <c r="AV181" s="128"/>
    </row>
    <row r="182" ht="16.5" customHeight="1">
      <c r="A182" s="173">
        <v>43997.0</v>
      </c>
      <c r="B182" s="174" t="s">
        <v>222</v>
      </c>
      <c r="C182" s="128"/>
      <c r="D182" s="128"/>
      <c r="E182" s="128"/>
      <c r="F182" s="128"/>
      <c r="G182" s="128"/>
      <c r="H182" s="128"/>
      <c r="I182" s="128"/>
      <c r="J182" s="128"/>
      <c r="K182" s="128"/>
      <c r="L182" s="174">
        <v>149090.0</v>
      </c>
      <c r="M182" s="174">
        <v>6135.0</v>
      </c>
      <c r="N182" s="128"/>
      <c r="O182" s="128"/>
      <c r="P182" s="174">
        <v>1314761.0</v>
      </c>
      <c r="Q182" s="128"/>
      <c r="R182" s="128"/>
      <c r="S182" s="174">
        <v>89108.0</v>
      </c>
      <c r="T182" s="128"/>
      <c r="U182" s="128"/>
      <c r="V182" s="174">
        <v>89108.0</v>
      </c>
      <c r="W182" s="174">
        <v>1225653.0</v>
      </c>
      <c r="Y182" s="174">
        <v>2326.0</v>
      </c>
      <c r="Z182" s="161"/>
      <c r="AB182" s="128"/>
      <c r="AD182" s="128"/>
      <c r="AE182" s="174">
        <v>59089.0</v>
      </c>
      <c r="AF182" s="174">
        <v>1983.0</v>
      </c>
      <c r="AG182" s="128"/>
      <c r="AH182" s="128"/>
      <c r="AI182" s="175">
        <v>43997.70138888889</v>
      </c>
      <c r="AJ182" s="175">
        <v>43997.71736111111</v>
      </c>
      <c r="AK182" s="174" t="s">
        <v>349</v>
      </c>
      <c r="AL182" s="174" t="s">
        <v>326</v>
      </c>
      <c r="AM182" s="174" t="s">
        <v>455</v>
      </c>
      <c r="AN182" s="174" t="s">
        <v>346</v>
      </c>
      <c r="AO182" s="120"/>
      <c r="AQ182" s="128"/>
      <c r="AR182" s="128"/>
      <c r="AS182" s="128"/>
      <c r="AT182" s="128"/>
      <c r="AU182" s="128"/>
      <c r="AV182" s="128"/>
    </row>
    <row r="183" ht="16.5" customHeight="1">
      <c r="A183" s="173">
        <v>43996.0</v>
      </c>
      <c r="B183" s="174" t="s">
        <v>222</v>
      </c>
      <c r="C183" s="128"/>
      <c r="D183" s="128"/>
      <c r="E183" s="128"/>
      <c r="F183" s="128"/>
      <c r="G183" s="128"/>
      <c r="H183" s="128"/>
      <c r="I183" s="128"/>
      <c r="J183" s="128"/>
      <c r="K183" s="128"/>
      <c r="L183" s="174">
        <v>146967.0</v>
      </c>
      <c r="M183" s="174">
        <v>6062.0</v>
      </c>
      <c r="N183" s="128"/>
      <c r="O183" s="128"/>
      <c r="P183" s="174">
        <v>1295983.0</v>
      </c>
      <c r="Q183" s="128"/>
      <c r="R183" s="128"/>
      <c r="S183" s="174">
        <v>87854.0</v>
      </c>
      <c r="T183" s="128"/>
      <c r="U183" s="128"/>
      <c r="V183" s="174">
        <v>87854.0</v>
      </c>
      <c r="W183" s="174">
        <v>1208129.0</v>
      </c>
      <c r="Y183" s="174">
        <v>2287.0</v>
      </c>
      <c r="Z183" s="161"/>
      <c r="AB183" s="128"/>
      <c r="AD183" s="128"/>
      <c r="AE183" s="174">
        <v>58341.0</v>
      </c>
      <c r="AF183" s="174">
        <v>1976.0</v>
      </c>
      <c r="AG183" s="128"/>
      <c r="AH183" s="128"/>
      <c r="AI183" s="175">
        <v>43996.66666666667</v>
      </c>
      <c r="AJ183" s="175">
        <v>43996.70833333333</v>
      </c>
      <c r="AK183" s="174" t="s">
        <v>326</v>
      </c>
      <c r="AL183" s="174" t="s">
        <v>332</v>
      </c>
      <c r="AM183" s="174" t="s">
        <v>456</v>
      </c>
      <c r="AN183" s="174" t="s">
        <v>346</v>
      </c>
      <c r="AO183" s="120"/>
      <c r="AQ183" s="128"/>
      <c r="AR183" s="128"/>
      <c r="AS183" s="128"/>
      <c r="AT183" s="128"/>
      <c r="AU183" s="128"/>
      <c r="AV183" s="128"/>
    </row>
    <row r="184" ht="16.5" customHeight="1">
      <c r="A184" s="173">
        <v>43995.0</v>
      </c>
      <c r="B184" s="174" t="s">
        <v>222</v>
      </c>
      <c r="C184" s="128"/>
      <c r="D184" s="128"/>
      <c r="E184" s="128"/>
      <c r="F184" s="128"/>
      <c r="G184" s="128"/>
      <c r="H184" s="128"/>
      <c r="I184" s="128"/>
      <c r="J184" s="128"/>
      <c r="K184" s="128"/>
      <c r="L184" s="174">
        <v>144050.0</v>
      </c>
      <c r="M184" s="174">
        <v>5963.0</v>
      </c>
      <c r="N184" s="128"/>
      <c r="O184" s="128"/>
      <c r="P184" s="174">
        <v>1260319.0</v>
      </c>
      <c r="Q184" s="128"/>
      <c r="R184" s="128"/>
      <c r="S184" s="174">
        <v>86011.0</v>
      </c>
      <c r="T184" s="128"/>
      <c r="U184" s="128"/>
      <c r="V184" s="174">
        <v>86011.0</v>
      </c>
      <c r="W184" s="174">
        <v>1174308.0</v>
      </c>
      <c r="Y184" s="174">
        <v>2242.0</v>
      </c>
      <c r="Z184" s="161"/>
      <c r="AB184" s="128"/>
      <c r="AD184" s="128"/>
      <c r="AE184" s="174">
        <v>56535.0</v>
      </c>
      <c r="AF184" s="174">
        <v>1957.0</v>
      </c>
      <c r="AG184" s="128"/>
      <c r="AH184" s="128"/>
      <c r="AI184" s="175">
        <v>43995.70138888889</v>
      </c>
      <c r="AJ184" s="175">
        <v>43995.70972222222</v>
      </c>
      <c r="AK184" s="174" t="s">
        <v>316</v>
      </c>
      <c r="AL184" s="174" t="s">
        <v>322</v>
      </c>
      <c r="AM184" s="174" t="s">
        <v>456</v>
      </c>
      <c r="AN184" s="174" t="s">
        <v>346</v>
      </c>
      <c r="AO184" s="120"/>
      <c r="AQ184" s="128"/>
      <c r="AR184" s="128"/>
      <c r="AS184" s="128"/>
      <c r="AT184" s="128"/>
      <c r="AU184" s="128"/>
      <c r="AV184" s="128"/>
    </row>
    <row r="185" ht="16.5" customHeight="1">
      <c r="A185" s="173">
        <v>43994.0</v>
      </c>
      <c r="B185" s="174" t="s">
        <v>222</v>
      </c>
      <c r="C185" s="128"/>
      <c r="D185" s="128"/>
      <c r="E185" s="128"/>
      <c r="F185" s="128"/>
      <c r="G185" s="128"/>
      <c r="H185" s="128"/>
      <c r="I185" s="128"/>
      <c r="J185" s="128"/>
      <c r="K185" s="128"/>
      <c r="L185" s="174">
        <v>143174.0</v>
      </c>
      <c r="M185" s="174">
        <v>5925.0</v>
      </c>
      <c r="N185" s="128"/>
      <c r="O185" s="128"/>
      <c r="P185" s="174">
        <v>1226957.0</v>
      </c>
      <c r="Q185" s="128"/>
      <c r="R185" s="128"/>
      <c r="S185" s="174">
        <v>83680.0</v>
      </c>
      <c r="T185" s="128"/>
      <c r="U185" s="128"/>
      <c r="V185" s="174">
        <v>83680.0</v>
      </c>
      <c r="W185" s="174">
        <v>1143277.0</v>
      </c>
      <c r="Y185" s="174">
        <v>2166.0</v>
      </c>
      <c r="Z185" s="161"/>
      <c r="AB185" s="128"/>
      <c r="AD185" s="128"/>
      <c r="AE185" s="174">
        <v>55258.0</v>
      </c>
      <c r="AF185" s="174">
        <v>1939.0</v>
      </c>
      <c r="AG185" s="128"/>
      <c r="AH185" s="128"/>
      <c r="AI185" s="175">
        <v>43994.694444444445</v>
      </c>
      <c r="AJ185" s="175">
        <v>43994.7125</v>
      </c>
      <c r="AK185" s="174" t="s">
        <v>319</v>
      </c>
      <c r="AL185" s="174" t="s">
        <v>333</v>
      </c>
      <c r="AM185" s="174" t="s">
        <v>456</v>
      </c>
      <c r="AN185" s="174" t="s">
        <v>346</v>
      </c>
      <c r="AO185" s="120"/>
      <c r="AQ185" s="128"/>
      <c r="AR185" s="128"/>
      <c r="AS185" s="128"/>
      <c r="AT185" s="128"/>
      <c r="AU185" s="128"/>
      <c r="AV185" s="128"/>
    </row>
    <row r="186" ht="16.5" customHeight="1">
      <c r="A186" s="173">
        <v>43993.0</v>
      </c>
      <c r="B186" s="174" t="s">
        <v>222</v>
      </c>
      <c r="C186" s="128"/>
      <c r="D186" s="128"/>
      <c r="E186" s="128"/>
      <c r="F186" s="128"/>
      <c r="G186" s="128"/>
      <c r="H186" s="128"/>
      <c r="I186" s="128"/>
      <c r="J186" s="128"/>
      <c r="K186" s="128"/>
      <c r="L186" s="174">
        <v>142573.0</v>
      </c>
      <c r="M186" s="174">
        <v>5906.0</v>
      </c>
      <c r="N186" s="128"/>
      <c r="O186" s="128"/>
      <c r="P186" s="174">
        <v>1206320.0</v>
      </c>
      <c r="Q186" s="128"/>
      <c r="R186" s="128"/>
      <c r="S186" s="174">
        <v>81583.0</v>
      </c>
      <c r="T186" s="128"/>
      <c r="U186" s="128"/>
      <c r="V186" s="174">
        <v>81583.0</v>
      </c>
      <c r="W186" s="174">
        <v>1124737.0</v>
      </c>
      <c r="Y186" s="174">
        <v>2008.0</v>
      </c>
      <c r="Z186" s="161"/>
      <c r="AB186" s="128"/>
      <c r="AD186" s="128"/>
      <c r="AE186" s="174">
        <v>54096.0</v>
      </c>
      <c r="AF186" s="174">
        <v>1920.0</v>
      </c>
      <c r="AG186" s="128"/>
      <c r="AH186" s="128"/>
      <c r="AI186" s="175">
        <v>43993.89583333333</v>
      </c>
      <c r="AJ186" s="175">
        <v>43993.95208333334</v>
      </c>
      <c r="AK186" s="174" t="s">
        <v>321</v>
      </c>
      <c r="AL186" s="174" t="s">
        <v>326</v>
      </c>
      <c r="AM186" s="174" t="s">
        <v>457</v>
      </c>
      <c r="AN186" s="174" t="s">
        <v>346</v>
      </c>
      <c r="AO186" s="120"/>
      <c r="AQ186" s="128"/>
      <c r="AR186" s="128"/>
      <c r="AS186" s="128"/>
      <c r="AT186" s="128"/>
      <c r="AU186" s="128"/>
      <c r="AV186" s="128"/>
    </row>
    <row r="187" ht="16.5" customHeight="1">
      <c r="A187" s="173">
        <v>43992.0</v>
      </c>
      <c r="B187" s="174" t="s">
        <v>222</v>
      </c>
      <c r="C187" s="128"/>
      <c r="D187" s="128"/>
      <c r="E187" s="128"/>
      <c r="F187" s="128"/>
      <c r="G187" s="128"/>
      <c r="H187" s="128"/>
      <c r="I187" s="128"/>
      <c r="J187" s="128"/>
      <c r="K187" s="128"/>
      <c r="L187" s="174">
        <v>140962.0</v>
      </c>
      <c r="M187" s="174">
        <v>5812.0</v>
      </c>
      <c r="N187" s="128"/>
      <c r="O187" s="128"/>
      <c r="P187" s="174">
        <v>1161087.0</v>
      </c>
      <c r="Q187" s="128"/>
      <c r="R187" s="128"/>
      <c r="S187" s="174">
        <v>79757.0</v>
      </c>
      <c r="T187" s="128"/>
      <c r="U187" s="128"/>
      <c r="V187" s="174">
        <v>79757.0</v>
      </c>
      <c r="W187" s="174">
        <v>1081330.0</v>
      </c>
      <c r="Y187" s="174">
        <v>2153.0</v>
      </c>
      <c r="Z187" s="161"/>
      <c r="AB187" s="128"/>
      <c r="AD187" s="128"/>
      <c r="AE187" s="174">
        <v>52449.0</v>
      </c>
      <c r="AF187" s="174">
        <v>1885.0</v>
      </c>
      <c r="AG187" s="128"/>
      <c r="AH187" s="128"/>
      <c r="AI187" s="175">
        <v>43992.69791666667</v>
      </c>
      <c r="AJ187" s="175">
        <v>43992.71041666667</v>
      </c>
      <c r="AK187" s="174" t="s">
        <v>321</v>
      </c>
      <c r="AL187" s="174" t="s">
        <v>326</v>
      </c>
      <c r="AM187" s="174" t="s">
        <v>457</v>
      </c>
      <c r="AN187" s="174" t="s">
        <v>346</v>
      </c>
      <c r="AO187" s="120"/>
      <c r="AQ187" s="128"/>
      <c r="AR187" s="128"/>
      <c r="AS187" s="128"/>
      <c r="AT187" s="128"/>
      <c r="AU187" s="128"/>
      <c r="AV187" s="128"/>
    </row>
    <row r="188" ht="16.5" customHeight="1">
      <c r="A188" s="173">
        <v>43991.0</v>
      </c>
      <c r="B188" s="174" t="s">
        <v>222</v>
      </c>
      <c r="C188" s="128"/>
      <c r="D188" s="128"/>
      <c r="E188" s="128"/>
      <c r="F188" s="128"/>
      <c r="G188" s="128"/>
      <c r="H188" s="128"/>
      <c r="I188" s="128"/>
      <c r="J188" s="128"/>
      <c r="K188" s="128"/>
      <c r="L188" s="174">
        <v>138784.0</v>
      </c>
      <c r="M188" s="174">
        <v>5710.0</v>
      </c>
      <c r="N188" s="128"/>
      <c r="O188" s="128"/>
      <c r="P188" s="174">
        <v>1147355.0</v>
      </c>
      <c r="Q188" s="128"/>
      <c r="R188" s="128"/>
      <c r="S188" s="174">
        <v>77253.0</v>
      </c>
      <c r="T188" s="128"/>
      <c r="U188" s="128"/>
      <c r="V188" s="174">
        <v>77253.0</v>
      </c>
      <c r="W188" s="174">
        <v>1070102.0</v>
      </c>
      <c r="Y188" s="174">
        <v>2056.0</v>
      </c>
      <c r="Z188" s="161"/>
      <c r="AB188" s="128"/>
      <c r="AD188" s="128"/>
      <c r="AE188" s="174">
        <v>51140.0</v>
      </c>
      <c r="AF188" s="174">
        <v>1853.0</v>
      </c>
      <c r="AG188" s="128"/>
      <c r="AH188" s="128"/>
      <c r="AI188" s="175">
        <v>43991.70138888889</v>
      </c>
      <c r="AJ188" s="175">
        <v>43991.71151620371</v>
      </c>
      <c r="AK188" s="174" t="s">
        <v>349</v>
      </c>
      <c r="AL188" s="174" t="s">
        <v>326</v>
      </c>
      <c r="AM188" s="174" t="s">
        <v>458</v>
      </c>
      <c r="AN188" s="174" t="s">
        <v>346</v>
      </c>
      <c r="AO188" s="120"/>
      <c r="AQ188" s="128"/>
      <c r="AR188" s="128"/>
      <c r="AS188" s="128"/>
      <c r="AT188" s="128"/>
      <c r="AU188" s="128"/>
      <c r="AV188" s="128"/>
    </row>
    <row r="189" ht="16.5" customHeight="1">
      <c r="A189" s="173">
        <v>43990.0</v>
      </c>
      <c r="B189" s="174" t="s">
        <v>222</v>
      </c>
      <c r="C189" s="128"/>
      <c r="D189" s="128"/>
      <c r="E189" s="128"/>
      <c r="F189" s="128"/>
      <c r="G189" s="128"/>
      <c r="H189" s="128"/>
      <c r="I189" s="128"/>
      <c r="J189" s="128"/>
      <c r="K189" s="128"/>
      <c r="L189" s="174">
        <v>118509.0</v>
      </c>
      <c r="M189" s="174">
        <v>4767.0</v>
      </c>
      <c r="N189" s="128"/>
      <c r="O189" s="128"/>
      <c r="P189" s="174">
        <v>1120316.0</v>
      </c>
      <c r="Q189" s="128"/>
      <c r="R189" s="128"/>
      <c r="S189" s="174">
        <v>75616.0</v>
      </c>
      <c r="T189" s="128"/>
      <c r="U189" s="128"/>
      <c r="V189" s="174">
        <v>75616.0</v>
      </c>
      <c r="W189" s="174">
        <v>1044700.0</v>
      </c>
      <c r="Y189" s="174">
        <v>1935.0</v>
      </c>
      <c r="Z189" s="161"/>
      <c r="AB189" s="128"/>
      <c r="AD189" s="128"/>
      <c r="AE189" s="174">
        <v>49758.0</v>
      </c>
      <c r="AF189" s="174">
        <v>1830.0</v>
      </c>
      <c r="AH189" s="128"/>
      <c r="AI189" s="175">
        <v>43989.6875</v>
      </c>
      <c r="AJ189" s="175">
        <v>43990.72361111111</v>
      </c>
      <c r="AK189" s="174" t="s">
        <v>435</v>
      </c>
      <c r="AL189" s="174" t="s">
        <v>331</v>
      </c>
      <c r="AM189" s="174" t="s">
        <v>458</v>
      </c>
      <c r="AN189" s="174" t="s">
        <v>346</v>
      </c>
      <c r="AO189" s="120"/>
      <c r="AQ189" s="128"/>
      <c r="AR189" s="128"/>
      <c r="AS189" s="128"/>
      <c r="AT189" s="128"/>
      <c r="AU189" s="128"/>
      <c r="AV189" s="128"/>
    </row>
    <row r="190" ht="16.5" customHeight="1">
      <c r="A190" s="173">
        <v>43989.0</v>
      </c>
      <c r="B190" s="174" t="s">
        <v>222</v>
      </c>
      <c r="C190" s="128"/>
      <c r="D190" s="128"/>
      <c r="E190" s="128"/>
      <c r="F190" s="128"/>
      <c r="G190" s="128"/>
      <c r="H190" s="128"/>
      <c r="I190" s="128"/>
      <c r="J190" s="128"/>
      <c r="K190" s="128"/>
      <c r="L190" s="174">
        <v>118509.0</v>
      </c>
      <c r="M190" s="174">
        <v>4767.0</v>
      </c>
      <c r="N190" s="128"/>
      <c r="O190" s="128"/>
      <c r="P190" s="174">
        <v>1100446.0</v>
      </c>
      <c r="Q190" s="128"/>
      <c r="R190" s="128"/>
      <c r="S190" s="174">
        <v>74978.0</v>
      </c>
      <c r="T190" s="128"/>
      <c r="U190" s="128"/>
      <c r="V190" s="174">
        <v>74978.0</v>
      </c>
      <c r="W190" s="174">
        <v>1025468.0</v>
      </c>
      <c r="Y190" s="174">
        <v>1878.0</v>
      </c>
      <c r="Z190" s="161"/>
      <c r="AB190" s="128"/>
      <c r="AD190" s="128"/>
      <c r="AE190" s="174">
        <v>49758.0</v>
      </c>
      <c r="AF190" s="174">
        <v>1830.0</v>
      </c>
      <c r="AH190" s="128"/>
      <c r="AI190" s="175">
        <v>43989.60416666667</v>
      </c>
      <c r="AJ190" s="176">
        <v>43989.714583333334</v>
      </c>
      <c r="AK190" s="174" t="s">
        <v>319</v>
      </c>
      <c r="AL190" s="174" t="s">
        <v>333</v>
      </c>
      <c r="AM190" s="174" t="s">
        <v>458</v>
      </c>
      <c r="AN190" s="174" t="s">
        <v>346</v>
      </c>
      <c r="AO190" s="120"/>
      <c r="AQ190" s="128"/>
      <c r="AR190" s="128"/>
      <c r="AS190" s="128"/>
      <c r="AT190" s="128"/>
      <c r="AU190" s="128"/>
      <c r="AV190" s="128"/>
    </row>
    <row r="191" ht="16.5" customHeight="1">
      <c r="A191" s="173">
        <v>43988.0</v>
      </c>
      <c r="B191" s="174" t="s">
        <v>222</v>
      </c>
      <c r="C191" s="128"/>
      <c r="D191" s="128"/>
      <c r="E191" s="128"/>
      <c r="F191" s="128"/>
      <c r="G191" s="128"/>
      <c r="H191" s="128"/>
      <c r="I191" s="128"/>
      <c r="J191" s="128"/>
      <c r="K191" s="128"/>
      <c r="L191" s="174">
        <v>115910.0</v>
      </c>
      <c r="M191" s="174">
        <v>4659.0</v>
      </c>
      <c r="N191" s="128"/>
      <c r="O191" s="128"/>
      <c r="P191" s="174">
        <v>1093277.0</v>
      </c>
      <c r="Q191" s="128"/>
      <c r="R191" s="128"/>
      <c r="S191" s="174">
        <v>73553.0</v>
      </c>
      <c r="T191" s="128"/>
      <c r="U191" s="128"/>
      <c r="V191" s="174">
        <v>73553.0</v>
      </c>
      <c r="W191" s="174">
        <v>1019724.0</v>
      </c>
      <c r="Y191" s="174">
        <v>1822.0</v>
      </c>
      <c r="Z191" s="161"/>
      <c r="AB191" s="128"/>
      <c r="AD191" s="128"/>
      <c r="AE191" s="174">
        <v>48895.0</v>
      </c>
      <c r="AF191" s="174">
        <v>1819.0</v>
      </c>
      <c r="AH191" s="128"/>
      <c r="AI191" s="175">
        <v>43988.70833333333</v>
      </c>
      <c r="AJ191" s="176">
        <v>43988.714583333334</v>
      </c>
      <c r="AK191" s="174" t="s">
        <v>435</v>
      </c>
      <c r="AL191" s="174" t="s">
        <v>333</v>
      </c>
      <c r="AM191" s="174" t="s">
        <v>458</v>
      </c>
      <c r="AN191" s="174" t="s">
        <v>346</v>
      </c>
      <c r="AO191" s="120"/>
      <c r="AQ191" s="128"/>
      <c r="AR191" s="128"/>
      <c r="AS191" s="128"/>
      <c r="AT191" s="128"/>
      <c r="AU191" s="128"/>
      <c r="AV191" s="128"/>
    </row>
    <row r="192" ht="16.5" customHeight="1">
      <c r="A192" s="173">
        <v>43987.0</v>
      </c>
      <c r="B192" s="174" t="s">
        <v>222</v>
      </c>
      <c r="C192" s="128"/>
      <c r="D192" s="128"/>
      <c r="E192" s="128"/>
      <c r="F192" s="128"/>
      <c r="G192" s="128"/>
      <c r="H192" s="128"/>
      <c r="I192" s="128"/>
      <c r="J192" s="128"/>
      <c r="K192" s="128"/>
      <c r="L192" s="174">
        <v>113372.0</v>
      </c>
      <c r="M192" s="174">
        <v>4549.0</v>
      </c>
      <c r="N192" s="128"/>
      <c r="O192" s="128"/>
      <c r="P192" s="174">
        <v>1061576.0</v>
      </c>
      <c r="Q192" s="128"/>
      <c r="R192" s="128"/>
      <c r="S192" s="174">
        <v>71613.0</v>
      </c>
      <c r="T192" s="128"/>
      <c r="U192" s="128"/>
      <c r="V192" s="174">
        <v>71613.0</v>
      </c>
      <c r="W192" s="174">
        <v>989963.0</v>
      </c>
      <c r="Y192" s="174">
        <v>1855.0</v>
      </c>
      <c r="Z192" s="161"/>
      <c r="AB192" s="128"/>
      <c r="AD192" s="128"/>
      <c r="AE192" s="174">
        <v>47865.0</v>
      </c>
      <c r="AF192" s="174">
        <v>1788.0</v>
      </c>
      <c r="AH192" s="128"/>
      <c r="AI192" s="175">
        <v>43987.70833333333</v>
      </c>
      <c r="AJ192" s="176">
        <v>43987.72152777778</v>
      </c>
      <c r="AK192" s="174" t="s">
        <v>459</v>
      </c>
      <c r="AL192" s="174" t="s">
        <v>322</v>
      </c>
      <c r="AM192" s="174" t="s">
        <v>458</v>
      </c>
      <c r="AN192" s="174" t="s">
        <v>346</v>
      </c>
      <c r="AO192" s="120"/>
      <c r="AQ192" s="128"/>
      <c r="AR192" s="128"/>
      <c r="AS192" s="128"/>
      <c r="AT192" s="128"/>
      <c r="AU192" s="128"/>
      <c r="AV192" s="128"/>
    </row>
    <row r="193" ht="16.5" customHeight="1">
      <c r="A193" s="173">
        <v>43986.0</v>
      </c>
      <c r="B193" s="174" t="s">
        <v>222</v>
      </c>
      <c r="C193" s="128"/>
      <c r="D193" s="128"/>
      <c r="E193" s="128"/>
      <c r="F193" s="128"/>
      <c r="G193" s="128"/>
      <c r="H193" s="128"/>
      <c r="I193" s="128"/>
      <c r="J193" s="128"/>
      <c r="K193" s="128"/>
      <c r="L193" s="174">
        <v>112313.0</v>
      </c>
      <c r="M193" s="174">
        <v>4500.0</v>
      </c>
      <c r="N193" s="128"/>
      <c r="O193" s="128"/>
      <c r="P193" s="174">
        <v>1038555.0</v>
      </c>
      <c r="Q193" s="128"/>
      <c r="R193" s="128"/>
      <c r="S193" s="174">
        <v>69920.0</v>
      </c>
      <c r="T193" s="128"/>
      <c r="U193" s="128"/>
      <c r="V193" s="174">
        <v>69920.0</v>
      </c>
      <c r="W193" s="174">
        <v>968635.0</v>
      </c>
      <c r="Y193" s="174">
        <v>1796.0</v>
      </c>
      <c r="Z193" s="161"/>
      <c r="AB193" s="128"/>
      <c r="AD193" s="128"/>
      <c r="AE193" s="174">
        <v>46799.0</v>
      </c>
      <c r="AF193" s="174">
        <v>1767.0</v>
      </c>
      <c r="AH193" s="128"/>
      <c r="AI193" s="175">
        <v>43986.70138888889</v>
      </c>
      <c r="AJ193" s="176">
        <v>43986.71388888889</v>
      </c>
      <c r="AK193" s="174" t="s">
        <v>460</v>
      </c>
      <c r="AL193" s="174" t="s">
        <v>322</v>
      </c>
      <c r="AM193" s="174" t="s">
        <v>458</v>
      </c>
      <c r="AN193" s="174" t="s">
        <v>346</v>
      </c>
      <c r="AO193" s="120"/>
      <c r="AQ193" s="128"/>
      <c r="AR193" s="128"/>
      <c r="AS193" s="128"/>
      <c r="AT193" s="128"/>
      <c r="AU193" s="128"/>
      <c r="AV193" s="128"/>
    </row>
    <row r="194" ht="16.5" customHeight="1">
      <c r="A194" s="173">
        <v>43985.0</v>
      </c>
      <c r="B194" s="174" t="s">
        <v>222</v>
      </c>
      <c r="C194" s="128"/>
      <c r="D194" s="128"/>
      <c r="E194" s="128"/>
      <c r="F194" s="128"/>
      <c r="G194" s="128"/>
      <c r="H194" s="128"/>
      <c r="I194" s="128"/>
      <c r="J194" s="128"/>
      <c r="K194" s="128"/>
      <c r="L194" s="174">
        <v>110506.0</v>
      </c>
      <c r="M194" s="174">
        <v>4395.0</v>
      </c>
      <c r="N194" s="128"/>
      <c r="O194" s="128"/>
      <c r="P194" s="174">
        <v>1006768.0</v>
      </c>
      <c r="Q194" s="128"/>
      <c r="R194" s="128"/>
      <c r="S194" s="174">
        <v>68271.0</v>
      </c>
      <c r="T194" s="128"/>
      <c r="U194" s="128"/>
      <c r="V194" s="174">
        <v>68271.0</v>
      </c>
      <c r="W194" s="174">
        <v>938497.0</v>
      </c>
      <c r="Y194" s="174">
        <v>1487.0</v>
      </c>
      <c r="Z194" s="161"/>
      <c r="AB194" s="128"/>
      <c r="AD194" s="128"/>
      <c r="AE194" s="174">
        <v>45858.0</v>
      </c>
      <c r="AF194" s="174">
        <v>1734.0</v>
      </c>
      <c r="AH194" s="128"/>
      <c r="AI194" s="175">
        <v>43985.68402777778</v>
      </c>
      <c r="AJ194" s="176">
        <v>43985.70972222222</v>
      </c>
      <c r="AK194" s="174" t="s">
        <v>326</v>
      </c>
      <c r="AL194" s="174" t="s">
        <v>332</v>
      </c>
      <c r="AM194" s="174" t="s">
        <v>458</v>
      </c>
      <c r="AN194" s="174" t="s">
        <v>346</v>
      </c>
      <c r="AO194" s="120"/>
      <c r="AQ194" s="128"/>
      <c r="AR194" s="128"/>
      <c r="AS194" s="128"/>
      <c r="AT194" s="128"/>
      <c r="AU194" s="128"/>
      <c r="AV194" s="128"/>
    </row>
    <row r="195" ht="16.5" customHeight="1">
      <c r="A195" s="173">
        <v>43984.0</v>
      </c>
      <c r="B195" s="174" t="s">
        <v>222</v>
      </c>
      <c r="C195" s="128"/>
      <c r="D195" s="128"/>
      <c r="E195" s="128"/>
      <c r="F195" s="128"/>
      <c r="G195" s="128"/>
      <c r="H195" s="128"/>
      <c r="I195" s="128"/>
      <c r="J195" s="128"/>
      <c r="K195" s="128"/>
      <c r="L195" s="174">
        <v>107452.0</v>
      </c>
      <c r="M195" s="174">
        <v>4258.0</v>
      </c>
      <c r="N195" s="128"/>
      <c r="O195" s="128"/>
      <c r="P195" s="174">
        <v>986224.0</v>
      </c>
      <c r="Q195" s="128"/>
      <c r="R195" s="128"/>
      <c r="S195" s="174">
        <v>66568.0</v>
      </c>
      <c r="T195" s="128"/>
      <c r="U195" s="128"/>
      <c r="V195" s="174">
        <v>66568.0</v>
      </c>
      <c r="W195" s="174">
        <v>919656.0</v>
      </c>
      <c r="Y195" s="174">
        <v>1773.0</v>
      </c>
      <c r="Z195" s="161"/>
      <c r="AB195" s="128"/>
      <c r="AD195" s="128"/>
      <c r="AE195" s="174">
        <v>44517.0</v>
      </c>
      <c r="AF195" s="174">
        <v>1698.0</v>
      </c>
      <c r="AH195" s="128"/>
      <c r="AI195" s="175">
        <v>43984.66666666667</v>
      </c>
      <c r="AJ195" s="176">
        <v>43984.71666666667</v>
      </c>
      <c r="AK195" s="174" t="s">
        <v>326</v>
      </c>
      <c r="AL195" s="174" t="s">
        <v>332</v>
      </c>
      <c r="AM195" s="174" t="s">
        <v>458</v>
      </c>
      <c r="AN195" s="174" t="s">
        <v>346</v>
      </c>
      <c r="AO195" s="120"/>
      <c r="AQ195" s="128"/>
      <c r="AR195" s="128"/>
      <c r="AS195" s="128"/>
      <c r="AT195" s="128"/>
      <c r="AU195" s="128"/>
      <c r="AV195" s="128"/>
    </row>
    <row r="196" ht="16.5" customHeight="1">
      <c r="A196" s="173">
        <v>43983.0</v>
      </c>
      <c r="B196" s="174" t="s">
        <v>222</v>
      </c>
      <c r="C196" s="128"/>
      <c r="D196" s="128"/>
      <c r="E196" s="128"/>
      <c r="F196" s="128"/>
      <c r="G196" s="128"/>
      <c r="H196" s="128"/>
      <c r="I196" s="128"/>
      <c r="J196" s="128"/>
      <c r="K196" s="128"/>
      <c r="L196" s="174">
        <v>103460.0</v>
      </c>
      <c r="M196" s="174">
        <v>4080.0</v>
      </c>
      <c r="N196" s="128"/>
      <c r="O196" s="128"/>
      <c r="P196" s="174">
        <v>970031.0</v>
      </c>
      <c r="Q196" s="128"/>
      <c r="R196" s="128"/>
      <c r="S196" s="174">
        <v>64880.0</v>
      </c>
      <c r="T196" s="128"/>
      <c r="U196" s="128"/>
      <c r="V196" s="174">
        <v>64880.0</v>
      </c>
      <c r="W196" s="174">
        <v>905151.0</v>
      </c>
      <c r="Y196" s="174">
        <v>1756.0</v>
      </c>
      <c r="Z196" s="161"/>
      <c r="AB196" s="128"/>
      <c r="AD196" s="128"/>
      <c r="AE196" s="174">
        <v>43338.0</v>
      </c>
      <c r="AF196" s="174">
        <v>1678.0</v>
      </c>
      <c r="AH196" s="128"/>
      <c r="AI196" s="175">
        <v>43983.70833333333</v>
      </c>
      <c r="AJ196" s="176">
        <v>43983.722916666666</v>
      </c>
      <c r="AK196" s="174" t="s">
        <v>333</v>
      </c>
      <c r="AL196" s="174" t="s">
        <v>334</v>
      </c>
      <c r="AM196" s="174" t="s">
        <v>458</v>
      </c>
      <c r="AN196" s="174" t="s">
        <v>346</v>
      </c>
      <c r="AO196" s="120"/>
      <c r="AQ196" s="128"/>
      <c r="AR196" s="128"/>
      <c r="AS196" s="128"/>
      <c r="AT196" s="128"/>
      <c r="AU196" s="128"/>
      <c r="AV196" s="128"/>
    </row>
    <row r="197" ht="16.5" customHeight="1">
      <c r="A197" s="173">
        <v>43982.0</v>
      </c>
      <c r="B197" s="174" t="s">
        <v>222</v>
      </c>
      <c r="C197" s="128"/>
      <c r="D197" s="128"/>
      <c r="E197" s="128"/>
      <c r="F197" s="128"/>
      <c r="G197" s="128"/>
      <c r="H197" s="128"/>
      <c r="I197" s="128"/>
      <c r="J197" s="128"/>
      <c r="K197" s="128"/>
      <c r="L197" s="174">
        <v>102928.0</v>
      </c>
      <c r="M197" s="174">
        <v>4044.0</v>
      </c>
      <c r="N197" s="128"/>
      <c r="O197" s="128"/>
      <c r="P197" s="174">
        <v>951865.0</v>
      </c>
      <c r="Q197" s="128"/>
      <c r="R197" s="128"/>
      <c r="S197" s="174">
        <v>64287.0</v>
      </c>
      <c r="T197" s="128"/>
      <c r="U197" s="128"/>
      <c r="V197" s="168">
        <v>64287.0</v>
      </c>
      <c r="W197" s="168">
        <v>887578.0</v>
      </c>
      <c r="Y197" s="168">
        <v>1684.0</v>
      </c>
      <c r="Z197" s="161"/>
      <c r="AE197" s="168">
        <v>42423.0</v>
      </c>
      <c r="AF197" s="168">
        <v>1672.0</v>
      </c>
      <c r="AH197" s="128"/>
      <c r="AI197" s="175">
        <v>43982.6875</v>
      </c>
      <c r="AJ197" s="175">
        <v>43982.725694444445</v>
      </c>
      <c r="AK197" s="174" t="s">
        <v>461</v>
      </c>
      <c r="AL197" s="174" t="s">
        <v>336</v>
      </c>
      <c r="AM197" s="174" t="s">
        <v>458</v>
      </c>
      <c r="AN197" s="174" t="s">
        <v>346</v>
      </c>
      <c r="AQ197" s="128"/>
      <c r="AR197" s="128"/>
      <c r="AS197" s="128"/>
      <c r="AT197" s="128"/>
      <c r="AU197" s="128"/>
      <c r="AV197" s="128"/>
    </row>
    <row r="198" ht="16.5" customHeight="1">
      <c r="A198" s="173">
        <v>43981.0</v>
      </c>
      <c r="B198" s="174" t="s">
        <v>222</v>
      </c>
      <c r="C198" s="128"/>
      <c r="D198" s="128"/>
      <c r="E198" s="128"/>
      <c r="F198" s="128"/>
      <c r="G198" s="128"/>
      <c r="H198" s="128"/>
      <c r="I198" s="128"/>
      <c r="J198" s="128"/>
      <c r="K198" s="128"/>
      <c r="L198" s="174">
        <v>98932.0</v>
      </c>
      <c r="M198" s="174">
        <v>3882.0</v>
      </c>
      <c r="N198" s="128"/>
      <c r="O198" s="128"/>
      <c r="P198" s="174">
        <v>928517.0</v>
      </c>
      <c r="Q198" s="128"/>
      <c r="R198" s="128"/>
      <c r="S198" s="174">
        <v>62338.0</v>
      </c>
      <c r="T198" s="128"/>
      <c r="U198" s="128"/>
      <c r="V198" s="168">
        <v>62338.0</v>
      </c>
      <c r="W198" s="168">
        <v>866179.0</v>
      </c>
      <c r="Y198" s="168">
        <v>1752.0</v>
      </c>
      <c r="Z198" s="161"/>
      <c r="AE198" s="168">
        <v>40068.0</v>
      </c>
      <c r="AF198" s="168">
        <v>1626.0</v>
      </c>
      <c r="AH198" s="128"/>
      <c r="AI198" s="175">
        <v>43980.69791666667</v>
      </c>
      <c r="AJ198" s="175">
        <v>43981.68611111111</v>
      </c>
      <c r="AK198" s="174" t="s">
        <v>435</v>
      </c>
      <c r="AL198" s="174" t="s">
        <v>349</v>
      </c>
      <c r="AM198" s="174" t="s">
        <v>458</v>
      </c>
      <c r="AN198" s="174" t="s">
        <v>346</v>
      </c>
      <c r="AQ198" s="128"/>
      <c r="AR198" s="128"/>
      <c r="AS198" s="128"/>
      <c r="AT198" s="128"/>
      <c r="AU198" s="128"/>
      <c r="AV198" s="128"/>
    </row>
    <row r="199" ht="16.5" customHeight="1">
      <c r="A199" s="173">
        <v>43980.0</v>
      </c>
      <c r="B199" s="174" t="s">
        <v>222</v>
      </c>
      <c r="C199" s="128"/>
      <c r="D199" s="128"/>
      <c r="E199" s="128"/>
      <c r="F199" s="128"/>
      <c r="G199" s="128"/>
      <c r="H199" s="128"/>
      <c r="I199" s="128"/>
      <c r="J199" s="128"/>
      <c r="K199" s="128"/>
      <c r="L199" s="174">
        <v>96719.0</v>
      </c>
      <c r="M199" s="174">
        <v>3782.0</v>
      </c>
      <c r="N199" s="128"/>
      <c r="O199" s="128"/>
      <c r="P199" s="174">
        <v>893275.0</v>
      </c>
      <c r="Q199" s="128"/>
      <c r="R199" s="128"/>
      <c r="S199" s="174">
        <v>61006.0</v>
      </c>
      <c r="T199" s="128"/>
      <c r="U199" s="128"/>
      <c r="V199" s="168">
        <v>61006.0</v>
      </c>
      <c r="W199" s="168">
        <v>832269.0</v>
      </c>
      <c r="Y199" s="168">
        <v>1701.0</v>
      </c>
      <c r="Z199" s="161"/>
      <c r="AE199" s="168">
        <v>40068.0</v>
      </c>
      <c r="AF199" s="168">
        <v>1626.0</v>
      </c>
      <c r="AH199" s="128"/>
      <c r="AI199" s="175">
        <v>43979.6875</v>
      </c>
      <c r="AJ199" s="175">
        <v>43980.726388888885</v>
      </c>
      <c r="AK199" s="174" t="s">
        <v>230</v>
      </c>
      <c r="AL199" s="174" t="s">
        <v>462</v>
      </c>
      <c r="AM199" s="174" t="s">
        <v>458</v>
      </c>
      <c r="AN199" s="174" t="s">
        <v>346</v>
      </c>
      <c r="AQ199" s="128"/>
      <c r="AR199" s="128"/>
      <c r="AS199" s="128"/>
      <c r="AT199" s="128"/>
      <c r="AU199" s="128"/>
      <c r="AV199" s="128"/>
    </row>
    <row r="200" ht="16.5" customHeight="1">
      <c r="A200" s="173">
        <v>43979.0</v>
      </c>
      <c r="B200" s="174" t="s">
        <v>222</v>
      </c>
      <c r="C200" s="128"/>
      <c r="D200" s="128"/>
      <c r="E200" s="128"/>
      <c r="F200" s="128"/>
      <c r="G200" s="128"/>
      <c r="H200" s="128"/>
      <c r="I200" s="128"/>
      <c r="J200" s="128"/>
      <c r="K200" s="128"/>
      <c r="L200" s="174">
        <v>88643.0</v>
      </c>
      <c r="M200" s="174">
        <v>3445.0</v>
      </c>
      <c r="N200" s="128"/>
      <c r="O200" s="128"/>
      <c r="P200" s="174">
        <v>873218.0</v>
      </c>
      <c r="Q200" s="128"/>
      <c r="R200" s="128"/>
      <c r="S200" s="174">
        <v>59776.0</v>
      </c>
      <c r="T200" s="128"/>
      <c r="U200" s="128"/>
      <c r="V200" s="168">
        <v>59776.0</v>
      </c>
      <c r="W200" s="168">
        <v>813442.0</v>
      </c>
      <c r="Y200" s="168">
        <v>1692.0</v>
      </c>
      <c r="Z200" s="161"/>
      <c r="AE200" s="168">
        <v>38905.0</v>
      </c>
      <c r="AF200" s="168">
        <v>1601.0</v>
      </c>
      <c r="AH200" s="128"/>
      <c r="AI200" s="175">
        <v>43979.6875</v>
      </c>
      <c r="AJ200" s="175">
        <v>43980.726388888885</v>
      </c>
      <c r="AK200" s="174" t="s">
        <v>230</v>
      </c>
      <c r="AL200" s="174" t="s">
        <v>462</v>
      </c>
      <c r="AM200" s="174" t="s">
        <v>458</v>
      </c>
      <c r="AN200" s="174" t="s">
        <v>346</v>
      </c>
      <c r="AQ200" s="128"/>
      <c r="AR200" s="128"/>
      <c r="AS200" s="128"/>
      <c r="AT200" s="128"/>
      <c r="AU200" s="128"/>
      <c r="AV200" s="128"/>
    </row>
    <row r="201" ht="16.5" customHeight="1">
      <c r="A201" s="173">
        <v>43978.0</v>
      </c>
      <c r="B201" s="174" t="s">
        <v>222</v>
      </c>
      <c r="C201" s="128"/>
      <c r="D201" s="128"/>
      <c r="E201" s="128"/>
      <c r="F201" s="128"/>
      <c r="G201" s="128"/>
      <c r="H201" s="128"/>
      <c r="I201" s="128"/>
      <c r="J201" s="128"/>
      <c r="K201" s="128"/>
      <c r="L201" s="174">
        <v>87565.0</v>
      </c>
      <c r="M201" s="174">
        <v>3406.0</v>
      </c>
      <c r="N201" s="128"/>
      <c r="O201" s="128"/>
      <c r="P201" s="174">
        <v>855674.0</v>
      </c>
      <c r="Q201" s="128"/>
      <c r="R201" s="128"/>
      <c r="S201" s="174">
        <v>57921.0</v>
      </c>
      <c r="T201" s="128"/>
      <c r="U201" s="128"/>
      <c r="V201" s="168">
        <v>57921.0</v>
      </c>
      <c r="W201" s="168">
        <v>797753.0</v>
      </c>
      <c r="Y201" s="168">
        <v>1645.0</v>
      </c>
      <c r="Z201" s="161"/>
      <c r="AE201" s="168">
        <v>37626.0</v>
      </c>
      <c r="AF201" s="168">
        <v>1562.0</v>
      </c>
      <c r="AH201" s="128"/>
      <c r="AI201" s="175">
        <v>43978.694444444445</v>
      </c>
      <c r="AJ201" s="175">
        <v>43978.711805555555</v>
      </c>
      <c r="AK201" s="174" t="s">
        <v>332</v>
      </c>
      <c r="AL201" s="174" t="s">
        <v>333</v>
      </c>
      <c r="AM201" s="174" t="s">
        <v>463</v>
      </c>
      <c r="AN201" s="174" t="s">
        <v>346</v>
      </c>
      <c r="AQ201" s="128"/>
      <c r="AR201" s="128"/>
      <c r="AS201" s="128"/>
      <c r="AT201" s="128"/>
      <c r="AU201" s="128"/>
      <c r="AV201" s="128"/>
    </row>
    <row r="202" ht="16.5" customHeight="1">
      <c r="A202" s="173">
        <v>43977.0</v>
      </c>
      <c r="B202" s="174" t="s">
        <v>222</v>
      </c>
      <c r="C202" s="128"/>
      <c r="D202" s="128"/>
      <c r="E202" s="128"/>
      <c r="F202" s="128"/>
      <c r="G202" s="128"/>
      <c r="H202" s="128"/>
      <c r="I202" s="128"/>
      <c r="J202" s="128"/>
      <c r="K202" s="128"/>
      <c r="L202" s="174">
        <v>84841.0</v>
      </c>
      <c r="M202" s="174">
        <v>3294.0</v>
      </c>
      <c r="N202" s="128"/>
      <c r="O202" s="128"/>
      <c r="P202" s="174">
        <v>821233.0</v>
      </c>
      <c r="Q202" s="128"/>
      <c r="R202" s="128"/>
      <c r="S202" s="174">
        <v>56560.0</v>
      </c>
      <c r="T202" s="128"/>
      <c r="U202" s="128"/>
      <c r="V202" s="168">
        <v>56560.0</v>
      </c>
      <c r="W202" s="168">
        <v>764673.0</v>
      </c>
      <c r="Y202" s="168">
        <v>1534.0</v>
      </c>
      <c r="Z202" s="161"/>
      <c r="AE202" s="168">
        <v>36375.0</v>
      </c>
      <c r="AF202" s="168">
        <v>1536.0</v>
      </c>
      <c r="AH202" s="128"/>
      <c r="AI202" s="175">
        <v>43977.70833333333</v>
      </c>
      <c r="AJ202" s="175">
        <v>43977.71875</v>
      </c>
      <c r="AK202" s="174" t="s">
        <v>349</v>
      </c>
      <c r="AL202" s="174" t="s">
        <v>332</v>
      </c>
      <c r="AM202" s="174" t="s">
        <v>463</v>
      </c>
      <c r="AN202" s="174" t="s">
        <v>346</v>
      </c>
      <c r="AQ202" s="128"/>
      <c r="AR202" s="128"/>
      <c r="AS202" s="128"/>
      <c r="AT202" s="128"/>
      <c r="AU202" s="128"/>
      <c r="AV202" s="128"/>
    </row>
    <row r="203" ht="16.5" customHeight="1">
      <c r="A203" s="173">
        <v>43976.0</v>
      </c>
      <c r="B203" s="174" t="s">
        <v>222</v>
      </c>
      <c r="C203" s="128"/>
      <c r="D203" s="128"/>
      <c r="E203" s="128"/>
      <c r="F203" s="128"/>
      <c r="G203" s="128"/>
      <c r="H203" s="128"/>
      <c r="I203" s="128"/>
      <c r="J203" s="128"/>
      <c r="K203" s="128"/>
      <c r="L203" s="174">
        <v>80700.0</v>
      </c>
      <c r="M203" s="174">
        <v>3163.0</v>
      </c>
      <c r="N203" s="128"/>
      <c r="O203" s="128"/>
      <c r="P203" s="174">
        <v>805654.0</v>
      </c>
      <c r="Q203" s="128"/>
      <c r="R203" s="128"/>
      <c r="S203" s="174">
        <v>55971.0</v>
      </c>
      <c r="T203" s="128"/>
      <c r="U203" s="128"/>
      <c r="V203" s="168">
        <v>55971.0</v>
      </c>
      <c r="W203" s="168">
        <v>749683.0</v>
      </c>
      <c r="Y203" s="168">
        <v>1511.0</v>
      </c>
      <c r="Z203" s="161"/>
      <c r="AE203" s="168">
        <v>35292.0</v>
      </c>
      <c r="AF203" s="168">
        <v>1527.0</v>
      </c>
      <c r="AH203" s="128"/>
      <c r="AI203" s="175">
        <v>43976.1875</v>
      </c>
      <c r="AJ203" s="175">
        <v>43976.70621527778</v>
      </c>
      <c r="AK203" s="174" t="s">
        <v>349</v>
      </c>
      <c r="AL203" s="174" t="s">
        <v>230</v>
      </c>
      <c r="AM203" s="174" t="s">
        <v>463</v>
      </c>
      <c r="AN203" s="174" t="s">
        <v>346</v>
      </c>
      <c r="AQ203" s="128"/>
      <c r="AR203" s="128"/>
      <c r="AS203" s="128"/>
      <c r="AT203" s="128"/>
      <c r="AU203" s="128"/>
      <c r="AV203" s="128"/>
    </row>
    <row r="204" ht="16.5" customHeight="1">
      <c r="A204" s="173">
        <v>43975.0</v>
      </c>
      <c r="B204" s="174" t="s">
        <v>222</v>
      </c>
      <c r="C204" s="128"/>
      <c r="D204" s="128"/>
      <c r="E204" s="128"/>
      <c r="F204" s="128"/>
      <c r="G204" s="128"/>
      <c r="H204" s="128"/>
      <c r="I204" s="128"/>
      <c r="J204" s="128"/>
      <c r="K204" s="128"/>
      <c r="L204" s="174">
        <v>71731.0</v>
      </c>
      <c r="M204" s="174">
        <v>2866.0</v>
      </c>
      <c r="N204" s="128"/>
      <c r="O204" s="128"/>
      <c r="P204" s="174">
        <v>762706.0</v>
      </c>
      <c r="Q204" s="128"/>
      <c r="R204" s="128"/>
      <c r="S204" s="174">
        <v>55348.0</v>
      </c>
      <c r="T204" s="128"/>
      <c r="U204" s="128"/>
      <c r="V204" s="168">
        <v>55348.0</v>
      </c>
      <c r="W204" s="168">
        <v>708197.0</v>
      </c>
      <c r="Y204" s="168">
        <v>1572.0</v>
      </c>
      <c r="Z204" s="161"/>
      <c r="AE204" s="168">
        <v>33385.0</v>
      </c>
      <c r="AF204" s="168">
        <v>1506.0</v>
      </c>
      <c r="AH204" s="128"/>
      <c r="AI204" s="175">
        <v>43974.19791666667</v>
      </c>
      <c r="AJ204" s="175">
        <v>43975.62638888889</v>
      </c>
      <c r="AK204" s="174" t="s">
        <v>322</v>
      </c>
      <c r="AL204" s="174" t="s">
        <v>333</v>
      </c>
      <c r="AM204" s="174" t="s">
        <v>463</v>
      </c>
      <c r="AN204" s="174" t="s">
        <v>346</v>
      </c>
      <c r="AQ204" s="128"/>
      <c r="AR204" s="128"/>
      <c r="AS204" s="128"/>
      <c r="AT204" s="128"/>
      <c r="AU204" s="128"/>
      <c r="AV204" s="128"/>
    </row>
    <row r="205" ht="16.5" customHeight="1">
      <c r="A205" s="173">
        <v>43974.0</v>
      </c>
      <c r="B205" s="174" t="s">
        <v>222</v>
      </c>
      <c r="C205" s="128"/>
      <c r="D205" s="128"/>
      <c r="E205" s="128"/>
      <c r="F205" s="128"/>
      <c r="G205" s="128"/>
      <c r="H205" s="128"/>
      <c r="I205" s="128"/>
      <c r="J205" s="128"/>
      <c r="K205" s="128"/>
      <c r="L205" s="174">
        <v>60252.0</v>
      </c>
      <c r="M205" s="174">
        <v>2463.0</v>
      </c>
      <c r="N205" s="128"/>
      <c r="O205" s="128"/>
      <c r="P205" s="174">
        <v>762706.0</v>
      </c>
      <c r="Q205" s="128"/>
      <c r="R205" s="128"/>
      <c r="S205" s="174">
        <v>54509.0</v>
      </c>
      <c r="T205" s="128"/>
      <c r="U205" s="128"/>
      <c r="V205" s="168">
        <v>54509.0</v>
      </c>
      <c r="W205" s="168">
        <v>708197.0</v>
      </c>
      <c r="Y205" s="168">
        <v>1688.0</v>
      </c>
      <c r="Z205" s="161"/>
      <c r="AE205" s="168">
        <v>32277.0</v>
      </c>
      <c r="AF205" s="168">
        <v>1506.0</v>
      </c>
      <c r="AH205" s="128"/>
      <c r="AI205" s="175">
        <v>43973.70833333333</v>
      </c>
      <c r="AJ205" s="175">
        <v>43974.69375</v>
      </c>
      <c r="AK205" s="174" t="s">
        <v>435</v>
      </c>
      <c r="AL205" s="174" t="s">
        <v>349</v>
      </c>
      <c r="AM205" s="174" t="s">
        <v>464</v>
      </c>
      <c r="AN205" s="174" t="s">
        <v>346</v>
      </c>
      <c r="AQ205" s="128"/>
      <c r="AR205" s="128"/>
      <c r="AS205" s="128"/>
      <c r="AT205" s="128"/>
      <c r="AU205" s="128"/>
      <c r="AV205" s="128"/>
    </row>
    <row r="206" ht="16.5" customHeight="1">
      <c r="A206" s="173">
        <v>43973.0</v>
      </c>
      <c r="B206" s="174" t="s">
        <v>222</v>
      </c>
      <c r="C206" s="128"/>
      <c r="D206" s="128"/>
      <c r="E206" s="128"/>
      <c r="F206" s="128"/>
      <c r="G206" s="128"/>
      <c r="H206" s="128"/>
      <c r="I206" s="128"/>
      <c r="J206" s="128"/>
      <c r="K206" s="128"/>
      <c r="L206" s="174">
        <v>49313.0</v>
      </c>
      <c r="M206" s="174">
        <v>2463.0</v>
      </c>
      <c r="N206" s="128"/>
      <c r="O206" s="128"/>
      <c r="P206" s="174">
        <v>740181.0</v>
      </c>
      <c r="Q206" s="128"/>
      <c r="R206" s="128"/>
      <c r="S206" s="174">
        <v>53449.0</v>
      </c>
      <c r="T206" s="128"/>
      <c r="U206" s="128"/>
      <c r="V206" s="168">
        <v>53449.0</v>
      </c>
      <c r="W206" s="168">
        <v>687913.0</v>
      </c>
      <c r="Y206" s="168">
        <v>1578.0</v>
      </c>
      <c r="Z206" s="161"/>
      <c r="AE206" s="168">
        <v>31223.0</v>
      </c>
      <c r="AF206" s="168">
        <v>1480.0</v>
      </c>
      <c r="AH206" s="128"/>
      <c r="AI206" s="175">
        <v>43972.74652777778</v>
      </c>
      <c r="AJ206" s="175">
        <v>43973.65694444445</v>
      </c>
      <c r="AK206" s="174" t="s">
        <v>461</v>
      </c>
      <c r="AL206" s="174" t="s">
        <v>333</v>
      </c>
      <c r="AM206" s="174" t="s">
        <v>465</v>
      </c>
      <c r="AN206" s="174" t="s">
        <v>346</v>
      </c>
      <c r="AQ206" s="128"/>
      <c r="AR206" s="128"/>
      <c r="AS206" s="128"/>
      <c r="AT206" s="128"/>
      <c r="AU206" s="128"/>
      <c r="AV206" s="128"/>
    </row>
    <row r="207" ht="16.5" customHeight="1">
      <c r="A207" s="173">
        <v>43972.0</v>
      </c>
      <c r="B207" s="174" t="s">
        <v>222</v>
      </c>
      <c r="C207" s="128"/>
      <c r="D207" s="128"/>
      <c r="E207" s="128"/>
      <c r="F207" s="128"/>
      <c r="G207" s="128"/>
      <c r="H207" s="128"/>
      <c r="I207" s="128"/>
      <c r="J207" s="128"/>
      <c r="K207" s="128"/>
      <c r="L207" s="174">
        <v>60252.0</v>
      </c>
      <c r="M207" s="174">
        <v>2114.0</v>
      </c>
      <c r="N207" s="128"/>
      <c r="O207" s="128"/>
      <c r="P207" s="174">
        <v>740181.0</v>
      </c>
      <c r="Q207" s="128"/>
      <c r="R207" s="128"/>
      <c r="S207" s="174">
        <v>52268.0</v>
      </c>
      <c r="T207" s="128"/>
      <c r="U207" s="128"/>
      <c r="V207" s="168">
        <v>52268.0</v>
      </c>
      <c r="W207" s="168">
        <v>687913.0</v>
      </c>
      <c r="Y207" s="168">
        <v>1680.0</v>
      </c>
      <c r="Z207" s="161"/>
      <c r="AE207" s="168">
        <v>30341.0</v>
      </c>
      <c r="AF207" s="168">
        <v>1440.0</v>
      </c>
      <c r="AH207" s="128"/>
      <c r="AI207" s="175">
        <v>43971.70138888889</v>
      </c>
      <c r="AJ207" s="175">
        <v>43972.66180555556</v>
      </c>
      <c r="AK207" s="174" t="s">
        <v>322</v>
      </c>
      <c r="AL207" s="174" t="s">
        <v>331</v>
      </c>
      <c r="AM207" s="174" t="s">
        <v>466</v>
      </c>
      <c r="AN207" s="174" t="s">
        <v>346</v>
      </c>
      <c r="AQ207" s="128"/>
      <c r="AR207" s="128"/>
      <c r="AS207" s="128"/>
      <c r="AT207" s="128"/>
      <c r="AU207" s="128"/>
      <c r="AV207" s="128"/>
    </row>
    <row r="208" ht="16.5" customHeight="1">
      <c r="A208" s="173">
        <v>43971.0</v>
      </c>
      <c r="B208" s="174" t="s">
        <v>222</v>
      </c>
      <c r="C208" s="128"/>
      <c r="D208" s="128"/>
      <c r="E208" s="128"/>
      <c r="F208" s="128"/>
      <c r="G208" s="128"/>
      <c r="H208" s="128"/>
      <c r="I208" s="128"/>
      <c r="J208" s="128"/>
      <c r="K208" s="128"/>
      <c r="L208" s="174">
        <v>49313.0</v>
      </c>
      <c r="M208" s="128"/>
      <c r="N208" s="128"/>
      <c r="O208" s="128"/>
      <c r="P208" s="174">
        <v>720928.0</v>
      </c>
      <c r="Q208" s="128"/>
      <c r="R208" s="128"/>
      <c r="S208" s="174">
        <v>51323.0</v>
      </c>
      <c r="T208" s="128"/>
      <c r="U208" s="128"/>
      <c r="V208" s="168">
        <v>51323.0</v>
      </c>
      <c r="W208" s="168">
        <v>669605.0</v>
      </c>
      <c r="Y208" s="168">
        <v>1791.0</v>
      </c>
      <c r="Z208" s="161"/>
      <c r="AE208" s="168">
        <v>30341.0</v>
      </c>
      <c r="AF208" s="168">
        <v>1419.0</v>
      </c>
      <c r="AH208" s="128"/>
      <c r="AI208" s="175">
        <v>43970.70138888889</v>
      </c>
      <c r="AJ208" s="175">
        <v>43971.69375</v>
      </c>
      <c r="AK208" s="174" t="s">
        <v>349</v>
      </c>
      <c r="AL208" s="174" t="s">
        <v>230</v>
      </c>
      <c r="AM208" s="174" t="s">
        <v>467</v>
      </c>
      <c r="AN208" s="174" t="s">
        <v>346</v>
      </c>
      <c r="AQ208" s="128"/>
      <c r="AR208" s="128"/>
      <c r="AS208" s="128"/>
      <c r="AT208" s="128"/>
      <c r="AU208" s="128"/>
      <c r="AV208" s="128"/>
    </row>
    <row r="209" ht="16.5" customHeight="1">
      <c r="A209" s="173">
        <v>43970.0</v>
      </c>
      <c r="B209" s="174" t="s">
        <v>222</v>
      </c>
      <c r="C209" s="128"/>
      <c r="D209" s="128"/>
      <c r="E209" s="128"/>
      <c r="F209" s="128"/>
      <c r="G209" s="128"/>
      <c r="H209" s="128"/>
      <c r="I209" s="128"/>
      <c r="J209" s="128"/>
      <c r="K209" s="128"/>
      <c r="L209" s="174">
        <v>44791.0</v>
      </c>
      <c r="M209" s="128"/>
      <c r="N209" s="128"/>
      <c r="O209" s="128"/>
      <c r="P209" s="174">
        <v>700146.0</v>
      </c>
      <c r="Q209" s="128"/>
      <c r="R209" s="128"/>
      <c r="S209" s="174">
        <v>49912.0</v>
      </c>
      <c r="T209" s="128"/>
      <c r="U209" s="128"/>
      <c r="V209" s="168">
        <v>49912.0</v>
      </c>
      <c r="W209" s="168">
        <v>650234.0</v>
      </c>
      <c r="Y209" s="174">
        <v>1732.0</v>
      </c>
      <c r="Z209" s="161"/>
      <c r="AE209" s="168">
        <v>29359.0</v>
      </c>
      <c r="AF209" s="168">
        <v>1369.0</v>
      </c>
      <c r="AH209" s="128"/>
      <c r="AI209" s="175">
        <v>43970.70138888889</v>
      </c>
      <c r="AJ209" s="175">
        <v>43971.69375</v>
      </c>
      <c r="AK209" s="174" t="s">
        <v>349</v>
      </c>
      <c r="AL209" s="174" t="s">
        <v>230</v>
      </c>
      <c r="AM209" s="174" t="s">
        <v>467</v>
      </c>
      <c r="AN209" s="174" t="s">
        <v>310</v>
      </c>
      <c r="AQ209" s="128"/>
      <c r="AR209" s="128"/>
      <c r="AS209" s="128"/>
      <c r="AT209" s="128"/>
      <c r="AU209" s="128"/>
      <c r="AV209" s="128"/>
    </row>
    <row r="210" ht="16.5" customHeight="1">
      <c r="A210" s="173">
        <v>43969.0</v>
      </c>
      <c r="B210" s="174" t="s">
        <v>222</v>
      </c>
      <c r="C210" s="128"/>
      <c r="D210" s="128"/>
      <c r="E210" s="128"/>
      <c r="F210" s="128"/>
      <c r="G210" s="128"/>
      <c r="H210" s="128"/>
      <c r="I210" s="128"/>
      <c r="J210" s="128"/>
      <c r="K210" s="128"/>
      <c r="L210" s="174">
        <v>43168.0</v>
      </c>
      <c r="M210" s="128"/>
      <c r="N210" s="128"/>
      <c r="O210" s="128"/>
      <c r="P210" s="174">
        <v>679845.0</v>
      </c>
      <c r="Q210" s="128"/>
      <c r="R210" s="128"/>
      <c r="S210" s="174">
        <v>48693.0</v>
      </c>
      <c r="T210" s="128"/>
      <c r="U210" s="128"/>
      <c r="V210" s="168">
        <v>48693.0</v>
      </c>
      <c r="W210" s="168">
        <v>631152.0</v>
      </c>
      <c r="Y210" s="168">
        <v>1551.0</v>
      </c>
      <c r="Z210" s="161"/>
      <c r="AE210" s="168">
        <v>28371.0</v>
      </c>
      <c r="AF210" s="168">
        <v>1347.0</v>
      </c>
      <c r="AH210" s="128"/>
      <c r="AI210" s="175">
        <v>43969.68402777778</v>
      </c>
      <c r="AJ210" s="175">
        <v>43969.68958333333</v>
      </c>
      <c r="AK210" s="174" t="s">
        <v>333</v>
      </c>
      <c r="AL210" s="174" t="s">
        <v>332</v>
      </c>
      <c r="AM210" s="174" t="s">
        <v>467</v>
      </c>
      <c r="AN210" s="174" t="s">
        <v>310</v>
      </c>
      <c r="AQ210" s="128"/>
      <c r="AR210" s="128"/>
      <c r="AS210" s="128"/>
      <c r="AT210" s="128"/>
      <c r="AU210" s="128"/>
      <c r="AV210" s="128"/>
    </row>
    <row r="211" ht="16.5" customHeight="1">
      <c r="A211" s="173">
        <v>43968.0</v>
      </c>
      <c r="B211" s="174" t="s">
        <v>222</v>
      </c>
      <c r="C211" s="128"/>
      <c r="D211" s="128"/>
      <c r="E211" s="128"/>
      <c r="F211" s="128"/>
      <c r="G211" s="128"/>
      <c r="H211" s="128"/>
      <c r="I211" s="128"/>
      <c r="J211" s="128"/>
      <c r="K211" s="128"/>
      <c r="L211" s="174">
        <v>42921.0</v>
      </c>
      <c r="M211" s="128"/>
      <c r="N211" s="128"/>
      <c r="O211" s="128"/>
      <c r="P211" s="174">
        <v>650355.0</v>
      </c>
      <c r="Q211" s="128"/>
      <c r="R211" s="128"/>
      <c r="S211" s="174">
        <v>47784.0</v>
      </c>
      <c r="T211" s="128"/>
      <c r="U211" s="128"/>
      <c r="V211" s="168">
        <v>47784.0</v>
      </c>
      <c r="W211" s="168">
        <v>602571.0</v>
      </c>
      <c r="Y211" s="168">
        <v>1512.0</v>
      </c>
      <c r="Z211" s="161"/>
      <c r="AE211" s="168">
        <v>27570.0</v>
      </c>
      <c r="AF211" s="168">
        <v>1336.0</v>
      </c>
      <c r="AH211" s="128"/>
      <c r="AI211" s="175">
        <v>43968.67708333333</v>
      </c>
      <c r="AJ211" s="175">
        <v>43968.69027777778</v>
      </c>
      <c r="AK211" s="174" t="s">
        <v>349</v>
      </c>
      <c r="AL211" s="174" t="s">
        <v>333</v>
      </c>
      <c r="AM211" s="174" t="s">
        <v>467</v>
      </c>
      <c r="AN211" s="174" t="s">
        <v>310</v>
      </c>
      <c r="AQ211" s="128"/>
      <c r="AR211" s="128"/>
      <c r="AS211" s="128"/>
      <c r="AT211" s="128"/>
      <c r="AU211" s="128"/>
      <c r="AV211" s="128"/>
    </row>
    <row r="212" ht="16.5" customHeight="1">
      <c r="A212" s="173">
        <v>43967.0</v>
      </c>
      <c r="B212" s="174" t="s">
        <v>222</v>
      </c>
      <c r="C212" s="128"/>
      <c r="D212" s="128"/>
      <c r="E212" s="128"/>
      <c r="F212" s="128"/>
      <c r="G212" s="128"/>
      <c r="H212" s="128"/>
      <c r="I212" s="128"/>
      <c r="J212" s="128"/>
      <c r="K212" s="128"/>
      <c r="L212" s="174">
        <v>39732.0</v>
      </c>
      <c r="M212" s="128"/>
      <c r="N212" s="128"/>
      <c r="O212" s="128"/>
      <c r="P212" s="174">
        <v>638739.0</v>
      </c>
      <c r="Q212" s="128"/>
      <c r="R212" s="128"/>
      <c r="S212" s="174">
        <v>46999.0</v>
      </c>
      <c r="T212" s="128"/>
      <c r="U212" s="128"/>
      <c r="V212" s="168">
        <v>46999.0</v>
      </c>
      <c r="W212" s="168">
        <v>591740.0</v>
      </c>
      <c r="Y212" s="168">
        <v>1791.0</v>
      </c>
      <c r="Z212" s="161"/>
      <c r="AE212" s="168">
        <v>26601.0</v>
      </c>
      <c r="AF212" s="168">
        <v>1305.0</v>
      </c>
      <c r="AH212" s="128"/>
      <c r="AI212" s="175">
        <v>43966.67708333333</v>
      </c>
      <c r="AJ212" s="175">
        <v>43967.68958333333</v>
      </c>
      <c r="AK212" s="174" t="s">
        <v>333</v>
      </c>
      <c r="AL212" s="174" t="s">
        <v>322</v>
      </c>
      <c r="AM212" s="174" t="s">
        <v>467</v>
      </c>
      <c r="AN212" s="174" t="s">
        <v>310</v>
      </c>
      <c r="AQ212" s="128"/>
      <c r="AR212" s="128"/>
      <c r="AS212" s="128"/>
      <c r="AT212" s="128"/>
      <c r="AU212" s="128"/>
      <c r="AV212" s="128"/>
    </row>
    <row r="213" ht="16.5" customHeight="1">
      <c r="A213" s="173">
        <v>43966.0</v>
      </c>
      <c r="B213" s="174" t="s">
        <v>222</v>
      </c>
      <c r="C213" s="128"/>
      <c r="D213" s="128"/>
      <c r="E213" s="128"/>
      <c r="F213" s="128"/>
      <c r="G213" s="128"/>
      <c r="H213" s="128"/>
      <c r="I213" s="128"/>
      <c r="J213" s="128"/>
      <c r="K213" s="128"/>
      <c r="L213" s="174">
        <v>36362.0</v>
      </c>
      <c r="M213" s="128"/>
      <c r="N213" s="128"/>
      <c r="O213" s="128"/>
      <c r="P213" s="174">
        <v>609630.0</v>
      </c>
      <c r="Q213" s="128"/>
      <c r="R213" s="128"/>
      <c r="S213" s="174">
        <v>45198.0</v>
      </c>
      <c r="T213" s="128"/>
      <c r="U213" s="128"/>
      <c r="V213" s="168">
        <v>45198.0</v>
      </c>
      <c r="W213" s="168">
        <v>564432.0</v>
      </c>
      <c r="Y213" s="168">
        <v>1716.0</v>
      </c>
      <c r="Z213" s="161"/>
      <c r="AE213" s="168">
        <v>25454.0</v>
      </c>
      <c r="AF213" s="168">
        <v>1272.0</v>
      </c>
      <c r="AH213" s="128"/>
      <c r="AI213" s="175">
        <v>43966.67708333333</v>
      </c>
      <c r="AJ213" s="175">
        <v>43967.68958333333</v>
      </c>
      <c r="AK213" s="174" t="s">
        <v>333</v>
      </c>
      <c r="AL213" s="174" t="s">
        <v>322</v>
      </c>
      <c r="AM213" s="174" t="s">
        <v>467</v>
      </c>
      <c r="AN213" s="174" t="s">
        <v>310</v>
      </c>
      <c r="AQ213" s="128"/>
      <c r="AR213" s="128"/>
      <c r="AS213" s="128"/>
      <c r="AT213" s="128"/>
      <c r="AU213" s="128"/>
      <c r="AV213" s="128"/>
    </row>
    <row r="214" ht="16.5" customHeight="1">
      <c r="A214" s="173">
        <v>43965.0</v>
      </c>
      <c r="B214" s="174" t="s">
        <v>222</v>
      </c>
      <c r="C214" s="128"/>
      <c r="D214" s="128"/>
      <c r="E214" s="128"/>
      <c r="F214" s="128"/>
      <c r="G214" s="128"/>
      <c r="H214" s="128"/>
      <c r="I214" s="128"/>
      <c r="J214" s="128"/>
      <c r="K214" s="128"/>
      <c r="L214" s="174">
        <v>35971.0</v>
      </c>
      <c r="M214" s="128"/>
      <c r="N214" s="128"/>
      <c r="O214" s="128"/>
      <c r="P214" s="174">
        <v>587313.0</v>
      </c>
      <c r="Q214" s="128"/>
      <c r="R214" s="128"/>
      <c r="S214" s="174">
        <v>43851.0</v>
      </c>
      <c r="T214" s="128"/>
      <c r="U214" s="128"/>
      <c r="V214" s="168">
        <v>43851.0</v>
      </c>
      <c r="W214" s="168">
        <v>543462.0</v>
      </c>
      <c r="Y214" s="168">
        <v>1648.0</v>
      </c>
      <c r="Z214" s="161"/>
      <c r="AE214" s="168">
        <v>24487.0</v>
      </c>
      <c r="AF214" s="168">
        <v>1216.0</v>
      </c>
      <c r="AH214" s="128"/>
      <c r="AI214" s="175">
        <v>43965.6875</v>
      </c>
      <c r="AJ214" s="175">
        <v>43965.70347222222</v>
      </c>
      <c r="AK214" s="174" t="s">
        <v>333</v>
      </c>
      <c r="AL214" s="174" t="s">
        <v>468</v>
      </c>
      <c r="AM214" s="174" t="s">
        <v>467</v>
      </c>
      <c r="AN214" s="174" t="s">
        <v>310</v>
      </c>
      <c r="AQ214" s="128"/>
      <c r="AR214" s="128"/>
      <c r="AS214" s="128"/>
      <c r="AT214" s="128"/>
      <c r="AU214" s="128"/>
      <c r="AV214" s="128"/>
    </row>
    <row r="215" ht="16.5" customHeight="1">
      <c r="A215" s="173">
        <v>43964.0</v>
      </c>
      <c r="B215" s="174" t="s">
        <v>222</v>
      </c>
      <c r="C215" s="128"/>
      <c r="D215" s="128"/>
      <c r="E215" s="128"/>
      <c r="F215" s="128"/>
      <c r="G215" s="128"/>
      <c r="H215" s="128"/>
      <c r="I215" s="128"/>
      <c r="J215" s="128"/>
      <c r="K215" s="128"/>
      <c r="L215" s="174">
        <v>30655.0</v>
      </c>
      <c r="M215" s="128"/>
      <c r="N215" s="128"/>
      <c r="O215" s="128"/>
      <c r="P215" s="174">
        <v>556776.0</v>
      </c>
      <c r="Q215" s="128"/>
      <c r="R215" s="128"/>
      <c r="S215" s="174">
        <v>42403.0</v>
      </c>
      <c r="T215" s="128"/>
      <c r="U215" s="128"/>
      <c r="V215" s="168">
        <v>42403.0</v>
      </c>
      <c r="W215" s="168">
        <v>514373.0</v>
      </c>
      <c r="Y215" s="168">
        <v>1676.0</v>
      </c>
      <c r="Z215" s="161"/>
      <c r="AE215" s="168">
        <v>23519.0</v>
      </c>
      <c r="AF215" s="168">
        <v>1158.0</v>
      </c>
      <c r="AH215" s="128"/>
      <c r="AI215" s="175">
        <v>43964.680555555555</v>
      </c>
      <c r="AJ215" s="162"/>
      <c r="AK215" s="162"/>
      <c r="AL215" s="162"/>
      <c r="AM215" s="174" t="s">
        <v>467</v>
      </c>
      <c r="AN215" s="174" t="s">
        <v>310</v>
      </c>
      <c r="AQ215" s="128"/>
      <c r="AR215" s="128"/>
      <c r="AS215" s="128"/>
      <c r="AT215" s="128"/>
      <c r="AU215" s="128"/>
      <c r="AV215" s="128"/>
    </row>
    <row r="216" ht="16.5" customHeight="1">
      <c r="A216" s="173">
        <v>43963.0</v>
      </c>
      <c r="B216" s="174" t="s">
        <v>222</v>
      </c>
      <c r="C216" s="128"/>
      <c r="D216" s="128"/>
      <c r="E216" s="128"/>
      <c r="F216" s="128"/>
      <c r="G216" s="128"/>
      <c r="H216" s="128"/>
      <c r="I216" s="128"/>
      <c r="J216" s="128"/>
      <c r="K216" s="128"/>
      <c r="L216" s="128"/>
      <c r="M216" s="128"/>
      <c r="N216" s="128"/>
      <c r="O216" s="128"/>
      <c r="P216" s="128"/>
      <c r="Q216" s="128"/>
      <c r="R216" s="128"/>
      <c r="S216" s="174">
        <v>41048.0</v>
      </c>
      <c r="T216" s="128"/>
      <c r="U216" s="128"/>
      <c r="V216" s="168">
        <v>41048.0</v>
      </c>
      <c r="W216" s="168">
        <v>497124.0</v>
      </c>
      <c r="Y216" s="168">
        <v>1725.0</v>
      </c>
      <c r="Z216" s="161"/>
      <c r="AE216" s="168">
        <v>22674.0</v>
      </c>
      <c r="AF216" s="168">
        <v>1133.0</v>
      </c>
      <c r="AH216" s="128"/>
      <c r="AI216" s="175">
        <v>43962.68402777778</v>
      </c>
      <c r="AJ216" s="175">
        <v>43963.62569444445</v>
      </c>
      <c r="AK216" s="174" t="s">
        <v>469</v>
      </c>
      <c r="AL216" s="174" t="s">
        <v>323</v>
      </c>
      <c r="AM216" s="174" t="s">
        <v>467</v>
      </c>
      <c r="AN216" s="174" t="s">
        <v>310</v>
      </c>
      <c r="AQ216" s="128"/>
      <c r="AR216" s="128"/>
      <c r="AS216" s="128"/>
      <c r="AT216" s="128"/>
      <c r="AU216" s="128"/>
      <c r="AV216" s="128"/>
    </row>
    <row r="217" ht="16.5" customHeight="1">
      <c r="A217" s="173">
        <v>43962.0</v>
      </c>
      <c r="B217" s="174" t="s">
        <v>222</v>
      </c>
      <c r="C217" s="128"/>
      <c r="D217" s="128"/>
      <c r="E217" s="128"/>
      <c r="F217" s="128"/>
      <c r="G217" s="128"/>
      <c r="H217" s="128"/>
      <c r="I217" s="128"/>
      <c r="J217" s="128"/>
      <c r="K217" s="128"/>
      <c r="L217" s="128"/>
      <c r="M217" s="128"/>
      <c r="N217" s="128"/>
      <c r="O217" s="128"/>
      <c r="P217" s="128"/>
      <c r="Q217" s="128"/>
      <c r="R217" s="128"/>
      <c r="S217" s="174">
        <v>39869.0</v>
      </c>
      <c r="T217" s="128"/>
      <c r="U217" s="128"/>
      <c r="V217" s="168">
        <v>39869.0</v>
      </c>
      <c r="W217" s="168">
        <v>485828.0</v>
      </c>
      <c r="Y217" s="168">
        <v>1525.0</v>
      </c>
      <c r="Z217" s="161"/>
      <c r="AE217" s="168">
        <v>21713.0</v>
      </c>
      <c r="AF217" s="168">
        <v>1100.0</v>
      </c>
      <c r="AG217" s="168">
        <v>483.0</v>
      </c>
      <c r="AH217" s="128"/>
      <c r="AI217" s="175">
        <v>43961.69097222222</v>
      </c>
      <c r="AJ217" s="175">
        <v>43962.70277777778</v>
      </c>
      <c r="AK217" s="174" t="s">
        <v>333</v>
      </c>
      <c r="AL217" s="174" t="s">
        <v>349</v>
      </c>
      <c r="AM217" s="174" t="s">
        <v>467</v>
      </c>
      <c r="AN217" s="174" t="s">
        <v>346</v>
      </c>
      <c r="AQ217" s="128"/>
      <c r="AR217" s="128"/>
      <c r="AS217" s="128"/>
      <c r="AT217" s="128"/>
      <c r="AU217" s="128"/>
      <c r="AV217" s="128"/>
    </row>
    <row r="218" ht="16.5" customHeight="1">
      <c r="A218" s="173">
        <v>43961.0</v>
      </c>
      <c r="B218" s="174" t="s">
        <v>222</v>
      </c>
      <c r="C218" s="128"/>
      <c r="D218" s="128"/>
      <c r="E218" s="128"/>
      <c r="F218" s="128"/>
      <c r="G218" s="128"/>
      <c r="H218" s="128"/>
      <c r="I218" s="128"/>
      <c r="J218" s="128"/>
      <c r="K218" s="128"/>
      <c r="L218" s="128"/>
      <c r="M218" s="128"/>
      <c r="N218" s="128"/>
      <c r="O218" s="128"/>
      <c r="P218" s="128"/>
      <c r="Q218" s="128"/>
      <c r="R218" s="128"/>
      <c r="S218" s="174">
        <v>38869.0</v>
      </c>
      <c r="T218" s="128"/>
      <c r="U218" s="128"/>
      <c r="V218" s="168">
        <v>38869.0</v>
      </c>
      <c r="W218" s="168">
        <v>462907.0</v>
      </c>
      <c r="Y218" s="168">
        <v>1626.0</v>
      </c>
      <c r="Z218" s="161"/>
      <c r="AE218" s="168">
        <v>21022.0</v>
      </c>
      <c r="AF218" s="168">
        <v>1088.0</v>
      </c>
      <c r="AG218" s="168">
        <v>481.0</v>
      </c>
      <c r="AH218" s="128"/>
      <c r="AI218" s="175">
        <v>43961.69097222222</v>
      </c>
      <c r="AJ218" s="175">
        <v>43962.70277777778</v>
      </c>
      <c r="AK218" s="174" t="s">
        <v>333</v>
      </c>
      <c r="AL218" s="174" t="s">
        <v>349</v>
      </c>
      <c r="AM218" s="174" t="s">
        <v>467</v>
      </c>
      <c r="AN218" s="174" t="s">
        <v>346</v>
      </c>
      <c r="AQ218" s="128"/>
      <c r="AR218" s="128"/>
      <c r="AS218" s="128"/>
      <c r="AT218" s="128"/>
      <c r="AU218" s="128"/>
      <c r="AV218" s="128"/>
    </row>
    <row r="219" ht="16.5" customHeight="1">
      <c r="A219" s="173">
        <v>43960.0</v>
      </c>
      <c r="B219" s="174" t="s">
        <v>222</v>
      </c>
      <c r="C219" s="128"/>
      <c r="D219" s="128"/>
      <c r="E219" s="128"/>
      <c r="F219" s="128"/>
      <c r="G219" s="128"/>
      <c r="H219" s="128"/>
      <c r="I219" s="128"/>
      <c r="J219" s="128"/>
      <c r="K219" s="128"/>
      <c r="L219" s="128"/>
      <c r="M219" s="128"/>
      <c r="N219" s="128"/>
      <c r="O219" s="128"/>
      <c r="P219" s="128"/>
      <c r="Q219" s="128"/>
      <c r="R219" s="128"/>
      <c r="S219" s="174">
        <v>37860.0</v>
      </c>
      <c r="T219" s="128"/>
      <c r="U219" s="128"/>
      <c r="V219" s="168">
        <v>37860.0</v>
      </c>
      <c r="W219" s="168">
        <v>451434.0</v>
      </c>
      <c r="Y219" s="168">
        <v>1735.0</v>
      </c>
      <c r="Z219" s="161"/>
      <c r="AE219" s="168">
        <v>20141.0</v>
      </c>
      <c r="AF219" s="168">
        <v>1049.0</v>
      </c>
      <c r="AG219" s="168">
        <v>470.0</v>
      </c>
      <c r="AH219" s="128"/>
      <c r="AI219" s="175">
        <v>43960.55208333333</v>
      </c>
      <c r="AJ219" s="175">
        <v>43960.59652777778</v>
      </c>
      <c r="AK219" s="174" t="s">
        <v>362</v>
      </c>
      <c r="AL219" s="174" t="s">
        <v>333</v>
      </c>
      <c r="AM219" s="174" t="s">
        <v>467</v>
      </c>
      <c r="AN219" s="174" t="s">
        <v>346</v>
      </c>
      <c r="AQ219" s="128"/>
      <c r="AR219" s="128"/>
      <c r="AS219" s="128"/>
      <c r="AT219" s="128"/>
      <c r="AU219" s="128"/>
      <c r="AV219" s="128"/>
    </row>
    <row r="220" ht="16.5" customHeight="1">
      <c r="A220" s="173">
        <v>43959.0</v>
      </c>
      <c r="B220" s="174" t="s">
        <v>222</v>
      </c>
      <c r="C220" s="128"/>
      <c r="D220" s="128"/>
      <c r="E220" s="128"/>
      <c r="F220" s="128"/>
      <c r="G220" s="128"/>
      <c r="H220" s="128"/>
      <c r="I220" s="128"/>
      <c r="J220" s="128"/>
      <c r="K220" s="128"/>
      <c r="L220" s="128"/>
      <c r="M220" s="128"/>
      <c r="N220" s="128"/>
      <c r="O220" s="128"/>
      <c r="P220" s="128"/>
      <c r="Q220" s="128"/>
      <c r="R220" s="128"/>
      <c r="S220" s="174">
        <v>36609.0</v>
      </c>
      <c r="T220" s="128"/>
      <c r="U220" s="128"/>
      <c r="V220" s="168">
        <v>36609.0</v>
      </c>
      <c r="W220" s="168">
        <v>440509.0</v>
      </c>
      <c r="Y220" s="168">
        <v>1734.0</v>
      </c>
      <c r="Z220" s="161"/>
      <c r="AE220" s="168">
        <v>19197.0</v>
      </c>
      <c r="AF220" s="168">
        <v>1004.0</v>
      </c>
      <c r="AG220" s="168">
        <v>453.0</v>
      </c>
      <c r="AH220" s="128"/>
      <c r="AI220" s="175">
        <v>43959.54166666667</v>
      </c>
      <c r="AJ220" s="175">
        <v>43959.67083333334</v>
      </c>
      <c r="AK220" s="174" t="s">
        <v>322</v>
      </c>
      <c r="AL220" s="174" t="s">
        <v>323</v>
      </c>
      <c r="AM220" s="174" t="s">
        <v>467</v>
      </c>
      <c r="AN220" s="174" t="s">
        <v>346</v>
      </c>
      <c r="AQ220" s="128"/>
      <c r="AR220" s="128"/>
      <c r="AS220" s="128"/>
      <c r="AT220" s="128"/>
      <c r="AU220" s="128"/>
      <c r="AV220" s="128"/>
    </row>
    <row r="221" ht="16.5" customHeight="1">
      <c r="A221" s="173">
        <v>43958.0</v>
      </c>
      <c r="B221" s="174" t="s">
        <v>222</v>
      </c>
      <c r="C221" s="128"/>
      <c r="D221" s="128"/>
      <c r="E221" s="128"/>
      <c r="F221" s="128"/>
      <c r="G221" s="128"/>
      <c r="H221" s="128"/>
      <c r="I221" s="128"/>
      <c r="J221" s="128"/>
      <c r="K221" s="128"/>
      <c r="L221" s="128"/>
      <c r="M221" s="128"/>
      <c r="N221" s="128"/>
      <c r="O221" s="128"/>
      <c r="P221" s="128"/>
      <c r="Q221" s="128"/>
      <c r="R221" s="128"/>
      <c r="S221" s="174">
        <v>35390.0</v>
      </c>
      <c r="T221" s="128"/>
      <c r="U221" s="128"/>
      <c r="V221" s="168">
        <v>35390.0</v>
      </c>
      <c r="W221" s="168">
        <v>419772.0</v>
      </c>
      <c r="Y221" s="168">
        <v>1750.0</v>
      </c>
      <c r="Z221" s="161"/>
      <c r="AE221" s="168">
        <v>18440.0</v>
      </c>
      <c r="AF221" s="168">
        <v>973.0</v>
      </c>
      <c r="AG221" s="168">
        <v>449.0</v>
      </c>
      <c r="AH221" s="128"/>
      <c r="AI221" s="175">
        <v>43958.54166666667</v>
      </c>
      <c r="AJ221" s="175">
        <v>43958.65555555555</v>
      </c>
      <c r="AK221" s="174" t="s">
        <v>333</v>
      </c>
      <c r="AL221" s="174" t="s">
        <v>331</v>
      </c>
      <c r="AM221" s="174" t="s">
        <v>467</v>
      </c>
      <c r="AN221" s="174" t="s">
        <v>346</v>
      </c>
      <c r="AQ221" s="128"/>
      <c r="AR221" s="128"/>
      <c r="AS221" s="128"/>
      <c r="AT221" s="128"/>
      <c r="AU221" s="128"/>
      <c r="AV221" s="128"/>
    </row>
    <row r="222" ht="16.5" customHeight="1">
      <c r="A222" s="173">
        <v>43957.0</v>
      </c>
      <c r="B222" s="174" t="s">
        <v>222</v>
      </c>
      <c r="C222" s="128"/>
      <c r="D222" s="128"/>
      <c r="E222" s="128"/>
      <c r="F222" s="128"/>
      <c r="G222" s="128"/>
      <c r="H222" s="128"/>
      <c r="I222" s="128"/>
      <c r="J222" s="128"/>
      <c r="K222" s="128"/>
      <c r="L222" s="128"/>
      <c r="M222" s="128"/>
      <c r="N222" s="128"/>
      <c r="O222" s="128"/>
      <c r="P222" s="128"/>
      <c r="Q222" s="128"/>
      <c r="R222" s="128"/>
      <c r="S222" s="174">
        <v>34422.0</v>
      </c>
      <c r="T222" s="128"/>
      <c r="U222" s="128"/>
      <c r="V222" s="168">
        <v>34422.0</v>
      </c>
      <c r="W222" s="168">
        <v>404516.0</v>
      </c>
      <c r="Y222" s="168">
        <v>1812.0</v>
      </c>
      <c r="Z222" s="161"/>
      <c r="AE222" s="168">
        <v>17622.0</v>
      </c>
      <c r="AF222" s="168">
        <v>948.0</v>
      </c>
      <c r="AG222" s="168">
        <v>443.0</v>
      </c>
      <c r="AH222" s="128"/>
      <c r="AI222" s="175">
        <v>43957.555555555555</v>
      </c>
      <c r="AJ222" s="175">
        <v>43957.62013888889</v>
      </c>
      <c r="AK222" s="174" t="s">
        <v>349</v>
      </c>
      <c r="AL222" s="174" t="s">
        <v>379</v>
      </c>
      <c r="AM222" s="174" t="s">
        <v>470</v>
      </c>
      <c r="AN222" s="174" t="s">
        <v>346</v>
      </c>
      <c r="AQ222" s="128"/>
      <c r="AR222" s="128"/>
      <c r="AS222" s="128"/>
      <c r="AT222" s="128"/>
      <c r="AU222" s="128"/>
      <c r="AV222" s="128"/>
    </row>
    <row r="223" ht="16.5" customHeight="1">
      <c r="A223" s="173">
        <v>43956.0</v>
      </c>
      <c r="B223" s="174" t="s">
        <v>222</v>
      </c>
      <c r="C223" s="128"/>
      <c r="D223" s="128"/>
      <c r="E223" s="128"/>
      <c r="F223" s="128"/>
      <c r="G223" s="128"/>
      <c r="H223" s="128"/>
      <c r="I223" s="128"/>
      <c r="J223" s="128"/>
      <c r="K223" s="128"/>
      <c r="L223" s="128"/>
      <c r="M223" s="128"/>
      <c r="N223" s="128"/>
      <c r="O223" s="128"/>
      <c r="P223" s="128"/>
      <c r="Q223" s="128"/>
      <c r="R223" s="128"/>
      <c r="S223" s="174">
        <v>33369.0</v>
      </c>
      <c r="T223" s="128"/>
      <c r="U223" s="128"/>
      <c r="V223" s="168">
        <v>33369.0</v>
      </c>
      <c r="W223" s="168">
        <v>393841.0</v>
      </c>
      <c r="Y223" s="168">
        <v>1888.0</v>
      </c>
      <c r="Z223" s="161"/>
      <c r="AE223" s="168">
        <v>16791.0</v>
      </c>
      <c r="AF223" s="168">
        <v>906.0</v>
      </c>
      <c r="AG223" s="168">
        <v>433.0</v>
      </c>
      <c r="AH223" s="128"/>
      <c r="AI223" s="175">
        <v>43956.55208333333</v>
      </c>
      <c r="AJ223" s="175">
        <v>43956.65972222222</v>
      </c>
      <c r="AK223" s="174" t="s">
        <v>323</v>
      </c>
      <c r="AL223" s="174" t="s">
        <v>331</v>
      </c>
      <c r="AM223" s="174" t="s">
        <v>470</v>
      </c>
      <c r="AN223" s="174" t="s">
        <v>346</v>
      </c>
      <c r="AQ223" s="128"/>
      <c r="AR223" s="128"/>
      <c r="AS223" s="128"/>
      <c r="AT223" s="128"/>
      <c r="AU223" s="128"/>
      <c r="AV223" s="128"/>
    </row>
    <row r="224" ht="16.5" customHeight="1">
      <c r="A224" s="173">
        <v>43955.0</v>
      </c>
      <c r="B224" s="174" t="s">
        <v>222</v>
      </c>
      <c r="C224" s="128"/>
      <c r="D224" s="128"/>
      <c r="E224" s="128"/>
      <c r="F224" s="128"/>
      <c r="G224" s="128"/>
      <c r="H224" s="128"/>
      <c r="I224" s="128"/>
      <c r="J224" s="128"/>
      <c r="K224" s="128"/>
      <c r="L224" s="128"/>
      <c r="M224" s="128"/>
      <c r="N224" s="128"/>
      <c r="O224" s="128"/>
      <c r="P224" s="128"/>
      <c r="Q224" s="128"/>
      <c r="R224" s="128"/>
      <c r="S224" s="174">
        <v>32332.0</v>
      </c>
      <c r="T224" s="128"/>
      <c r="U224" s="128"/>
      <c r="V224" s="168">
        <v>32332.0</v>
      </c>
      <c r="W224" s="168">
        <v>375066.0</v>
      </c>
      <c r="Y224" s="168">
        <v>1533.0</v>
      </c>
      <c r="Z224" s="161"/>
      <c r="AE224" s="168">
        <v>16090.0</v>
      </c>
      <c r="AF224" s="168">
        <v>884.0</v>
      </c>
      <c r="AG224" s="168">
        <v>414.0</v>
      </c>
      <c r="AH224" s="128"/>
      <c r="AI224" s="175">
        <v>43955.55208333333</v>
      </c>
      <c r="AJ224" s="175">
        <v>43955.648611111115</v>
      </c>
      <c r="AK224" s="174" t="s">
        <v>435</v>
      </c>
      <c r="AL224" s="174" t="s">
        <v>230</v>
      </c>
      <c r="AM224" s="174" t="s">
        <v>471</v>
      </c>
      <c r="AN224" s="174" t="s">
        <v>346</v>
      </c>
      <c r="AQ224" s="128"/>
      <c r="AR224" s="128"/>
      <c r="AS224" s="128"/>
      <c r="AT224" s="128"/>
      <c r="AU224" s="128"/>
      <c r="AV224" s="128"/>
    </row>
    <row r="225" ht="16.5" customHeight="1">
      <c r="A225" s="173">
        <v>43954.0</v>
      </c>
      <c r="B225" s="174" t="s">
        <v>222</v>
      </c>
      <c r="C225" s="128"/>
      <c r="D225" s="128"/>
      <c r="E225" s="128"/>
      <c r="F225" s="128"/>
      <c r="G225" s="128"/>
      <c r="H225" s="128"/>
      <c r="I225" s="128"/>
      <c r="J225" s="128"/>
      <c r="K225" s="128"/>
      <c r="L225" s="128"/>
      <c r="M225" s="128"/>
      <c r="N225" s="128"/>
      <c r="O225" s="128"/>
      <c r="P225" s="128"/>
      <c r="Q225" s="128"/>
      <c r="R225" s="128"/>
      <c r="S225" s="174">
        <v>31548.0</v>
      </c>
      <c r="T225" s="128"/>
      <c r="U225" s="128"/>
      <c r="V225" s="168">
        <v>31548.0</v>
      </c>
      <c r="W225" s="168">
        <v>359012.0</v>
      </c>
      <c r="Y225" s="168">
        <v>1540.0</v>
      </c>
      <c r="Z225" s="161"/>
      <c r="AE225" s="168">
        <v>15544.0</v>
      </c>
      <c r="AF225" s="168">
        <v>867.0</v>
      </c>
      <c r="AH225" s="128"/>
      <c r="AI225" s="175">
        <v>43953.53125</v>
      </c>
      <c r="AJ225" s="162"/>
      <c r="AK225" s="162"/>
      <c r="AL225" s="162"/>
      <c r="AM225" s="174" t="s">
        <v>471</v>
      </c>
      <c r="AN225" s="174" t="s">
        <v>346</v>
      </c>
      <c r="AQ225" s="128"/>
      <c r="AR225" s="128"/>
      <c r="AS225" s="128"/>
      <c r="AT225" s="128"/>
      <c r="AU225" s="128"/>
      <c r="AV225" s="128"/>
    </row>
    <row r="226" ht="16.5" customHeight="1">
      <c r="A226" s="173">
        <v>43953.0</v>
      </c>
      <c r="B226" s="174" t="s">
        <v>222</v>
      </c>
      <c r="C226" s="128"/>
      <c r="D226" s="128"/>
      <c r="E226" s="128"/>
      <c r="F226" s="128"/>
      <c r="G226" s="128"/>
      <c r="H226" s="128"/>
      <c r="I226" s="128"/>
      <c r="J226" s="128"/>
      <c r="K226" s="128"/>
      <c r="L226" s="128"/>
      <c r="M226" s="128"/>
      <c r="N226" s="128"/>
      <c r="O226" s="128"/>
      <c r="P226" s="128"/>
      <c r="Q226" s="128"/>
      <c r="R226" s="128"/>
      <c r="S226" s="174">
        <v>30522.0</v>
      </c>
      <c r="T226" s="128"/>
      <c r="U226" s="128"/>
      <c r="V226" s="168">
        <v>30522.0</v>
      </c>
      <c r="W226" s="168">
        <v>350126.0</v>
      </c>
      <c r="Y226" s="168">
        <v>1725.0</v>
      </c>
      <c r="Z226" s="161"/>
      <c r="AE226" s="168">
        <v>14891.0</v>
      </c>
      <c r="AF226" s="168">
        <v>847.0</v>
      </c>
      <c r="AH226" s="128"/>
      <c r="AI226" s="175">
        <v>43953.53125</v>
      </c>
      <c r="AJ226" s="162"/>
      <c r="AK226" s="162"/>
      <c r="AL226" s="162"/>
      <c r="AM226" s="174" t="s">
        <v>471</v>
      </c>
      <c r="AN226" s="174" t="s">
        <v>346</v>
      </c>
      <c r="AQ226" s="128"/>
      <c r="AR226" s="128"/>
      <c r="AS226" s="128"/>
      <c r="AT226" s="128"/>
      <c r="AU226" s="128"/>
      <c r="AV226" s="128"/>
    </row>
    <row r="227" ht="16.5" customHeight="1">
      <c r="A227" s="173">
        <v>43952.0</v>
      </c>
      <c r="B227" s="174" t="s">
        <v>222</v>
      </c>
      <c r="C227" s="128"/>
      <c r="D227" s="128"/>
      <c r="E227" s="128"/>
      <c r="F227" s="128"/>
      <c r="G227" s="128"/>
      <c r="H227" s="128"/>
      <c r="I227" s="128"/>
      <c r="J227" s="128"/>
      <c r="K227" s="128"/>
      <c r="L227" s="128"/>
      <c r="M227" s="128"/>
      <c r="N227" s="128"/>
      <c r="O227" s="128"/>
      <c r="P227" s="128"/>
      <c r="Q227" s="128"/>
      <c r="R227" s="128"/>
      <c r="S227" s="174">
        <v>29229.0</v>
      </c>
      <c r="T227" s="128"/>
      <c r="U227" s="128"/>
      <c r="V227" s="168">
        <v>29229.0</v>
      </c>
      <c r="W227" s="168">
        <v>322546.0</v>
      </c>
      <c r="Y227" s="168">
        <v>1778.0</v>
      </c>
      <c r="Z227" s="161"/>
      <c r="AE227" s="168">
        <v>14122.0</v>
      </c>
      <c r="AF227" s="168">
        <v>816.0</v>
      </c>
      <c r="AH227" s="128"/>
      <c r="AI227" s="175">
        <v>43952.54166666667</v>
      </c>
      <c r="AJ227" s="175">
        <v>43952.61319444445</v>
      </c>
      <c r="AK227" s="174" t="s">
        <v>435</v>
      </c>
      <c r="AL227" s="174" t="s">
        <v>379</v>
      </c>
      <c r="AM227" s="174" t="s">
        <v>471</v>
      </c>
      <c r="AN227" s="174" t="s">
        <v>346</v>
      </c>
      <c r="AQ227" s="128"/>
      <c r="AR227" s="128"/>
      <c r="AS227" s="128"/>
      <c r="AT227" s="128"/>
      <c r="AU227" s="128"/>
      <c r="AV227" s="128"/>
    </row>
    <row r="228" ht="16.5" customHeight="1">
      <c r="A228" s="173">
        <v>43951.0</v>
      </c>
      <c r="B228" s="174" t="s">
        <v>222</v>
      </c>
      <c r="C228" s="128"/>
      <c r="D228" s="128"/>
      <c r="E228" s="128"/>
      <c r="F228" s="128"/>
      <c r="G228" s="128"/>
      <c r="H228" s="128"/>
      <c r="I228" s="128"/>
      <c r="J228" s="128"/>
      <c r="K228" s="128"/>
      <c r="L228" s="128"/>
      <c r="M228" s="128"/>
      <c r="N228" s="128"/>
      <c r="O228" s="128"/>
      <c r="P228" s="128"/>
      <c r="Q228" s="128"/>
      <c r="R228" s="128"/>
      <c r="S228" s="174">
        <v>28087.0</v>
      </c>
      <c r="T228" s="128"/>
      <c r="U228" s="128"/>
      <c r="V228" s="168">
        <v>28087.0</v>
      </c>
      <c r="W228" s="168">
        <v>302213.0</v>
      </c>
      <c r="Y228" s="168">
        <v>1686.0</v>
      </c>
      <c r="Z228" s="161"/>
      <c r="AE228" s="168">
        <v>13353.0</v>
      </c>
      <c r="AF228" s="168">
        <v>782.0</v>
      </c>
      <c r="AH228" s="128"/>
      <c r="AI228" s="175">
        <v>43950.54166666667</v>
      </c>
      <c r="AJ228" s="175">
        <v>43951.62638888889</v>
      </c>
      <c r="AK228" s="174" t="s">
        <v>322</v>
      </c>
      <c r="AL228" s="174" t="s">
        <v>362</v>
      </c>
      <c r="AM228" s="128"/>
      <c r="AN228" s="174" t="s">
        <v>346</v>
      </c>
      <c r="AQ228" s="128"/>
      <c r="AR228" s="128"/>
      <c r="AS228" s="128"/>
      <c r="AT228" s="128"/>
      <c r="AU228" s="128"/>
      <c r="AV228" s="128"/>
    </row>
    <row r="229" ht="16.5" customHeight="1">
      <c r="A229" s="173">
        <v>43950.0</v>
      </c>
      <c r="B229" s="174" t="s">
        <v>222</v>
      </c>
      <c r="C229" s="128"/>
      <c r="D229" s="128"/>
      <c r="E229" s="128"/>
      <c r="F229" s="128"/>
      <c r="G229" s="128"/>
      <c r="H229" s="128"/>
      <c r="I229" s="128"/>
      <c r="J229" s="128"/>
      <c r="K229" s="128"/>
      <c r="L229" s="128"/>
      <c r="M229" s="128"/>
      <c r="N229" s="128"/>
      <c r="O229" s="128"/>
      <c r="P229" s="128"/>
      <c r="Q229" s="128"/>
      <c r="R229" s="128"/>
      <c r="S229" s="174">
        <v>27054.0</v>
      </c>
      <c r="T229" s="128"/>
      <c r="U229" s="128"/>
      <c r="V229" s="168">
        <v>27054.0</v>
      </c>
      <c r="W229" s="168">
        <v>287736.0</v>
      </c>
      <c r="Y229" s="168">
        <v>1702.0</v>
      </c>
      <c r="Z229" s="161"/>
      <c r="AE229" s="168">
        <v>12507.0</v>
      </c>
      <c r="AF229" s="168">
        <v>732.0</v>
      </c>
      <c r="AH229" s="128"/>
      <c r="AI229" s="175">
        <v>43950.54166666667</v>
      </c>
      <c r="AJ229" s="175">
        <v>43951.62638888889</v>
      </c>
      <c r="AK229" s="174" t="s">
        <v>322</v>
      </c>
      <c r="AL229" s="174" t="s">
        <v>362</v>
      </c>
      <c r="AM229" s="128"/>
      <c r="AN229" s="174" t="s">
        <v>346</v>
      </c>
      <c r="AQ229" s="128"/>
      <c r="AR229" s="128"/>
      <c r="AS229" s="128"/>
      <c r="AT229" s="128"/>
      <c r="AU229" s="128"/>
      <c r="AV229" s="128"/>
    </row>
    <row r="230" ht="16.5" customHeight="1">
      <c r="A230" s="173">
        <v>43949.0</v>
      </c>
      <c r="B230" s="174" t="s">
        <v>222</v>
      </c>
      <c r="C230" s="128"/>
      <c r="D230" s="128"/>
      <c r="E230" s="128"/>
      <c r="F230" s="128"/>
      <c r="G230" s="128"/>
      <c r="H230" s="128"/>
      <c r="I230" s="128"/>
      <c r="J230" s="128"/>
      <c r="K230" s="128"/>
      <c r="L230" s="128"/>
      <c r="M230" s="128"/>
      <c r="N230" s="128"/>
      <c r="O230" s="128"/>
      <c r="P230" s="128"/>
      <c r="Q230" s="128"/>
      <c r="R230" s="128"/>
      <c r="S230" s="174">
        <v>26171.0</v>
      </c>
      <c r="T230" s="128"/>
      <c r="U230" s="128"/>
      <c r="V230" s="168">
        <v>26171.0</v>
      </c>
      <c r="W230" s="168">
        <v>274213.0</v>
      </c>
      <c r="Y230" s="168">
        <v>1682.0</v>
      </c>
      <c r="Z230" s="161"/>
      <c r="AE230" s="168">
        <v>11786.0</v>
      </c>
      <c r="AF230" s="168">
        <v>690.0</v>
      </c>
      <c r="AH230" s="128"/>
      <c r="AI230" s="175">
        <v>43949.54166666667</v>
      </c>
      <c r="AJ230" s="175">
        <v>43949.60486111111</v>
      </c>
      <c r="AK230" s="174" t="s">
        <v>323</v>
      </c>
      <c r="AL230" s="174" t="s">
        <v>379</v>
      </c>
      <c r="AM230" s="128"/>
      <c r="AN230" s="174" t="s">
        <v>346</v>
      </c>
      <c r="AQ230" s="128"/>
      <c r="AR230" s="128"/>
      <c r="AS230" s="128"/>
      <c r="AT230" s="128"/>
      <c r="AU230" s="128"/>
      <c r="AV230" s="128"/>
    </row>
    <row r="231" ht="16.5" customHeight="1">
      <c r="A231" s="173">
        <v>43948.0</v>
      </c>
      <c r="B231" s="174" t="s">
        <v>222</v>
      </c>
      <c r="C231" s="128"/>
      <c r="D231" s="128"/>
      <c r="E231" s="128"/>
      <c r="F231" s="128"/>
      <c r="G231" s="128"/>
      <c r="H231" s="128"/>
      <c r="I231" s="128"/>
      <c r="J231" s="128"/>
      <c r="K231" s="128"/>
      <c r="L231" s="128"/>
      <c r="M231" s="128"/>
      <c r="N231" s="128"/>
      <c r="O231" s="128"/>
      <c r="P231" s="128"/>
      <c r="Q231" s="128"/>
      <c r="R231" s="128"/>
      <c r="S231" s="174">
        <v>25297.0</v>
      </c>
      <c r="T231" s="128"/>
      <c r="U231" s="128"/>
      <c r="V231" s="168">
        <v>25297.0</v>
      </c>
      <c r="W231" s="168">
        <v>265220.0</v>
      </c>
      <c r="Y231" s="168">
        <v>1563.0</v>
      </c>
      <c r="Z231" s="161"/>
      <c r="AE231" s="168">
        <v>11170.0</v>
      </c>
      <c r="AF231" s="168">
        <v>663.0</v>
      </c>
      <c r="AH231" s="128"/>
      <c r="AI231" s="175">
        <v>43948.54861111111</v>
      </c>
      <c r="AJ231" s="162"/>
      <c r="AK231" s="162"/>
      <c r="AL231" s="162"/>
      <c r="AM231" s="128"/>
      <c r="AN231" s="174" t="s">
        <v>346</v>
      </c>
      <c r="AQ231" s="128"/>
      <c r="AR231" s="128"/>
      <c r="AS231" s="128"/>
      <c r="AT231" s="128"/>
      <c r="AU231" s="128"/>
      <c r="AV231" s="128"/>
    </row>
    <row r="232" ht="16.5" customHeight="1">
      <c r="A232" s="173">
        <v>43947.0</v>
      </c>
      <c r="B232" s="174" t="s">
        <v>222</v>
      </c>
      <c r="C232" s="128"/>
      <c r="D232" s="128"/>
      <c r="E232" s="128"/>
      <c r="F232" s="128"/>
      <c r="G232" s="128"/>
      <c r="H232" s="128"/>
      <c r="I232" s="128"/>
      <c r="J232" s="128"/>
      <c r="K232" s="128"/>
      <c r="L232" s="128"/>
      <c r="M232" s="128"/>
      <c r="N232" s="128"/>
      <c r="O232" s="128"/>
      <c r="P232" s="128"/>
      <c r="Q232" s="128"/>
      <c r="R232" s="128"/>
      <c r="S232" s="174">
        <v>24631.0</v>
      </c>
      <c r="T232" s="128"/>
      <c r="U232" s="128"/>
      <c r="V232" s="168">
        <v>24631.0</v>
      </c>
      <c r="W232" s="168">
        <v>251390.0</v>
      </c>
      <c r="Y232" s="168">
        <v>1542.0</v>
      </c>
      <c r="Z232" s="161"/>
      <c r="AE232" s="168">
        <v>10763.0</v>
      </c>
      <c r="AF232" s="168">
        <v>648.0</v>
      </c>
      <c r="AH232" s="128"/>
      <c r="AI232" s="175">
        <v>43947.52777777778</v>
      </c>
      <c r="AJ232" s="162"/>
      <c r="AK232" s="162"/>
      <c r="AL232" s="162"/>
      <c r="AM232" s="128"/>
      <c r="AN232" s="174" t="s">
        <v>346</v>
      </c>
      <c r="AQ232" s="128"/>
      <c r="AR232" s="128"/>
      <c r="AS232" s="128"/>
      <c r="AT232" s="128"/>
      <c r="AU232" s="128"/>
      <c r="AV232" s="128"/>
    </row>
    <row r="233" ht="16.5" customHeight="1">
      <c r="A233" s="173">
        <v>43946.0</v>
      </c>
      <c r="B233" s="174" t="s">
        <v>222</v>
      </c>
      <c r="C233" s="128"/>
      <c r="D233" s="128"/>
      <c r="E233" s="128"/>
      <c r="F233" s="128"/>
      <c r="G233" s="128"/>
      <c r="H233" s="128"/>
      <c r="I233" s="128"/>
      <c r="J233" s="128"/>
      <c r="K233" s="128"/>
      <c r="L233" s="128"/>
      <c r="M233" s="128"/>
      <c r="N233" s="128"/>
      <c r="O233" s="128"/>
      <c r="P233" s="128"/>
      <c r="Q233" s="128"/>
      <c r="R233" s="128"/>
      <c r="S233" s="174">
        <v>23773.0</v>
      </c>
      <c r="T233" s="128"/>
      <c r="U233" s="128"/>
      <c r="V233" s="168">
        <v>23773.0</v>
      </c>
      <c r="W233" s="168">
        <v>239043.0</v>
      </c>
      <c r="Y233" s="168">
        <v>1597.0</v>
      </c>
      <c r="Z233" s="161"/>
      <c r="AE233" s="168">
        <v>9986.0</v>
      </c>
      <c r="AF233" s="168">
        <v>623.0</v>
      </c>
      <c r="AH233" s="128"/>
      <c r="AI233" s="175">
        <v>43946.54166666667</v>
      </c>
      <c r="AJ233" s="175">
        <v>43946.618055555555</v>
      </c>
      <c r="AK233" s="174" t="s">
        <v>349</v>
      </c>
      <c r="AL233" s="174" t="s">
        <v>379</v>
      </c>
      <c r="AM233" s="128"/>
      <c r="AN233" s="174" t="s">
        <v>346</v>
      </c>
      <c r="AQ233" s="128"/>
      <c r="AR233" s="128"/>
      <c r="AS233" s="128"/>
      <c r="AT233" s="128"/>
      <c r="AU233" s="128"/>
      <c r="AV233" s="128"/>
    </row>
    <row r="234" ht="16.5" customHeight="1">
      <c r="A234" s="173">
        <v>43945.0</v>
      </c>
      <c r="B234" s="174" t="s">
        <v>222</v>
      </c>
      <c r="C234" s="128"/>
      <c r="D234" s="128"/>
      <c r="E234" s="128"/>
      <c r="F234" s="128"/>
      <c r="G234" s="128"/>
      <c r="H234" s="128"/>
      <c r="I234" s="128"/>
      <c r="J234" s="128"/>
      <c r="K234" s="128"/>
      <c r="L234" s="128"/>
      <c r="M234" s="128"/>
      <c r="N234" s="128"/>
      <c r="O234" s="128"/>
      <c r="P234" s="128"/>
      <c r="Q234" s="128"/>
      <c r="R234" s="128"/>
      <c r="S234" s="174">
        <v>22806.0</v>
      </c>
      <c r="T234" s="128"/>
      <c r="U234" s="128"/>
      <c r="V234" s="168">
        <v>22806.0</v>
      </c>
      <c r="W234" s="168">
        <v>219741.0</v>
      </c>
      <c r="Y234" s="168">
        <v>1674.0</v>
      </c>
      <c r="Z234" s="161"/>
      <c r="AE234" s="168">
        <v>9156.0</v>
      </c>
      <c r="AF234" s="168">
        <v>593.0</v>
      </c>
      <c r="AH234" s="128"/>
      <c r="AI234" s="175">
        <v>43945.52083333333</v>
      </c>
      <c r="AJ234" s="162"/>
      <c r="AK234" s="162"/>
      <c r="AL234" s="162"/>
      <c r="AM234" s="128"/>
      <c r="AN234" s="174" t="s">
        <v>310</v>
      </c>
      <c r="AQ234" s="128"/>
      <c r="AR234" s="128"/>
      <c r="AS234" s="128"/>
      <c r="AT234" s="128"/>
      <c r="AU234" s="128"/>
      <c r="AV234" s="128"/>
    </row>
    <row r="235" ht="16.5" customHeight="1">
      <c r="A235" s="173">
        <v>43944.0</v>
      </c>
      <c r="B235" s="174" t="s">
        <v>222</v>
      </c>
      <c r="C235" s="128"/>
      <c r="D235" s="128"/>
      <c r="E235" s="128"/>
      <c r="F235" s="128"/>
      <c r="G235" s="128"/>
      <c r="H235" s="128"/>
      <c r="I235" s="128"/>
      <c r="J235" s="128"/>
      <c r="K235" s="128"/>
      <c r="L235" s="128"/>
      <c r="M235" s="128"/>
      <c r="N235" s="128"/>
      <c r="O235" s="128"/>
      <c r="P235" s="128"/>
      <c r="Q235" s="128"/>
      <c r="R235" s="128"/>
      <c r="S235" s="174">
        <v>21944.0</v>
      </c>
      <c r="T235" s="128"/>
      <c r="U235" s="128"/>
      <c r="V235" s="168">
        <v>21944.0</v>
      </c>
      <c r="W235" s="168">
        <v>203134.0</v>
      </c>
      <c r="Y235" s="168">
        <v>1649.0</v>
      </c>
      <c r="Z235" s="161"/>
      <c r="AE235" s="168">
        <v>8025.0</v>
      </c>
      <c r="AF235" s="168">
        <v>561.0</v>
      </c>
      <c r="AH235" s="128"/>
      <c r="AI235" s="175">
        <v>43944.52083333333</v>
      </c>
      <c r="AJ235" s="162"/>
      <c r="AK235" s="162"/>
      <c r="AL235" s="162"/>
      <c r="AM235" s="128"/>
      <c r="AN235" s="174" t="s">
        <v>310</v>
      </c>
      <c r="AQ235" s="128"/>
      <c r="AR235" s="128"/>
      <c r="AS235" s="128"/>
      <c r="AT235" s="128"/>
      <c r="AU235" s="128"/>
      <c r="AV235" s="128"/>
    </row>
    <row r="236" ht="16.5" customHeight="1">
      <c r="A236" s="173">
        <v>43943.0</v>
      </c>
      <c r="B236" s="174" t="s">
        <v>222</v>
      </c>
      <c r="C236" s="128"/>
      <c r="D236" s="128"/>
      <c r="E236" s="128"/>
      <c r="F236" s="128"/>
      <c r="G236" s="128"/>
      <c r="H236" s="128"/>
      <c r="I236" s="128"/>
      <c r="J236" s="128"/>
      <c r="K236" s="128"/>
      <c r="L236" s="128"/>
      <c r="M236" s="128"/>
      <c r="N236" s="128"/>
      <c r="O236" s="128"/>
      <c r="P236" s="128"/>
      <c r="Q236" s="128"/>
      <c r="R236" s="128"/>
      <c r="S236" s="174">
        <v>21069.0</v>
      </c>
      <c r="T236" s="128"/>
      <c r="U236" s="128"/>
      <c r="V236" s="168">
        <v>21069.0</v>
      </c>
      <c r="W236" s="168">
        <v>195714.0</v>
      </c>
      <c r="Y236" s="168">
        <v>1678.0</v>
      </c>
      <c r="Z236" s="161"/>
      <c r="AE236" s="168">
        <v>7341.0</v>
      </c>
      <c r="AF236" s="168">
        <v>543.0</v>
      </c>
      <c r="AH236" s="128"/>
      <c r="AI236" s="175">
        <v>43943.55208333333</v>
      </c>
      <c r="AJ236" s="162"/>
      <c r="AK236" s="162"/>
      <c r="AL236" s="162"/>
      <c r="AM236" s="128"/>
      <c r="AN236" s="174" t="s">
        <v>310</v>
      </c>
      <c r="AQ236" s="128"/>
      <c r="AR236" s="128"/>
      <c r="AS236" s="128"/>
      <c r="AT236" s="128"/>
      <c r="AU236" s="128"/>
      <c r="AV236" s="128"/>
    </row>
    <row r="237" ht="16.5" customHeight="1">
      <c r="A237" s="173">
        <v>43942.0</v>
      </c>
      <c r="B237" s="174" t="s">
        <v>222</v>
      </c>
      <c r="C237" s="128"/>
      <c r="D237" s="128"/>
      <c r="E237" s="128"/>
      <c r="F237" s="128"/>
      <c r="G237" s="128"/>
      <c r="H237" s="128"/>
      <c r="I237" s="128"/>
      <c r="J237" s="128"/>
      <c r="K237" s="128"/>
      <c r="L237" s="128"/>
      <c r="M237" s="128"/>
      <c r="N237" s="128"/>
      <c r="O237" s="128"/>
      <c r="P237" s="128"/>
      <c r="Q237" s="128"/>
      <c r="R237" s="128"/>
      <c r="S237" s="174">
        <v>20196.0</v>
      </c>
      <c r="T237" s="128"/>
      <c r="U237" s="128"/>
      <c r="V237" s="168">
        <v>20196.0</v>
      </c>
      <c r="W237" s="168">
        <v>185203.0</v>
      </c>
      <c r="Y237" s="168">
        <v>1419.0</v>
      </c>
      <c r="Z237" s="161"/>
      <c r="AE237" s="168">
        <v>6486.0</v>
      </c>
      <c r="AF237" s="168">
        <v>517.0</v>
      </c>
      <c r="AH237" s="128"/>
      <c r="AI237" s="175">
        <v>43942.54166666667</v>
      </c>
      <c r="AJ237" s="162"/>
      <c r="AK237" s="162"/>
      <c r="AL237" s="162"/>
      <c r="AM237" s="128"/>
      <c r="AN237" s="174" t="s">
        <v>310</v>
      </c>
      <c r="AR237" s="128"/>
      <c r="AS237" s="128"/>
      <c r="AT237" s="128"/>
      <c r="AU237" s="128"/>
      <c r="AV237" s="128"/>
    </row>
    <row r="238" ht="16.5" customHeight="1">
      <c r="A238" s="173">
        <v>43941.0</v>
      </c>
      <c r="B238" s="174" t="s">
        <v>222</v>
      </c>
      <c r="C238" s="128"/>
      <c r="D238" s="128"/>
      <c r="E238" s="128"/>
      <c r="F238" s="128"/>
      <c r="G238" s="128"/>
      <c r="H238" s="128"/>
      <c r="I238" s="128"/>
      <c r="J238" s="128"/>
      <c r="K238" s="128"/>
      <c r="L238" s="128"/>
      <c r="M238" s="128"/>
      <c r="N238" s="128"/>
      <c r="O238" s="128"/>
      <c r="P238" s="128"/>
      <c r="Q238" s="128"/>
      <c r="R238" s="128"/>
      <c r="S238" s="174">
        <v>19458.0</v>
      </c>
      <c r="T238" s="128"/>
      <c r="U238" s="128"/>
      <c r="V238" s="168">
        <v>19458.0</v>
      </c>
      <c r="W238" s="168">
        <v>170936.0</v>
      </c>
      <c r="Y238" s="168">
        <v>1411.0</v>
      </c>
      <c r="Z238" s="161"/>
      <c r="AE238" s="168">
        <v>5706.0</v>
      </c>
      <c r="AF238" s="168">
        <v>495.0</v>
      </c>
      <c r="AH238" s="128"/>
      <c r="AI238" s="175">
        <v>43941.53125</v>
      </c>
      <c r="AJ238" s="162"/>
      <c r="AK238" s="162"/>
      <c r="AL238" s="162"/>
      <c r="AM238" s="128"/>
      <c r="AN238" s="174" t="s">
        <v>310</v>
      </c>
      <c r="AQ238" s="128"/>
      <c r="AR238" s="128"/>
      <c r="AS238" s="128"/>
      <c r="AT238" s="128"/>
      <c r="AU238" s="128"/>
      <c r="AV238" s="128"/>
    </row>
    <row r="239" ht="16.5" customHeight="1">
      <c r="A239" s="173">
        <v>43940.0</v>
      </c>
      <c r="B239" s="174" t="s">
        <v>222</v>
      </c>
      <c r="C239" s="128"/>
      <c r="D239" s="128"/>
      <c r="E239" s="128"/>
      <c r="F239" s="128"/>
      <c r="G239" s="128"/>
      <c r="H239" s="128"/>
      <c r="I239" s="128"/>
      <c r="J239" s="128"/>
      <c r="K239" s="128"/>
      <c r="L239" s="128"/>
      <c r="M239" s="128"/>
      <c r="N239" s="128"/>
      <c r="O239" s="128"/>
      <c r="P239" s="128"/>
      <c r="Q239" s="128"/>
      <c r="R239" s="128"/>
      <c r="S239" s="174">
        <v>18923.0</v>
      </c>
      <c r="T239" s="128"/>
      <c r="U239" s="128"/>
      <c r="V239" s="168">
        <v>18923.0</v>
      </c>
      <c r="W239" s="168">
        <v>163787.0</v>
      </c>
      <c r="Y239" s="168">
        <v>1471.0</v>
      </c>
      <c r="Z239" s="161"/>
      <c r="AE239" s="168">
        <v>5334.0</v>
      </c>
      <c r="AF239" s="168">
        <v>477.0</v>
      </c>
      <c r="AH239" s="128"/>
      <c r="AI239" s="175">
        <v>43940.54166666667</v>
      </c>
      <c r="AJ239" s="162"/>
      <c r="AK239" s="162"/>
      <c r="AL239" s="162"/>
      <c r="AM239" s="128"/>
      <c r="AN239" s="174" t="s">
        <v>310</v>
      </c>
      <c r="AQ239" s="128"/>
      <c r="AR239" s="128"/>
      <c r="AS239" s="128"/>
      <c r="AT239" s="128"/>
      <c r="AU239" s="128"/>
      <c r="AV239" s="128"/>
    </row>
    <row r="240" ht="16.5" customHeight="1">
      <c r="A240" s="173">
        <v>43939.0</v>
      </c>
      <c r="B240" s="174" t="s">
        <v>222</v>
      </c>
      <c r="C240" s="128"/>
      <c r="D240" s="128"/>
      <c r="E240" s="128"/>
      <c r="F240" s="128"/>
      <c r="G240" s="128"/>
      <c r="H240" s="128"/>
      <c r="I240" s="128"/>
      <c r="J240" s="128"/>
      <c r="K240" s="128"/>
      <c r="L240" s="128"/>
      <c r="M240" s="128"/>
      <c r="N240" s="128"/>
      <c r="O240" s="128"/>
      <c r="P240" s="128"/>
      <c r="Q240" s="128"/>
      <c r="R240" s="128"/>
      <c r="S240" s="174">
        <v>18260.0</v>
      </c>
      <c r="T240" s="128"/>
      <c r="U240" s="128"/>
      <c r="V240" s="168">
        <v>18260.0</v>
      </c>
      <c r="W240" s="168">
        <v>157979.0</v>
      </c>
      <c r="Y240" s="168">
        <v>1321.0</v>
      </c>
      <c r="Z240" s="161"/>
      <c r="AE240" s="168">
        <v>4806.0</v>
      </c>
      <c r="AF240" s="168">
        <v>453.0</v>
      </c>
      <c r="AH240" s="128"/>
      <c r="AI240" s="175">
        <v>43939.57291666667</v>
      </c>
      <c r="AJ240" s="162"/>
      <c r="AK240" s="162"/>
      <c r="AL240" s="162"/>
      <c r="AM240" s="128"/>
      <c r="AN240" s="174" t="s">
        <v>310</v>
      </c>
      <c r="AQ240" s="128"/>
      <c r="AR240" s="128"/>
      <c r="AS240" s="128"/>
      <c r="AT240" s="128"/>
      <c r="AU240" s="128"/>
      <c r="AV240" s="128"/>
    </row>
    <row r="241" ht="16.5" customHeight="1">
      <c r="A241" s="173">
        <v>43938.0</v>
      </c>
      <c r="B241" s="174" t="s">
        <v>222</v>
      </c>
      <c r="C241" s="128"/>
      <c r="D241" s="128"/>
      <c r="E241" s="128"/>
      <c r="F241" s="128"/>
      <c r="G241" s="128"/>
      <c r="H241" s="128"/>
      <c r="I241" s="128"/>
      <c r="J241" s="128"/>
      <c r="K241" s="128"/>
      <c r="L241" s="128"/>
      <c r="M241" s="128"/>
      <c r="N241" s="128"/>
      <c r="O241" s="128"/>
      <c r="P241" s="128"/>
      <c r="Q241" s="128"/>
      <c r="R241" s="128"/>
      <c r="S241" s="174">
        <v>17371.0</v>
      </c>
      <c r="T241" s="128"/>
      <c r="U241" s="128"/>
      <c r="V241" s="168">
        <v>17371.0</v>
      </c>
      <c r="W241" s="168">
        <v>152165.0</v>
      </c>
      <c r="Y241" s="168">
        <v>1522.0</v>
      </c>
      <c r="Z241" s="161"/>
      <c r="AE241" s="168">
        <v>4190.0</v>
      </c>
      <c r="AF241" s="168">
        <v>428.0</v>
      </c>
      <c r="AH241" s="128"/>
      <c r="AI241" s="175">
        <v>43938.53125</v>
      </c>
      <c r="AJ241" s="162"/>
      <c r="AK241" s="162"/>
      <c r="AL241" s="162"/>
      <c r="AM241" s="128"/>
      <c r="AN241" s="174" t="s">
        <v>310</v>
      </c>
      <c r="AQ241" s="128"/>
      <c r="AR241" s="128"/>
      <c r="AS241" s="128"/>
      <c r="AT241" s="128"/>
      <c r="AU241" s="128"/>
      <c r="AV241" s="128"/>
    </row>
    <row r="242" ht="16.5" customHeight="1">
      <c r="A242" s="173">
        <v>43937.0</v>
      </c>
      <c r="B242" s="174" t="s">
        <v>222</v>
      </c>
      <c r="C242" s="128"/>
      <c r="D242" s="128"/>
      <c r="E242" s="128"/>
      <c r="F242" s="128"/>
      <c r="G242" s="128"/>
      <c r="H242" s="128"/>
      <c r="I242" s="128"/>
      <c r="J242" s="128"/>
      <c r="K242" s="128"/>
      <c r="L242" s="128"/>
      <c r="M242" s="128"/>
      <c r="N242" s="128"/>
      <c r="O242" s="128"/>
      <c r="P242" s="128"/>
      <c r="Q242" s="128"/>
      <c r="R242" s="128"/>
      <c r="S242" s="174">
        <v>16455.0</v>
      </c>
      <c r="T242" s="128"/>
      <c r="U242" s="128"/>
      <c r="V242" s="168">
        <v>16455.0</v>
      </c>
      <c r="W242" s="168">
        <v>142092.0</v>
      </c>
      <c r="Y242" s="168">
        <v>1459.0</v>
      </c>
      <c r="Z242" s="161"/>
      <c r="AE242" s="168">
        <v>3677.0</v>
      </c>
      <c r="AF242" s="168">
        <v>393.0</v>
      </c>
      <c r="AH242" s="128"/>
      <c r="AI242" s="175">
        <v>43937.54166666667</v>
      </c>
      <c r="AJ242" s="162"/>
      <c r="AK242" s="162"/>
      <c r="AL242" s="162"/>
      <c r="AM242" s="128"/>
      <c r="AN242" s="174" t="s">
        <v>310</v>
      </c>
      <c r="AQ242" s="128"/>
      <c r="AR242" s="128"/>
      <c r="AS242" s="128"/>
      <c r="AT242" s="128"/>
      <c r="AU242" s="128"/>
      <c r="AV242" s="128"/>
    </row>
    <row r="243" ht="16.5" customHeight="1">
      <c r="A243" s="173">
        <v>43936.0</v>
      </c>
      <c r="B243" s="174" t="s">
        <v>222</v>
      </c>
      <c r="C243" s="128"/>
      <c r="D243" s="128"/>
      <c r="E243" s="128"/>
      <c r="F243" s="128"/>
      <c r="G243" s="128"/>
      <c r="H243" s="128"/>
      <c r="I243" s="128"/>
      <c r="J243" s="128"/>
      <c r="K243" s="128"/>
      <c r="L243" s="128"/>
      <c r="M243" s="128"/>
      <c r="N243" s="128"/>
      <c r="O243" s="128"/>
      <c r="P243" s="128"/>
      <c r="Q243" s="128"/>
      <c r="R243" s="128"/>
      <c r="S243" s="174">
        <v>15492.0</v>
      </c>
      <c r="T243" s="128"/>
      <c r="U243" s="128"/>
      <c r="V243" s="168">
        <v>15492.0</v>
      </c>
      <c r="W243" s="168">
        <v>136318.0</v>
      </c>
      <c r="Y243" s="168">
        <v>1538.0</v>
      </c>
      <c r="Z243" s="161"/>
      <c r="AE243" s="168">
        <v>3150.0</v>
      </c>
      <c r="AF243" s="168">
        <v>364.0</v>
      </c>
      <c r="AH243" s="128"/>
      <c r="AI243" s="175">
        <v>43936.54166666667</v>
      </c>
      <c r="AJ243" s="162"/>
      <c r="AK243" s="162"/>
      <c r="AL243" s="162"/>
      <c r="AM243" s="128"/>
      <c r="AN243" s="174" t="s">
        <v>310</v>
      </c>
      <c r="AR243" s="128"/>
      <c r="AS243" s="128"/>
      <c r="AT243" s="128"/>
      <c r="AU243" s="128"/>
      <c r="AV243" s="128"/>
    </row>
    <row r="244" ht="16.5" customHeight="1">
      <c r="A244" s="173">
        <v>43935.0</v>
      </c>
      <c r="B244" s="174" t="s">
        <v>222</v>
      </c>
      <c r="C244" s="128"/>
      <c r="D244" s="128"/>
      <c r="E244" s="128"/>
      <c r="F244" s="128"/>
      <c r="G244" s="128"/>
      <c r="H244" s="128"/>
      <c r="I244" s="128"/>
      <c r="J244" s="128"/>
      <c r="K244" s="128"/>
      <c r="L244" s="128"/>
      <c r="M244" s="128"/>
      <c r="N244" s="128"/>
      <c r="O244" s="128"/>
      <c r="P244" s="128"/>
      <c r="Q244" s="128"/>
      <c r="R244" s="128"/>
      <c r="S244" s="174">
        <v>14624.0</v>
      </c>
      <c r="T244" s="128"/>
      <c r="U244" s="128"/>
      <c r="V244" s="168">
        <v>14624.0</v>
      </c>
      <c r="W244" s="168">
        <v>131843.0</v>
      </c>
      <c r="Y244" s="168">
        <v>1409.0</v>
      </c>
      <c r="Z244" s="161"/>
      <c r="AE244" s="168">
        <v>2580.0</v>
      </c>
      <c r="AF244" s="168">
        <v>318.0</v>
      </c>
      <c r="AH244" s="128"/>
      <c r="AI244" s="175">
        <v>43935.53125</v>
      </c>
      <c r="AJ244" s="162"/>
      <c r="AK244" s="162"/>
      <c r="AL244" s="162"/>
      <c r="AM244" s="128"/>
      <c r="AN244" s="174" t="s">
        <v>310</v>
      </c>
      <c r="AR244" s="128"/>
      <c r="AS244" s="128"/>
      <c r="AT244" s="128"/>
      <c r="AU244" s="128"/>
      <c r="AV244" s="128"/>
    </row>
    <row r="245" ht="16.5" customHeight="1">
      <c r="A245" s="173">
        <v>43934.0</v>
      </c>
      <c r="B245" s="174" t="s">
        <v>222</v>
      </c>
      <c r="C245" s="128"/>
      <c r="D245" s="128"/>
      <c r="E245" s="128"/>
      <c r="F245" s="128"/>
      <c r="G245" s="128"/>
      <c r="H245" s="128"/>
      <c r="I245" s="128"/>
      <c r="J245" s="128"/>
      <c r="K245" s="128"/>
      <c r="L245" s="128"/>
      <c r="M245" s="128"/>
      <c r="N245" s="128"/>
      <c r="O245" s="128"/>
      <c r="P245" s="128"/>
      <c r="Q245" s="128"/>
      <c r="R245" s="128"/>
      <c r="S245" s="174">
        <v>13906.0</v>
      </c>
      <c r="T245" s="128"/>
      <c r="U245" s="128"/>
      <c r="V245" s="168">
        <v>13906.0</v>
      </c>
      <c r="W245" s="168">
        <v>119320.0</v>
      </c>
      <c r="Y245" s="168">
        <v>1176.0</v>
      </c>
      <c r="Z245" s="161"/>
      <c r="AE245" s="168">
        <v>2269.0</v>
      </c>
      <c r="AF245" s="168">
        <v>287.0</v>
      </c>
      <c r="AH245" s="128"/>
      <c r="AI245" s="175">
        <v>43934.53125</v>
      </c>
      <c r="AJ245" s="162"/>
      <c r="AK245" s="162"/>
      <c r="AL245" s="162"/>
      <c r="AM245" s="128"/>
      <c r="AN245" s="174" t="s">
        <v>310</v>
      </c>
      <c r="AR245" s="128"/>
      <c r="AS245" s="128"/>
      <c r="AT245" s="128"/>
      <c r="AU245" s="128"/>
      <c r="AV245" s="128"/>
    </row>
    <row r="246" ht="16.5" customHeight="1">
      <c r="A246" s="173">
        <v>43933.0</v>
      </c>
      <c r="B246" s="174" t="s">
        <v>222</v>
      </c>
      <c r="C246" s="128"/>
      <c r="D246" s="128"/>
      <c r="E246" s="128"/>
      <c r="F246" s="128"/>
      <c r="G246" s="128"/>
      <c r="H246" s="128"/>
      <c r="I246" s="128"/>
      <c r="J246" s="128"/>
      <c r="K246" s="128"/>
      <c r="L246" s="128"/>
      <c r="M246" s="128"/>
      <c r="N246" s="128"/>
      <c r="O246" s="128"/>
      <c r="P246" s="128"/>
      <c r="Q246" s="128"/>
      <c r="R246" s="128"/>
      <c r="S246" s="174">
        <v>13484.0</v>
      </c>
      <c r="T246" s="128"/>
      <c r="U246" s="128"/>
      <c r="V246" s="168">
        <v>13484.0</v>
      </c>
      <c r="W246" s="168">
        <v>111049.0</v>
      </c>
      <c r="Y246" s="168">
        <v>1338.0</v>
      </c>
      <c r="Z246" s="161"/>
      <c r="AE246" s="168">
        <v>2014.0</v>
      </c>
      <c r="AF246" s="168">
        <v>271.0</v>
      </c>
      <c r="AH246" s="128"/>
      <c r="AI246" s="175">
        <v>43932.875</v>
      </c>
      <c r="AJ246" s="162"/>
      <c r="AK246" s="162"/>
      <c r="AL246" s="162"/>
      <c r="AM246" s="128"/>
      <c r="AN246" s="174" t="s">
        <v>310</v>
      </c>
      <c r="AR246" s="128"/>
      <c r="AS246" s="128"/>
      <c r="AT246" s="128"/>
      <c r="AU246" s="128"/>
      <c r="AV246" s="128"/>
    </row>
    <row r="247" ht="16.5" customHeight="1">
      <c r="A247" s="173">
        <v>43932.0</v>
      </c>
      <c r="B247" s="174" t="s">
        <v>222</v>
      </c>
      <c r="C247" s="128"/>
      <c r="D247" s="128"/>
      <c r="E247" s="128"/>
      <c r="F247" s="128"/>
      <c r="G247" s="128"/>
      <c r="H247" s="128"/>
      <c r="I247" s="128"/>
      <c r="J247" s="128"/>
      <c r="K247" s="128"/>
      <c r="L247" s="128"/>
      <c r="M247" s="128"/>
      <c r="N247" s="128"/>
      <c r="O247" s="128"/>
      <c r="P247" s="128"/>
      <c r="Q247" s="128"/>
      <c r="R247" s="128"/>
      <c r="S247" s="174">
        <v>12561.0</v>
      </c>
      <c r="T247" s="128"/>
      <c r="U247" s="128"/>
      <c r="V247" s="168">
        <v>12561.0</v>
      </c>
      <c r="W247" s="168">
        <v>107972.0</v>
      </c>
      <c r="Y247" s="168">
        <v>1514.0</v>
      </c>
      <c r="Z247" s="161"/>
      <c r="AE247" s="168">
        <v>1617.0</v>
      </c>
      <c r="AF247" s="168">
        <v>254.0</v>
      </c>
      <c r="AH247" s="128"/>
      <c r="AI247" s="175">
        <v>43932.52777777778</v>
      </c>
      <c r="AJ247" s="162"/>
      <c r="AK247" s="162"/>
      <c r="AL247" s="162"/>
      <c r="AM247" s="128"/>
      <c r="AN247" s="174" t="s">
        <v>310</v>
      </c>
      <c r="AR247" s="128"/>
      <c r="AS247" s="128"/>
      <c r="AT247" s="128"/>
      <c r="AU247" s="128"/>
      <c r="AV247" s="128"/>
    </row>
    <row r="248" ht="16.5" customHeight="1">
      <c r="A248" s="173">
        <v>43931.0</v>
      </c>
      <c r="B248" s="174" t="s">
        <v>222</v>
      </c>
      <c r="C248" s="128"/>
      <c r="D248" s="128"/>
      <c r="E248" s="128"/>
      <c r="F248" s="128"/>
      <c r="G248" s="128"/>
      <c r="H248" s="128"/>
      <c r="I248" s="128"/>
      <c r="J248" s="128"/>
      <c r="K248" s="128"/>
      <c r="L248" s="128"/>
      <c r="M248" s="128"/>
      <c r="N248" s="128"/>
      <c r="O248" s="128"/>
      <c r="P248" s="128"/>
      <c r="Q248" s="128"/>
      <c r="R248" s="128"/>
      <c r="S248" s="174">
        <v>11671.0</v>
      </c>
      <c r="T248" s="128"/>
      <c r="U248" s="128"/>
      <c r="V248" s="168">
        <v>11671.0</v>
      </c>
      <c r="W248" s="168">
        <v>104047.0</v>
      </c>
      <c r="Y248" s="168">
        <v>1532.0</v>
      </c>
      <c r="Z248" s="161"/>
      <c r="AE248" s="168">
        <v>1366.0</v>
      </c>
      <c r="AF248" s="168">
        <v>226.0</v>
      </c>
      <c r="AH248" s="128"/>
      <c r="AI248" s="175">
        <v>43931.54166666667</v>
      </c>
      <c r="AJ248" s="162"/>
      <c r="AK248" s="162"/>
      <c r="AL248" s="162"/>
      <c r="AM248" s="128"/>
      <c r="AN248" s="174" t="s">
        <v>310</v>
      </c>
      <c r="AR248" s="128"/>
      <c r="AS248" s="128"/>
      <c r="AT248" s="128"/>
      <c r="AU248" s="128"/>
      <c r="AV248" s="128"/>
    </row>
    <row r="249" ht="16.5" customHeight="1">
      <c r="A249" s="173">
        <v>43930.0</v>
      </c>
      <c r="B249" s="174" t="s">
        <v>222</v>
      </c>
      <c r="C249" s="128"/>
      <c r="D249" s="128"/>
      <c r="E249" s="128"/>
      <c r="F249" s="128"/>
      <c r="G249" s="128"/>
      <c r="H249" s="128"/>
      <c r="I249" s="128"/>
      <c r="J249" s="128"/>
      <c r="K249" s="128"/>
      <c r="L249" s="128"/>
      <c r="M249" s="128"/>
      <c r="N249" s="128"/>
      <c r="O249" s="128"/>
      <c r="P249" s="128"/>
      <c r="Q249" s="128"/>
      <c r="R249" s="128"/>
      <c r="S249" s="174">
        <v>10230.0</v>
      </c>
      <c r="T249" s="128"/>
      <c r="U249" s="128"/>
      <c r="V249" s="168">
        <v>10230.0</v>
      </c>
      <c r="W249" s="168">
        <v>95904.0</v>
      </c>
      <c r="Y249" s="168">
        <v>1439.0</v>
      </c>
      <c r="Z249" s="161"/>
      <c r="AE249" s="168">
        <v>1101.0</v>
      </c>
      <c r="AF249" s="168">
        <v>199.0</v>
      </c>
      <c r="AH249" s="128"/>
      <c r="AI249" s="175">
        <v>43930.55208333333</v>
      </c>
      <c r="AJ249" s="162"/>
      <c r="AK249" s="162"/>
      <c r="AL249" s="162"/>
      <c r="AM249" s="128"/>
      <c r="AN249" s="174" t="s">
        <v>310</v>
      </c>
      <c r="AR249" s="128"/>
      <c r="AS249" s="128"/>
      <c r="AT249" s="128"/>
      <c r="AU249" s="128"/>
      <c r="AV249" s="128"/>
    </row>
    <row r="250" ht="16.5" customHeight="1">
      <c r="A250" s="173">
        <v>43929.0</v>
      </c>
      <c r="B250" s="174" t="s">
        <v>222</v>
      </c>
      <c r="C250" s="128"/>
      <c r="D250" s="128"/>
      <c r="E250" s="128"/>
      <c r="F250" s="128"/>
      <c r="G250" s="128"/>
      <c r="H250" s="128"/>
      <c r="I250" s="128"/>
      <c r="J250" s="128"/>
      <c r="K250" s="128"/>
      <c r="L250" s="128"/>
      <c r="M250" s="128"/>
      <c r="N250" s="128"/>
      <c r="O250" s="128"/>
      <c r="P250" s="128"/>
      <c r="Q250" s="128"/>
      <c r="R250" s="128"/>
      <c r="S250" s="174">
        <v>9353.0</v>
      </c>
      <c r="T250" s="128"/>
      <c r="U250" s="128"/>
      <c r="V250" s="168">
        <v>9353.0</v>
      </c>
      <c r="W250" s="168">
        <v>86905.0</v>
      </c>
      <c r="Y250" s="168">
        <v>1491.0</v>
      </c>
      <c r="Z250" s="161"/>
      <c r="AE250" s="168">
        <v>38.0</v>
      </c>
      <c r="AF250" s="168">
        <v>177.0</v>
      </c>
      <c r="AH250" s="128"/>
      <c r="AI250" s="175">
        <v>43929.597916666666</v>
      </c>
      <c r="AJ250" s="162"/>
      <c r="AK250" s="162"/>
      <c r="AL250" s="162"/>
      <c r="AM250" s="128"/>
      <c r="AN250" s="174" t="s">
        <v>310</v>
      </c>
      <c r="AR250" s="128"/>
      <c r="AS250" s="128"/>
      <c r="AT250" s="128"/>
      <c r="AU250" s="128"/>
      <c r="AV250" s="128"/>
    </row>
    <row r="251" ht="16.5" customHeight="1">
      <c r="A251" s="173">
        <v>43928.0</v>
      </c>
      <c r="B251" s="174" t="s">
        <v>222</v>
      </c>
      <c r="C251" s="128"/>
      <c r="D251" s="128"/>
      <c r="E251" s="128"/>
      <c r="F251" s="128"/>
      <c r="G251" s="128"/>
      <c r="H251" s="128"/>
      <c r="I251" s="128"/>
      <c r="J251" s="128"/>
      <c r="K251" s="128"/>
      <c r="L251" s="128"/>
      <c r="M251" s="128"/>
      <c r="N251" s="128"/>
      <c r="O251" s="128"/>
      <c r="P251" s="128"/>
      <c r="Q251" s="128"/>
      <c r="R251" s="128"/>
      <c r="S251" s="174">
        <v>8262.0</v>
      </c>
      <c r="T251" s="128"/>
      <c r="U251" s="128"/>
      <c r="V251" s="168">
        <v>8262.0</v>
      </c>
      <c r="W251" s="168">
        <v>80387.0</v>
      </c>
      <c r="Y251" s="168">
        <v>1252.0</v>
      </c>
      <c r="Z251" s="161"/>
      <c r="AE251" s="168">
        <v>38.0</v>
      </c>
      <c r="AF251" s="168">
        <v>154.0</v>
      </c>
      <c r="AH251" s="128"/>
      <c r="AI251" s="175">
        <v>43927.875</v>
      </c>
      <c r="AJ251" s="162"/>
      <c r="AK251" s="162"/>
      <c r="AL251" s="162"/>
      <c r="AM251" s="174" t="s">
        <v>472</v>
      </c>
      <c r="AN251" s="174" t="s">
        <v>310</v>
      </c>
      <c r="AR251" s="128"/>
      <c r="AS251" s="128"/>
      <c r="AT251" s="128"/>
      <c r="AU251" s="128"/>
      <c r="AV251" s="128"/>
    </row>
    <row r="252" ht="16.5" customHeight="1">
      <c r="A252" s="173">
        <v>43927.0</v>
      </c>
      <c r="B252" s="174" t="s">
        <v>222</v>
      </c>
      <c r="C252" s="128"/>
      <c r="D252" s="128"/>
      <c r="E252" s="128"/>
      <c r="F252" s="128"/>
      <c r="G252" s="128"/>
      <c r="H252" s="128"/>
      <c r="I252" s="128"/>
      <c r="J252" s="128"/>
      <c r="K252" s="128"/>
      <c r="L252" s="128"/>
      <c r="M252" s="128"/>
      <c r="N252" s="128"/>
      <c r="O252" s="128"/>
      <c r="P252" s="128"/>
      <c r="Q252" s="128"/>
      <c r="R252" s="128"/>
      <c r="S252" s="174">
        <v>7276.0</v>
      </c>
      <c r="T252" s="128"/>
      <c r="U252" s="128"/>
      <c r="V252" s="168">
        <v>7276.0</v>
      </c>
      <c r="W252" s="168">
        <v>78081.0</v>
      </c>
      <c r="Y252" s="168">
        <v>1153.0</v>
      </c>
      <c r="Z252" s="161"/>
      <c r="AE252" s="168">
        <v>38.0</v>
      </c>
      <c r="AF252" s="168">
        <v>140.0</v>
      </c>
      <c r="AH252" s="128"/>
      <c r="AI252" s="175">
        <v>43926.875</v>
      </c>
      <c r="AJ252" s="175">
        <v>43927.67083333334</v>
      </c>
      <c r="AK252" s="174" t="s">
        <v>333</v>
      </c>
      <c r="AL252" s="174" t="s">
        <v>473</v>
      </c>
      <c r="AM252" s="174" t="s">
        <v>474</v>
      </c>
      <c r="AN252" s="174" t="s">
        <v>310</v>
      </c>
      <c r="AR252" s="128"/>
      <c r="AS252" s="128"/>
      <c r="AT252" s="128"/>
      <c r="AU252" s="128"/>
      <c r="AV252" s="128"/>
    </row>
    <row r="253" ht="16.5" customHeight="1">
      <c r="A253" s="173">
        <v>43926.0</v>
      </c>
      <c r="B253" s="174" t="s">
        <v>222</v>
      </c>
      <c r="C253" s="128"/>
      <c r="D253" s="128"/>
      <c r="E253" s="128"/>
      <c r="F253" s="128"/>
      <c r="G253" s="128"/>
      <c r="H253" s="128"/>
      <c r="I253" s="128"/>
      <c r="J253" s="128"/>
      <c r="K253" s="128"/>
      <c r="L253" s="128"/>
      <c r="M253" s="128"/>
      <c r="N253" s="128"/>
      <c r="O253" s="128"/>
      <c r="P253" s="128"/>
      <c r="Q253" s="128"/>
      <c r="R253" s="128"/>
      <c r="S253" s="174">
        <v>6812.0</v>
      </c>
      <c r="T253" s="128"/>
      <c r="U253" s="128"/>
      <c r="V253" s="168">
        <v>6812.0</v>
      </c>
      <c r="W253" s="168">
        <v>64126.0</v>
      </c>
      <c r="Y253" s="168">
        <v>827.0</v>
      </c>
      <c r="Z253" s="161"/>
      <c r="AE253" s="168">
        <v>38.0</v>
      </c>
      <c r="AF253" s="168">
        <v>127.0</v>
      </c>
      <c r="AH253" s="128"/>
      <c r="AI253" s="175">
        <v>43926.54166666667</v>
      </c>
      <c r="AJ253" s="162"/>
      <c r="AK253" s="162"/>
      <c r="AL253" s="162"/>
      <c r="AM253" s="174" t="s">
        <v>475</v>
      </c>
      <c r="AN253" s="174" t="s">
        <v>310</v>
      </c>
      <c r="AR253" s="128"/>
      <c r="AS253" s="128"/>
      <c r="AT253" s="128"/>
      <c r="AU253" s="128"/>
      <c r="AV253" s="128"/>
    </row>
    <row r="254" ht="16.5" customHeight="1">
      <c r="A254" s="173">
        <v>43925.0</v>
      </c>
      <c r="B254" s="174" t="s">
        <v>222</v>
      </c>
      <c r="C254" s="128"/>
      <c r="D254" s="128"/>
      <c r="E254" s="128"/>
      <c r="F254" s="128"/>
      <c r="G254" s="128"/>
      <c r="H254" s="128"/>
      <c r="I254" s="128"/>
      <c r="J254" s="128"/>
      <c r="K254" s="128"/>
      <c r="L254" s="128"/>
      <c r="M254" s="128"/>
      <c r="N254" s="128"/>
      <c r="O254" s="128"/>
      <c r="P254" s="128"/>
      <c r="Q254" s="128"/>
      <c r="R254" s="128"/>
      <c r="S254" s="174">
        <v>6110.0</v>
      </c>
      <c r="T254" s="128"/>
      <c r="U254" s="128"/>
      <c r="V254" s="168">
        <v>6110.0</v>
      </c>
      <c r="W254" s="168">
        <v>57641.0</v>
      </c>
      <c r="Y254" s="168">
        <v>196.0</v>
      </c>
      <c r="Z254" s="161"/>
      <c r="AE254" s="168">
        <v>38.0</v>
      </c>
      <c r="AF254" s="168">
        <v>105.0</v>
      </c>
      <c r="AH254" s="128"/>
      <c r="AI254" s="175">
        <v>43924.875</v>
      </c>
      <c r="AJ254" s="162"/>
      <c r="AK254" s="162"/>
      <c r="AL254" s="162"/>
      <c r="AM254" s="174" t="s">
        <v>476</v>
      </c>
      <c r="AN254" s="174" t="s">
        <v>310</v>
      </c>
      <c r="AR254" s="128"/>
      <c r="AS254" s="128"/>
      <c r="AT254" s="128"/>
      <c r="AU254" s="128"/>
      <c r="AV254" s="128"/>
    </row>
    <row r="255" ht="16.5" customHeight="1">
      <c r="A255" s="173">
        <v>43924.0</v>
      </c>
      <c r="B255" s="174" t="s">
        <v>222</v>
      </c>
      <c r="C255" s="128"/>
      <c r="D255" s="128"/>
      <c r="E255" s="128"/>
      <c r="F255" s="128"/>
      <c r="G255" s="128"/>
      <c r="H255" s="128"/>
      <c r="I255" s="128"/>
      <c r="J255" s="128"/>
      <c r="K255" s="128"/>
      <c r="L255" s="128"/>
      <c r="M255" s="128"/>
      <c r="N255" s="128"/>
      <c r="O255" s="128"/>
      <c r="P255" s="128"/>
      <c r="Q255" s="128"/>
      <c r="R255" s="128"/>
      <c r="S255" s="174">
        <v>5330.0</v>
      </c>
      <c r="T255" s="128"/>
      <c r="U255" s="128"/>
      <c r="V255" s="168">
        <v>5330.0</v>
      </c>
      <c r="W255" s="168">
        <v>50434.0</v>
      </c>
      <c r="Y255" s="168">
        <v>196.0</v>
      </c>
      <c r="Z255" s="161"/>
      <c r="AE255" s="168">
        <v>38.0</v>
      </c>
      <c r="AF255" s="168">
        <v>90.0</v>
      </c>
      <c r="AH255" s="128"/>
      <c r="AI255" s="175">
        <v>43923.875</v>
      </c>
      <c r="AJ255" s="162"/>
      <c r="AK255" s="162"/>
      <c r="AL255" s="162"/>
      <c r="AM255" s="174" t="s">
        <v>477</v>
      </c>
      <c r="AN255" s="174" t="s">
        <v>310</v>
      </c>
      <c r="AR255" s="128"/>
      <c r="AS255" s="128"/>
      <c r="AT255" s="128"/>
      <c r="AU255" s="128"/>
      <c r="AV255" s="128"/>
    </row>
    <row r="256" ht="16.5" customHeight="1">
      <c r="A256" s="173">
        <v>43923.0</v>
      </c>
      <c r="B256" s="174" t="s">
        <v>222</v>
      </c>
      <c r="C256" s="128"/>
      <c r="D256" s="128"/>
      <c r="E256" s="128"/>
      <c r="F256" s="128"/>
      <c r="G256" s="128"/>
      <c r="H256" s="128"/>
      <c r="I256" s="128"/>
      <c r="J256" s="128"/>
      <c r="K256" s="128"/>
      <c r="L256" s="128"/>
      <c r="M256" s="128"/>
      <c r="N256" s="128"/>
      <c r="O256" s="128"/>
      <c r="P256" s="128"/>
      <c r="Q256" s="128"/>
      <c r="R256" s="128"/>
      <c r="S256" s="174">
        <v>4669.0</v>
      </c>
      <c r="T256" s="128"/>
      <c r="U256" s="128"/>
      <c r="V256" s="168">
        <v>4669.0</v>
      </c>
      <c r="W256" s="168">
        <v>46010.0</v>
      </c>
      <c r="Y256" s="168">
        <v>196.0</v>
      </c>
      <c r="Z256" s="161"/>
      <c r="AE256" s="168">
        <v>38.0</v>
      </c>
      <c r="AF256" s="168">
        <v>70.0</v>
      </c>
      <c r="AH256" s="128"/>
      <c r="AI256" s="175">
        <v>43922.875</v>
      </c>
      <c r="AJ256" s="175">
        <v>43923.96388888889</v>
      </c>
      <c r="AK256" s="174" t="s">
        <v>210</v>
      </c>
      <c r="AL256" s="162"/>
      <c r="AM256" s="174" t="s">
        <v>478</v>
      </c>
      <c r="AN256" s="174" t="s">
        <v>310</v>
      </c>
      <c r="AR256" s="128"/>
      <c r="AS256" s="128"/>
      <c r="AT256" s="128"/>
      <c r="AU256" s="128"/>
      <c r="AV256" s="128"/>
    </row>
    <row r="257" ht="16.5" customHeight="1">
      <c r="A257" s="173">
        <v>43922.0</v>
      </c>
      <c r="B257" s="174" t="s">
        <v>222</v>
      </c>
      <c r="C257" s="128"/>
      <c r="D257" s="128"/>
      <c r="E257" s="128"/>
      <c r="F257" s="128"/>
      <c r="G257" s="128"/>
      <c r="H257" s="128"/>
      <c r="I257" s="128"/>
      <c r="J257" s="128"/>
      <c r="K257" s="128"/>
      <c r="L257" s="128"/>
      <c r="M257" s="128"/>
      <c r="N257" s="128"/>
      <c r="O257" s="128"/>
      <c r="P257" s="128"/>
      <c r="Q257" s="128"/>
      <c r="R257" s="128"/>
      <c r="S257" s="174">
        <v>3997.0</v>
      </c>
      <c r="T257" s="128"/>
      <c r="U257" s="128"/>
      <c r="V257" s="168">
        <v>3997.0</v>
      </c>
      <c r="W257" s="168">
        <v>43860.0</v>
      </c>
      <c r="Y257" s="168">
        <v>196.0</v>
      </c>
      <c r="Z257" s="161"/>
      <c r="AE257" s="168">
        <v>38.0</v>
      </c>
      <c r="AF257" s="168">
        <v>58.0</v>
      </c>
      <c r="AH257" s="128"/>
      <c r="AI257" s="175">
        <v>43921.875</v>
      </c>
      <c r="AJ257" s="162"/>
      <c r="AK257" s="162"/>
      <c r="AL257" s="162"/>
      <c r="AM257" s="128"/>
      <c r="AN257" s="174" t="s">
        <v>310</v>
      </c>
      <c r="AR257" s="128"/>
      <c r="AS257" s="128"/>
      <c r="AT257" s="128"/>
      <c r="AU257" s="128"/>
      <c r="AV257" s="128"/>
    </row>
    <row r="258" ht="16.5" customHeight="1">
      <c r="A258" s="173">
        <v>43921.0</v>
      </c>
      <c r="B258" s="174" t="s">
        <v>222</v>
      </c>
      <c r="C258" s="128"/>
      <c r="D258" s="128"/>
      <c r="E258" s="128"/>
      <c r="F258" s="128"/>
      <c r="G258" s="128"/>
      <c r="H258" s="128"/>
      <c r="I258" s="128"/>
      <c r="J258" s="128"/>
      <c r="K258" s="128"/>
      <c r="L258" s="128"/>
      <c r="M258" s="128"/>
      <c r="N258" s="128"/>
      <c r="O258" s="128"/>
      <c r="P258" s="128"/>
      <c r="Q258" s="128"/>
      <c r="R258" s="128"/>
      <c r="S258" s="174">
        <v>3266.0</v>
      </c>
      <c r="T258" s="128"/>
      <c r="U258" s="128"/>
      <c r="V258" s="168">
        <v>3266.0</v>
      </c>
      <c r="W258" s="168">
        <v>39726.0</v>
      </c>
      <c r="Y258" s="168">
        <v>196.0</v>
      </c>
      <c r="Z258" s="161"/>
      <c r="AE258" s="168">
        <v>38.0</v>
      </c>
      <c r="AF258" s="168">
        <v>41.0</v>
      </c>
      <c r="AH258" s="128"/>
      <c r="AI258" s="175">
        <v>43921.57291666667</v>
      </c>
      <c r="AJ258" s="162"/>
      <c r="AK258" s="162"/>
      <c r="AL258" s="162"/>
      <c r="AM258" s="128"/>
      <c r="AN258" s="174" t="s">
        <v>310</v>
      </c>
      <c r="AR258" s="128"/>
      <c r="AS258" s="128"/>
      <c r="AT258" s="128"/>
      <c r="AU258" s="128"/>
      <c r="AV258" s="128"/>
    </row>
    <row r="259" ht="16.5" customHeight="1">
      <c r="A259" s="173">
        <v>43920.0</v>
      </c>
      <c r="B259" s="174" t="s">
        <v>222</v>
      </c>
      <c r="C259" s="128"/>
      <c r="D259" s="128"/>
      <c r="E259" s="128"/>
      <c r="F259" s="128"/>
      <c r="G259" s="128"/>
      <c r="H259" s="128"/>
      <c r="I259" s="128"/>
      <c r="J259" s="128"/>
      <c r="K259" s="128"/>
      <c r="L259" s="128"/>
      <c r="M259" s="128"/>
      <c r="N259" s="128"/>
      <c r="O259" s="128"/>
      <c r="P259" s="128"/>
      <c r="Q259" s="128"/>
      <c r="R259" s="128"/>
      <c r="S259" s="174">
        <v>2877.0</v>
      </c>
      <c r="T259" s="128"/>
      <c r="U259" s="128"/>
      <c r="V259" s="168">
        <v>2877.0</v>
      </c>
      <c r="W259" s="168">
        <v>33003.0</v>
      </c>
      <c r="Z259" s="161"/>
      <c r="AE259" s="168">
        <v>38.0</v>
      </c>
      <c r="AF259" s="168">
        <v>34.0</v>
      </c>
      <c r="AH259" s="128"/>
      <c r="AI259" s="175">
        <v>43920.53125</v>
      </c>
      <c r="AJ259" s="162"/>
      <c r="AK259" s="162"/>
      <c r="AL259" s="162"/>
      <c r="AM259" s="128"/>
      <c r="AN259" s="174" t="s">
        <v>310</v>
      </c>
      <c r="AR259" s="128"/>
      <c r="AS259" s="128"/>
      <c r="AT259" s="128"/>
      <c r="AU259" s="128"/>
      <c r="AV259" s="128"/>
    </row>
    <row r="260" ht="16.5" customHeight="1">
      <c r="A260" s="173">
        <v>43919.0</v>
      </c>
      <c r="B260" s="174" t="s">
        <v>222</v>
      </c>
      <c r="C260" s="128"/>
      <c r="D260" s="128"/>
      <c r="E260" s="128"/>
      <c r="F260" s="128"/>
      <c r="G260" s="128"/>
      <c r="H260" s="128"/>
      <c r="I260" s="128"/>
      <c r="J260" s="128"/>
      <c r="K260" s="128"/>
      <c r="L260" s="128"/>
      <c r="M260" s="128"/>
      <c r="N260" s="128"/>
      <c r="O260" s="128"/>
      <c r="P260" s="128"/>
      <c r="Q260" s="128"/>
      <c r="R260" s="128"/>
      <c r="S260" s="174">
        <v>2552.0</v>
      </c>
      <c r="T260" s="128"/>
      <c r="U260" s="128"/>
      <c r="V260" s="168">
        <v>2552.0</v>
      </c>
      <c r="W260" s="168">
        <v>23208.0</v>
      </c>
      <c r="Z260" s="161"/>
      <c r="AF260" s="168">
        <v>34.0</v>
      </c>
      <c r="AH260" s="128"/>
      <c r="AI260" s="175">
        <v>43919.57291666667</v>
      </c>
      <c r="AJ260" s="162"/>
      <c r="AK260" s="162"/>
      <c r="AL260" s="162"/>
      <c r="AM260" s="128"/>
      <c r="AN260" s="174" t="s">
        <v>310</v>
      </c>
      <c r="AR260" s="128"/>
      <c r="AS260" s="128"/>
      <c r="AT260" s="128"/>
      <c r="AU260" s="128"/>
      <c r="AV260" s="128"/>
    </row>
    <row r="261" ht="16.5" customHeight="1">
      <c r="A261" s="173">
        <v>43918.0</v>
      </c>
      <c r="B261" s="174" t="s">
        <v>222</v>
      </c>
      <c r="C261" s="128"/>
      <c r="D261" s="128"/>
      <c r="E261" s="128"/>
      <c r="F261" s="128"/>
      <c r="G261" s="128"/>
      <c r="H261" s="128"/>
      <c r="I261" s="128"/>
      <c r="J261" s="128"/>
      <c r="K261" s="128"/>
      <c r="L261" s="128"/>
      <c r="M261" s="128"/>
      <c r="N261" s="128"/>
      <c r="O261" s="128"/>
      <c r="P261" s="128"/>
      <c r="Q261" s="128"/>
      <c r="R261" s="128"/>
      <c r="S261" s="174">
        <v>2052.0</v>
      </c>
      <c r="T261" s="128"/>
      <c r="U261" s="128"/>
      <c r="V261" s="168">
        <v>2052.0</v>
      </c>
      <c r="W261" s="168">
        <v>23208.0</v>
      </c>
      <c r="Z261" s="161"/>
      <c r="AF261" s="168">
        <v>27.0</v>
      </c>
      <c r="AH261" s="128"/>
      <c r="AI261" s="175">
        <v>43918.53125</v>
      </c>
      <c r="AJ261" s="162"/>
      <c r="AK261" s="162"/>
      <c r="AL261" s="162"/>
      <c r="AM261" s="128"/>
      <c r="AN261" s="174" t="s">
        <v>310</v>
      </c>
      <c r="AR261" s="128"/>
      <c r="AS261" s="128"/>
      <c r="AT261" s="128"/>
      <c r="AU261" s="128"/>
      <c r="AV261" s="128"/>
    </row>
    <row r="262" ht="16.5" customHeight="1">
      <c r="A262" s="173">
        <v>43917.0</v>
      </c>
      <c r="B262" s="174" t="s">
        <v>222</v>
      </c>
      <c r="C262" s="128"/>
      <c r="D262" s="128"/>
      <c r="E262" s="128"/>
      <c r="F262" s="128"/>
      <c r="G262" s="128"/>
      <c r="H262" s="128"/>
      <c r="I262" s="128"/>
      <c r="J262" s="128"/>
      <c r="K262" s="128"/>
      <c r="L262" s="128"/>
      <c r="M262" s="128"/>
      <c r="N262" s="128"/>
      <c r="O262" s="128"/>
      <c r="P262" s="128"/>
      <c r="Q262" s="128"/>
      <c r="R262" s="128"/>
      <c r="S262" s="174">
        <v>1731.0</v>
      </c>
      <c r="T262" s="128"/>
      <c r="U262" s="128"/>
      <c r="V262" s="168">
        <v>1731.0</v>
      </c>
      <c r="W262" s="168">
        <v>21935.0</v>
      </c>
      <c r="Z262" s="161"/>
      <c r="AF262" s="168">
        <v>23.0</v>
      </c>
      <c r="AH262" s="128"/>
      <c r="AI262" s="175">
        <v>43917.54166666667</v>
      </c>
      <c r="AJ262" s="162"/>
      <c r="AK262" s="162"/>
      <c r="AL262" s="162"/>
      <c r="AM262" s="128"/>
      <c r="AN262" s="174" t="s">
        <v>310</v>
      </c>
      <c r="AR262" s="128"/>
      <c r="AS262" s="128"/>
      <c r="AT262" s="128"/>
      <c r="AU262" s="128"/>
      <c r="AV262" s="128"/>
    </row>
    <row r="263" ht="16.5" customHeight="1">
      <c r="A263" s="173">
        <v>43916.0</v>
      </c>
      <c r="B263" s="174" t="s">
        <v>222</v>
      </c>
      <c r="C263" s="128"/>
      <c r="D263" s="128"/>
      <c r="E263" s="128"/>
      <c r="F263" s="128"/>
      <c r="G263" s="128"/>
      <c r="H263" s="128"/>
      <c r="I263" s="128"/>
      <c r="J263" s="128"/>
      <c r="K263" s="128"/>
      <c r="L263" s="128"/>
      <c r="M263" s="128"/>
      <c r="N263" s="128"/>
      <c r="O263" s="128"/>
      <c r="P263" s="128"/>
      <c r="Q263" s="128"/>
      <c r="R263" s="128"/>
      <c r="S263" s="174">
        <v>1396.0</v>
      </c>
      <c r="T263" s="128"/>
      <c r="U263" s="128"/>
      <c r="V263" s="168">
        <v>1396.0</v>
      </c>
      <c r="W263" s="168">
        <v>20028.0</v>
      </c>
      <c r="Z263" s="161"/>
      <c r="AF263" s="168">
        <v>18.0</v>
      </c>
      <c r="AH263" s="128"/>
      <c r="AI263" s="175">
        <v>43916.54166666667</v>
      </c>
      <c r="AJ263" s="162"/>
      <c r="AK263" s="162"/>
      <c r="AL263" s="162"/>
      <c r="AM263" s="128"/>
      <c r="AN263" s="174" t="s">
        <v>310</v>
      </c>
      <c r="AR263" s="128"/>
      <c r="AS263" s="128"/>
      <c r="AT263" s="128"/>
      <c r="AU263" s="128"/>
      <c r="AV263" s="128"/>
    </row>
    <row r="264" ht="16.5" customHeight="1">
      <c r="A264" s="173">
        <v>43915.0</v>
      </c>
      <c r="B264" s="174" t="s">
        <v>222</v>
      </c>
      <c r="C264" s="128"/>
      <c r="D264" s="128"/>
      <c r="E264" s="128"/>
      <c r="F264" s="128"/>
      <c r="G264" s="128"/>
      <c r="H264" s="128"/>
      <c r="I264" s="128"/>
      <c r="J264" s="128"/>
      <c r="K264" s="128"/>
      <c r="L264" s="128"/>
      <c r="M264" s="128"/>
      <c r="N264" s="128"/>
      <c r="O264" s="128"/>
      <c r="P264" s="128"/>
      <c r="Q264" s="128"/>
      <c r="R264" s="128"/>
      <c r="S264" s="174">
        <v>974.0</v>
      </c>
      <c r="T264" s="128"/>
      <c r="U264" s="128"/>
      <c r="V264" s="168">
        <v>974.0</v>
      </c>
      <c r="W264" s="168">
        <v>12520.0</v>
      </c>
      <c r="Z264" s="161"/>
      <c r="AF264" s="168">
        <v>12.0</v>
      </c>
      <c r="AH264" s="128"/>
      <c r="AI264" s="175">
        <v>43915.52083333333</v>
      </c>
      <c r="AJ264" s="162"/>
      <c r="AK264" s="162"/>
      <c r="AL264" s="162"/>
      <c r="AM264" s="128"/>
      <c r="AN264" s="174" t="s">
        <v>310</v>
      </c>
      <c r="AR264" s="128"/>
      <c r="AS264" s="128"/>
      <c r="AT264" s="128"/>
      <c r="AU264" s="128"/>
      <c r="AV264" s="128"/>
    </row>
    <row r="265" ht="16.5" customHeight="1">
      <c r="A265" s="173">
        <v>43914.0</v>
      </c>
      <c r="B265" s="174" t="s">
        <v>222</v>
      </c>
      <c r="C265" s="128"/>
      <c r="D265" s="128"/>
      <c r="E265" s="128"/>
      <c r="F265" s="128"/>
      <c r="G265" s="128"/>
      <c r="H265" s="128"/>
      <c r="I265" s="128"/>
      <c r="J265" s="128"/>
      <c r="K265" s="128"/>
      <c r="L265" s="128"/>
      <c r="M265" s="128"/>
      <c r="N265" s="128"/>
      <c r="O265" s="128"/>
      <c r="P265" s="128"/>
      <c r="Q265" s="128"/>
      <c r="R265" s="128"/>
      <c r="S265" s="174">
        <v>410.0</v>
      </c>
      <c r="T265" s="128"/>
      <c r="U265" s="128"/>
      <c r="V265" s="168">
        <v>410.0</v>
      </c>
      <c r="W265" s="168">
        <v>10757.0</v>
      </c>
      <c r="Z265" s="161"/>
      <c r="AF265" s="168">
        <v>9.0</v>
      </c>
      <c r="AH265" s="128"/>
      <c r="AI265" s="175">
        <v>43913.875</v>
      </c>
      <c r="AJ265" s="162"/>
      <c r="AK265" s="162"/>
      <c r="AL265" s="162"/>
      <c r="AM265" s="128"/>
      <c r="AN265" s="174" t="s">
        <v>310</v>
      </c>
      <c r="AR265" s="128"/>
      <c r="AS265" s="128"/>
      <c r="AT265" s="128"/>
      <c r="AU265" s="128"/>
      <c r="AV265" s="128"/>
    </row>
    <row r="266" ht="16.5" customHeight="1">
      <c r="A266" s="173">
        <v>43913.0</v>
      </c>
      <c r="B266" s="174" t="s">
        <v>222</v>
      </c>
      <c r="C266" s="128"/>
      <c r="D266" s="128"/>
      <c r="E266" s="128"/>
      <c r="F266" s="128"/>
      <c r="G266" s="128"/>
      <c r="H266" s="128"/>
      <c r="I266" s="128"/>
      <c r="J266" s="128"/>
      <c r="K266" s="128"/>
      <c r="L266" s="128"/>
      <c r="M266" s="128"/>
      <c r="N266" s="128"/>
      <c r="O266" s="128"/>
      <c r="P266" s="128"/>
      <c r="Q266" s="128"/>
      <c r="R266" s="128"/>
      <c r="S266" s="174">
        <v>352.0</v>
      </c>
      <c r="T266" s="128"/>
      <c r="U266" s="128"/>
      <c r="V266" s="168">
        <v>352.0</v>
      </c>
      <c r="W266" s="168">
        <v>9703.0</v>
      </c>
      <c r="Z266" s="161"/>
      <c r="AF266" s="168">
        <v>8.0</v>
      </c>
      <c r="AH266" s="128"/>
      <c r="AI266" s="175">
        <v>43913.54166666667</v>
      </c>
      <c r="AJ266" s="162"/>
      <c r="AK266" s="162"/>
      <c r="AL266" s="162"/>
      <c r="AM266" s="128"/>
      <c r="AN266" s="174" t="s">
        <v>310</v>
      </c>
      <c r="AR266" s="128"/>
      <c r="AS266" s="128"/>
      <c r="AT266" s="128"/>
      <c r="AU266" s="128"/>
      <c r="AV266" s="128"/>
    </row>
    <row r="267" ht="16.5" customHeight="1">
      <c r="A267" s="173">
        <v>43912.0</v>
      </c>
      <c r="B267" s="174" t="s">
        <v>222</v>
      </c>
      <c r="C267" s="128"/>
      <c r="D267" s="128"/>
      <c r="E267" s="128"/>
      <c r="F267" s="128"/>
      <c r="G267" s="128"/>
      <c r="H267" s="128"/>
      <c r="I267" s="128"/>
      <c r="J267" s="128"/>
      <c r="K267" s="128"/>
      <c r="L267" s="128"/>
      <c r="M267" s="128"/>
      <c r="N267" s="128"/>
      <c r="O267" s="128"/>
      <c r="P267" s="128"/>
      <c r="Q267" s="128"/>
      <c r="R267" s="128"/>
      <c r="S267" s="174">
        <v>334.0</v>
      </c>
      <c r="T267" s="128"/>
      <c r="U267" s="128"/>
      <c r="V267" s="168">
        <v>334.0</v>
      </c>
      <c r="W267" s="168">
        <v>8422.0</v>
      </c>
      <c r="Z267" s="161"/>
      <c r="AF267" s="168">
        <v>5.0</v>
      </c>
      <c r="AH267" s="128"/>
      <c r="AI267" s="175">
        <v>43911.875</v>
      </c>
      <c r="AJ267" s="162"/>
      <c r="AK267" s="162"/>
      <c r="AL267" s="162"/>
      <c r="AM267" s="128"/>
      <c r="AN267" s="128"/>
      <c r="AR267" s="128"/>
      <c r="AS267" s="128"/>
      <c r="AT267" s="128"/>
      <c r="AU267" s="128"/>
      <c r="AV267" s="128"/>
    </row>
    <row r="268" ht="16.5" customHeight="1">
      <c r="A268" s="173">
        <v>43911.0</v>
      </c>
      <c r="B268" s="174" t="s">
        <v>222</v>
      </c>
      <c r="C268" s="128"/>
      <c r="D268" s="128"/>
      <c r="E268" s="128"/>
      <c r="F268" s="128"/>
      <c r="G268" s="128"/>
      <c r="H268" s="128"/>
      <c r="I268" s="128"/>
      <c r="J268" s="128"/>
      <c r="K268" s="128"/>
      <c r="L268" s="128"/>
      <c r="M268" s="128"/>
      <c r="N268" s="128"/>
      <c r="O268" s="128"/>
      <c r="P268" s="128"/>
      <c r="Q268" s="128"/>
      <c r="R268" s="128"/>
      <c r="S268" s="174">
        <v>304.0</v>
      </c>
      <c r="T268" s="128"/>
      <c r="U268" s="128"/>
      <c r="V268" s="168">
        <v>304.0</v>
      </c>
      <c r="W268" s="168">
        <v>6218.0</v>
      </c>
      <c r="Z268" s="161"/>
      <c r="AF268" s="168">
        <v>5.0</v>
      </c>
      <c r="AH268" s="128"/>
      <c r="AI268" s="175">
        <v>43911.54166666667</v>
      </c>
      <c r="AJ268" s="162"/>
      <c r="AK268" s="162"/>
      <c r="AL268" s="162"/>
      <c r="AM268" s="128"/>
      <c r="AN268" s="128"/>
      <c r="AR268" s="128"/>
      <c r="AS268" s="128"/>
      <c r="AT268" s="128"/>
      <c r="AU268" s="128"/>
      <c r="AV268" s="128"/>
    </row>
    <row r="269" ht="16.5" customHeight="1">
      <c r="A269" s="173">
        <v>43910.0</v>
      </c>
      <c r="B269" s="174" t="s">
        <v>222</v>
      </c>
      <c r="C269" s="128"/>
      <c r="D269" s="128"/>
      <c r="E269" s="128"/>
      <c r="F269" s="128"/>
      <c r="G269" s="128"/>
      <c r="H269" s="128"/>
      <c r="I269" s="128"/>
      <c r="J269" s="128"/>
      <c r="K269" s="128"/>
      <c r="L269" s="128"/>
      <c r="M269" s="128"/>
      <c r="N269" s="128"/>
      <c r="O269" s="128"/>
      <c r="P269" s="128"/>
      <c r="Q269" s="128"/>
      <c r="R269" s="128"/>
      <c r="S269" s="174">
        <v>194.0</v>
      </c>
      <c r="T269" s="128"/>
      <c r="U269" s="128"/>
      <c r="V269" s="168">
        <v>194.0</v>
      </c>
      <c r="W269" s="168">
        <v>5083.0</v>
      </c>
      <c r="Z269" s="161"/>
      <c r="AF269" s="168">
        <v>5.0</v>
      </c>
      <c r="AH269" s="128"/>
      <c r="AI269" s="175">
        <v>43910.54166666667</v>
      </c>
      <c r="AJ269" s="162"/>
      <c r="AK269" s="162"/>
      <c r="AL269" s="162"/>
      <c r="AM269" s="128"/>
      <c r="AN269" s="128"/>
      <c r="AR269" s="128"/>
      <c r="AS269" s="128"/>
      <c r="AT269" s="128"/>
      <c r="AU269" s="128"/>
      <c r="AV269" s="128"/>
    </row>
    <row r="270" ht="16.5" customHeight="1">
      <c r="A270" s="173">
        <v>43909.0</v>
      </c>
      <c r="B270" s="174" t="s">
        <v>222</v>
      </c>
      <c r="C270" s="128"/>
      <c r="D270" s="128"/>
      <c r="E270" s="128"/>
      <c r="F270" s="128"/>
      <c r="G270" s="128"/>
      <c r="H270" s="128"/>
      <c r="I270" s="128"/>
      <c r="J270" s="128"/>
      <c r="K270" s="128"/>
      <c r="L270" s="128"/>
      <c r="M270" s="128"/>
      <c r="N270" s="128"/>
      <c r="O270" s="128"/>
      <c r="P270" s="128"/>
      <c r="Q270" s="128"/>
      <c r="R270" s="128"/>
      <c r="S270" s="174">
        <v>143.0</v>
      </c>
      <c r="T270" s="128"/>
      <c r="U270" s="128"/>
      <c r="V270" s="168">
        <v>143.0</v>
      </c>
      <c r="W270" s="168">
        <v>2212.0</v>
      </c>
      <c r="Z270" s="161"/>
      <c r="AF270" s="168">
        <v>3.0</v>
      </c>
      <c r="AH270" s="128"/>
      <c r="AI270" s="175">
        <v>43909.54166666667</v>
      </c>
      <c r="AJ270" s="162"/>
      <c r="AK270" s="162"/>
      <c r="AL270" s="162"/>
      <c r="AM270" s="128"/>
      <c r="AN270" s="128"/>
      <c r="AR270" s="128"/>
      <c r="AS270" s="128"/>
      <c r="AT270" s="128"/>
      <c r="AU270" s="128"/>
      <c r="AV270" s="128"/>
    </row>
    <row r="271" ht="16.5" customHeight="1">
      <c r="A271" s="173">
        <v>43908.0</v>
      </c>
      <c r="B271" s="174" t="s">
        <v>222</v>
      </c>
      <c r="C271" s="128"/>
      <c r="D271" s="128"/>
      <c r="E271" s="128"/>
      <c r="F271" s="128"/>
      <c r="G271" s="128"/>
      <c r="H271" s="128"/>
      <c r="I271" s="128"/>
      <c r="J271" s="128"/>
      <c r="K271" s="128"/>
      <c r="L271" s="128"/>
      <c r="M271" s="128"/>
      <c r="N271" s="128"/>
      <c r="O271" s="128"/>
      <c r="P271" s="128"/>
      <c r="Q271" s="128"/>
      <c r="R271" s="128"/>
      <c r="S271" s="174">
        <v>83.0</v>
      </c>
      <c r="T271" s="128"/>
      <c r="U271" s="128"/>
      <c r="V271" s="168">
        <v>83.0</v>
      </c>
      <c r="W271" s="168">
        <v>1824.0</v>
      </c>
      <c r="Z271" s="161"/>
      <c r="AF271" s="168">
        <v>2.0</v>
      </c>
      <c r="AH271" s="128"/>
      <c r="AI271" s="175">
        <v>43908.54166666667</v>
      </c>
      <c r="AJ271" s="162"/>
      <c r="AK271" s="162"/>
      <c r="AL271" s="162"/>
      <c r="AM271" s="128"/>
      <c r="AN271" s="128"/>
      <c r="AR271" s="128"/>
      <c r="AS271" s="128"/>
      <c r="AT271" s="128"/>
      <c r="AU271" s="128"/>
      <c r="AV271" s="128"/>
    </row>
    <row r="272" ht="16.5" customHeight="1">
      <c r="A272" s="173">
        <v>43907.0</v>
      </c>
      <c r="B272" s="174" t="s">
        <v>222</v>
      </c>
      <c r="F272" s="128"/>
      <c r="G272" s="128"/>
      <c r="H272" s="128"/>
      <c r="I272" s="128"/>
      <c r="L272" s="128"/>
      <c r="M272" s="128"/>
      <c r="N272" s="128"/>
      <c r="O272" s="128"/>
      <c r="P272" s="128"/>
      <c r="Q272" s="128"/>
      <c r="R272" s="128"/>
      <c r="S272" s="174">
        <v>64.0</v>
      </c>
      <c r="T272" s="128"/>
      <c r="U272" s="128"/>
      <c r="V272" s="168">
        <v>64.0</v>
      </c>
      <c r="W272" s="168">
        <v>1204.0</v>
      </c>
      <c r="Z272" s="161"/>
      <c r="AF272" s="168">
        <v>1.0</v>
      </c>
      <c r="AH272" s="128"/>
      <c r="AI272" s="175">
        <v>43907.54166666667</v>
      </c>
      <c r="AJ272" s="162"/>
      <c r="AK272" s="162"/>
      <c r="AL272" s="162"/>
      <c r="AM272" s="128"/>
      <c r="AN272" s="128"/>
      <c r="AR272" s="128"/>
      <c r="AS272" s="128"/>
      <c r="AT272" s="128"/>
      <c r="AU272" s="128"/>
      <c r="AV272" s="128"/>
    </row>
    <row r="273" ht="16.5" customHeight="1">
      <c r="A273" s="173">
        <v>43906.0</v>
      </c>
      <c r="B273" s="174" t="s">
        <v>222</v>
      </c>
      <c r="C273" s="128"/>
      <c r="D273" s="128"/>
      <c r="E273" s="128"/>
      <c r="F273" s="128"/>
      <c r="G273" s="128"/>
      <c r="H273" s="128"/>
      <c r="I273" s="128"/>
      <c r="J273" s="128"/>
      <c r="K273" s="128"/>
      <c r="L273" s="128"/>
      <c r="M273" s="128"/>
      <c r="N273" s="128"/>
      <c r="O273" s="128"/>
      <c r="P273" s="128"/>
      <c r="Q273" s="128"/>
      <c r="R273" s="128"/>
      <c r="S273" s="174">
        <v>57.0</v>
      </c>
      <c r="T273" s="128"/>
      <c r="U273" s="128"/>
      <c r="V273" s="168">
        <v>57.0</v>
      </c>
      <c r="Z273" s="161"/>
      <c r="AH273" s="128"/>
      <c r="AI273" s="175">
        <v>43906.63958333334</v>
      </c>
      <c r="AJ273" s="162"/>
      <c r="AK273" s="162"/>
      <c r="AL273" s="162"/>
      <c r="AM273" s="128"/>
      <c r="AN273" s="128"/>
      <c r="AR273" s="128"/>
      <c r="AS273" s="128"/>
      <c r="AT273" s="128"/>
      <c r="AU273" s="128"/>
      <c r="AV273" s="128"/>
    </row>
    <row r="274" ht="16.5" customHeight="1">
      <c r="A274" s="173">
        <v>43905.0</v>
      </c>
      <c r="B274" s="174" t="s">
        <v>222</v>
      </c>
      <c r="C274" s="128"/>
      <c r="D274" s="128"/>
      <c r="E274" s="128"/>
      <c r="F274" s="128"/>
      <c r="G274" s="128"/>
      <c r="H274" s="128"/>
      <c r="I274" s="128"/>
      <c r="J274" s="128"/>
      <c r="K274" s="128"/>
      <c r="L274" s="128"/>
      <c r="M274" s="128"/>
      <c r="N274" s="128"/>
      <c r="O274" s="128"/>
      <c r="P274" s="128"/>
      <c r="Q274" s="128"/>
      <c r="R274" s="128"/>
      <c r="S274" s="174">
        <v>56.0</v>
      </c>
      <c r="T274" s="128"/>
      <c r="U274" s="128"/>
      <c r="V274" s="168">
        <v>56.0</v>
      </c>
      <c r="Z274" s="161"/>
      <c r="AH274" s="128"/>
      <c r="AI274" s="175">
        <v>43905.54166666667</v>
      </c>
      <c r="AJ274" s="162"/>
      <c r="AK274" s="162"/>
      <c r="AL274" s="162"/>
      <c r="AM274" s="128"/>
      <c r="AN274" s="128"/>
      <c r="AR274" s="128"/>
      <c r="AS274" s="128"/>
      <c r="AT274" s="128"/>
      <c r="AU274" s="128"/>
      <c r="AV274" s="128"/>
    </row>
    <row r="275" ht="16.5" customHeight="1">
      <c r="A275" s="173">
        <v>43904.0</v>
      </c>
      <c r="B275" s="174" t="s">
        <v>222</v>
      </c>
      <c r="C275" s="128"/>
      <c r="D275" s="128"/>
      <c r="E275" s="128"/>
      <c r="F275" s="128"/>
      <c r="G275" s="128"/>
      <c r="H275" s="128"/>
      <c r="I275" s="128"/>
      <c r="J275" s="128"/>
      <c r="K275" s="128"/>
      <c r="L275" s="128"/>
      <c r="M275" s="128"/>
      <c r="N275" s="128"/>
      <c r="O275" s="128"/>
      <c r="P275" s="128"/>
      <c r="Q275" s="128"/>
      <c r="R275" s="128"/>
      <c r="S275" s="174">
        <v>51.0</v>
      </c>
      <c r="T275" s="128"/>
      <c r="U275" s="128"/>
      <c r="V275" s="168">
        <v>51.0</v>
      </c>
      <c r="Z275" s="161"/>
      <c r="AH275" s="128"/>
      <c r="AI275" s="175">
        <v>43904.54166666667</v>
      </c>
      <c r="AJ275" s="162"/>
      <c r="AK275" s="162"/>
      <c r="AL275" s="162"/>
      <c r="AM275" s="128"/>
      <c r="AN275" s="128"/>
      <c r="AR275" s="128"/>
      <c r="AS275" s="128"/>
      <c r="AT275" s="128"/>
      <c r="AU275" s="128"/>
      <c r="AV275" s="128"/>
    </row>
    <row r="276" ht="16.5" customHeight="1">
      <c r="A276" s="173">
        <v>43903.0</v>
      </c>
      <c r="B276" s="174" t="s">
        <v>222</v>
      </c>
      <c r="C276" s="128"/>
      <c r="D276" s="128"/>
      <c r="E276" s="128"/>
      <c r="F276" s="128"/>
      <c r="G276" s="128"/>
      <c r="H276" s="128"/>
      <c r="I276" s="128"/>
      <c r="J276" s="128"/>
      <c r="K276" s="128"/>
      <c r="L276" s="128"/>
      <c r="M276" s="128"/>
      <c r="N276" s="128"/>
      <c r="O276" s="128"/>
      <c r="P276" s="128"/>
      <c r="Q276" s="128"/>
      <c r="R276" s="128"/>
      <c r="S276" s="174">
        <v>39.0</v>
      </c>
      <c r="T276" s="128"/>
      <c r="U276" s="128"/>
      <c r="V276" s="168">
        <v>39.0</v>
      </c>
      <c r="Z276" s="161"/>
      <c r="AH276" s="128"/>
      <c r="AI276" s="175">
        <v>43903.0</v>
      </c>
      <c r="AJ276" s="162"/>
      <c r="AK276" s="162"/>
      <c r="AL276" s="162"/>
      <c r="AM276" s="128"/>
      <c r="AN276" s="128"/>
      <c r="AR276" s="128"/>
      <c r="AS276" s="128"/>
      <c r="AT276" s="128"/>
      <c r="AU276" s="128"/>
      <c r="AV276" s="128"/>
    </row>
    <row r="277" ht="16.5" customHeight="1">
      <c r="A277" s="173">
        <v>43902.0</v>
      </c>
      <c r="B277" s="174" t="s">
        <v>222</v>
      </c>
      <c r="C277" s="128"/>
      <c r="D277" s="128"/>
      <c r="E277" s="128"/>
      <c r="F277" s="128"/>
      <c r="G277" s="128"/>
      <c r="H277" s="128"/>
      <c r="I277" s="128"/>
      <c r="J277" s="128"/>
      <c r="K277" s="128"/>
      <c r="L277" s="128"/>
      <c r="M277" s="128"/>
      <c r="N277" s="128"/>
      <c r="O277" s="128"/>
      <c r="P277" s="128"/>
      <c r="Q277" s="128"/>
      <c r="R277" s="128"/>
      <c r="S277" s="174">
        <v>23.0</v>
      </c>
      <c r="T277" s="128"/>
      <c r="U277" s="128"/>
      <c r="V277" s="168">
        <v>23.0</v>
      </c>
      <c r="Z277" s="161"/>
      <c r="AH277" s="128"/>
      <c r="AI277" s="175">
        <v>43902.45833333333</v>
      </c>
      <c r="AJ277" s="162"/>
      <c r="AK277" s="162"/>
      <c r="AL277" s="162"/>
      <c r="AM277" s="128"/>
      <c r="AN277" s="128"/>
      <c r="AR277" s="128"/>
      <c r="AS277" s="128"/>
      <c r="AT277" s="128"/>
      <c r="AU277" s="128"/>
      <c r="AV277" s="128"/>
    </row>
    <row r="278" ht="16.5" customHeight="1">
      <c r="A278" s="173">
        <v>43901.0</v>
      </c>
      <c r="B278" s="174" t="s">
        <v>222</v>
      </c>
      <c r="F278" s="128"/>
      <c r="G278" s="128"/>
      <c r="H278" s="128"/>
      <c r="I278" s="128"/>
      <c r="L278" s="128"/>
      <c r="M278" s="128"/>
      <c r="N278" s="128"/>
      <c r="O278" s="128"/>
      <c r="P278" s="128"/>
      <c r="Q278" s="128"/>
      <c r="R278" s="128"/>
      <c r="S278" s="174">
        <v>21.0</v>
      </c>
      <c r="T278" s="128"/>
      <c r="U278" s="128"/>
      <c r="V278" s="168">
        <v>21.0</v>
      </c>
      <c r="Z278" s="161"/>
      <c r="AH278" s="128"/>
      <c r="AI278" s="162"/>
      <c r="AJ278" s="162"/>
      <c r="AK278" s="162"/>
      <c r="AL278" s="162"/>
      <c r="AM278" s="128"/>
      <c r="AN278" s="128"/>
      <c r="AR278" s="128"/>
      <c r="AS278" s="128"/>
      <c r="AT278" s="128"/>
      <c r="AU278" s="128"/>
      <c r="AV278" s="128"/>
    </row>
    <row r="279" ht="16.5" customHeight="1">
      <c r="A279" s="173">
        <v>43900.0</v>
      </c>
      <c r="B279" s="174" t="s">
        <v>222</v>
      </c>
      <c r="F279" s="128"/>
      <c r="G279" s="128"/>
      <c r="H279" s="128"/>
      <c r="I279" s="128"/>
      <c r="L279" s="128"/>
      <c r="M279" s="128"/>
      <c r="N279" s="128"/>
      <c r="O279" s="128"/>
      <c r="P279" s="128"/>
      <c r="Q279" s="128"/>
      <c r="R279" s="128"/>
      <c r="S279" s="174">
        <v>13.0</v>
      </c>
      <c r="T279" s="128"/>
      <c r="U279" s="128"/>
      <c r="V279" s="168">
        <v>13.0</v>
      </c>
      <c r="Z279" s="161"/>
      <c r="AH279" s="128"/>
      <c r="AI279" s="162"/>
      <c r="AJ279" s="162"/>
      <c r="AK279" s="162"/>
      <c r="AL279" s="162"/>
      <c r="AM279" s="128"/>
      <c r="AN279" s="128"/>
      <c r="AR279" s="128"/>
      <c r="AS279" s="128"/>
      <c r="AT279" s="128"/>
      <c r="AU279" s="128"/>
      <c r="AV279" s="128"/>
    </row>
    <row r="280" ht="16.5" customHeight="1">
      <c r="A280" s="173">
        <v>43899.0</v>
      </c>
      <c r="B280" s="174" t="s">
        <v>222</v>
      </c>
      <c r="F280" s="128"/>
      <c r="G280" s="128"/>
      <c r="H280" s="128"/>
      <c r="I280" s="128"/>
      <c r="L280" s="128"/>
      <c r="M280" s="128"/>
      <c r="N280" s="128"/>
      <c r="O280" s="128"/>
      <c r="P280" s="128"/>
      <c r="Q280" s="128"/>
      <c r="R280" s="128"/>
      <c r="S280" s="174">
        <v>12.0</v>
      </c>
      <c r="T280" s="128"/>
      <c r="U280" s="128"/>
      <c r="V280" s="168">
        <v>12.0</v>
      </c>
      <c r="Z280" s="161"/>
      <c r="AH280" s="128"/>
      <c r="AI280" s="162"/>
      <c r="AJ280" s="162"/>
      <c r="AK280" s="162"/>
      <c r="AL280" s="162"/>
      <c r="AM280" s="128"/>
      <c r="AN280" s="128"/>
      <c r="AR280" s="128"/>
      <c r="AS280" s="128"/>
      <c r="AT280" s="128"/>
      <c r="AU280" s="128"/>
      <c r="AV280" s="128"/>
    </row>
    <row r="281" ht="16.5" customHeight="1">
      <c r="A281" s="173">
        <v>43898.0</v>
      </c>
      <c r="B281" s="174" t="s">
        <v>222</v>
      </c>
      <c r="F281" s="128"/>
      <c r="G281" s="128"/>
      <c r="H281" s="128"/>
      <c r="I281" s="128"/>
      <c r="L281" s="128"/>
      <c r="M281" s="128"/>
      <c r="N281" s="128"/>
      <c r="O281" s="128"/>
      <c r="P281" s="128"/>
      <c r="Q281" s="128"/>
      <c r="R281" s="128"/>
      <c r="S281" s="174">
        <v>8.0</v>
      </c>
      <c r="T281" s="128"/>
      <c r="U281" s="128"/>
      <c r="V281" s="168">
        <v>8.0</v>
      </c>
      <c r="Z281" s="161"/>
      <c r="AH281" s="128"/>
      <c r="AI281" s="162"/>
      <c r="AJ281" s="162"/>
      <c r="AK281" s="162"/>
      <c r="AL281" s="162"/>
      <c r="AM281" s="128"/>
      <c r="AN281" s="128"/>
      <c r="AR281" s="128"/>
      <c r="AS281" s="128"/>
      <c r="AT281" s="128"/>
      <c r="AU281" s="128"/>
      <c r="AV281" s="128"/>
    </row>
    <row r="282" ht="16.5" customHeight="1">
      <c r="A282" s="173">
        <v>43897.0</v>
      </c>
      <c r="B282" s="174" t="s">
        <v>222</v>
      </c>
      <c r="F282" s="128"/>
      <c r="G282" s="128"/>
      <c r="H282" s="128"/>
      <c r="I282" s="128"/>
      <c r="L282" s="128"/>
      <c r="M282" s="128"/>
      <c r="N282" s="128"/>
      <c r="O282" s="128"/>
      <c r="P282" s="128"/>
      <c r="Q282" s="128"/>
      <c r="R282" s="128"/>
      <c r="S282" s="174">
        <v>8.0</v>
      </c>
      <c r="T282" s="128"/>
      <c r="U282" s="128"/>
      <c r="V282" s="168">
        <v>8.0</v>
      </c>
      <c r="Z282" s="161"/>
      <c r="AH282" s="128"/>
      <c r="AI282" s="162"/>
      <c r="AJ282" s="162"/>
      <c r="AK282" s="162"/>
      <c r="AL282" s="162"/>
      <c r="AM282" s="128"/>
      <c r="AN282" s="128"/>
      <c r="AR282" s="128"/>
      <c r="AS282" s="128"/>
      <c r="AT282" s="128"/>
      <c r="AU282" s="128"/>
      <c r="AV282" s="128"/>
    </row>
    <row r="283" ht="16.5" customHeight="1">
      <c r="A283" s="173">
        <v>43896.0</v>
      </c>
      <c r="B283" s="174" t="s">
        <v>222</v>
      </c>
      <c r="F283" s="128"/>
      <c r="G283" s="128"/>
      <c r="H283" s="128"/>
      <c r="I283" s="128"/>
      <c r="L283" s="128"/>
      <c r="M283" s="128"/>
      <c r="N283" s="128"/>
      <c r="O283" s="128"/>
      <c r="P283" s="128"/>
      <c r="Q283" s="128"/>
      <c r="R283" s="128"/>
      <c r="S283" s="174">
        <v>5.0</v>
      </c>
      <c r="T283" s="128"/>
      <c r="U283" s="128"/>
      <c r="V283" s="168">
        <v>5.0</v>
      </c>
      <c r="Z283" s="161"/>
      <c r="AH283" s="128"/>
      <c r="AI283" s="162"/>
      <c r="AJ283" s="162"/>
      <c r="AK283" s="162"/>
      <c r="AL283" s="162"/>
      <c r="AM283" s="128"/>
      <c r="AN283" s="128"/>
      <c r="AR283" s="128"/>
      <c r="AS283" s="128"/>
      <c r="AT283" s="128"/>
      <c r="AU283" s="128"/>
      <c r="AV283" s="128"/>
    </row>
    <row r="284" ht="16.5" customHeight="1">
      <c r="A284" s="173">
        <v>43895.0</v>
      </c>
      <c r="B284" s="174" t="s">
        <v>222</v>
      </c>
      <c r="F284" s="128"/>
      <c r="G284" s="128"/>
      <c r="H284" s="128"/>
      <c r="I284" s="128"/>
      <c r="L284" s="128"/>
      <c r="M284" s="128"/>
      <c r="N284" s="128"/>
      <c r="O284" s="128"/>
      <c r="P284" s="128"/>
      <c r="Q284" s="128"/>
      <c r="R284" s="128"/>
      <c r="S284" s="174">
        <v>1.0</v>
      </c>
      <c r="T284" s="128"/>
      <c r="U284" s="128"/>
      <c r="V284" s="168">
        <v>1.0</v>
      </c>
      <c r="Z284" s="161"/>
      <c r="AH284" s="128"/>
      <c r="AI284" s="162"/>
      <c r="AJ284" s="162"/>
      <c r="AK284" s="162"/>
      <c r="AL284" s="162"/>
      <c r="AM284" s="128"/>
      <c r="AN284" s="128"/>
      <c r="AR284" s="128"/>
      <c r="AS284" s="128"/>
      <c r="AT284" s="128"/>
      <c r="AU284" s="128"/>
      <c r="AV284" s="128"/>
    </row>
    <row r="285" ht="16.5" customHeight="1">
      <c r="A285" s="173">
        <v>43894.0</v>
      </c>
      <c r="B285" s="174" t="s">
        <v>222</v>
      </c>
      <c r="F285" s="128"/>
      <c r="G285" s="128"/>
      <c r="H285" s="128"/>
      <c r="I285" s="128"/>
      <c r="L285" s="128"/>
      <c r="M285" s="128"/>
      <c r="N285" s="128"/>
      <c r="O285" s="128"/>
      <c r="P285" s="128"/>
      <c r="Q285" s="128"/>
      <c r="R285" s="128"/>
      <c r="S285" s="174">
        <v>1.0</v>
      </c>
      <c r="T285" s="128"/>
      <c r="U285" s="128"/>
      <c r="V285" s="168">
        <v>1.0</v>
      </c>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M289" s="128"/>
      <c r="AN289" s="128"/>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M290" s="128"/>
      <c r="AN290" s="128"/>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M294" s="128"/>
      <c r="AN294" s="128"/>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M295" s="128"/>
      <c r="AN295" s="128"/>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300F2228-8D59-4AD8-BB9F-D9296C59F3B6}" filter="1" showAutoFilter="1">
      <autoFilter ref="$A$2:$AI$3005">
        <filterColumn colId="1">
          <filters blank="1"/>
        </filterColumn>
      </autoFilter>
    </customSheetView>
    <customSheetView guid="{C3CCBFE8-F375-4111-9521-44819196788B}" filter="1" showAutoFilter="1">
      <autoFilter ref="$A$2:$AI$3005">
        <filterColumn colId="1">
          <filters/>
        </filterColumn>
      </autoFilter>
    </customSheetView>
    <customSheetView guid="{494A325C-CBE6-488B-B30F-024734BC2446}" filter="1" showAutoFilter="1">
      <autoFilter ref="$A$2:$AI$3005">
        <sortState ref="A2:AI3005">
          <sortCondition descending="1" ref="B2:B3005"/>
        </sortState>
      </autoFilter>
    </customSheetView>
    <customSheetView guid="{CAB960EB-8B7C-49F7-BCCE-79C6BC68B830}" filter="1" showAutoFilter="1">
      <autoFilter ref="$A$2:$AI$3005">
        <filterColumn colId="1">
          <filters/>
        </filterColumn>
      </autoFilter>
    </customSheetView>
    <customSheetView guid="{E47B0D43-158B-4196-9462-413D796DB796}" filter="1" showAutoFilter="1">
      <autoFilter ref="$A$2:$AI$3005">
        <filterColumn colId="1">
          <filters/>
        </filterColumn>
      </autoFilter>
    </customSheetView>
    <customSheetView guid="{FAFEE254-D8A0-4242-9C22-2E979E6BEA13}" filter="1" showAutoFilter="1">
      <autoFilter ref="$A$2:$AI$3005">
        <filterColumn colId="1">
          <filters/>
        </filterColumn>
      </autoFilter>
    </customSheetView>
    <customSheetView guid="{9FEEBF1C-2632-4AB5-ABD0-F976EF1F4C66}" filter="1" showAutoFilter="1">
      <autoFilter ref="$A$2:$AI$3005">
        <filterColumn colId="1">
          <filters/>
        </filterColumn>
      </autoFilter>
    </customSheetView>
    <customSheetView guid="{54193ACB-C714-478D-856F-B3246B8F11FF}" filter="1" showAutoFilter="1">
      <autoFilter ref="$A$2:$AI$3005">
        <filterColumn colId="1">
          <filters blank="1"/>
        </filterColumn>
      </autoFilter>
    </customSheetView>
    <customSheetView guid="{9CA40C7E-1CEE-4E8E-AEA4-2FBD22A5C251}" filter="1" showAutoFilter="1">
      <autoFilter ref="$A$2:$AI$3005">
        <filterColumn colId="1">
          <filters/>
        </filterColumn>
      </autoFilter>
    </customSheetView>
    <customSheetView guid="{FD9BBA71-35DC-4157-85F0-EA28070C9678}" filter="1" showAutoFilter="1">
      <autoFilter ref="$A$2:$AI$3005">
        <filterColumn colId="1">
          <filters/>
        </filterColumn>
      </autoFilter>
    </customSheetView>
    <customSheetView guid="{B3A1C7AE-F7DE-4128-8DAA-592BF3EC8B22}" filter="1" showAutoFilter="1">
      <autoFilter ref="$A$2:$AI$3005">
        <filterColumn colId="1">
          <filters/>
        </filterColumn>
      </autoFilter>
    </customSheetView>
    <customSheetView guid="{4B10C269-45CF-43A9-AE78-3DA5EB8E02CF}" filter="1" showAutoFilter="1">
      <autoFilter ref="$A$2:$AI$3005">
        <filterColumn colId="1">
          <filters/>
        </filterColumn>
      </autoFilter>
    </customSheetView>
    <customSheetView guid="{7358FD07-6F0E-4ECB-BE5C-155BB5AF6E8A}" filter="1" showAutoFilter="1">
      <autoFilter ref="$A$2:$AI$3005">
        <filterColumn colId="1">
          <filters/>
        </filterColumn>
      </autoFilter>
    </customSheetView>
    <customSheetView guid="{812A404E-00FC-4988-B1B3-C1707CFDFD8B}" filter="1" showAutoFilter="1">
      <autoFilter ref="$A$2:$AI$3005">
        <filterColumn colId="1">
          <filters/>
        </filterColumn>
      </autoFilter>
    </customSheetView>
    <customSheetView guid="{4C7B5325-C9AF-4839-B52B-C18B244835B4}" filter="1" showAutoFilter="1">
      <autoFilter ref="$A$2:$AI$3005">
        <filterColumn colId="1">
          <filters blank="1"/>
        </filterColumn>
      </autoFilter>
    </customSheetView>
    <customSheetView guid="{7907AE2C-EB6F-4976-B876-C6C375220CCD}" filter="1" showAutoFilter="1">
      <autoFilter ref="$A$2:$AI$3005">
        <filterColumn colId="1">
          <filters/>
        </filterColumn>
      </autoFilter>
    </customSheetView>
    <customSheetView guid="{EC80274F-39BB-43AD-BFA3-A3FA3D95FCBF}" filter="1" showAutoFilter="1">
      <autoFilter ref="$A$2:$AI$3005">
        <filterColumn colId="1">
          <filters blank="1"/>
        </filterColumn>
      </autoFilter>
    </customSheetView>
    <customSheetView guid="{D439B2C2-AC07-40C3-B1CF-58BFFCDAF1A5}" filter="1" showAutoFilter="1">
      <autoFilter ref="$A$2:$AI$3005">
        <filterColumn colId="1">
          <filters blank="1"/>
        </filterColumn>
      </autoFilter>
    </customSheetView>
    <customSheetView guid="{95224DAA-8899-4374-843D-C035ABB54C61}" filter="1" showAutoFilter="1">
      <autoFilter ref="$A$2:$AI$3005">
        <filterColumn colId="1">
          <filters/>
        </filterColumn>
      </autoFilter>
    </customSheetView>
    <customSheetView guid="{1AB68794-BD15-44DF-9B68-69CBF95D771F}" filter="1" showAutoFilter="1">
      <autoFilter ref="$A$2:$AI$3005">
        <filterColumn colId="1">
          <filters blank="1"/>
        </filterColumn>
      </autoFilter>
    </customSheetView>
    <customSheetView guid="{FD0F86F7-BBB7-48C0-9096-1D7389C53D26}" filter="1" showAutoFilter="1">
      <autoFilter ref="$A$2:$AI$3005">
        <filterColumn colId="1">
          <filters/>
        </filterColumn>
      </autoFilter>
    </customSheetView>
    <customSheetView guid="{EF17CE61-40CB-4654-9FE4-99F60FE5A94E}" filter="1" showAutoFilter="1">
      <autoFilter ref="$A$2:$AI$3005">
        <filterColumn colId="1">
          <filters blank="1"/>
        </filterColumn>
      </autoFilter>
    </customSheetView>
    <customSheetView guid="{69059BBC-651B-438E-8157-C46F8F662433}" filter="1" showAutoFilter="1">
      <autoFilter ref="$A$2:$AI$3005">
        <filterColumn colId="1">
          <filters/>
        </filterColumn>
      </autoFilter>
    </customSheetView>
    <customSheetView guid="{A3BD5391-DEF9-4435-94B6-2DF2F1E6E21B}" filter="1" showAutoFilter="1">
      <autoFilter ref="$A$2:$AI$3005">
        <filterColumn colId="1">
          <filters/>
        </filterColumn>
      </autoFilter>
    </customSheetView>
    <customSheetView guid="{A8667CDE-4A2D-4AA5-9F4D-1E3FBE2F4019}" filter="1" showAutoFilter="1">
      <autoFilter ref="$A$2:$AI$3005">
        <filterColumn colId="1">
          <filters/>
        </filterColumn>
      </autoFilter>
    </customSheetView>
    <customSheetView guid="{A0FF9554-0F5D-4AD3-B3A5-F685DC2F2FD6}" filter="1" showAutoFilter="1">
      <autoFilter ref="$A$2:$AI$3005">
        <sortState ref="A2:AI3005">
          <sortCondition ref="B2:B3005"/>
        </sortState>
      </autoFilter>
    </customSheetView>
    <customSheetView guid="{1C9AC9F4-DC49-435E-AA65-DD517C99ACB9}" filter="1" showAutoFilter="1">
      <autoFilter ref="$A$2:$AI$3005">
        <filterColumn colId="1">
          <filters blank="1"/>
        </filterColumn>
        <sortState ref="A2:AI3005">
          <sortCondition ref="B2:B3005"/>
        </sortState>
      </autoFilter>
    </customSheetView>
    <customSheetView guid="{BAFC7AA0-3C82-474D-BF5E-ADCA2BB969D6}" filter="1" showAutoFilter="1">
      <autoFilter ref="$A$2:$AI$3005">
        <filterColumn colId="1">
          <filters blank="1"/>
        </filterColumn>
      </autoFilter>
    </customSheetView>
    <customSheetView guid="{EDDF00D8-8651-4056-8D2A-9DD917A42FE1}" filter="1" showAutoFilter="1">
      <autoFilter ref="$A$2:$AI$3005">
        <filterColumn colId="1">
          <filters/>
        </filterColumn>
      </autoFilter>
    </customSheetView>
    <customSheetView guid="{2E73829F-3F1B-47E6-BA51-23C90ABC499B}" filter="1" showAutoFilter="1">
      <autoFilter ref="$A$2:$AI$3005">
        <filterColumn colId="1">
          <filters/>
        </filterColumn>
      </autoFilter>
    </customSheetView>
    <customSheetView guid="{83E2CCFC-A1A6-47A0-9EF3-0BE436C320B0}" filter="1" showAutoFilter="1">
      <autoFilter ref="$A$2:$AI$3005">
        <filterColumn colId="1">
          <filters/>
        </filterColumn>
      </autoFilter>
    </customSheetView>
    <customSheetView guid="{4DB1920F-7749-45EB-AA16-75BCD4C7432D}" filter="1" showAutoFilter="1">
      <autoFilter ref="$A$2:$AI$3005">
        <filterColumn colId="1">
          <filters/>
        </filterColumn>
      </autoFilter>
    </customSheetView>
    <customSheetView guid="{F67E01EE-370C-4DBC-9407-E7841ABA85B6}" filter="1" showAutoFilter="1">
      <autoFilter ref="$A$2:$AI$3005">
        <filterColumn colId="1">
          <filters/>
        </filterColumn>
      </autoFilter>
    </customSheetView>
    <customSheetView guid="{D0FFEAFD-1EC8-4285-8029-E054807BBDE8}" filter="1" showAutoFilter="1">
      <autoFilter ref="$A$2:$AI$3005">
        <filterColumn colId="1">
          <filters blank="1"/>
        </filterColumn>
      </autoFilter>
    </customSheetView>
    <customSheetView guid="{5AEBF248-30DC-4CFB-9C48-4D9A5F5F6971}" filter="1" showAutoFilter="1">
      <autoFilter ref="$A$2:$AI$3005">
        <filterColumn colId="1">
          <filters/>
        </filterColumn>
      </autoFilter>
    </customSheetView>
    <customSheetView guid="{B1893A95-06A1-42E6-9449-CE5644669755}" filter="1" showAutoFilter="1">
      <autoFilter ref="$A$2:$AI$3005">
        <filterColumn colId="1">
          <filters/>
        </filterColumn>
      </autoFilter>
    </customSheetView>
    <customSheetView guid="{9E9E9F3F-D30E-4C13-B02F-FF71CB01D24C}" filter="1" showAutoFilter="1">
      <autoFilter ref="$A$2:$AI$3005">
        <filterColumn colId="1">
          <filters/>
        </filterColumn>
      </autoFilter>
    </customSheetView>
    <customSheetView guid="{A315D7CC-083F-4CB3-9885-9593B589ADEC}" filter="1" showAutoFilter="1">
      <autoFilter ref="$A$2:$AI$3005"/>
    </customSheetView>
    <customSheetView guid="{76D32245-E675-4E69-B612-35FB0D15AD9A}" filter="1" showAutoFilter="1">
      <autoFilter ref="$A$2:$AI$3005">
        <filterColumn colId="1">
          <filters/>
        </filterColumn>
      </autoFilter>
    </customSheetView>
    <customSheetView guid="{8EF1C69F-305B-4B81-8C03-38E2B72FD978}" filter="1" showAutoFilter="1">
      <autoFilter ref="$A$2:$AI$3005">
        <filterColumn colId="1">
          <filters>
            <filter val="TX"/>
          </filters>
        </filterColumn>
      </autoFilter>
    </customSheetView>
    <customSheetView guid="{F41BB59A-A5D8-4068-BFE6-AE5FCE3D30F8}" filter="1" showAutoFilter="1">
      <autoFilter ref="$A$2:$AI$3005">
        <sortState ref="A2:AI3005">
          <sortCondition ref="B2:B3005"/>
        </sortState>
      </autoFilter>
    </customSheetView>
    <customSheetView guid="{455F8F5D-7E6F-4A1C-AEFA-341ADA14199F}" filter="1" showAutoFilter="1">
      <autoFilter ref="$A$2:$AI$3005">
        <filterColumn colId="1">
          <filters/>
        </filterColumn>
      </autoFilter>
    </customSheetView>
    <customSheetView guid="{7E8CBFA5-34D1-413D-B203-2E4E66EA53A5}" filter="1" showAutoFilter="1">
      <autoFilter ref="$A$2:$AI$3005">
        <filterColumn colId="1">
          <filters/>
        </filterColumn>
      </autoFilter>
    </customSheetView>
    <customSheetView guid="{AB4111F5-DE6A-48D5-B7D0-C4A52EC54A29}" filter="1" showAutoFilter="1">
      <autoFilter ref="$A$2:$AI$3005">
        <filterColumn colId="1">
          <filters blank="1"/>
        </filterColumn>
        <sortState ref="A2:AI3005">
          <sortCondition ref="B2:B3005"/>
        </sortState>
      </autoFilter>
    </customSheetView>
    <customSheetView guid="{F43F7AF1-8E4E-4631-ADEB-DA33E9E56E3B}" filter="1" showAutoFilter="1">
      <autoFilter ref="$A$2:$AI$3005">
        <filterColumn colId="1">
          <filters/>
        </filterColumn>
      </autoFilter>
    </customSheetView>
    <customSheetView guid="{623BCCDE-8296-4A6C-8449-77E183833713}" filter="1" showAutoFilter="1">
      <autoFilter ref="$A$2:$AI$3005">
        <filterColumn colId="1">
          <filters/>
        </filterColumn>
      </autoFilter>
    </customSheetView>
    <customSheetView guid="{E7E1018D-0F4C-466D-8A5A-29A59FA876BE}" filter="1" showAutoFilter="1">
      <autoFilter ref="$A$2:$AI$3005">
        <filterColumn colId="1">
          <filters/>
        </filterColumn>
      </autoFilter>
    </customSheetView>
    <customSheetView guid="{E31BC2CC-71FD-49EF-AC16-BC5E64AD2904}" filter="1" showAutoFilter="1">
      <autoFilter ref="$A$2:$AI$3005">
        <filterColumn colId="1">
          <filters/>
        </filterColumn>
      </autoFilter>
    </customSheetView>
    <customSheetView guid="{9B7D5949-1B32-45D0-B40E-B3083A0CB1F3}" filter="1" showAutoFilter="1">
      <autoFilter ref="$A$2:$AI$3005">
        <filterColumn colId="1">
          <filters/>
        </filterColumn>
      </autoFilter>
    </customSheetView>
    <customSheetView guid="{5E04E3EE-9F0B-4DBA-858F-5A5949CF63C2}" filter="1" showAutoFilter="1">
      <autoFilter ref="$A$2:$AI$3005">
        <filterColumn colId="1">
          <filters/>
        </filterColumn>
      </autoFilter>
    </customSheetView>
    <customSheetView guid="{1E0045AF-3AFD-428A-A413-88563AE0453D}" filter="1" showAutoFilter="1">
      <autoFilter ref="$A$2:$AI$3005">
        <filterColumn colId="1">
          <filters/>
        </filterColumn>
      </autoFilter>
    </customSheetView>
    <customSheetView guid="{E63D53D3-5DF6-4CE0-805B-9418D979B809}" filter="1" showAutoFilter="1">
      <autoFilter ref="$A$2:$AI$3005">
        <filterColumn colId="1">
          <filters/>
        </filterColumn>
      </autoFilter>
    </customSheetView>
    <customSheetView guid="{865A11A2-886D-47D9-A252-D2311405D003}" filter="1" showAutoFilter="1">
      <autoFilter ref="$A$2:$AI$3005">
        <filterColumn colId="1">
          <filters/>
        </filterColumn>
      </autoFilter>
    </customSheetView>
    <customSheetView guid="{B1AFE3A5-3248-4EF7-9E4F-8029B162BE10}" filter="1" showAutoFilter="1">
      <autoFilter ref="$A$2:$AI$3005">
        <filterColumn colId="1">
          <filters/>
        </filterColumn>
      </autoFilter>
    </customSheetView>
    <customSheetView guid="{65C0530C-8229-4ACE-95F6-590E66D9CA60}" filter="1" showAutoFilter="1">
      <autoFilter ref="$A$2:$AI$3005">
        <filterColumn colId="1">
          <filters blank="1"/>
        </filterColumn>
      </autoFilter>
    </customSheetView>
    <customSheetView guid="{D8BAAA0E-37B6-42E7-935A-4F3FF910E5B4}" filter="1" showAutoFilter="1">
      <autoFilter ref="$A$2:$AI$3005">
        <filterColumn colId="1">
          <filters/>
        </filterColumn>
      </autoFilter>
    </customSheetView>
    <customSheetView guid="{C48DCA08-FCBE-4278-A404-E28707C43275}" filter="1" showAutoFilter="1">
      <autoFilter ref="$A$2:$AI$3005">
        <filterColumn colId="1">
          <filters/>
        </filterColumn>
      </autoFilter>
    </customSheetView>
    <customSheetView guid="{1AB68794-BD15-44DF-9B68-69CBF95D771F}" filter="1" showAutoFilter="1">
      <autoFilter ref="$A$2:$AI$3005">
        <filterColumn colId="1">
          <filters/>
        </filterColumn>
      </autoFilter>
    </customSheetView>
    <customSheetView guid="{533A5E50-2219-4BF1-8BF3-4BD6FC1C6DEF}" filter="1" showAutoFilter="1">
      <autoFilter ref="$A$2:$AI$3005">
        <filterColumn colId="1">
          <filters/>
        </filterColumn>
      </autoFilter>
    </customSheetView>
    <customSheetView guid="{91907F5A-46FC-4E1C-875D-60A03EFAE7E9}" filter="1" showAutoFilter="1">
      <autoFilter ref="$A$2:$AI$3005">
        <filterColumn colId="1">
          <filters/>
        </filterColumn>
      </autoFilter>
    </customSheetView>
    <customSheetView guid="{93B8FCF8-2CA9-4F9E-9CB3-47B01530A381}" filter="1" showAutoFilter="1">
      <autoFilter ref="$A$2:$AI$3005">
        <filterColumn colId="1">
          <filters/>
        </filterColumn>
      </autoFilter>
    </customSheetView>
    <customSheetView guid="{098932E9-7BD5-42D2-9B2F-240DDCA116E2}" filter="1" showAutoFilter="1">
      <autoFilter ref="$A$2:$AP$3005">
        <filterColumn colId="1">
          <filters blank="1"/>
        </filterColumn>
      </autoFilter>
    </customSheetView>
    <customSheetView guid="{34B2CFE1-F501-4269-96C7-9703FA4779A1}" filter="1" showAutoFilter="1">
      <autoFilter ref="$A$2:$AP$3005">
        <sortState ref="A2:AP3005">
          <sortCondition ref="B2:B3005"/>
        </sortState>
      </autoFilter>
    </customSheetView>
  </customSheetViews>
  <drawing r:id="rId1"/>
</worksheet>
</file>