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4"/>
    <sheet state="visible" name="Worksheet" sheetId="2" r:id="rId5"/>
    <sheet state="hidden" name="Ages" sheetId="3" r:id="rId6"/>
    <sheet state="visible" name="DB Editing Template" sheetId="4" r:id="rId7"/>
    <sheet state="visible" name="later-TX-reb-20201213" sheetId="5" r:id="rId8"/>
    <sheet state="visible" name="NH-KWS-20201226" sheetId="6" r:id="rId9"/>
  </sheets>
  <definedNames>
    <definedName hidden="1" localSheetId="3" name="Z_4C8753D4_6D99_4C3C_A5BA_42B22AFCD711_.wvu.FilterData">'DB Editing Template'!$A$2:$AI$3005</definedName>
    <definedName hidden="1" localSheetId="4" name="Z_4C8753D4_6D99_4C3C_A5BA_42B22AFCD711_.wvu.FilterData">'later-TX-reb-20201213'!$A$2:$AI$3003</definedName>
    <definedName hidden="1" localSheetId="5" name="Z_4C8753D4_6D99_4C3C_A5BA_42B22AFCD711_.wvu.FilterData">'NH-KWS-20201226'!$A$2:$AI$3005</definedName>
    <definedName hidden="1" localSheetId="3" name="Z_DF5F7DB4_E0E2_4F98_8029_DFC548C5FFAF_.wvu.FilterData">'DB Editing Template'!$A$2:$AI$3005</definedName>
    <definedName hidden="1" localSheetId="4" name="Z_DF5F7DB4_E0E2_4F98_8029_DFC548C5FFAF_.wvu.FilterData">'later-TX-reb-20201213'!$A$2:$AI$3003</definedName>
    <definedName hidden="1" localSheetId="5" name="Z_DF5F7DB4_E0E2_4F98_8029_DFC548C5FFAF_.wvu.FilterData">'NH-KWS-20201226'!$A$2:$AI$3005</definedName>
    <definedName hidden="1" localSheetId="3" name="Z_43874A1D_C3E9_4A35_A9E2_2FBC597432C6_.wvu.FilterData">'DB Editing Template'!$A$2:$AI$3005</definedName>
    <definedName hidden="1" localSheetId="4" name="Z_43874A1D_C3E9_4A35_A9E2_2FBC597432C6_.wvu.FilterData">'later-TX-reb-20201213'!$A$2:$AI$3003</definedName>
    <definedName hidden="1" localSheetId="5" name="Z_43874A1D_C3E9_4A35_A9E2_2FBC597432C6_.wvu.FilterData">'NH-KWS-20201226'!$A$2:$AI$3005</definedName>
    <definedName hidden="1" localSheetId="3" name="Z_59EF398B_AB70_4F29_9655_4CA23EFD1DCF_.wvu.FilterData">'DB Editing Template'!$A$2:$AI$3005</definedName>
    <definedName hidden="1" localSheetId="4" name="Z_59EF398B_AB70_4F29_9655_4CA23EFD1DCF_.wvu.FilterData">'later-TX-reb-20201213'!$A$2:$AI$3003</definedName>
    <definedName hidden="1" localSheetId="5" name="Z_59EF398B_AB70_4F29_9655_4CA23EFD1DCF_.wvu.FilterData">'NH-KWS-20201226'!$A$2:$AI$3005</definedName>
    <definedName hidden="1" localSheetId="3" name="Z_115CE58F_8ECA_40D8_9EA1_2E11DFD4B1AA_.wvu.FilterData">'DB Editing Template'!$A$2:$AI$3005</definedName>
    <definedName hidden="1" localSheetId="4" name="Z_115CE58F_8ECA_40D8_9EA1_2E11DFD4B1AA_.wvu.FilterData">'later-TX-reb-20201213'!$A$2:$AI$3003</definedName>
    <definedName hidden="1" localSheetId="5" name="Z_115CE58F_8ECA_40D8_9EA1_2E11DFD4B1AA_.wvu.FilterData">'NH-KWS-20201226'!$A$2:$AI$3005</definedName>
    <definedName hidden="1" localSheetId="3" name="Z_FCB5B6C7_D5A9_426E_8D73_339190C55DD0_.wvu.FilterData">'DB Editing Template'!$A$2:$AI$3005</definedName>
    <definedName hidden="1" localSheetId="4" name="Z_FCB5B6C7_D5A9_426E_8D73_339190C55DD0_.wvu.FilterData">'later-TX-reb-20201213'!$A$2:$AI$3003</definedName>
    <definedName hidden="1" localSheetId="5" name="Z_FCB5B6C7_D5A9_426E_8D73_339190C55DD0_.wvu.FilterData">'NH-KWS-20201226'!$A$2:$AI$3005</definedName>
    <definedName hidden="1" localSheetId="3" name="Z_8BAB726A_3AE3_4145_A391_8E01CF0B2BDE_.wvu.FilterData">'DB Editing Template'!$A$2:$AI$3005</definedName>
    <definedName hidden="1" localSheetId="4" name="Z_8BAB726A_3AE3_4145_A391_8E01CF0B2BDE_.wvu.FilterData">'later-TX-reb-20201213'!$A$2:$AI$3003</definedName>
    <definedName hidden="1" localSheetId="5" name="Z_8BAB726A_3AE3_4145_A391_8E01CF0B2BDE_.wvu.FilterData">'NH-KWS-20201226'!$A$2:$AI$3005</definedName>
    <definedName hidden="1" localSheetId="3" name="Z_E1D7E346_E54C_4BFC_B2FF_725C820475BD_.wvu.FilterData">'DB Editing Template'!$A$2:$AI$3005</definedName>
    <definedName hidden="1" localSheetId="4" name="Z_E1D7E346_E54C_4BFC_B2FF_725C820475BD_.wvu.FilterData">'later-TX-reb-20201213'!$A$2:$AI$3003</definedName>
    <definedName hidden="1" localSheetId="5" name="Z_E1D7E346_E54C_4BFC_B2FF_725C820475BD_.wvu.FilterData">'NH-KWS-20201226'!$A$2:$AI$3005</definedName>
    <definedName hidden="1" localSheetId="3" name="Z_7C7DD275_BEF5_426C_AEE8_E4B4D49EF5D6_.wvu.FilterData">'DB Editing Template'!$A$2:$AI$3005</definedName>
    <definedName hidden="1" localSheetId="4" name="Z_7C7DD275_BEF5_426C_AEE8_E4B4D49EF5D6_.wvu.FilterData">'later-TX-reb-20201213'!$A$2:$AI$3003</definedName>
    <definedName hidden="1" localSheetId="5" name="Z_7C7DD275_BEF5_426C_AEE8_E4B4D49EF5D6_.wvu.FilterData">'NH-KWS-20201226'!$A$2:$AI$3005</definedName>
    <definedName hidden="1" localSheetId="3" name="Z_0E9B69A3_AA07_4628_A1EF_B1018583E8ED_.wvu.FilterData">'DB Editing Template'!$A$2:$AP$3005</definedName>
    <definedName hidden="1" localSheetId="4" name="Z_0E9B69A3_AA07_4628_A1EF_B1018583E8ED_.wvu.FilterData">'later-TX-reb-20201213'!$A$2:$AP$3003</definedName>
    <definedName hidden="1" localSheetId="5" name="Z_0E9B69A3_AA07_4628_A1EF_B1018583E8ED_.wvu.FilterData">'NH-KWS-20201226'!$A$2:$AP$3005</definedName>
    <definedName hidden="1" localSheetId="3" name="Z_C913F813_7EE8_4BC1_BF8D_CEE98ED5948A_.wvu.FilterData">'DB Editing Template'!$A$2:$AI$3005</definedName>
    <definedName hidden="1" localSheetId="4" name="Z_C913F813_7EE8_4BC1_BF8D_CEE98ED5948A_.wvu.FilterData">'later-TX-reb-20201213'!$A$2:$AI$3003</definedName>
    <definedName hidden="1" localSheetId="5" name="Z_C913F813_7EE8_4BC1_BF8D_CEE98ED5948A_.wvu.FilterData">'NH-KWS-20201226'!$A$2:$AI$3005</definedName>
    <definedName hidden="1" localSheetId="3" name="Z_3A52064A_E059_48F1_917A_D3E75B11A78F_.wvu.FilterData">'DB Editing Template'!$A$2:$AI$3005</definedName>
    <definedName hidden="1" localSheetId="4" name="Z_3A52064A_E059_48F1_917A_D3E75B11A78F_.wvu.FilterData">'later-TX-reb-20201213'!$A$2:$AI$3003</definedName>
    <definedName hidden="1" localSheetId="5" name="Z_3A52064A_E059_48F1_917A_D3E75B11A78F_.wvu.FilterData">'NH-KWS-20201226'!$A$2:$AI$3005</definedName>
    <definedName hidden="1" localSheetId="3" name="Z_A9587BE4_0AAB_47B6_8DB1_0149010137B3_.wvu.FilterData">'DB Editing Template'!$A$2:$AI$3005</definedName>
    <definedName hidden="1" localSheetId="4" name="Z_A9587BE4_0AAB_47B6_8DB1_0149010137B3_.wvu.FilterData">'later-TX-reb-20201213'!$A$2:$AI$3003</definedName>
    <definedName hidden="1" localSheetId="5" name="Z_A9587BE4_0AAB_47B6_8DB1_0149010137B3_.wvu.FilterData">'NH-KWS-20201226'!$A$2:$AI$3005</definedName>
    <definedName hidden="1" localSheetId="3" name="Z_ACD351F2_417E_4BD7_BBCD_F920F252F812_.wvu.FilterData">'DB Editing Template'!$A$2:$AI$3005</definedName>
    <definedName hidden="1" localSheetId="4" name="Z_ACD351F2_417E_4BD7_BBCD_F920F252F812_.wvu.FilterData">'later-TX-reb-20201213'!$A$2:$AI$3003</definedName>
    <definedName hidden="1" localSheetId="5" name="Z_ACD351F2_417E_4BD7_BBCD_F920F252F812_.wvu.FilterData">'NH-KWS-20201226'!$A$2:$AI$3005</definedName>
    <definedName hidden="1" localSheetId="3" name="Z_339A94DF_42B8_446A_AACB_88CB56E0EA8C_.wvu.FilterData">'DB Editing Template'!$A$2:$AI$3005</definedName>
    <definedName hidden="1" localSheetId="4" name="Z_339A94DF_42B8_446A_AACB_88CB56E0EA8C_.wvu.FilterData">'later-TX-reb-20201213'!$A$2:$AI$3003</definedName>
    <definedName hidden="1" localSheetId="5" name="Z_339A94DF_42B8_446A_AACB_88CB56E0EA8C_.wvu.FilterData">'NH-KWS-20201226'!$A$2:$AI$3005</definedName>
    <definedName hidden="1" localSheetId="3" name="Z_9C063EE1_C351_4270_A178_E5015BC3AA29_.wvu.FilterData">'DB Editing Template'!$A$2:$AI$3005</definedName>
    <definedName hidden="1" localSheetId="4" name="Z_9C063EE1_C351_4270_A178_E5015BC3AA29_.wvu.FilterData">'later-TX-reb-20201213'!$A$2:$AI$3003</definedName>
    <definedName hidden="1" localSheetId="5" name="Z_9C063EE1_C351_4270_A178_E5015BC3AA29_.wvu.FilterData">'NH-KWS-20201226'!$A$2:$AI$3005</definedName>
    <definedName hidden="1" localSheetId="3" name="Z_3D96D15B_6CF7_4243_B18F_922044E97539_.wvu.FilterData">'DB Editing Template'!$A$2:$AI$3005</definedName>
    <definedName hidden="1" localSheetId="4" name="Z_3D96D15B_6CF7_4243_B18F_922044E97539_.wvu.FilterData">'later-TX-reb-20201213'!$A$2:$AI$3003</definedName>
    <definedName hidden="1" localSheetId="5" name="Z_3D96D15B_6CF7_4243_B18F_922044E97539_.wvu.FilterData">'NH-KWS-20201226'!$A$2:$AI$3005</definedName>
    <definedName hidden="1" localSheetId="3" name="Z_CE2EDC92_601C_4BCF_AC86_A46D6811E4EF_.wvu.FilterData">'DB Editing Template'!$A$2:$AI$3005</definedName>
    <definedName hidden="1" localSheetId="4" name="Z_CE2EDC92_601C_4BCF_AC86_A46D6811E4EF_.wvu.FilterData">'later-TX-reb-20201213'!$A$2:$AI$3003</definedName>
    <definedName hidden="1" localSheetId="5" name="Z_CE2EDC92_601C_4BCF_AC86_A46D6811E4EF_.wvu.FilterData">'NH-KWS-20201226'!$A$2:$AI$3005</definedName>
    <definedName hidden="1" localSheetId="3" name="Z_89DC864F_8A27_4CAF_AC5A_0175D2B954A8_.wvu.FilterData">'DB Editing Template'!$A$2:$AI$3005</definedName>
    <definedName hidden="1" localSheetId="4" name="Z_89DC864F_8A27_4CAF_AC5A_0175D2B954A8_.wvu.FilterData">'later-TX-reb-20201213'!$A$2:$AI$3003</definedName>
    <definedName hidden="1" localSheetId="5" name="Z_89DC864F_8A27_4CAF_AC5A_0175D2B954A8_.wvu.FilterData">'NH-KWS-20201226'!$A$2:$AI$3005</definedName>
    <definedName hidden="1" localSheetId="3" name="Z_ECA1CA83_49EB_4526_A2C2_9EB13A88129D_.wvu.FilterData">'DB Editing Template'!$A$2:$AI$3005</definedName>
    <definedName hidden="1" localSheetId="4" name="Z_ECA1CA83_49EB_4526_A2C2_9EB13A88129D_.wvu.FilterData">'later-TX-reb-20201213'!$A$2:$AI$3003</definedName>
    <definedName hidden="1" localSheetId="5" name="Z_ECA1CA83_49EB_4526_A2C2_9EB13A88129D_.wvu.FilterData">'NH-KWS-20201226'!$A$2:$AI$3005</definedName>
    <definedName hidden="1" localSheetId="3" name="Z_3CF29B03_E13B_4AC3_BDC8_2D4C7A9B895F_.wvu.FilterData">'DB Editing Template'!$A$2:$AI$3005</definedName>
    <definedName hidden="1" localSheetId="4" name="Z_3CF29B03_E13B_4AC3_BDC8_2D4C7A9B895F_.wvu.FilterData">'later-TX-reb-20201213'!$A$2:$AI$3003</definedName>
    <definedName hidden="1" localSheetId="5" name="Z_3CF29B03_E13B_4AC3_BDC8_2D4C7A9B895F_.wvu.FilterData">'NH-KWS-20201226'!$A$2:$AI$3005</definedName>
    <definedName hidden="1" localSheetId="3" name="Z_53A66797_97C5_4811_B81F_8A9CE932CAEF_.wvu.FilterData">'DB Editing Template'!$A$2:$AI$3005</definedName>
    <definedName hidden="1" localSheetId="4" name="Z_53A66797_97C5_4811_B81F_8A9CE932CAEF_.wvu.FilterData">'later-TX-reb-20201213'!$A$2:$AI$3003</definedName>
    <definedName hidden="1" localSheetId="5" name="Z_53A66797_97C5_4811_B81F_8A9CE932CAEF_.wvu.FilterData">'NH-KWS-20201226'!$A$2:$AI$3005</definedName>
    <definedName hidden="1" localSheetId="3" name="Z_8FB02958_7CB7_4001_9047_C20DCAE66E33_.wvu.FilterData">'DB Editing Template'!$A$2:$AI$3005</definedName>
    <definedName hidden="1" localSheetId="4" name="Z_8FB02958_7CB7_4001_9047_C20DCAE66E33_.wvu.FilterData">'later-TX-reb-20201213'!$A$2:$AI$3003</definedName>
    <definedName hidden="1" localSheetId="5" name="Z_8FB02958_7CB7_4001_9047_C20DCAE66E33_.wvu.FilterData">'NH-KWS-20201226'!$A$2:$AI$3005</definedName>
    <definedName hidden="1" localSheetId="3" name="Z_0A51C4DE_8622_4A2D_BF41_950CECF6C24C_.wvu.FilterData">'DB Editing Template'!$A$2:$AI$3005</definedName>
    <definedName hidden="1" localSheetId="4" name="Z_0A51C4DE_8622_4A2D_BF41_950CECF6C24C_.wvu.FilterData">'later-TX-reb-20201213'!$A$2:$AI$3003</definedName>
    <definedName hidden="1" localSheetId="5" name="Z_0A51C4DE_8622_4A2D_BF41_950CECF6C24C_.wvu.FilterData">'NH-KWS-20201226'!$A$2:$AI$3005</definedName>
    <definedName hidden="1" localSheetId="3" name="Z_F94EBFFF_0510_4716_998B_94CDB6B779C7_.wvu.FilterData">'DB Editing Template'!$A$2:$AI$3005</definedName>
    <definedName hidden="1" localSheetId="4" name="Z_F94EBFFF_0510_4716_998B_94CDB6B779C7_.wvu.FilterData">'later-TX-reb-20201213'!$A$2:$AI$3003</definedName>
    <definedName hidden="1" localSheetId="5" name="Z_F94EBFFF_0510_4716_998B_94CDB6B779C7_.wvu.FilterData">'NH-KWS-20201226'!$A$2:$AI$3005</definedName>
    <definedName hidden="1" localSheetId="3" name="Z_AEC56A7C_6B37_4D0B_9FFD_4EABE41F7C99_.wvu.FilterData">'DB Editing Template'!$A$2:$AI$3005</definedName>
    <definedName hidden="1" localSheetId="4" name="Z_AEC56A7C_6B37_4D0B_9FFD_4EABE41F7C99_.wvu.FilterData">'later-TX-reb-20201213'!$A$2:$AI$3003</definedName>
    <definedName hidden="1" localSheetId="5" name="Z_AEC56A7C_6B37_4D0B_9FFD_4EABE41F7C99_.wvu.FilterData">'NH-KWS-20201226'!$A$2:$AI$3005</definedName>
    <definedName hidden="1" localSheetId="3" name="Z_A5A23A26_7BBE_46F4_97E0_027D51B898CF_.wvu.FilterData">'DB Editing Template'!$A$2:$AI$3005</definedName>
    <definedName hidden="1" localSheetId="4" name="Z_A5A23A26_7BBE_46F4_97E0_027D51B898CF_.wvu.FilterData">'later-TX-reb-20201213'!$A$2:$AI$3003</definedName>
    <definedName hidden="1" localSheetId="5" name="Z_A5A23A26_7BBE_46F4_97E0_027D51B898CF_.wvu.FilterData">'NH-KWS-20201226'!$A$2:$AI$3005</definedName>
    <definedName hidden="1" localSheetId="3" name="Z_1F6F7DBF_968C_4665_8180_DD00B27B32F6_.wvu.FilterData">'DB Editing Template'!$A$2:$AI$3005</definedName>
    <definedName hidden="1" localSheetId="4" name="Z_1F6F7DBF_968C_4665_8180_DD00B27B32F6_.wvu.FilterData">'later-TX-reb-20201213'!$A$2:$AI$3003</definedName>
    <definedName hidden="1" localSheetId="5" name="Z_1F6F7DBF_968C_4665_8180_DD00B27B32F6_.wvu.FilterData">'NH-KWS-20201226'!$A$2:$AI$3005</definedName>
    <definedName hidden="1" localSheetId="3" name="Z_657642B3_84AB_4A53_8BEF_79F93077E486_.wvu.FilterData">'DB Editing Template'!$A$2:$AI$3005</definedName>
    <definedName hidden="1" localSheetId="4" name="Z_657642B3_84AB_4A53_8BEF_79F93077E486_.wvu.FilterData">'later-TX-reb-20201213'!$A$2:$AI$3003</definedName>
    <definedName hidden="1" localSheetId="5" name="Z_657642B3_84AB_4A53_8BEF_79F93077E486_.wvu.FilterData">'NH-KWS-20201226'!$A$2:$AI$3005</definedName>
    <definedName hidden="1" localSheetId="3" name="Z_68D70063_8B2C_490D_83B3_E9352C0D83CA_.wvu.FilterData">'DB Editing Template'!$A$2:$AI$3005</definedName>
    <definedName hidden="1" localSheetId="4" name="Z_68D70063_8B2C_490D_83B3_E9352C0D83CA_.wvu.FilterData">'later-TX-reb-20201213'!$A$2:$AI$3003</definedName>
    <definedName hidden="1" localSheetId="5" name="Z_68D70063_8B2C_490D_83B3_E9352C0D83CA_.wvu.FilterData">'NH-KWS-20201226'!$A$2:$AI$3005</definedName>
    <definedName hidden="1" localSheetId="3" name="Z_9FE50817_30D0_4AB1_9972_8414AD008906_.wvu.FilterData">'DB Editing Template'!$A$2:$AI$3005</definedName>
    <definedName hidden="1" localSheetId="4" name="Z_9FE50817_30D0_4AB1_9972_8414AD008906_.wvu.FilterData">'later-TX-reb-20201213'!$A$2:$AI$3003</definedName>
    <definedName hidden="1" localSheetId="5" name="Z_9FE50817_30D0_4AB1_9972_8414AD008906_.wvu.FilterData">'NH-KWS-20201226'!$A$2:$AI$3005</definedName>
    <definedName hidden="1" localSheetId="3" name="Z_5DA3A77B_9A82_44FB_A3B4_747F3AE19978_.wvu.FilterData">'DB Editing Template'!$A$2:$AI$3005</definedName>
    <definedName hidden="1" localSheetId="4" name="Z_5DA3A77B_9A82_44FB_A3B4_747F3AE19978_.wvu.FilterData">'later-TX-reb-20201213'!$A$2:$AI$3003</definedName>
    <definedName hidden="1" localSheetId="5" name="Z_5DA3A77B_9A82_44FB_A3B4_747F3AE19978_.wvu.FilterData">'NH-KWS-20201226'!$A$2:$AI$3005</definedName>
    <definedName hidden="1" localSheetId="3" name="Z_8D5DC446_BBF5_429A_8220_42CAC7285551_.wvu.FilterData">'DB Editing Template'!$A$2:$AI$3005</definedName>
    <definedName hidden="1" localSheetId="4" name="Z_8D5DC446_BBF5_429A_8220_42CAC7285551_.wvu.FilterData">'later-TX-reb-20201213'!$A$2:$AI$3003</definedName>
    <definedName hidden="1" localSheetId="5" name="Z_8D5DC446_BBF5_429A_8220_42CAC7285551_.wvu.FilterData">'NH-KWS-20201226'!$A$2:$AI$3005</definedName>
    <definedName hidden="1" localSheetId="3" name="Z_7940FCF7_BCD2_4983_B196_239FB41777CC_.wvu.FilterData">'DB Editing Template'!$A$2:$AI$3005</definedName>
    <definedName hidden="1" localSheetId="4" name="Z_7940FCF7_BCD2_4983_B196_239FB41777CC_.wvu.FilterData">'later-TX-reb-20201213'!$A$2:$AI$3003</definedName>
    <definedName hidden="1" localSheetId="5" name="Z_7940FCF7_BCD2_4983_B196_239FB41777CC_.wvu.FilterData">'NH-KWS-20201226'!$A$2:$AI$3005</definedName>
    <definedName hidden="1" localSheetId="3" name="Z_B0FBCB0C_5440_469B_B6C3_8B74B0766DD4_.wvu.FilterData">'DB Editing Template'!$A$2:$AI$3005</definedName>
    <definedName hidden="1" localSheetId="4" name="Z_B0FBCB0C_5440_469B_B6C3_8B74B0766DD4_.wvu.FilterData">'later-TX-reb-20201213'!$A$2:$AI$3003</definedName>
    <definedName hidden="1" localSheetId="5" name="Z_B0FBCB0C_5440_469B_B6C3_8B74B0766DD4_.wvu.FilterData">'NH-KWS-20201226'!$A$2:$AI$3005</definedName>
    <definedName hidden="1" localSheetId="3" name="Z_84DCC8BC_2D82_48E8_9FEB_E93AB3F9EDBF_.wvu.FilterData">'DB Editing Template'!$A$2:$AI$3005</definedName>
    <definedName hidden="1" localSheetId="4" name="Z_84DCC8BC_2D82_48E8_9FEB_E93AB3F9EDBF_.wvu.FilterData">'later-TX-reb-20201213'!$A$2:$AI$3003</definedName>
    <definedName hidden="1" localSheetId="5" name="Z_84DCC8BC_2D82_48E8_9FEB_E93AB3F9EDBF_.wvu.FilterData">'NH-KWS-20201226'!$A$2:$AI$3005</definedName>
    <definedName hidden="1" localSheetId="3" name="Z_98554044_C184_471D_9911_F8A628FB45A4_.wvu.FilterData">'DB Editing Template'!$A$2:$AI$3005</definedName>
    <definedName hidden="1" localSheetId="4" name="Z_98554044_C184_471D_9911_F8A628FB45A4_.wvu.FilterData">'later-TX-reb-20201213'!$A$2:$AI$3003</definedName>
    <definedName hidden="1" localSheetId="5" name="Z_98554044_C184_471D_9911_F8A628FB45A4_.wvu.FilterData">'NH-KWS-20201226'!$A$2:$AI$3005</definedName>
    <definedName hidden="1" localSheetId="3" name="Z_25D3ACFD_9469_42FE_99F9_4133C718E0FC_.wvu.FilterData">'DB Editing Template'!$A$2:$AI$3005</definedName>
    <definedName hidden="1" localSheetId="4" name="Z_25D3ACFD_9469_42FE_99F9_4133C718E0FC_.wvu.FilterData">'later-TX-reb-20201213'!$A$2:$AI$3003</definedName>
    <definedName hidden="1" localSheetId="5" name="Z_25D3ACFD_9469_42FE_99F9_4133C718E0FC_.wvu.FilterData">'NH-KWS-20201226'!$A$2:$AI$3005</definedName>
    <definedName hidden="1" localSheetId="3" name="Z_D8B82D5F_5AA0_43B2_B519_A28AB267F609_.wvu.FilterData">'DB Editing Template'!$A$2:$AI$3005</definedName>
    <definedName hidden="1" localSheetId="4" name="Z_D8B82D5F_5AA0_43B2_B519_A28AB267F609_.wvu.FilterData">'later-TX-reb-20201213'!$A$2:$AI$3003</definedName>
    <definedName hidden="1" localSheetId="5" name="Z_D8B82D5F_5AA0_43B2_B519_A28AB267F609_.wvu.FilterData">'NH-KWS-20201226'!$A$2:$AI$3005</definedName>
    <definedName hidden="1" localSheetId="3" name="Z_B8B031C7_297B_4C6F_8471_18F4030AC571_.wvu.FilterData">'DB Editing Template'!$A$2:$AI$3005</definedName>
    <definedName hidden="1" localSheetId="4" name="Z_B8B031C7_297B_4C6F_8471_18F4030AC571_.wvu.FilterData">'later-TX-reb-20201213'!$A$2:$AI$3003</definedName>
    <definedName hidden="1" localSheetId="5" name="Z_B8B031C7_297B_4C6F_8471_18F4030AC571_.wvu.FilterData">'NH-KWS-20201226'!$A$2:$AI$3005</definedName>
    <definedName hidden="1" localSheetId="3" name="Z_0ED3ADFF_2CA0_46C1_8EEC_22ACD3B1D8F9_.wvu.FilterData">'DB Editing Template'!$A$2:$AI$3005</definedName>
    <definedName hidden="1" localSheetId="4" name="Z_0ED3ADFF_2CA0_46C1_8EEC_22ACD3B1D8F9_.wvu.FilterData">'later-TX-reb-20201213'!$A$2:$AI$3003</definedName>
    <definedName hidden="1" localSheetId="5" name="Z_0ED3ADFF_2CA0_46C1_8EEC_22ACD3B1D8F9_.wvu.FilterData">'NH-KWS-20201226'!$A$2:$AI$3005</definedName>
    <definedName hidden="1" localSheetId="3" name="Z_0058ADCA_6EC4_4620_89A8_EA473D6071C6_.wvu.FilterData">'DB Editing Template'!$A$2:$AI$3005</definedName>
    <definedName hidden="1" localSheetId="4" name="Z_0058ADCA_6EC4_4620_89A8_EA473D6071C6_.wvu.FilterData">'later-TX-reb-20201213'!$A$2:$AI$3003</definedName>
    <definedName hidden="1" localSheetId="5" name="Z_0058ADCA_6EC4_4620_89A8_EA473D6071C6_.wvu.FilterData">'NH-KWS-20201226'!$A$2:$AI$3005</definedName>
    <definedName hidden="1" localSheetId="3" name="Z_4FC2001A_D4BE_498E_AF49_E3783418C457_.wvu.FilterData">'DB Editing Template'!$A$2:$AP$3005</definedName>
    <definedName hidden="1" localSheetId="4" name="Z_4FC2001A_D4BE_498E_AF49_E3783418C457_.wvu.FilterData">'later-TX-reb-20201213'!$A$2:$AP$3003</definedName>
    <definedName hidden="1" localSheetId="5" name="Z_4FC2001A_D4BE_498E_AF49_E3783418C457_.wvu.FilterData">'NH-KWS-20201226'!$A$2:$AP$3005</definedName>
    <definedName hidden="1" localSheetId="3" name="Z_BBE85C0D_F789_45A1_9C5D_FE855D34B0A2_.wvu.FilterData">'DB Editing Template'!$A$2:$AI$3005</definedName>
    <definedName hidden="1" localSheetId="4" name="Z_BBE85C0D_F789_45A1_9C5D_FE855D34B0A2_.wvu.FilterData">'later-TX-reb-20201213'!$A$2:$AI$3003</definedName>
    <definedName hidden="1" localSheetId="5" name="Z_BBE85C0D_F789_45A1_9C5D_FE855D34B0A2_.wvu.FilterData">'NH-KWS-20201226'!$A$2:$AI$3005</definedName>
    <definedName hidden="1" localSheetId="3" name="Z_ED480F8D_7BA2_4792_9FFD_2A306B5C71D4_.wvu.FilterData">'DB Editing Template'!$A$2:$AI$3005</definedName>
    <definedName hidden="1" localSheetId="4" name="Z_ED480F8D_7BA2_4792_9FFD_2A306B5C71D4_.wvu.FilterData">'later-TX-reb-20201213'!$A$2:$AI$3003</definedName>
    <definedName hidden="1" localSheetId="5" name="Z_ED480F8D_7BA2_4792_9FFD_2A306B5C71D4_.wvu.FilterData">'NH-KWS-20201226'!$A$2:$AI$3005</definedName>
    <definedName hidden="1" localSheetId="3" name="Z_5BEEE79D_D3C2_4EF8_BE99_E4819AA03701_.wvu.FilterData">'DB Editing Template'!$A$2:$AI$3005</definedName>
    <definedName hidden="1" localSheetId="3" name="Z_5BEEE79D_D3C2_4EF8_BE99_E4819AA03701_.wvu.FilterData">'DB Editing Template'!$A$2:$AI$3005</definedName>
    <definedName hidden="1" localSheetId="4" name="Z_5BEEE79D_D3C2_4EF8_BE99_E4819AA03701_.wvu.FilterData">'later-TX-reb-20201213'!$A$2:$AI$3003</definedName>
    <definedName hidden="1" localSheetId="4" name="Z_5BEEE79D_D3C2_4EF8_BE99_E4819AA03701_.wvu.FilterData">'later-TX-reb-20201213'!$A$2:$AI$3003</definedName>
    <definedName hidden="1" localSheetId="5" name="Z_5BEEE79D_D3C2_4EF8_BE99_E4819AA03701_.wvu.FilterData">'NH-KWS-20201226'!$A$2:$AI$3005</definedName>
    <definedName hidden="1" localSheetId="5" name="Z_5BEEE79D_D3C2_4EF8_BE99_E4819AA03701_.wvu.FilterData">'NH-KWS-20201226'!$A$2:$AI$3005</definedName>
    <definedName hidden="1" localSheetId="3" name="Z_ACBEBF91_2DEF_44BD_9231_DD7F79E101EA_.wvu.FilterData">'DB Editing Template'!$A$2:$AI$3005</definedName>
    <definedName hidden="1" localSheetId="4" name="Z_ACBEBF91_2DEF_44BD_9231_DD7F79E101EA_.wvu.FilterData">'later-TX-reb-20201213'!$A$2:$AI$3003</definedName>
    <definedName hidden="1" localSheetId="5" name="Z_ACBEBF91_2DEF_44BD_9231_DD7F79E101EA_.wvu.FilterData">'NH-KWS-20201226'!$A$2:$AI$3005</definedName>
    <definedName hidden="1" localSheetId="3" name="Z_8B7679BE_9520_42E0_9911_4313B6EFDD08_.wvu.FilterData">'DB Editing Template'!$A$2:$AI$3005</definedName>
    <definedName hidden="1" localSheetId="4" name="Z_8B7679BE_9520_42E0_9911_4313B6EFDD08_.wvu.FilterData">'later-TX-reb-20201213'!$A$2:$AI$3003</definedName>
    <definedName hidden="1" localSheetId="5" name="Z_8B7679BE_9520_42E0_9911_4313B6EFDD08_.wvu.FilterData">'NH-KWS-20201226'!$A$2:$AI$3005</definedName>
    <definedName hidden="1" localSheetId="3" name="Z_81323228_8ECC_4742_87E2_5C6D2DED11C2_.wvu.FilterData">'DB Editing Template'!$A$2:$AI$3005</definedName>
    <definedName hidden="1" localSheetId="4" name="Z_81323228_8ECC_4742_87E2_5C6D2DED11C2_.wvu.FilterData">'later-TX-reb-20201213'!$A$2:$AI$3003</definedName>
    <definedName hidden="1" localSheetId="5" name="Z_81323228_8ECC_4742_87E2_5C6D2DED11C2_.wvu.FilterData">'NH-KWS-20201226'!$A$2:$AI$3005</definedName>
    <definedName hidden="1" localSheetId="3" name="Z_D6758A69_06A4_4D56_9891_4F59A514054A_.wvu.FilterData">'DB Editing Template'!$A$2:$AI$3005</definedName>
    <definedName hidden="1" localSheetId="4" name="Z_D6758A69_06A4_4D56_9891_4F59A514054A_.wvu.FilterData">'later-TX-reb-20201213'!$A$2:$AI$3003</definedName>
    <definedName hidden="1" localSheetId="5" name="Z_D6758A69_06A4_4D56_9891_4F59A514054A_.wvu.FilterData">'NH-KWS-20201226'!$A$2:$AI$3005</definedName>
    <definedName hidden="1" localSheetId="3" name="Z_563E810A_39A2_45F9_BB70_F08E53589036_.wvu.FilterData">'DB Editing Template'!$A$2:$AI$3005</definedName>
    <definedName hidden="1" localSheetId="4" name="Z_563E810A_39A2_45F9_BB70_F08E53589036_.wvu.FilterData">'later-TX-reb-20201213'!$A$2:$AI$3003</definedName>
    <definedName hidden="1" localSheetId="5" name="Z_563E810A_39A2_45F9_BB70_F08E53589036_.wvu.FilterData">'NH-KWS-20201226'!$A$2:$AI$3005</definedName>
    <definedName hidden="1" localSheetId="3" name="Z_67B2A20B_830C_421E_A7B7_75E96CF5D2C2_.wvu.FilterData">'DB Editing Template'!$A$2:$AI$3005</definedName>
    <definedName hidden="1" localSheetId="4" name="Z_67B2A20B_830C_421E_A7B7_75E96CF5D2C2_.wvu.FilterData">'later-TX-reb-20201213'!$A$2:$AI$3003</definedName>
    <definedName hidden="1" localSheetId="5" name="Z_67B2A20B_830C_421E_A7B7_75E96CF5D2C2_.wvu.FilterData">'NH-KWS-20201226'!$A$2:$AI$3005</definedName>
    <definedName hidden="1" localSheetId="3" name="Z_D1D7A882_ACA8_467B_A35D_7ABAD4B7BED0_.wvu.FilterData">'DB Editing Template'!$A$2:$AI$3005</definedName>
    <definedName hidden="1" localSheetId="4" name="Z_D1D7A882_ACA8_467B_A35D_7ABAD4B7BED0_.wvu.FilterData">'later-TX-reb-20201213'!$A$2:$AI$3003</definedName>
    <definedName hidden="1" localSheetId="5" name="Z_D1D7A882_ACA8_467B_A35D_7ABAD4B7BED0_.wvu.FilterData">'NH-KWS-20201226'!$A$2:$AI$3005</definedName>
    <definedName hidden="1" localSheetId="3" name="Z_80941854_E4A6_406A_8DC2_AE1BF11F4D0E_.wvu.FilterData">'DB Editing Template'!$A$2:$AI$3005</definedName>
    <definedName hidden="1" localSheetId="4" name="Z_80941854_E4A6_406A_8DC2_AE1BF11F4D0E_.wvu.FilterData">'later-TX-reb-20201213'!$A$2:$AI$3003</definedName>
    <definedName hidden="1" localSheetId="5" name="Z_80941854_E4A6_406A_8DC2_AE1BF11F4D0E_.wvu.FilterData">'NH-KWS-20201226'!$A$2:$AI$3005</definedName>
    <definedName hidden="1" localSheetId="3" name="Z_9283134D_B3D5_46C3_9AC1_219A7C99A489_.wvu.FilterData">'DB Editing Template'!$A$2:$AI$3005</definedName>
    <definedName hidden="1" localSheetId="4" name="Z_9283134D_B3D5_46C3_9AC1_219A7C99A489_.wvu.FilterData">'later-TX-reb-20201213'!$A$2:$AI$3003</definedName>
    <definedName hidden="1" localSheetId="5" name="Z_9283134D_B3D5_46C3_9AC1_219A7C99A489_.wvu.FilterData">'NH-KWS-20201226'!$A$2:$AI$3005</definedName>
    <definedName hidden="1" localSheetId="3" name="Z_E3B5EC45_E579_43F7_8013_3B8B505C1237_.wvu.FilterData">'DB Editing Template'!$A$2:$AI$3005</definedName>
    <definedName hidden="1" localSheetId="4" name="Z_E3B5EC45_E579_43F7_8013_3B8B505C1237_.wvu.FilterData">'later-TX-reb-20201213'!$A$2:$AI$3003</definedName>
    <definedName hidden="1" localSheetId="5" name="Z_E3B5EC45_E579_43F7_8013_3B8B505C1237_.wvu.FilterData">'NH-KWS-20201226'!$A$2:$AI$3005</definedName>
    <definedName hidden="1" localSheetId="3" name="Z_09F30A69_C339_437E_9B48_C6D71DED26DD_.wvu.FilterData">'DB Editing Template'!$A$2:$AI$3005</definedName>
    <definedName hidden="1" localSheetId="4" name="Z_09F30A69_C339_437E_9B48_C6D71DED26DD_.wvu.FilterData">'later-TX-reb-20201213'!$A$2:$AI$3003</definedName>
    <definedName hidden="1" localSheetId="5" name="Z_09F30A69_C339_437E_9B48_C6D71DED26DD_.wvu.FilterData">'NH-KWS-20201226'!$A$2:$AI$3005</definedName>
    <definedName hidden="1" localSheetId="3" name="Z_14940FA2_5572_4975_BBE6_884DBF89A7E4_.wvu.FilterData">'DB Editing Template'!$A$2:$AI$3005</definedName>
    <definedName hidden="1" localSheetId="4" name="Z_14940FA2_5572_4975_BBE6_884DBF89A7E4_.wvu.FilterData">'later-TX-reb-20201213'!$A$2:$AI$3003</definedName>
    <definedName hidden="1" localSheetId="5" name="Z_14940FA2_5572_4975_BBE6_884DBF89A7E4_.wvu.FilterData">'NH-KWS-20201226'!$A$2:$AI$3005</definedName>
    <definedName hidden="1" localSheetId="3" name="Z_132A98EE_A652_47A3_8573_75AD0C980F36_.wvu.FilterData">'DB Editing Template'!$A$2:$AI$3005</definedName>
    <definedName hidden="1" localSheetId="4" name="Z_132A98EE_A652_47A3_8573_75AD0C980F36_.wvu.FilterData">'later-TX-reb-20201213'!$A$2:$AI$3003</definedName>
    <definedName hidden="1" localSheetId="5" name="Z_132A98EE_A652_47A3_8573_75AD0C980F36_.wvu.FilterData">'NH-KWS-20201226'!$A$2:$AI$3005</definedName>
    <definedName hidden="1" localSheetId="3" name="Z_8DD8D1CD_142B_41A1_82D3_AAC744FCB4CA_.wvu.FilterData">'DB Editing Template'!$A$2:$AI$3005</definedName>
    <definedName hidden="1" localSheetId="4" name="Z_8DD8D1CD_142B_41A1_82D3_AAC744FCB4CA_.wvu.FilterData">'later-TX-reb-20201213'!$A$2:$AI$3003</definedName>
    <definedName hidden="1" localSheetId="5" name="Z_8DD8D1CD_142B_41A1_82D3_AAC744FCB4CA_.wvu.FilterData">'NH-KWS-20201226'!$A$2:$AI$3005</definedName>
    <definedName hidden="1" localSheetId="3" name="Z_78F1A355_2550_4597_AA01_3A647DD6BCF3_.wvu.FilterData">'DB Editing Template'!$A$2:$AI$3005</definedName>
    <definedName hidden="1" localSheetId="4" name="Z_78F1A355_2550_4597_AA01_3A647DD6BCF3_.wvu.FilterData">'later-TX-reb-20201213'!$A$2:$AI$3003</definedName>
    <definedName hidden="1" localSheetId="5" name="Z_78F1A355_2550_4597_AA01_3A647DD6BCF3_.wvu.FilterData">'NH-KWS-20201226'!$A$2:$AI$3005</definedName>
    <definedName hidden="1" localSheetId="3" name="Z_28E847FA_4802_4196_B2E1_027B2A1737A4_.wvu.FilterData">'DB Editing Template'!$A$2:$AI$3005</definedName>
    <definedName hidden="1" localSheetId="4" name="Z_28E847FA_4802_4196_B2E1_027B2A1737A4_.wvu.FilterData">'later-TX-reb-20201213'!$A$2:$AI$3003</definedName>
    <definedName hidden="1" localSheetId="5" name="Z_28E847FA_4802_4196_B2E1_027B2A1737A4_.wvu.FilterData">'NH-KWS-20201226'!$A$2:$AI$3005</definedName>
  </definedNames>
  <calcPr/>
  <customWorkbookViews>
    <customWorkbookView activeSheetId="0" maximized="1" tabRatio="600" windowHeight="0" windowWidth="0" guid="{8BAB726A-3AE3-4145-A391-8E01CF0B2BDE}" name="HI"/>
    <customWorkbookView activeSheetId="0" maximized="1" tabRatio="600" windowHeight="0" windowWidth="0" guid="{5DA3A77B-9A82-44FB-A3B4-747F3AE19978}" name="DE"/>
    <customWorkbookView activeSheetId="0" maximized="1" tabRatio="600" windowHeight="0" windowWidth="0" guid="{0A51C4DE-8622-4A2D-BF41-950CECF6C24C}" name="PR"/>
    <customWorkbookView activeSheetId="0" maximized="1" tabRatio="600" windowHeight="0" windowWidth="0" guid="{FCB5B6C7-D5A9-426E-8D73-339190C55DD0}" name="TX"/>
    <customWorkbookView activeSheetId="0" maximized="1" tabRatio="600" windowHeight="0" windowWidth="0" guid="{3D96D15B-6CF7-4243-B18F-922044E97539}" name="MA"/>
    <customWorkbookView activeSheetId="0" maximized="1" tabRatio="600" windowHeight="0" windowWidth="0" guid="{68D70063-8B2C-490D-83B3-E9352C0D83CA}" name="MD"/>
    <customWorkbookView activeSheetId="0" maximized="1" tabRatio="600" windowHeight="0" windowWidth="0" guid="{59EF398B-AB70-4F29-9655-4CA23EFD1DCF}" name="ME"/>
    <customWorkbookView activeSheetId="0" maximized="1" tabRatio="600" windowHeight="0" windowWidth="0" guid="{ED480F8D-7BA2-4792-9FFD-2A306B5C71D4}" name="IA"/>
    <customWorkbookView activeSheetId="0" maximized="1" tabRatio="600" windowHeight="0" windowWidth="0" guid="{E1D7E346-E54C-4BFC-B2FF-725C820475BD}" name="ID"/>
    <customWorkbookView activeSheetId="0" maximized="1" tabRatio="600" windowHeight="0" windowWidth="0" guid="{9283134D-B3D5-46C3-9AC1-219A7C99A489}" name="MI"/>
    <customWorkbookView activeSheetId="0" maximized="1" tabRatio="600" windowHeight="0" windowWidth="0" guid="{67B2A20B-830C-421E-A7B7-75E96CF5D2C2}" name="UT"/>
    <customWorkbookView activeSheetId="0" maximized="1" tabRatio="600" windowHeight="0" windowWidth="0" guid="{14940FA2-5572-4975-BBE6-884DBF89A7E4}" name="MN"/>
    <customWorkbookView activeSheetId="0" maximized="1" tabRatio="600" windowHeight="0" windowWidth="0" guid="{563E810A-39A2-45F9-BB70-F08E53589036}" name="MO"/>
    <customWorkbookView activeSheetId="0" maximized="1" tabRatio="600" windowHeight="0" windowWidth="0" guid="{84DCC8BC-2D82-48E8-9FEB-E93AB3F9EDBF}" name="MP"/>
    <customWorkbookView activeSheetId="0" maximized="1" tabRatio="600" windowHeight="0" windowWidth="0" guid="{8DD8D1CD-142B-41A1-82D3-AAC744FCB4CA}" name="IL"/>
    <customWorkbookView activeSheetId="0" maximized="1" tabRatio="600" windowHeight="0" windowWidth="0" guid="{657642B3-84AB-4A53-8BEF-79F93077E486}" name="IN"/>
    <customWorkbookView activeSheetId="0" maximized="1" tabRatio="600" windowHeight="0" windowWidth="0" guid="{A9587BE4-0AAB-47B6-8DB1-0149010137B3}" name="MS"/>
    <customWorkbookView activeSheetId="0" maximized="1" tabRatio="600" windowHeight="0" windowWidth="0" guid="{0058ADCA-6EC4-4620-89A8-EA473D6071C6}" name="MT"/>
    <customWorkbookView activeSheetId="0" maximized="1" tabRatio="600" windowHeight="0" windowWidth="0" guid="{ACBEBF91-2DEF-44BD-9231-DD7F79E101EA}" name="AK"/>
    <customWorkbookView activeSheetId="0" maximized="1" tabRatio="600" windowHeight="0" windowWidth="0" guid="{3CF29B03-E13B-4AC3-BDC8-2D4C7A9B895F}" name="AL"/>
    <customWorkbookView activeSheetId="0" maximized="1" tabRatio="600" windowHeight="0" windowWidth="0" guid="{8FB02958-7CB7-4001-9047-C20DCAE66E33}" name="VA"/>
    <customWorkbookView activeSheetId="0" maximized="1" tabRatio="600" windowHeight="0" windowWidth="0" guid="{25D3ACFD-9469-42FE-99F9-4133C718E0FC}" name="AR"/>
    <customWorkbookView activeSheetId="0" maximized="1" tabRatio="600" windowHeight="0" windowWidth="0" guid="{E3B5EC45-E579-43F7-8013-3B8B505C1237}" name="AS"/>
    <customWorkbookView activeSheetId="0" maximized="1" tabRatio="600" windowHeight="0" windowWidth="0" guid="{9FE50817-30D0-4AB1-9972-8414AD008906}" name="VI"/>
    <customWorkbookView activeSheetId="0" maximized="1" tabRatio="600" windowHeight="0" windowWidth="0" guid="{9C063EE1-C351-4270-A178-E5015BC3AA29}" name="NC"/>
    <customWorkbookView activeSheetId="0" maximized="1" tabRatio="600" windowHeight="0" windowWidth="0" guid="{115CE58F-8ECA-40D8-9EA1-2E11DFD4B1AA}" name="ND"/>
    <customWorkbookView activeSheetId="0" maximized="1" tabRatio="600" windowHeight="0" windowWidth="0" guid="{8D5DC446-BBF5-429A-8220-42CAC7285551}" name="NE"/>
    <customWorkbookView activeSheetId="0" maximized="1" tabRatio="600" windowHeight="0" windowWidth="0" guid="{BBE85C0D-F789-45A1-9C5D-FE855D34B0A2}" name="RI"/>
    <customWorkbookView activeSheetId="0" maximized="1" tabRatio="600" windowHeight="0" windowWidth="0" guid="{0ED3ADFF-2CA0-46C1-8EEC-22ACD3B1D8F9}" name="AZ"/>
    <customWorkbookView activeSheetId="0" maximized="1" tabRatio="600" windowHeight="0" windowWidth="0" guid="{7940FCF7-BCD2-4983-B196-239FB41777CC}" name="NH"/>
    <customWorkbookView activeSheetId="0" maximized="1" tabRatio="600" windowHeight="0" windowWidth="0" guid="{B8B031C7-297B-4C6F-8471-18F4030AC571}" name="NJ"/>
    <customWorkbookView activeSheetId="0" maximized="1" tabRatio="600" windowHeight="0" windowWidth="0" guid="{4FC2001A-D4BE-498E-AF49-E3783418C457}" name="Data Cleaning"/>
    <customWorkbookView activeSheetId="0" maximized="1" tabRatio="600" windowHeight="0" windowWidth="0" guid="{D8B82D5F-5AA0-43B2-B519-A28AB267F609}" name="VT"/>
    <customWorkbookView activeSheetId="0" maximized="1" tabRatio="600" windowHeight="0" windowWidth="0" guid="{A5A23A26-7BBE-46F4-97E0-027D51B898CF}" name="NM"/>
    <customWorkbookView activeSheetId="0" maximized="1" tabRatio="600" windowHeight="0" windowWidth="0" guid="{F94EBFFF-0510-4716-998B-94CDB6B779C7}" name="FL"/>
    <customWorkbookView activeSheetId="0" maximized="1" tabRatio="600" windowHeight="0" windowWidth="0" guid="{89DC864F-8A27-4CAF-AC5A-0175D2B954A8}" name="NV"/>
    <customWorkbookView activeSheetId="0" maximized="1" tabRatio="600" windowHeight="0" windowWidth="0" guid="{1F6F7DBF-968C-4665-8180-DD00B27B32F6}" name="WA"/>
    <customWorkbookView activeSheetId="0" maximized="1" tabRatio="600" windowHeight="0" windowWidth="0" guid="{98554044-C184-471D-9911-F8A628FB45A4}" name="NY"/>
    <customWorkbookView activeSheetId="0" maximized="1" tabRatio="600" windowHeight="0" windowWidth="0" guid="{339A94DF-42B8-446A-AACB-88CB56E0EA8C}" name="SC"/>
    <customWorkbookView activeSheetId="0" maximized="1" tabRatio="600" windowHeight="0" windowWidth="0" guid="{ACD351F2-417E-4BD7-BBCD-F920F252F812}" name="SD"/>
    <customWorkbookView activeSheetId="0" maximized="1" tabRatio="600" windowHeight="0" windowWidth="0" guid="{53A66797-97C5-4811-B81F-8A9CE932CAEF}" name="WI"/>
    <customWorkbookView activeSheetId="0" maximized="1" tabRatio="600" windowHeight="0" windowWidth="0" guid="{5BEEE79D-D3C2-4EF8-BE99-E4819AA03701}" name="OH"/>
    <customWorkbookView activeSheetId="0" maximized="1" tabRatio="600" windowHeight="0" windowWidth="0" guid="{132A98EE-A652-47A3-8573-75AD0C980F36}" name="GA"/>
    <customWorkbookView activeSheetId="0" maximized="1" tabRatio="600" windowHeight="0" windowWidth="0" guid="{B0FBCB0C-5440-469B-B6C3-8B74B0766DD4}" name="OK"/>
    <customWorkbookView activeSheetId="0" maximized="1" tabRatio="600" windowHeight="0" windowWidth="0" guid="{80941854-E4A6-406A-8DC2-AE1BF11F4D0E}" name="CA"/>
    <customWorkbookView activeSheetId="0" maximized="1" tabRatio="600" windowHeight="0" windowWidth="0" guid="{81323228-8ECC-4742-87E2-5C6D2DED11C2}" name="WV"/>
    <customWorkbookView activeSheetId="0" maximized="1" tabRatio="600" windowHeight="0" windowWidth="0" guid="{AEC56A7C-6B37-4D0B-9FFD-4EABE41F7C99}" name="WY"/>
    <customWorkbookView activeSheetId="0" maximized="1" tabRatio="600" windowHeight="0" windowWidth="0" guid="{7C7DD275-BEF5-426C-AEE8-E4B4D49EF5D6}" name="OR"/>
    <customWorkbookView activeSheetId="0" maximized="1" tabRatio="600" windowHeight="0" windowWidth="0" guid="{28E847FA-4802-4196-B2E1-027B2A1737A4}" name="KS"/>
    <customWorkbookView activeSheetId="0" maximized="1" tabRatio="600" windowHeight="0" windowWidth="0" guid="{D6758A69-06A4-4D56-9891-4F59A514054A}" name="CO"/>
    <customWorkbookView activeSheetId="0" maximized="1" tabRatio="600" windowHeight="0" windowWidth="0" guid="{43874A1D-C3E9-4A35-A9E2-2FBC597432C6}" name="KY"/>
    <customWorkbookView activeSheetId="0" maximized="1" tabRatio="600" windowHeight="0" windowWidth="0" guid="{DF5F7DB4-E0E2-4F98-8029-DFC548C5FFAF}" name="GU"/>
    <customWorkbookView activeSheetId="0" maximized="1" tabRatio="600" windowHeight="0" windowWidth="0" guid="{0E9B69A3-AA07-4628-A1EF-B1018583E8ED}" name="Filter 6"/>
    <customWorkbookView activeSheetId="0" maximized="1" tabRatio="600" windowHeight="0" windowWidth="0" guid="{D1D7A882-ACA8-467B-A35D-7ABAD4B7BED0}" name="PA"/>
    <customWorkbookView activeSheetId="0" maximized="1" tabRatio="600" windowHeight="0" windowWidth="0" guid="{09F30A69-C339-437E-9B48-C6D71DED26DD}" name="CT"/>
    <customWorkbookView activeSheetId="0" maximized="1" tabRatio="600" windowHeight="0" windowWidth="0" guid="{78F1A355-2550-4597-AA01-3A647DD6BCF3}" name="Filter 4"/>
    <customWorkbookView activeSheetId="0" maximized="1" tabRatio="600" windowHeight="0" windowWidth="0" guid="{4C8753D4-6D99-4C3C-A5BA-42B22AFCD711}" name="Filter 5"/>
    <customWorkbookView activeSheetId="0" maximized="1" tabRatio="600" windowHeight="0" windowWidth="0" guid="{8B7679BE-9520-42E0-9911-4313B6EFDD08}" name="Filter 2"/>
    <customWorkbookView activeSheetId="0" maximized="1" tabRatio="600" windowHeight="0" windowWidth="0" guid="{CE2EDC92-601C-4BCF-AC86-A46D6811E4EF}" name="Filter 3"/>
    <customWorkbookView activeSheetId="0" maximized="1" tabRatio="600" windowHeight="0" windowWidth="0" guid="{C913F813-7EE8-4BC1-BF8D-CEE98ED5948A}" name="LA"/>
    <customWorkbookView activeSheetId="0" maximized="1" tabRatio="600" windowHeight="0" windowWidth="0" guid="{3A52064A-E059-48F1-917A-D3E75B11A78F}" name="TN"/>
    <customWorkbookView activeSheetId="0" maximized="1" tabRatio="600" windowHeight="0" windowWidth="0" guid="{ECA1CA83-49EB-4526-A2C2-9EB13A88129D}" name="DC"/>
  </customWorkbookViews>
</workbook>
</file>

<file path=xl/sharedStrings.xml><?xml version="1.0" encoding="utf-8"?>
<sst xmlns="http://schemas.openxmlformats.org/spreadsheetml/2006/main" count="1882" uniqueCount="436">
  <si>
    <t>Database Editing Tool</t>
  </si>
  <si>
    <t>Documentation</t>
  </si>
  <si>
    <t>YOU ARE EDITING THE PRODUCTION ENVIRONMENT</t>
  </si>
  <si>
    <r>
      <t xml:space="preserve">For staging, </t>
    </r>
    <r>
      <rPr>
        <color rgb="FF1155CC"/>
        <u/>
      </rPr>
      <t>switch to the staging environment</t>
    </r>
  </si>
  <si>
    <t xml:space="preserve">To begin: </t>
  </si>
  <si>
    <t>COVID Tracking -&gt; Set Database Password</t>
  </si>
  <si>
    <t>COVID Tracking -&gt; Edit—Fetch From DB</t>
  </si>
  <si>
    <t>Make your edits in the new tab</t>
  </si>
  <si>
    <t>COVID Tracking -&gt; Edit—Save Edits</t>
  </si>
  <si>
    <t>Delete your tab</t>
  </si>
  <si>
    <t>Doublecheck Flag</t>
  </si>
  <si>
    <t>Total Check</t>
  </si>
  <si>
    <t>State</t>
  </si>
  <si>
    <t>URL</t>
  </si>
  <si>
    <t>DATA UPDATED</t>
  </si>
  <si>
    <t>TESTING &amp; OUTCOMES</t>
  </si>
  <si>
    <t>Hospitalized</t>
  </si>
  <si>
    <t>ICU</t>
  </si>
  <si>
    <t>Ventilator</t>
  </si>
  <si>
    <t>CALCULATED</t>
  </si>
  <si>
    <t>CHECKER METADATA</t>
  </si>
  <si>
    <t>Previous Last Check (ET)</t>
  </si>
  <si>
    <t>REPORTER</t>
  </si>
  <si>
    <t>URL WATCH</t>
  </si>
  <si>
    <t>FRESHNESS</t>
  </si>
  <si>
    <t>Public Notes (States Tab)</t>
  </si>
  <si>
    <t>Private Notes (Internal)</t>
  </si>
  <si>
    <t>Local Time</t>
  </si>
  <si>
    <t>+/–</t>
  </si>
  <si>
    <t>Positive</t>
  </si>
  <si>
    <t>Negative</t>
  </si>
  <si>
    <t>Pending</t>
  </si>
  <si>
    <t>Current</t>
  </si>
  <si>
    <t>Cumulative</t>
  </si>
  <si>
    <t>Recovered</t>
  </si>
  <si>
    <t>Deaths</t>
  </si>
  <si>
    <t>Total</t>
  </si>
  <si>
    <t>Last Update (ET)</t>
  </si>
  <si>
    <t>Last Check (ET)</t>
  </si>
  <si>
    <t>Checker</t>
  </si>
  <si>
    <t>Double Checker</t>
  </si>
  <si>
    <t>Items</t>
  </si>
  <si>
    <t>Status</t>
  </si>
  <si>
    <t>Alerted</t>
  </si>
  <si>
    <t>Last Alert</t>
  </si>
  <si>
    <t>Last Update</t>
  </si>
  <si>
    <t>This is the States current Data</t>
  </si>
  <si>
    <t>Final QA</t>
  </si>
  <si>
    <t>Add initials and date to new notes</t>
  </si>
  <si>
    <t>State Name</t>
  </si>
  <si>
    <t>Error</t>
  </si>
  <si>
    <t>Pos</t>
  </si>
  <si>
    <t>Neg</t>
  </si>
  <si>
    <t>Pend</t>
  </si>
  <si>
    <t>Hosp</t>
  </si>
  <si>
    <t>Death</t>
  </si>
  <si>
    <t>AK is tracking cases by date of onset.</t>
  </si>
  <si>
    <t>NG**</t>
  </si>
  <si>
    <t>Alaska</t>
  </si>
  <si>
    <t xml:space="preserve">(3/31 AW) Per convo with KP, use "died from illness" as 
our deaths number. May revise this process if it seems 
like AL is lagging in updating the "died from illness"
number. - (3/31) roger that - PR </t>
  </si>
  <si>
    <t>Alabama</t>
  </si>
  <si>
    <r>
      <rPr>
        <b/>
      </rPr>
      <t>PROCESS</t>
    </r>
    <r>
      <t>:Find positives, negatives, deaths by clicking Big Blue button on primary site.
Hospitalization and ventialtor info is on the first page before the blue button.</t>
    </r>
  </si>
  <si>
    <t>Arizona</t>
  </si>
  <si>
    <r>
      <t>(3/31 AW) source: https://www.samoanews.com/local-news/out-5-suspected-coronavirus-samples-3-test-negative-so-far</t>
    </r>
    <r>
      <rPr>
        <b/>
      </rPr>
      <t xml:space="preserve">
PROCESS: American Samoa (.as) is not Samoa (.ws).   Do not use any .ws information.
</t>
    </r>
    <r>
      <t xml:space="preserve">https://www.americansamoa.gov/covid-19-advisories
https://www.facebook.com/amsamgov/ </t>
    </r>
  </si>
  <si>
    <t>American Samoa</t>
  </si>
  <si>
    <r>
      <rPr>
        <b/>
      </rPr>
      <t>PROCESS: Negative</t>
    </r>
    <r>
      <t xml:space="preserve"> = total - positive. Two tabs on the dashboard provide the data
Old dashboard, no longer fresh: https://tableau.azdhs.gov/views/UpdatedCOVIDdashboard/Dashboard1?:embed=y&amp;:showVizHome=no&amp;:host_url=https%3A%2F%2Ftableau.azdhs.gov%2F&amp;:embed_code_version=3&amp;:tabs=no&amp;:toolbar=no&amp;:showAppBanner=false&amp;:display_spinner=no&amp;iframeSizedToWindow=true&amp;:loadOrderID=0</t>
    </r>
  </si>
  <si>
    <t>Arkansas</t>
  </si>
  <si>
    <r>
      <rPr>
        <b/>
      </rPr>
      <t xml:space="preserve">(3/31 ESK) Gov Twitter: https://twitter.com/GavinNewsom
(3/30 AM) </t>
    </r>
    <r>
      <t xml:space="preserve">I used California's latest numbers to infer the negative (CA TOTAL - CA POSITIVES). 
</t>
    </r>
    <r>
      <rPr>
        <b/>
      </rPr>
      <t>(3/29 AM) NEW PROCESS</t>
    </r>
    <r>
      <t xml:space="preserve">: Because of the complexity of sources, we are only updating numbers from CA official sources. For cases and deaths, we've found the Sonoma County dashboard ((https://sonomacounty.maps.arcgis.com/apps/MapSeries/index.html?appid=21a1653b79ba42039ff22bcb85fa5b19).
Check for overall data at https://covid19.ca.gov/
See also the latest news conferences: https://www.youtube.com/watch?v=peP0bQyNvzo
</t>
    </r>
  </si>
  <si>
    <t>California</t>
  </si>
  <si>
    <r>
      <rPr>
        <b/>
      </rPr>
      <t>PROCESS</t>
    </r>
    <r>
      <t xml:space="preserve">: People Tested = Total
</t>
    </r>
    <r>
      <rPr>
        <b/>
      </rPr>
      <t>Negatives</t>
    </r>
    <r>
      <t xml:space="preserve"> = People Tested - Cases
(3/30 afternoon HDF) numbers updated from reporting tab </t>
    </r>
  </si>
  <si>
    <t>Colorado</t>
  </si>
  <si>
    <r>
      <rPr>
        <b/>
      </rPr>
      <t>PROCESS</t>
    </r>
    <r>
      <t xml:space="preserve">: </t>
    </r>
    <r>
      <rPr>
        <b/>
      </rPr>
      <t>Negative</t>
    </r>
    <r>
      <t xml:space="preserve"> = Total - Positive.  
Positives occasionally update before totals do; we do not revise negatives down, keep the last calculated negative. -  (PR 3/31) Roger</t>
    </r>
  </si>
  <si>
    <t>Connecticut</t>
  </si>
  <si>
    <r>
      <rPr>
        <b/>
      </rPr>
      <t>PROCESS</t>
    </r>
    <r>
      <t>: 
-Hospital data under "COVID-19 Case Data" includes # of ventilators in use across the hospital system but does not specify if used by COVID patients. No way to estimate # ventilators (current or cumulative) used by COVID cases based on available data.
-In the new dashboard, click on the document icon in the upper left corner (on mouseover it reads "Table of Contents").  Choose COVID-19 Case Data to see historical ICU and ventilator data.</t>
    </r>
  </si>
  <si>
    <t>Washington DC</t>
  </si>
  <si>
    <t>3/31 PR - negative carried fwd from 3/30</t>
  </si>
  <si>
    <t>Delaware</t>
  </si>
  <si>
    <r>
      <rPr>
        <b/>
      </rPr>
      <t>PROCESS</t>
    </r>
    <r>
      <t>: Use Total Cases for positives (residents + non-residents) even if negatives exclude non-residents and our Total doesn't match their "Total Tests".
Use metrics marked with * on https://flovid.herokuapp.com/</t>
    </r>
  </si>
  <si>
    <t>Florida</t>
  </si>
  <si>
    <r>
      <rPr>
        <b/>
      </rPr>
      <t>PROCESS</t>
    </r>
    <r>
      <t xml:space="preserve">: </t>
    </r>
    <r>
      <rPr>
        <b/>
      </rPr>
      <t>Negative</t>
    </r>
    <r>
      <t xml:space="preserve"> = Total - Positive.  
Positives occasionally update before totals do; we do not revise negatives down, keep the last calculated negative.</t>
    </r>
  </si>
  <si>
    <t>Georgia</t>
  </si>
  <si>
    <r>
      <rPr>
        <b/>
      </rPr>
      <t>PROCESS</t>
    </r>
    <r>
      <t>: Use primary link, but see if Facebook Link has newer data</t>
    </r>
  </si>
  <si>
    <t>Guam</t>
  </si>
  <si>
    <r>
      <rPr>
        <b/>
      </rPr>
      <t xml:space="preserve">PROCESS: 
</t>
    </r>
    <r>
      <t>Positive = Total cases - Pending 
Negative = Total tests - Total cases
Three+ different locations to review:
[Top Line, most current timestamp](https://health.hawaii.gov/coronavirusdisease2019/)
[Detailed Summaries, updated daily-ish](https://health.hawaii.gov/news/category/corona-virus/)
[Another Summary, us Top Line as primary](https://health.hawaii.gov/coronavirusdisease2019/what-you-should-know/current-situation-in-hawaii/)</t>
    </r>
  </si>
  <si>
    <t>Hawaii</t>
  </si>
  <si>
    <r>
      <rPr>
        <b/>
      </rPr>
      <t xml:space="preserve">(3/31 AW): </t>
    </r>
    <r>
      <t>Cumulative hospitalizations = "discharged and recovering" + "currently hospitalized</t>
    </r>
    <r>
      <rPr>
        <b/>
      </rPr>
      <t>"
PROCESS</t>
    </r>
    <r>
      <t>: Caching issues with the negative numbers - page refresh needed to see the latest.</t>
    </r>
  </si>
  <si>
    <t>Iowa</t>
  </si>
  <si>
    <r>
      <rPr>
        <b/>
      </rPr>
      <t>PROCESS</t>
    </r>
    <r>
      <t xml:space="preserve">: </t>
    </r>
    <r>
      <rPr>
        <b/>
      </rPr>
      <t>Negative</t>
    </r>
    <r>
      <t xml:space="preserve"> = Total - Positive.  
Positives occasionally update before totals do; we do not revise negatives down, keep the last calculated negative.
Scroll to the bottom for ICU numbers</t>
    </r>
  </si>
  <si>
    <t>Idaho</t>
  </si>
  <si>
    <t>Illinois</t>
  </si>
  <si>
    <r>
      <rPr>
        <b/>
      </rPr>
      <t>PROCESS: Negative</t>
    </r>
    <r>
      <t xml:space="preserve"> = Total - Positive. </t>
    </r>
  </si>
  <si>
    <t>Indiana</t>
  </si>
  <si>
    <r>
      <rPr>
        <b/>
      </rPr>
      <t>PROCESS</t>
    </r>
    <r>
      <t>: Use timestamp plus time = 0:00
(3/31 LH: Note that dashboard and press release currently show different numbers. See press release for most updated https://khap2.kdhe.state.ks.us/NewsRelease/COVID19/COVID-19_March_31.pdf)</t>
    </r>
  </si>
  <si>
    <t>Kansas</t>
  </si>
  <si>
    <r>
      <rPr>
        <b/>
      </rPr>
      <t>PROCESS: Negative</t>
    </r>
    <r>
      <t xml:space="preserve"> = Total - Positive. </t>
    </r>
  </si>
  <si>
    <t>Kentucky</t>
  </si>
  <si>
    <r>
      <rPr>
        <b/>
      </rPr>
      <t>PROCESS: Total</t>
    </r>
    <r>
      <t xml:space="preserve"> = State Lab + Commercial Lab
</t>
    </r>
    <r>
      <rPr>
        <b/>
      </rPr>
      <t>Negative</t>
    </r>
    <r>
      <t xml:space="preserve"> = Total - Positive. </t>
    </r>
  </si>
  <si>
    <t>Louisiana</t>
  </si>
  <si>
    <r>
      <rPr>
        <b/>
      </rPr>
      <t>PROCESS: Negative</t>
    </r>
    <r>
      <t xml:space="preserve"> = Total - Positive. 
Click through to the PDF or Doc for the daily numbers</t>
    </r>
  </si>
  <si>
    <t>Maine</t>
  </si>
  <si>
    <r>
      <rPr>
        <b/>
      </rPr>
      <t>PROCESS: Total</t>
    </r>
    <r>
      <t xml:space="preserve"> = Negative + Positive. 
Released from isolation does </t>
    </r>
    <r>
      <rPr>
        <b/>
      </rPr>
      <t>NOT</t>
    </r>
    <r>
      <t xml:space="preserve"> equal recovered</t>
    </r>
  </si>
  <si>
    <t>Maryland</t>
  </si>
  <si>
    <r>
      <rPr>
        <b/>
      </rPr>
      <t>PROCESS</t>
    </r>
    <r>
      <t>: State is not consistently providing totals or negatives. 
(3/31 afternoon MC) Note under table states "Because of the number of outside labs that are testing samples from Maine, it is no longer possible to post an accurate count of negative tests."
(3/31 afternoon MC) Negative count from this 3/30 article https://bangordailynews.com/2020/03/30/news/state/275-coronavirus-cases-confirmed-in-12-maine-counties/</t>
    </r>
  </si>
  <si>
    <t>Massachusetts</t>
  </si>
  <si>
    <r>
      <rPr>
        <b/>
      </rPr>
      <t>PROCESS</t>
    </r>
    <r>
      <t>: The webiste provides total specimens tested which is NOT equal to people. Last negative was sourced from a news article/pressser
Use time=10:00. "COVID-19 results as of 10 a.m."</t>
    </r>
  </si>
  <si>
    <t>Michigan</t>
  </si>
  <si>
    <r>
      <t xml:space="preserve">Note that we "Patients who no longer need to be isolated" is </t>
    </r>
    <r>
      <rPr>
        <b/>
      </rPr>
      <t>NOT</t>
    </r>
    <r>
      <t xml:space="preserve"> "recovered" </t>
    </r>
  </si>
  <si>
    <t>Minnesota</t>
  </si>
  <si>
    <t>(3/31 LH) Negatives carried over because website total has not updated yet (ie website = 15645 same as 3/30)
(3/30 evening QN) website has updated. Noting here for private notes cleaning
(3/30 afternoon HDF) website notes "*Not yet updated for 3/30/20" next to total count. So leaving negative unchanged 
(3/28 JC) Negatives = total - positives
(3/28 EB) Updating positives to 670 to reflect the official numbers from the state.
(3/24 DG) New Dashboard https://www.arcgis.com/apps/opsdashboard/index.html#/1fd32012487c4e5c936a13389f9731c3</t>
  </si>
  <si>
    <t>Missouri</t>
  </si>
  <si>
    <t>_(3/24 DG) date in the future is accurate (time zones) --&gt;
(3/26) Of note: They track screening #s for passengers interviewed.</t>
  </si>
  <si>
    <t>Commonwealth of the Northern Mariana Islands</t>
  </si>
  <si>
    <t>Mississippi</t>
  </si>
  <si>
    <r>
      <rPr>
        <b/>
      </rPr>
      <t>PROCESS</t>
    </r>
    <r>
      <t>: Negative = Total - Positive. 
Positives occasionally update before totals do; we do not revise negatives down, keep the last calculated negative.</t>
    </r>
  </si>
  <si>
    <t>Montana</t>
  </si>
  <si>
    <t xml:space="preserve">(3/31 morning MS) Only "Cumulative" hospitalizations are not reported so using the "Current" number for both columns 
(3/30 evening JC) Negatives = "Completed tests" minus "Cases" (aka positives)
(3/29 RS) Site now reports Hospitalization #. Public Notes should be updated.
</t>
  </si>
  <si>
    <t>North Carolina</t>
  </si>
  <si>
    <t>As of 3/30, the site updates at 10:00 and 16:00.</t>
  </si>
  <si>
    <t>North Dakota</t>
  </si>
  <si>
    <r>
      <rPr>
        <b/>
      </rPr>
      <t>PROCESS</t>
    </r>
    <r>
      <t xml:space="preserve">: </t>
    </r>
    <r>
      <rPr>
        <b/>
      </rPr>
      <t>Negatives</t>
    </r>
    <r>
      <t xml:space="preserve"> = "Virus not detected"
</t>
    </r>
    <r>
      <rPr>
        <b/>
      </rPr>
      <t>Pending</t>
    </r>
    <r>
      <t xml:space="preserve"> = Total - Positives - Negatives</t>
    </r>
  </si>
  <si>
    <t>Nebraska</t>
  </si>
  <si>
    <t>(3/30 evening JC) Negatives only from "select laboratories" (public + several but not all commercial) 
(3/28 evening RV) Pending numbers dropped again from last update. Now reporting negatives.</t>
  </si>
  <si>
    <t>New Hampshire</t>
  </si>
  <si>
    <t xml:space="preserve">(3/30 SJ) NJ's update tracker -- https://covid19.nj.gov/#live-updates -- now made the new URL. 
They also say "3,847 Positives Pending Further Information" -- unsure what this means
(3/30 evening JC) State website says the negative number represents state lab plus ~95% of private testing 
</t>
  </si>
  <si>
    <t>New Jersey</t>
  </si>
  <si>
    <t xml:space="preserve">(3/31 afternoon MC) Still can't find reliable source for hospitalization data. 22 patients hospitalized and 26 recovered is from this 3/30 article: https://www.taosnews.com/stories/22-in-hospital-in-new-mexico,63060
(3/30 evening JC) Still can't find a reliable source for hospitalization data. That # 22 patients hospitalized may be a few days old.
(3/28 afternoon HDF) no source for hospitalization or recovered 
**(3/27 SD) hospitalized and ventilator from reporting. according to the governor, 6 are in critical care or ventilator. we are not sure how many on each.  I put 6 in ventilator. </t>
  </si>
  <si>
    <t>New Mexico</t>
  </si>
  <si>
    <t>(3/28 QN) FYI on the Power BI dashboard: If selecting the right-most dropdown menu to be "Total" then the number of negatives will be by total test, not total number of people tested. 
As a result, our Negative is lower than the Negatives from their dash.</t>
  </si>
  <si>
    <t>ATS</t>
  </si>
  <si>
    <t>Nevada</t>
  </si>
  <si>
    <r>
      <rPr>
        <b/>
      </rPr>
      <t>PROCESS</t>
    </r>
    <r>
      <t>: Check Reporting Slack Channel - Screen caps usually are there</t>
    </r>
  </si>
  <si>
    <t>New York</t>
  </si>
  <si>
    <t>Ohio</t>
  </si>
  <si>
    <t>Oklahoma</t>
  </si>
  <si>
    <t xml:space="preserve">(3/31 KP) using "COVID-19 admissions" from bottom of expanded table as currently-hospitalized number, and keeping this from an earlier entry since it's out of sync as of 17:09
(3/29 PJR) Unsure about datasource for current hospitalization, left unchanged
_(3/27 AF) Expand the table "Demographic &amp; Hosp Info" to see "ever hospitalized" data
(3/26 PR) now deaths ARE counted in positives on the state site. </t>
  </si>
  <si>
    <t>Oregon</t>
  </si>
  <si>
    <t xml:space="preserve">(3/30 AW) Per convo with ESK, updated hospitalization number to match PA's website.
(3/29 PJR) Filed issue about hospitalizations and left it unchanged for now.
(3/29 KP) PA has now started publishing hospitalization numbers that are much lower than our prior calculation. Defaulting to their number.
</t>
  </si>
  <si>
    <t>Pennsylvania</t>
  </si>
  <si>
    <t xml:space="preserve">(3/30 afternoon HDF) seems like they've moved a person from positive to negative since morning
(3/30 morning HDF) on doubling checking numbers seem to have updated but not time stamp. Most useful seems to be the "Resultados de las Pruebas" arc on the left side under the green tab. "positivos"= positive "negativos"=negative "pendientes"=pending.
_(3/28 morning AF) The green banner at the top of the page and the tables below are often out of sync. Hard refresh the page or open in a new browser. 
(3/26 PR) scroll down for chart breakdown - Green = Pos, Red = Neg, Yellow = Pending.  </t>
  </si>
  <si>
    <t>ATS**</t>
  </si>
  <si>
    <t>Puerto Rico</t>
  </si>
  <si>
    <t>(3/29 PJR) Updated per governor livestream, no new negatives, ICU, or vent data
(3/29 am MM) State website no longer reports pending, blanking out after consulting with EK and AF
(3/28 AFG) reporting includes currently hospitalized, unsure whether / how to update cumulative. left pending/ICU/ventilator #s from before (unsure of source)
(3/27 evening SD)  https://docs.google.com/spreadsheets/d/1n-zMS9Al94CPj_Tc3K7Adin-tN9x1RSjjx2UzJ4SV7Q/edit#gid=0</t>
  </si>
  <si>
    <t>Rhode Island</t>
  </si>
  <si>
    <t>South Carolina</t>
  </si>
  <si>
    <t>South Dakota</t>
  </si>
  <si>
    <t>Tennessee</t>
  </si>
  <si>
    <t>(03/31 LH) 38 recovered is a carryover number from previous shift; Note that Harris County alone shows 39 recovered on their dashboard http://publichealth.harriscountytx.gov/Resources/2019-Novel-Coronavirus
Numbers are as of 8 p.m. the day before reporting, but sometimes the dashboard will have a more current timestamp. Use the more current timestamp</t>
  </si>
  <si>
    <t>Texas</t>
  </si>
  <si>
    <t xml:space="preserve">(03/31 LH) According to note "Hospitalizations in this table represent the total number of cases that have been admitted to hospitals" 
(3/23 KP) UT is currently reporting "positive cases". We assume this does not include deaths, and add deaths into our positives number.
(3/20 PR) - "Results prior to March 19th may be under reported." - From state website </t>
  </si>
  <si>
    <t>Utah</t>
  </si>
  <si>
    <r>
      <t xml:space="preserve">(3/30 JC) Negative = "Number of people tested" minus "Total cases" (aka positives)
</t>
    </r>
    <r>
      <rPr>
        <b/>
      </rPr>
      <t>Process</t>
    </r>
    <r>
      <t>: Use time = 00:00, last updated date is at the bottom of the dashboard</t>
    </r>
  </si>
  <si>
    <t>Virginia</t>
  </si>
  <si>
    <t>(3/30 MEB) VI is now reporting "Recovered" data !</t>
  </si>
  <si>
    <t>Virgin Islands</t>
  </si>
  <si>
    <t xml:space="preserve">(3/31 PR) some hospital data now on state website
**(3/31 SD) I don't have access to reporter link. hospitalization based on the data from that link shared by ESK. For cumulative, I added current+discharged. used discharged for recovered column as well. </t>
  </si>
  <si>
    <t>Vermont</t>
  </si>
  <si>
    <t>(3/31 KP) Dashboard shows new data, but still claims 3/28 date.  hypothesis: they didn't update the date?
(3/31 MM) Dashboard still shows 3/28 data. 
Seattle Times article has updates on weekly hospitalizations, but consulted with AF and not using yet since methodology is thorny and state intends to release numbers soon 
https://www.seattletimes.com/seattle-news/hospitalizations-for-covid-19-like-illness-declined-last-week-in-washington-offering-a-glimmer-of-hope/ 
(3/30 MM) The dashboard is still as of 3/28
_Reflects data as of 23:59 the previous day.
(3/29 OL): hospitalizations source (from 3/25) in public notes
(3/29 SJ): new dashboard. See https://github.com/COVID19Tracking/issues/issues/81</t>
  </si>
  <si>
    <t>Washington</t>
  </si>
  <si>
    <t>(3/31 KP) Data from Milwaukee and Madison numbers added together give larger totals than those on state web site.  Sticking with state numbers for now to avoid tracking counties, but we need to keep an eye on this.
(3/31 LH) Website now has hospitalization data. Go to https://data.dhsgis.wi.gov/datasets/wisconsin-covid-19-cases-state-boundary/data and look under 'Hosp_Yes'
(3/31 SD) website shows last update as 3/29! I kept the date from previous checker.
3/30 PJR - Both sources are now in sync
(3/30 MM) Today the state adjusted thier total number of negatives down from 16550 to  15856. Secondary URL still shows yesterday's higher number.</t>
  </si>
  <si>
    <t>Wisconsin</t>
  </si>
  <si>
    <t>(3/31 morning AF) Pending went from 1 to 0 on 3/29: I removed the 0
(3/30 MM) From Gov Jim Justice Press Conference https://twitter.com/WVGovernor/status/1244688506498080770
(3/30 MM) Backdated last update to 3/29 to match site.</t>
  </si>
  <si>
    <t>West Virginia</t>
  </si>
  <si>
    <t>(3/31 SD) state updated the total as well. hospitalization percentage from the website by clicking on the Map and Statistics.
3/30 PJR - State updated positives but not totals, resulting in decreased negatives - leaving negs unchanged
_(3/28 PR) Recovered, hospitalization from https://health.wyo.gov/publichealth/infectious-disease-epidemiology-unit/disease/novel-coronavirus/covid-19-map-and-statistics/  as percentage "XXX%  yes" Formula is Hospitalization = FLOOR( % * Positive Value)</t>
  </si>
  <si>
    <t>Wyoming</t>
  </si>
  <si>
    <t xml:space="preserve">State </t>
  </si>
  <si>
    <t>Unknown</t>
  </si>
  <si>
    <t>0-19</t>
  </si>
  <si>
    <t>20-29</t>
  </si>
  <si>
    <t>30-39</t>
  </si>
  <si>
    <t>40-49</t>
  </si>
  <si>
    <t>50-59</t>
  </si>
  <si>
    <t>60-69</t>
  </si>
  <si>
    <t>NO Data</t>
  </si>
  <si>
    <t xml:space="preserve">Provides data </t>
  </si>
  <si>
    <t>AK</t>
  </si>
  <si>
    <t>X</t>
  </si>
  <si>
    <t>AL</t>
  </si>
  <si>
    <t>AR</t>
  </si>
  <si>
    <t>AZ</t>
  </si>
  <si>
    <t>CA</t>
  </si>
  <si>
    <t>Yes*</t>
  </si>
  <si>
    <t>CO</t>
  </si>
  <si>
    <t>Yes</t>
  </si>
  <si>
    <t>CT</t>
  </si>
  <si>
    <t>DC</t>
  </si>
  <si>
    <t>DE</t>
  </si>
  <si>
    <t>FL</t>
  </si>
  <si>
    <t>GA</t>
  </si>
  <si>
    <t>HI</t>
  </si>
  <si>
    <t>IA</t>
  </si>
  <si>
    <t>ID</t>
  </si>
  <si>
    <t>IL</t>
  </si>
  <si>
    <t>IN</t>
  </si>
  <si>
    <t>KS</t>
  </si>
  <si>
    <t xml:space="preserve">Yes </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</si>
  <si>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</si>
  <si>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</si>
  <si>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</si>
  <si>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</si>
  <si>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</si>
  <si>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</si>
  <si>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</si>
  <si>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</si>
  <si>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</si>
  <si>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</si>
  <si>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</si>
  <si>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</si>
  <si>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</si>
  <si>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</si>
  <si>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</si>
  <si>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</si>
  <si>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</si>
  <si>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</si>
  <si>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</si>
  <si>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</si>
  <si>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</si>
  <si>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</si>
  <si>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</si>
  <si>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</si>
  <si>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</si>
  <si>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</si>
  <si>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YES</t>
  </si>
  <si>
    <t>TX</t>
  </si>
  <si>
    <t>UT</t>
  </si>
  <si>
    <t>VA</t>
  </si>
  <si>
    <t>VT</t>
  </si>
  <si>
    <t>WA</t>
  </si>
  <si>
    <t>WI</t>
  </si>
  <si>
    <t>WV</t>
  </si>
  <si>
    <t>WY</t>
  </si>
  <si>
    <t>PR</t>
  </si>
  <si>
    <t>VI</t>
  </si>
  <si>
    <t>GU</t>
  </si>
  <si>
    <t>MP</t>
  </si>
  <si>
    <t>AS</t>
  </si>
  <si>
    <t>date</t>
  </si>
  <si>
    <t>state</t>
  </si>
  <si>
    <t>totalTestsPeopleAntigen</t>
  </si>
  <si>
    <t>positiveTestsPeopleAntigen</t>
  </si>
  <si>
    <t>negativeTestsPeopleAntigen</t>
  </si>
  <si>
    <t>totalTestsAntigen</t>
  </si>
  <si>
    <t>positiveTestsAntigen</t>
  </si>
  <si>
    <t>negativeTestsAntigen</t>
  </si>
  <si>
    <t>totalTestsPeopleAntibody</t>
  </si>
  <si>
    <t>positiveTestsPeopleAntibody</t>
  </si>
  <si>
    <t>negativeTestsPeopleAntibody</t>
  </si>
  <si>
    <t>totalTestsAntibody</t>
  </si>
  <si>
    <t>positiveTestsAntibody</t>
  </si>
  <si>
    <t>negativeTestsAntibody</t>
  </si>
  <si>
    <t>totalTestEncountersViral</t>
  </si>
  <si>
    <t>totalTestsViral</t>
  </si>
  <si>
    <t>positiveTestsViral</t>
  </si>
  <si>
    <t>negativeTestsViral</t>
  </si>
  <si>
    <t>positiveCasesViral</t>
  </si>
  <si>
    <t>probableCases</t>
  </si>
  <si>
    <t>totalTestsPeopleViral</t>
  </si>
  <si>
    <t>positive</t>
  </si>
  <si>
    <t>negative</t>
  </si>
  <si>
    <t>pending</t>
  </si>
  <si>
    <t>hospitalizedCurrently</t>
  </si>
  <si>
    <t>hospitalizedCumulative</t>
  </si>
  <si>
    <t>inIcuCurrently</t>
  </si>
  <si>
    <t>inIcuCumulative</t>
  </si>
  <si>
    <t>onVentilatorCurrently</t>
  </si>
  <si>
    <t>onVentilatorCumulative</t>
  </si>
  <si>
    <t>recovered</t>
  </si>
  <si>
    <t>death</t>
  </si>
  <si>
    <t>deathConfirmed</t>
  </si>
  <si>
    <t>deathProbable</t>
  </si>
  <si>
    <t>lastUpdateTime</t>
  </si>
  <si>
    <t>dateChecked</t>
  </si>
  <si>
    <t>checker</t>
  </si>
  <si>
    <t>doubleChecker</t>
  </si>
  <si>
    <t>privateNotes</t>
  </si>
  <si>
    <t>dataQualityGrade</t>
  </si>
  <si>
    <t>Date</t>
  </si>
  <si>
    <t>Total Antigen Tests (People)</t>
  </si>
  <si>
    <t>Positive Antigen Tests (People)</t>
  </si>
  <si>
    <t>Negative Antigen Tests (People)</t>
  </si>
  <si>
    <t>Total Antigen Tests</t>
  </si>
  <si>
    <t>Positive Antigen Tests</t>
  </si>
  <si>
    <t>Negative Antigen Tests</t>
  </si>
  <si>
    <t>Total Antibody Tests (People)</t>
  </si>
  <si>
    <t>Positive Antibody Tests (People)</t>
  </si>
  <si>
    <t>Negative Antibody Tests (People)</t>
  </si>
  <si>
    <t>Total Antibody Tests</t>
  </si>
  <si>
    <t>Positive Antibody Tests</t>
  </si>
  <si>
    <t>Negative Antibody Tests</t>
  </si>
  <si>
    <t>Total Test Encounters (PCR)</t>
  </si>
  <si>
    <t>Total Tests (PCR)</t>
  </si>
  <si>
    <t>Positive Tests (PCR)</t>
  </si>
  <si>
    <t>Negative Tests (PCR)</t>
  </si>
  <si>
    <t>Positive Cases (PCR)</t>
  </si>
  <si>
    <t>Probable Cases</t>
  </si>
  <si>
    <t>Total PCR Tests (People)</t>
  </si>
  <si>
    <t>Hospitalized – Currently</t>
  </si>
  <si>
    <t>Hospitalized – Cumulative</t>
  </si>
  <si>
    <t>In ICU – Currently</t>
  </si>
  <si>
    <t>In ICU – Cumulative</t>
  </si>
  <si>
    <t>On Ventilator – Currently</t>
  </si>
  <si>
    <t>On Ventilator – Cumulative</t>
  </si>
  <si>
    <t>Deaths (confirmed)</t>
  </si>
  <si>
    <t>Deaths (probable)</t>
  </si>
  <si>
    <t>Last Update ET</t>
  </si>
  <si>
    <t>Check time (ET)</t>
  </si>
  <si>
    <t>Doublechecker</t>
  </si>
  <si>
    <t>Notes</t>
  </si>
  <si>
    <t>Data Quality Grade</t>
  </si>
  <si>
    <t>JAC</t>
  </si>
  <si>
    <t>BSL</t>
  </si>
  <si>
    <t xml:space="preserve">  </t>
  </si>
  <si>
    <t>A</t>
  </si>
  <si>
    <t>BHP</t>
  </si>
  <si>
    <t>KVP</t>
  </si>
  <si>
    <t>PROCESS: Do not use "pending"; this value likely refers to antibody tests
(HMH 10/8) Cum. cases dash showed slightly higher(+1) recoveries number than page, we used page per source note. 
(ALF 10/7) Current ICU not available today, listed as N/A.</t>
  </si>
  <si>
    <t>B</t>
  </si>
  <si>
    <t>BMC</t>
  </si>
  <si>
    <t>NEZ</t>
  </si>
  <si>
    <t>CB-M</t>
  </si>
  <si>
    <t>LSW</t>
  </si>
  <si>
    <t>JCF</t>
  </si>
  <si>
    <t>HMH</t>
  </si>
  <si>
    <t>LMB</t>
  </si>
  <si>
    <t>BAG</t>
  </si>
  <si>
    <t>C</t>
  </si>
  <si>
    <t>SAC</t>
  </si>
  <si>
    <t>QN</t>
  </si>
  <si>
    <t>SAO</t>
  </si>
  <si>
    <t>EEM</t>
  </si>
  <si>
    <t>RSG</t>
  </si>
  <si>
    <t>BNB</t>
  </si>
  <si>
    <t>KP</t>
  </si>
  <si>
    <t>SKP</t>
  </si>
  <si>
    <t>HAH</t>
  </si>
  <si>
    <t>KJZ</t>
  </si>
  <si>
    <t>CKW</t>
  </si>
  <si>
    <t>LDH</t>
  </si>
  <si>
    <t>SIM</t>
  </si>
  <si>
    <t>PK</t>
  </si>
  <si>
    <t>EFD</t>
  </si>
  <si>
    <t>SMBS</t>
  </si>
  <si>
    <t>BML</t>
  </si>
  <si>
    <t>SB</t>
  </si>
  <si>
    <t>MM</t>
  </si>
  <si>
    <t>KSB</t>
  </si>
  <si>
    <t>MBM</t>
  </si>
  <si>
    <t>DZL</t>
  </si>
  <si>
    <t>ALF</t>
  </si>
  <si>
    <t>WAIT++</t>
  </si>
  <si>
    <t>SLS</t>
  </si>
  <si>
    <t>RS</t>
  </si>
  <si>
    <t>JNG</t>
  </si>
  <si>
    <t>MHN</t>
  </si>
  <si>
    <t>KAS</t>
  </si>
  <si>
    <t>JPL</t>
  </si>
  <si>
    <t>KFA</t>
  </si>
  <si>
    <t>MAA</t>
  </si>
  <si>
    <t>RK</t>
  </si>
  <si>
    <t>LJH</t>
  </si>
  <si>
    <t>JAL</t>
  </si>
  <si>
    <t>PROCESS: Do not use "pending"; this value likely refers to antibody tests
(ALF 10/7) Current ICU not available today, listed as N/A.</t>
  </si>
  <si>
    <t>AYC</t>
  </si>
  <si>
    <t>PROCESS: Do not use "pending"; this value likely refers to antibody tests</t>
  </si>
  <si>
    <t xml:space="preserve">PROCESS: Do not use "pending"; this value likely refers to antibody tests
(9/28 BSM) On 9/28, cum ICU back to 233. No new data for Total Tests (PCR) or for Total Antibody Tests
(9/28 DZL) On 9/26, cum. ICU dropped by 1, from 233 to 232.
</t>
  </si>
  <si>
    <t>BSM</t>
  </si>
  <si>
    <t>ESK</t>
  </si>
  <si>
    <t xml:space="preserve">PROCESS: Do not use "pending"; this value likely refers to antibody tests
</t>
  </si>
  <si>
    <t>REB</t>
  </si>
  <si>
    <t>CML</t>
  </si>
  <si>
    <t>MEB</t>
  </si>
  <si>
    <t>PROCESS:
1. Do not use "pending"; this value likely refers to antibody tests
(8/29 KVP) The cumulative ICU number has not updated since 8/24 with 8/23's numbers. Made not for outreach bot to assist.
(6/25 MDH) Changed source note for "Deaths (confirmed)" to Not Provided as we've found that NH lumps probable and confirmed deaths
(SB 6/14) Discrepancy between main page current hospitalization number (71) and dashboard number (70). Using dashboard number.
(6/13 KWS) https://www.nh.gov/covid19/news/documents/covid-19-update-06122020.pdf hospitalizations corrected down from 504 to 503 as one previously-reported hosp. was not a NH resident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t>
  </si>
  <si>
    <t>HLS</t>
  </si>
  <si>
    <t>SCH</t>
  </si>
  <si>
    <t>KAT</t>
  </si>
  <si>
    <t>PROCESS:
1. Do not use "pending"; this value likely refers to antibody tests
(6/25 MDH) Changed source note for "Deaths (confirmed)" to Not Provided as we've found that NH lumps probable and confirmed deaths
(SB 6/14) Discrepancy between main page current hospitalization number (71) and dashboard number (70). Using dashboard number.
(6/13 KWS) https://www.nh.gov/covid19/news/documents/covid-19-update-06122020.pdf hospitalizations corrected down from 504 to 503 as one previously-reported hosp. was not a NH resident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t>
  </si>
  <si>
    <t>RRI</t>
  </si>
  <si>
    <t>JB</t>
  </si>
  <si>
    <t>JAG</t>
  </si>
  <si>
    <t>SPA</t>
  </si>
  <si>
    <t>GET</t>
  </si>
  <si>
    <t>XMH</t>
  </si>
  <si>
    <t>DPT</t>
  </si>
  <si>
    <t>TCD</t>
  </si>
  <si>
    <t>AJC</t>
  </si>
  <si>
    <t>SLC</t>
  </si>
  <si>
    <t>CRG</t>
  </si>
  <si>
    <t>AMW</t>
  </si>
  <si>
    <t>DCC</t>
  </si>
  <si>
    <t>KWS</t>
  </si>
  <si>
    <t>BAS</t>
  </si>
  <si>
    <t>SMS</t>
  </si>
  <si>
    <t xml:space="preserve">PROCESS:
1. Do not use "pending"; this value likely refers to antibody tests
(6/25 MDH) Changed source note for "Deaths (confirmed)" to Not Provided as we've found that NH lumps probable and confirmed deaths
(SB 6/14) Discrepancy between main page current hospitalization number (71) and dashboard number (70). Using dashboard number.
(6/13 KWS) https://www.nh.gov/covid19/news/documents/covid-19-update-06122020.pdf hospitalizations corrected down from 504 to 503 as one previously-reported hosp. was not a NH resident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</si>
  <si>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ENT</t>
  </si>
  <si>
    <t>ASL</t>
  </si>
  <si>
    <t>ETS</t>
  </si>
  <si>
    <t xml:space="preserve">PROCESS:
1. Do not use "pending"; this value likely refers to antibody tests
(SB 6/14) Discrepancy between main page current hospitalization number (71) and dashboard number (70). Using dashboard number.
(6/13 KWS) https://www.nh.gov/covid19/news/documents/covid-19-update-06122020.pdf hospitalizations corrected down from 504 to 503 as one previously-reported hosp. was not a NH resident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</si>
  <si>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AW</t>
  </si>
  <si>
    <t>SAL</t>
  </si>
  <si>
    <t xml:space="preserve">PROCESS:
1. Do not use "pending"; this value likely refers to antibody tests
(6/13 KWS) https://www.nh.gov/covid19/news/documents/covid-19-update-06122020.pdf hospitalizations corrected down from 504 to 503 as one previously-reported hosp. was not a NH resident
6/4 RSG) Dashboard and state website have differing current hospitalization #s. Reported dashboard value.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</si>
  <si>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 xml:space="preserve">PROCESS:
1. Do not use "pending"; this value likely refers to antibody tests
6/4 RSG) Dashboard and state website have differing current hospitalization #s. Reported dashboard value.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</si>
  <si>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ETW</t>
  </si>
  <si>
    <t xml:space="preserve">PROCESS: It seems likely the "pending" number includes antibody tests, so do not use it.
6/4 RSG) Dashboard and state website have differing current hospitalization #s. Reported dashboard value.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</si>
  <si>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 xml:space="preserve">PROCESS: It seems likely the "pending" number includes antibody tests, so don't currently use it.
6/4 RSG) Dashboard and state website have differing current hospitalization #s. Reported dashboard value.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</si>
  <si>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 xml:space="preserve">PROCESS: It seems likely the "pending" number includes antibody tests, so don't currently use it.
(5/31 JAC) They now have a pdf linked under "COVID-19 Summary Dashboard" which includes ICU(5/10 aft DPT) cleared "confirmed" cases (column AC), since footnote indicates that probables are included
(5/5 aft BL) Cumulative ICU figure from https://www.dhhs.nh.gov/dphs/cdcs/covid19/covid-weekly-report-04272020.pdf
</t>
  </si>
  <si>
    <t>JA</t>
  </si>
  <si>
    <t xml:space="preserve">PROCESS: It seems likely the "pending" number includes antibody tests, so don't currently use it.
(5/31 JAC) They now have a pdf linked under "COVID-19 Summary Dashboard" which includes ICU
(5/25-5/30 aft) still no weekly PDF summary, ICU number is from 5/18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t>
  </si>
  <si>
    <t>AFG</t>
  </si>
  <si>
    <t>BL</t>
  </si>
  <si>
    <t>EPK</t>
  </si>
  <si>
    <t xml:space="preserve">PROCESS: It seems likely the "pending" number includes antibody tests, so don't currently use it.
(5/30 aft EPK) still no weekly PDF summary, ICU number is from 5/18
(5/28 aft GMJ) no weekly PDF summary - last is 5/18
(5/26 aft DPT) retired pending number. Still no weekly PDF summary.
(5/25 aft EPK) no new weekly summary PDF today — Memorial Day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t>
  </si>
  <si>
    <t xml:space="preserve">PROCESS: It seems likely the "pending" number includes antibody tests, so don't currently use it.
(5/28 aft GMJ) no weekly PDF summary - last is 5/18
(5/26 aft DPT) retired pending number. Still no weekly PDF summary.
(5/25 aft EPK) no new weekly summary PDF today — Memorial Day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t>
  </si>
  <si>
    <t>GMJ</t>
  </si>
  <si>
    <t xml:space="preserve">PROCESS: It seems likely the "pending" number includes antibody tests, so don't currently use it.
(5/26 aft DPT) retired pending number. Still no weekly PDF summary.
(5/25 aft EPK) no new weekly summary PDF today — Memorial Day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t>
  </si>
  <si>
    <t>PROCESS: It seems likely the "pending" number includes antibody tests, so don't currently use it.
(5/26 aft DPT) retired pending number. Still no weekly PDF summary.
(5/25 aft EPK) no new weekly summary PDF today — Memorial Day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</si>
  <si>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(5/25 aft EPK) no new weekly summary PDF today — Memorial Day
(5/15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</si>
  <si>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(5/15 aft AW) positives, cum hos, and deaths from presser
(5/14 aft AFG) weekly update pdf is past due - last one from 5/4
(5/11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</si>
  <si>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DB</t>
  </si>
  <si>
    <t>GGR</t>
  </si>
  <si>
    <t>RSB</t>
  </si>
  <si>
    <t>(5/14 aft AFG) weekly update pdf is past due - last one from 5/4(5/11 aft AW) pos and cum hos # from reporting 
I am using the n= from the weekly report
(5/10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</si>
  <si>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(5/11 aft AW) pos and cum hos # from reporting 
(5/10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</si>
  <si>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(5/10 aft DPT) cleared "confirmed" cases (column AC), since footnote indicates that probables are included
(5/5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</si>
  <si>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(5/5 aft BL) Cumulative ICU figure from https://www.dhhs.nh.gov/dphs/cdcs/covid19/covid-weekly-report-04272020.pdf
(5/4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</si>
  <si>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EB</t>
  </si>
  <si>
    <t>(5/4 aft RS) Updates from Reporting. They indicated the state revised down total tests due to an error over the weekend: https://covid-tracking.slack.com/archives/CURFQNQJV/p1588620770362200
(5/4 mor KWS) Recovered numbers have changed from 1107 to 1017, asked #reporting to check if this is a typo</t>
  </si>
  <si>
    <t>(5/1 mor ALF) Yesterday's afternoon shift put the positives back in the lab-confirmed column and I agree it should be there. I did the same with Deaths: put them in Confirmed as well as Confirmed &amp; Probable. NH is not reporting probable / suspected / diagnosed cases anywhere so I think it's safe to conclude they are using only lab-confirmed data.
(4/30 mor MM) I removed the positives from the lab confirmed column because it says "Includes specimens presumptive-positive at any laboratory and those confirmed by CDC confirmatory testing." I removed the deaths because they say "deahts attributed to Covid 19" and I am not sure if that means lab confirmed.
(4/17 aft SPA) #reporting had a source with a number of negatives lower than what was entered earlier.</t>
  </si>
  <si>
    <t>(4/30 mor MM) I removed the positives from the lab confirmed column because it says "Includes specimens presumptive-positive at any laboratory and those confirmed by CDC confirmatory testing." I removed the deaths because they say "deahts attributed to Covid 19" and I am not sure if that means lab confirmed.
(4/17 aft SPA) #reporting had a source with a number of negatives lower than what was entered earlier.</t>
  </si>
  <si>
    <t>(4/17 aft SPA) #reporting had a source with a number of negatives lower than what was entered earlier.</t>
  </si>
  <si>
    <t>SJ</t>
  </si>
  <si>
    <t>(4/8 eve RV) State page now updated, revising the Local Time back to the time listed on the state page
(4/8 RS Aft) Positives from press release: https://www.nhpr.org/post/coronavirus-update-outbreaks-nursing-homes-push-nh-covid-19-deaths-18#stream/0
(4/7 PR) Commercial -ves not reported by state</t>
  </si>
  <si>
    <t>MC</t>
  </si>
  <si>
    <t>(4/8 RS Aft) Positives from press release: https://www.nhpr.org/post/coronavirus-update-outbreaks-nursing-homes-push-nh-covid-19-deaths-18#stream/0
(4/7 PR) Commercial -ves not reported by state</t>
  </si>
  <si>
    <t>JJ</t>
  </si>
  <si>
    <t>(4/2 afternoon MC) Cumulative hospitalization count is not explicitly mentioned on state dashboard, but Slack channel thread stated we are using 59 as cumulative hospitalizations</t>
  </si>
  <si>
    <t>PJR</t>
  </si>
  <si>
    <t>(4/2 DG) Did not update "currently hospitalized" (I don't see a source for this), only updated total hospitalized.
(4/2 afternoon MC) Cumulative hospitalization count is not explicitly mentioned on state dashboard, but Slack channel thread stated we are using 59 as cumulative hospitalizations</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</si>
</sst>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 &quot;hrs ago&quot;"/>
    <numFmt numFmtId="165" formatCode="m&quot;/&quot;dd&quot; &quot;hh&quot;:&quot;mm"/>
    <numFmt numFmtId="166" formatCode="+#;-#;"/>
    <numFmt numFmtId="167" formatCode="#;#;0"/>
    <numFmt numFmtId="168" formatCode="M/d H:mm"/>
    <numFmt numFmtId="169" formatCode="#,#;"/>
    <numFmt numFmtId="170" formatCode="[h]:mm"/>
    <numFmt numFmtId="171" formatCode="m/d h:mm"/>
    <numFmt numFmtId="172" formatCode="mm/dd h:mm"/>
    <numFmt numFmtId="173" formatCode="# &quot;hrs ago&quot;"/>
    <numFmt numFmtId="174" formatCode="mm&quot;/&quot;dd&quot; &quot;h&quot;:&quot;mm"/>
    <numFmt numFmtId="175" formatCode="yyyy-mm-dd"/>
  </numFmts>
  <fonts count="34">
    <font>
      <sz val="10.0"/>
      <color rgb="FF000000"/>
      <name val="Arial"/>
    </font>
    <font>
      <b/>
      <sz val="14.0"/>
      <color theme="1"/>
      <name val="Arial"/>
    </font>
    <font>
      <u/>
      <sz val="14.0"/>
      <color rgb="FF1155CC"/>
    </font>
    <font>
      <b/>
      <color theme="1"/>
      <name val="Arial"/>
    </font>
    <font>
      <b/>
      <sz val="24.0"/>
      <color rgb="FFFF0000"/>
      <name val="Arial"/>
    </font>
    <font>
      <b/>
      <u/>
      <color rgb="FF0000FF"/>
    </font>
    <font>
      <color theme="1"/>
      <name val="Arial"/>
    </font>
    <font>
      <b/>
      <color rgb="FF000000"/>
      <name val="Arial"/>
    </font>
    <font>
      <b/>
      <sz val="6.0"/>
      <color rgb="FF666666"/>
      <name val="Arial"/>
    </font>
    <font>
      <b/>
      <color rgb="FF666666"/>
      <name val="Arial"/>
    </font>
    <font>
      <b/>
      <color rgb="FF434343"/>
      <name val="Arial"/>
    </font>
    <font>
      <color rgb="FFFFFFFF"/>
      <name val="Arial"/>
    </font>
    <font>
      <color rgb="FF666666"/>
      <name val="Arial"/>
    </font>
    <font>
      <b/>
      <sz val="8.0"/>
      <color theme="1"/>
      <name val="Arial"/>
    </font>
    <font>
      <sz val="8.0"/>
      <color theme="1"/>
      <name val="Arial"/>
    </font>
    <font>
      <b/>
      <sz val="8.0"/>
      <color rgb="FF666666"/>
      <name val="Arial"/>
    </font>
    <font/>
    <font>
      <b/>
      <sz val="8.0"/>
      <color rgb="FFB7B7B7"/>
      <name val="Arial"/>
    </font>
    <font>
      <b/>
      <u/>
      <sz val="8.0"/>
      <color rgb="FF000000"/>
      <name val="Arial"/>
    </font>
    <font>
      <sz val="8.0"/>
      <color rgb="FFFFFFFF"/>
      <name val="Arial"/>
    </font>
    <font>
      <b/>
      <sz val="11.0"/>
      <color rgb="FF3C4043"/>
      <name val="Roboto"/>
    </font>
    <font>
      <b/>
      <sz val="10.0"/>
      <color theme="1"/>
      <name val="Arial"/>
    </font>
    <font>
      <sz val="11.0"/>
      <color rgb="FF000000"/>
      <name val="Inconsolata"/>
    </font>
    <font>
      <i/>
      <color rgb="FF999999"/>
      <name val="Arial"/>
    </font>
    <font>
      <b/>
      <sz val="10.0"/>
      <color rgb="FFCC0000"/>
      <name val="Arial"/>
    </font>
    <font>
      <u/>
      <color rgb="FF1155CC"/>
      <name val="Arial"/>
    </font>
    <font>
      <i/>
      <color theme="1"/>
      <name val="Arial"/>
    </font>
    <font>
      <u/>
      <color rgb="FF1155CC"/>
      <name val="Arial"/>
    </font>
    <font>
      <color rgb="FF000000"/>
      <name val="Arial"/>
    </font>
    <font>
      <color rgb="FFCCCCCC"/>
      <name val="Arial"/>
    </font>
    <font>
      <i/>
      <color rgb="FF666666"/>
      <name val="Arial"/>
    </font>
    <font>
      <color rgb="FF000000"/>
      <name val="Roboto"/>
    </font>
    <font>
      <sz val="9.0"/>
      <color rgb="FF999999"/>
      <name val="Arial"/>
    </font>
    <font>
      <b/>
      <sz val="9.0"/>
      <color theme="1"/>
      <name val="Arial"/>
    </font>
  </fonts>
  <fills count="1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rgb="FFF3F3F3"/>
        <bgColor rgb="FFF3F3F3"/>
      </patternFill>
    </fill>
    <fill>
      <patternFill patternType="solid">
        <fgColor rgb="FFFCE8B2"/>
        <bgColor rgb="FFFCE8B2"/>
      </patternFill>
    </fill>
    <fill>
      <patternFill patternType="solid">
        <fgColor rgb="FFB6D7A8"/>
        <bgColor rgb="FFB6D7A8"/>
      </patternFill>
    </fill>
    <fill>
      <patternFill patternType="solid">
        <fgColor rgb="FFB7B7B7"/>
        <bgColor rgb="FFB7B7B7"/>
      </patternFill>
    </fill>
    <fill>
      <patternFill patternType="solid">
        <fgColor rgb="FFA4C2F4"/>
        <bgColor rgb="FFA4C2F4"/>
      </patternFill>
    </fill>
  </fills>
  <borders count="11">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right/>
    </border>
    <border>
      <left style="thin">
        <color rgb="FF666666"/>
      </left>
      <bottom style="thin">
        <color rgb="FFD9D9D9"/>
      </bottom>
    </border>
    <border>
      <left style="thin">
        <color rgb="FFCCCCCC"/>
      </left>
      <bottom style="thin">
        <color rgb="FFD9D9D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0" fillId="0" fontId="6" numFmtId="0" xfId="0" applyAlignment="1" applyFont="1">
      <alignment vertical="bottom"/>
    </xf>
    <xf borderId="0" fillId="0" fontId="6" numFmtId="0" xfId="0" applyAlignment="1" applyFont="1">
      <alignment readingOrder="0"/>
    </xf>
    <xf borderId="0" fillId="0" fontId="6" numFmtId="10" xfId="0" applyAlignment="1" applyFont="1" applyNumberFormat="1">
      <alignment readingOrder="0"/>
    </xf>
    <xf borderId="0" fillId="0" fontId="3" numFmtId="0" xfId="0" applyAlignment="1" applyFont="1">
      <alignment readingOrder="0" shrinkToFit="0" vertical="center" wrapText="1"/>
    </xf>
    <xf borderId="0" fillId="2" fontId="7" numFmtId="0" xfId="0" applyAlignment="1" applyFill="1" applyFont="1">
      <alignment readingOrder="0" shrinkToFit="0" vertical="center" wrapText="1"/>
    </xf>
    <xf borderId="0" fillId="2" fontId="7" numFmtId="0" xfId="0" applyAlignment="1" applyFont="1">
      <alignment horizontal="left" readingOrder="0" shrinkToFit="0" vertical="center" wrapText="1"/>
    </xf>
    <xf borderId="0" fillId="2" fontId="8" numFmtId="0" xfId="0" applyAlignment="1" applyFont="1">
      <alignment readingOrder="0" shrinkToFit="0" vertical="center" wrapText="1"/>
    </xf>
    <xf borderId="0" fillId="3" fontId="3" numFmtId="0" xfId="0" applyAlignment="1" applyFill="1" applyFont="1">
      <alignment readingOrder="0" shrinkToFit="0" vertical="center" wrapText="1"/>
    </xf>
    <xf borderId="0" fillId="3" fontId="9" numFmtId="0" xfId="0" applyAlignment="1" applyFont="1">
      <alignment horizontal="center" readingOrder="0" shrinkToFit="0" vertical="center" wrapText="1"/>
    </xf>
    <xf borderId="0" fillId="3" fontId="3" numFmtId="0" xfId="0" applyAlignment="1" applyFont="1">
      <alignment horizontal="center" shrinkToFit="0" vertical="center" wrapText="1"/>
    </xf>
    <xf borderId="1" fillId="3" fontId="3"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1"/>
    </xf>
    <xf borderId="0" fillId="3" fontId="3" numFmtId="0" xfId="0" applyAlignment="1" applyFont="1">
      <alignment horizontal="center" readingOrder="0" shrinkToFit="0" vertical="center" wrapText="1"/>
    </xf>
    <xf borderId="0" fillId="3" fontId="3" numFmtId="0" xfId="0" applyAlignment="1" applyFont="1">
      <alignment readingOrder="0" shrinkToFit="0" vertical="top" wrapText="1"/>
    </xf>
    <xf borderId="0" fillId="0" fontId="10" numFmtId="0" xfId="0" applyAlignment="1" applyFont="1">
      <alignment horizontal="center" readingOrder="0" shrinkToFit="0" textRotation="90" vertical="bottom" wrapText="1"/>
    </xf>
    <xf borderId="0" fillId="0" fontId="9" numFmtId="0" xfId="0" applyAlignment="1" applyFont="1">
      <alignment horizontal="left" readingOrder="0" shrinkToFit="0" vertical="top" wrapText="1"/>
    </xf>
    <xf borderId="0" fillId="0" fontId="3" numFmtId="0" xfId="0" applyAlignment="1" applyFont="1">
      <alignment horizontal="center" readingOrder="0" shrinkToFit="0" vertical="center" wrapText="1"/>
    </xf>
    <xf borderId="0" fillId="0" fontId="6" numFmtId="0" xfId="0" applyAlignment="1" applyFont="1">
      <alignment horizontal="center" readingOrder="0" vertical="center"/>
    </xf>
    <xf borderId="0" fillId="0" fontId="3" numFmtId="164" xfId="0" applyAlignment="1" applyFont="1" applyNumberFormat="1">
      <alignment horizontal="center" readingOrder="0" shrinkToFit="0" vertical="center" wrapText="1"/>
    </xf>
    <xf borderId="0" fillId="0" fontId="11" numFmtId="0" xfId="0" applyAlignment="1" applyFont="1">
      <alignment horizontal="center" readingOrder="0" vertical="center"/>
    </xf>
    <xf borderId="0" fillId="0" fontId="11" numFmtId="0" xfId="0" applyAlignment="1" applyFont="1">
      <alignment vertical="center"/>
    </xf>
    <xf borderId="0" fillId="0" fontId="12" numFmtId="0" xfId="0" applyAlignment="1" applyFont="1">
      <alignment horizontal="center" readingOrder="0" shrinkToFit="0" textRotation="90" vertical="center" wrapText="1"/>
    </xf>
    <xf borderId="0" fillId="0" fontId="13" numFmtId="0" xfId="0" applyAlignment="1" applyFont="1">
      <alignment readingOrder="0" shrinkToFit="0" vertical="center" wrapText="1"/>
    </xf>
    <xf borderId="0" fillId="0" fontId="14" numFmtId="0" xfId="0" applyAlignment="1" applyFont="1">
      <alignment shrinkToFit="0" wrapText="1"/>
    </xf>
    <xf borderId="0" fillId="2" fontId="15" numFmtId="0" xfId="0" applyAlignment="1" applyFont="1">
      <alignment horizontal="center" readingOrder="0" shrinkToFit="0" vertical="center" wrapText="1"/>
    </xf>
    <xf borderId="0" fillId="0" fontId="14" numFmtId="0" xfId="0" applyFont="1"/>
    <xf borderId="0" fillId="0" fontId="13" numFmtId="0" xfId="0" applyAlignment="1" applyFont="1">
      <alignment horizontal="left" readingOrder="0" vertical="center"/>
    </xf>
    <xf borderId="0" fillId="0" fontId="13" numFmtId="0" xfId="0" applyAlignment="1" applyFont="1">
      <alignment horizontal="center" readingOrder="0" vertical="center"/>
    </xf>
    <xf borderId="3" fillId="4" fontId="13" numFmtId="0" xfId="0" applyAlignment="1" applyBorder="1" applyFill="1" applyFont="1">
      <alignment horizontal="center" readingOrder="0" shrinkToFit="0" textRotation="0" vertical="center" wrapText="1"/>
    </xf>
    <xf borderId="4" fillId="0" fontId="16" numFmtId="0" xfId="0" applyBorder="1" applyFont="1"/>
    <xf borderId="0" fillId="4" fontId="13" numFmtId="0" xfId="0" applyAlignment="1" applyFont="1">
      <alignment horizontal="center" readingOrder="0" shrinkToFit="0" textRotation="0" vertical="center" wrapText="1"/>
    </xf>
    <xf borderId="0" fillId="0" fontId="17" numFmtId="0" xfId="0" applyAlignment="1" applyFont="1">
      <alignment horizontal="center" readingOrder="0" vertical="center"/>
    </xf>
    <xf borderId="0" fillId="0" fontId="13" numFmtId="0" xfId="0" applyAlignment="1" applyFont="1">
      <alignment horizontal="center" readingOrder="0" shrinkToFit="0" vertical="center" wrapText="1"/>
    </xf>
    <xf borderId="0" fillId="5" fontId="15" numFmtId="0" xfId="0" applyAlignment="1" applyFill="1" applyFont="1">
      <alignment horizontal="left" readingOrder="0" shrinkToFit="0" vertical="bottom" wrapText="1"/>
    </xf>
    <xf borderId="0" fillId="0" fontId="18" numFmtId="0" xfId="0" applyAlignment="1" applyFont="1">
      <alignment horizontal="center" readingOrder="0" shrinkToFit="0" vertical="center" wrapText="1"/>
    </xf>
    <xf borderId="0" fillId="0" fontId="14" numFmtId="0" xfId="0" applyAlignment="1" applyFont="1">
      <alignment horizontal="center" vertical="center"/>
    </xf>
    <xf borderId="0" fillId="0" fontId="13" numFmtId="164" xfId="0" applyAlignment="1" applyFont="1" applyNumberFormat="1">
      <alignment horizontal="center" readingOrder="0" shrinkToFit="0" vertical="center" wrapText="1"/>
    </xf>
    <xf borderId="0" fillId="0" fontId="19" numFmtId="0" xfId="0" applyAlignment="1" applyFont="1">
      <alignment horizontal="center" readingOrder="0" vertical="center"/>
    </xf>
    <xf borderId="0" fillId="0" fontId="19" numFmtId="0" xfId="0" applyAlignment="1" applyFont="1">
      <alignment vertical="center"/>
    </xf>
    <xf borderId="0" fillId="5" fontId="20" numFmtId="0" xfId="0" applyAlignment="1" applyFont="1">
      <alignment readingOrder="0" vertical="center"/>
    </xf>
    <xf borderId="0" fillId="4" fontId="7" numFmtId="0" xfId="0" applyAlignment="1" applyFont="1">
      <alignment horizontal="left" readingOrder="0" shrinkToFit="0" vertical="center" wrapText="1"/>
    </xf>
    <xf borderId="0" fillId="4" fontId="3" numFmtId="0" xfId="0" applyAlignment="1" applyFont="1">
      <alignment readingOrder="0" shrinkToFit="0" vertical="center" wrapText="1"/>
    </xf>
    <xf quotePrefix="1" borderId="0" fillId="5" fontId="7" numFmtId="0" xfId="0" applyAlignment="1" applyFont="1">
      <alignment readingOrder="0" shrinkToFit="0" vertical="center" wrapText="1"/>
    </xf>
    <xf borderId="0" fillId="5" fontId="7" numFmtId="0" xfId="0" applyAlignment="1" applyFont="1">
      <alignment horizontal="center" readingOrder="0" shrinkToFit="0" textRotation="90" vertical="bottom" wrapText="1"/>
    </xf>
    <xf borderId="0" fillId="4" fontId="21" numFmtId="0" xfId="0" applyAlignment="1" applyFont="1">
      <alignment horizontal="center" shrinkToFit="0" textRotation="90" vertical="bottom" wrapText="1"/>
    </xf>
    <xf borderId="3" fillId="4" fontId="21" numFmtId="0" xfId="0" applyAlignment="1" applyBorder="1" applyFont="1">
      <alignment horizontal="center" readingOrder="0" shrinkToFit="0" textRotation="90" vertical="bottom" wrapText="1"/>
    </xf>
    <xf borderId="4" fillId="4" fontId="21" numFmtId="0" xfId="0" applyAlignment="1" applyBorder="1" applyFont="1">
      <alignment horizontal="center" readingOrder="0" shrinkToFit="0" textRotation="90" vertical="bottom" wrapText="1"/>
    </xf>
    <xf borderId="0" fillId="4" fontId="21" numFmtId="0" xfId="0" applyAlignment="1" applyFont="1">
      <alignment horizontal="center" readingOrder="0" shrinkToFit="0" textRotation="90" vertical="bottom" wrapText="1"/>
    </xf>
    <xf borderId="0" fillId="5" fontId="7" numFmtId="0" xfId="0" applyAlignment="1" applyFont="1">
      <alignment readingOrder="0" shrinkToFit="0" vertical="center" wrapText="1"/>
    </xf>
    <xf borderId="0" fillId="4" fontId="3" numFmtId="0" xfId="0" applyAlignment="1" applyFont="1">
      <alignment readingOrder="0" shrinkToFit="0" vertical="top" wrapText="1"/>
    </xf>
    <xf borderId="0" fillId="0" fontId="6" numFmtId="0" xfId="0" applyAlignment="1" applyFont="1">
      <alignment horizontal="center" vertical="center"/>
    </xf>
    <xf borderId="0" fillId="0" fontId="9" numFmtId="0" xfId="0" applyAlignment="1" applyFont="1">
      <alignment horizontal="center" readingOrder="0" vertical="center"/>
    </xf>
    <xf borderId="0" fillId="5" fontId="22" numFmtId="0" xfId="0" applyFont="1"/>
    <xf borderId="0" fillId="4" fontId="23" numFmtId="0" xfId="0" applyAlignment="1" applyFont="1">
      <alignment horizontal="left" readingOrder="0" shrinkToFit="0" vertical="center" wrapText="1"/>
    </xf>
    <xf borderId="0" fillId="5" fontId="3" numFmtId="0" xfId="0" applyAlignment="1" applyFont="1">
      <alignment horizontal="center" readingOrder="0" shrinkToFit="0" vertical="center" wrapText="1"/>
    </xf>
    <xf borderId="3" fillId="0" fontId="16" numFmtId="0" xfId="0" applyBorder="1" applyFont="1"/>
    <xf borderId="0" fillId="4" fontId="24" numFmtId="0" xfId="0" applyAlignment="1" applyFont="1">
      <alignment horizontal="center" readingOrder="0" shrinkToFit="0" vertical="center" wrapText="1"/>
    </xf>
    <xf borderId="0" fillId="0" fontId="12" numFmtId="0" xfId="0" applyAlignment="1" applyFont="1">
      <alignment horizontal="center" readingOrder="0" vertical="center"/>
    </xf>
    <xf borderId="0" fillId="0" fontId="12" numFmtId="0" xfId="0" applyAlignment="1" applyFont="1">
      <alignment horizontal="center" vertical="center"/>
    </xf>
    <xf borderId="0" fillId="0" fontId="6" numFmtId="0" xfId="0" applyAlignment="1" applyFont="1">
      <alignment shrinkToFit="0" vertical="center" wrapText="0"/>
    </xf>
    <xf borderId="0" fillId="0" fontId="25" numFmtId="0" xfId="0" applyAlignment="1" applyFont="1">
      <alignment readingOrder="0" shrinkToFit="0" vertical="center" wrapText="0"/>
    </xf>
    <xf borderId="0" fillId="5" fontId="12"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6" numFmtId="165" xfId="0" applyAlignment="1" applyFont="1" applyNumberFormat="1">
      <alignment horizontal="left" readingOrder="0" vertical="top"/>
    </xf>
    <xf borderId="0" fillId="5" fontId="6" numFmtId="166" xfId="0" applyAlignment="1" applyFont="1" applyNumberFormat="1">
      <alignment horizontal="center" vertical="top"/>
    </xf>
    <xf borderId="0" fillId="5" fontId="12" numFmtId="0" xfId="0" applyAlignment="1" applyFont="1">
      <alignment horizontal="center" vertical="top"/>
    </xf>
    <xf borderId="0" fillId="0" fontId="6" numFmtId="167" xfId="0" applyAlignment="1" applyFont="1" applyNumberFormat="1">
      <alignment horizontal="center" readingOrder="0" vertical="top"/>
    </xf>
    <xf borderId="3" fillId="0" fontId="6" numFmtId="167" xfId="0" applyAlignment="1" applyBorder="1" applyFont="1" applyNumberFormat="1">
      <alignment horizontal="center" readingOrder="0" vertical="top"/>
    </xf>
    <xf borderId="4" fillId="5" fontId="6" numFmtId="167" xfId="0" applyAlignment="1" applyBorder="1" applyFont="1" applyNumberFormat="1">
      <alignment horizontal="center" readingOrder="0" vertical="top"/>
    </xf>
    <xf borderId="0" fillId="5" fontId="12" numFmtId="167" xfId="0" applyAlignment="1" applyFont="1" applyNumberFormat="1">
      <alignment horizontal="left" vertical="top"/>
    </xf>
    <xf borderId="0" fillId="5" fontId="6" numFmtId="165" xfId="0" applyAlignment="1" applyFont="1" applyNumberFormat="1">
      <alignment horizontal="left" readingOrder="0" shrinkToFit="0" vertical="top" wrapText="1"/>
    </xf>
    <xf borderId="0" fillId="0" fontId="6" numFmtId="168" xfId="0" applyAlignment="1" applyFont="1" applyNumberFormat="1">
      <alignment readingOrder="0" vertical="top"/>
    </xf>
    <xf borderId="0" fillId="0" fontId="6" numFmtId="0" xfId="0" applyAlignment="1" applyFont="1">
      <alignment readingOrder="0" shrinkToFit="0" vertical="top" wrapText="1"/>
    </xf>
    <xf borderId="0" fillId="0" fontId="6" numFmtId="0" xfId="0" applyAlignment="1" applyFont="1">
      <alignment readingOrder="0" vertical="top"/>
    </xf>
    <xf borderId="0" fillId="2" fontId="22" numFmtId="0" xfId="0" applyFont="1"/>
    <xf borderId="0" fillId="5" fontId="12" numFmtId="165" xfId="0" applyAlignment="1" applyFont="1" applyNumberFormat="1">
      <alignment horizontal="left" readingOrder="0" vertical="top"/>
    </xf>
    <xf borderId="0" fillId="0" fontId="6" numFmtId="169" xfId="0" applyAlignment="1" applyFont="1" applyNumberFormat="1">
      <alignment horizontal="center" shrinkToFit="0" vertical="center" wrapText="1"/>
    </xf>
    <xf borderId="0" fillId="0" fontId="6" numFmtId="46" xfId="0" applyAlignment="1" applyFont="1" applyNumberFormat="1">
      <alignment horizontal="center" shrinkToFit="0" vertical="center" wrapText="1"/>
    </xf>
    <xf borderId="0" fillId="0" fontId="6" numFmtId="170" xfId="0" applyAlignment="1" applyFont="1" applyNumberFormat="1">
      <alignment horizontal="right" vertical="center"/>
    </xf>
    <xf borderId="0" fillId="0" fontId="26" numFmtId="4" xfId="0" applyAlignment="1" applyFont="1" applyNumberFormat="1">
      <alignment horizontal="center" shrinkToFit="0" vertical="center" wrapText="1"/>
    </xf>
    <xf borderId="0" fillId="0" fontId="26" numFmtId="168" xfId="0" applyAlignment="1" applyFont="1" applyNumberFormat="1">
      <alignment horizontal="center" shrinkToFit="0" vertical="center" wrapText="1"/>
    </xf>
    <xf borderId="0" fillId="0" fontId="26" numFmtId="164" xfId="0" applyAlignment="1" applyFont="1" applyNumberFormat="1">
      <alignment horizontal="center" vertical="center"/>
    </xf>
    <xf borderId="0" fillId="0" fontId="12" numFmtId="3" xfId="0" applyAlignment="1" applyFont="1" applyNumberFormat="1">
      <alignment horizontal="center" vertical="center"/>
    </xf>
    <xf borderId="0" fillId="0" fontId="12" numFmtId="167" xfId="0" applyAlignment="1" applyFont="1" applyNumberFormat="1">
      <alignment horizontal="center" vertical="center"/>
    </xf>
    <xf borderId="0" fillId="2" fontId="22" numFmtId="0" xfId="0" applyAlignment="1" applyFont="1">
      <alignment vertical="center"/>
    </xf>
    <xf borderId="0" fillId="0" fontId="6" numFmtId="171" xfId="0" applyAlignment="1" applyFont="1" applyNumberFormat="1">
      <alignment horizontal="left" readingOrder="0" vertical="top"/>
    </xf>
    <xf borderId="0" fillId="0" fontId="6" numFmtId="0" xfId="0" applyAlignment="1" applyFont="1">
      <alignment horizontal="center" readingOrder="0" vertical="top"/>
    </xf>
    <xf borderId="0" fillId="5" fontId="12" numFmtId="0" xfId="0" applyAlignment="1" applyFont="1">
      <alignment horizontal="left" vertical="top"/>
    </xf>
    <xf borderId="0" fillId="0" fontId="27" numFmtId="0" xfId="0" applyAlignment="1" applyFont="1">
      <alignment shrinkToFit="0" vertical="center" wrapText="0"/>
    </xf>
    <xf borderId="0" fillId="0" fontId="28" numFmtId="0" xfId="0" applyAlignment="1" applyFont="1">
      <alignment horizontal="left" readingOrder="0" shrinkToFit="0" vertical="top" wrapText="1"/>
    </xf>
    <xf borderId="4" fillId="5" fontId="6" numFmtId="167" xfId="0" applyAlignment="1" applyBorder="1" applyFont="1" applyNumberFormat="1">
      <alignment horizontal="center" readingOrder="0" vertical="top"/>
    </xf>
    <xf borderId="0" fillId="5" fontId="12" numFmtId="3" xfId="0" applyAlignment="1" applyFont="1" applyNumberFormat="1">
      <alignment horizontal="left" shrinkToFit="0" vertical="top" wrapText="1"/>
    </xf>
    <xf borderId="0" fillId="5" fontId="12" numFmtId="3" xfId="0" applyAlignment="1" applyFont="1" applyNumberFormat="1">
      <alignment horizontal="center" vertical="top"/>
    </xf>
    <xf borderId="0" fillId="6" fontId="6" numFmtId="170" xfId="0" applyAlignment="1" applyFill="1" applyFont="1" applyNumberFormat="1">
      <alignment vertical="center"/>
    </xf>
    <xf borderId="0" fillId="5" fontId="6" numFmtId="166" xfId="0" applyAlignment="1" applyFont="1" applyNumberFormat="1">
      <alignment horizontal="center" shrinkToFit="0" vertical="top" wrapText="0"/>
    </xf>
    <xf borderId="0" fillId="0" fontId="6" numFmtId="167" xfId="0" applyAlignment="1" applyFont="1" applyNumberFormat="1">
      <alignment horizontal="center" readingOrder="0" shrinkToFit="0" vertical="top" wrapText="0"/>
    </xf>
    <xf borderId="3" fillId="0"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0" fillId="0" fontId="6" numFmtId="0" xfId="0" applyAlignment="1" applyFont="1">
      <alignment horizontal="left" readingOrder="0" shrinkToFit="0" vertical="top" wrapText="1"/>
    </xf>
    <xf borderId="0" fillId="0" fontId="6" numFmtId="167" xfId="0" applyAlignment="1" applyFont="1" applyNumberFormat="1">
      <alignment horizontal="center" readingOrder="0" vertical="top"/>
    </xf>
    <xf borderId="0" fillId="0" fontId="6" numFmtId="0" xfId="0" applyAlignment="1" applyFont="1">
      <alignment readingOrder="0" vertical="center"/>
    </xf>
    <xf borderId="0" fillId="0" fontId="6" numFmtId="171" xfId="0" applyAlignment="1" applyFont="1" applyNumberFormat="1">
      <alignment readingOrder="0" vertical="top"/>
    </xf>
    <xf borderId="0" fillId="0" fontId="6" numFmtId="172" xfId="0" applyAlignment="1" applyFont="1" applyNumberFormat="1">
      <alignment horizontal="left" readingOrder="0" vertical="top"/>
    </xf>
    <xf borderId="0" fillId="0" fontId="6" numFmtId="0" xfId="0" applyAlignment="1" applyFont="1">
      <alignment horizontal="left" readingOrder="0" shrinkToFit="0" vertical="top" wrapText="1"/>
    </xf>
    <xf borderId="0" fillId="0" fontId="6" numFmtId="1" xfId="0" applyAlignment="1" applyFont="1" applyNumberFormat="1">
      <alignment horizontal="center" readingOrder="0" vertical="top"/>
    </xf>
    <xf borderId="0" fillId="0" fontId="28" numFmtId="0" xfId="0" applyAlignment="1" applyFont="1">
      <alignment horizontal="left" readingOrder="0"/>
    </xf>
    <xf borderId="0" fillId="2" fontId="0" numFmtId="167" xfId="0" applyAlignment="1" applyFont="1" applyNumberFormat="1">
      <alignment horizontal="right" readingOrder="0" vertical="top"/>
    </xf>
    <xf borderId="0" fillId="0" fontId="6" numFmtId="167" xfId="0" applyAlignment="1" applyFont="1" applyNumberFormat="1">
      <alignment horizontal="center" vertical="top"/>
    </xf>
    <xf borderId="0" fillId="0" fontId="6" numFmtId="0" xfId="0" applyAlignment="1" applyFont="1">
      <alignment readingOrder="0" shrinkToFit="0" vertical="center" wrapText="0"/>
    </xf>
    <xf borderId="0" fillId="0" fontId="28" numFmtId="0" xfId="0" applyAlignment="1" applyFont="1">
      <alignment horizontal="left" readingOrder="0" shrinkToFit="0" vertical="top" wrapText="1"/>
    </xf>
    <xf borderId="0" fillId="0" fontId="28" numFmtId="0" xfId="0" applyAlignment="1" applyFont="1">
      <alignment horizontal="left" readingOrder="0" shrinkToFit="0" vertical="top" wrapText="1"/>
    </xf>
    <xf borderId="4" fillId="0" fontId="6" numFmtId="167" xfId="0" applyAlignment="1" applyBorder="1" applyFont="1" applyNumberFormat="1">
      <alignment horizontal="center" readingOrder="0" vertical="top"/>
    </xf>
    <xf borderId="0" fillId="0" fontId="6" numFmtId="171" xfId="0" applyFont="1" applyNumberFormat="1"/>
    <xf borderId="0" fillId="0" fontId="6" numFmtId="0" xfId="0" applyAlignment="1" applyFont="1">
      <alignment shrinkToFit="0" wrapText="1"/>
    </xf>
    <xf borderId="0" fillId="0" fontId="29" numFmtId="165" xfId="0" applyAlignment="1" applyFont="1" applyNumberFormat="1">
      <alignment horizontal="left" readingOrder="0" vertical="top"/>
    </xf>
    <xf borderId="0" fillId="0" fontId="30" numFmtId="173" xfId="0" applyAlignment="1" applyFont="1" applyNumberFormat="1">
      <alignment horizontal="left" vertical="center"/>
    </xf>
    <xf borderId="0" fillId="0" fontId="26" numFmtId="173" xfId="0" applyAlignment="1" applyFont="1" applyNumberFormat="1">
      <alignment horizontal="left" vertical="center"/>
    </xf>
    <xf borderId="5" fillId="0" fontId="6" numFmtId="167" xfId="0" applyAlignment="1" applyBorder="1" applyFont="1" applyNumberFormat="1">
      <alignment horizontal="center" readingOrder="0" vertical="top"/>
    </xf>
    <xf borderId="6" fillId="0" fontId="6" numFmtId="167" xfId="0" applyAlignment="1" applyBorder="1" applyFont="1" applyNumberFormat="1">
      <alignment horizontal="center" readingOrder="0" vertical="top"/>
    </xf>
    <xf borderId="0" fillId="0" fontId="6" numFmtId="0" xfId="0" applyAlignment="1" applyFont="1">
      <alignment shrinkToFit="0" wrapText="1"/>
    </xf>
    <xf borderId="0" fillId="0" fontId="6" numFmtId="0" xfId="0" applyFont="1"/>
    <xf borderId="0" fillId="0" fontId="6" numFmtId="0" xfId="0" applyAlignment="1" applyFont="1">
      <alignment horizontal="center" readingOrder="0" vertical="center"/>
    </xf>
    <xf borderId="0" fillId="0" fontId="3"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shrinkToFit="0" vertical="bottom" wrapText="0"/>
    </xf>
    <xf borderId="0" fillId="0" fontId="6" numFmtId="0" xfId="0" applyFont="1"/>
    <xf borderId="0" fillId="0" fontId="6"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horizontal="left" readingOrder="0" shrinkToFit="0" textRotation="90" vertical="bottom" wrapText="1"/>
    </xf>
    <xf borderId="0" fillId="2" fontId="6" numFmtId="0" xfId="0" applyAlignment="1" applyFont="1">
      <alignment horizontal="left" readingOrder="0" shrinkToFit="0" textRotation="90" vertical="bottom" wrapText="1"/>
    </xf>
    <xf borderId="0" fillId="0" fontId="6" numFmtId="0" xfId="0" applyAlignment="1" applyFont="1">
      <alignment shrinkToFit="0" textRotation="90" vertical="bottom" wrapText="1"/>
    </xf>
    <xf borderId="0" fillId="0" fontId="6" numFmtId="0" xfId="0" applyAlignment="1" applyFont="1">
      <alignment horizontal="left" shrinkToFit="0" textRotation="90" vertical="bottom" wrapText="1"/>
    </xf>
    <xf borderId="0" fillId="2" fontId="31" numFmtId="0" xfId="0" applyAlignment="1" applyFont="1">
      <alignment readingOrder="0" shrinkToFit="0" textRotation="90" wrapText="1"/>
    </xf>
    <xf borderId="0" fillId="0" fontId="6" numFmtId="0" xfId="0" applyAlignment="1" applyFont="1">
      <alignment horizontal="left" shrinkToFit="0" textRotation="90" vertical="bottom" wrapText="1"/>
    </xf>
    <xf borderId="0" fillId="0" fontId="6" numFmtId="1" xfId="0" applyAlignment="1" applyFont="1" applyNumberFormat="1">
      <alignment horizontal="left" shrinkToFit="0" textRotation="90" vertical="bottom" wrapText="1"/>
    </xf>
    <xf borderId="7" fillId="0" fontId="6" numFmtId="0" xfId="0" applyAlignment="1" applyBorder="1" applyFont="1">
      <alignment horizontal="left" shrinkToFit="0" textRotation="90" vertical="bottom" wrapText="1"/>
    </xf>
    <xf borderId="0" fillId="0" fontId="6" numFmtId="174" xfId="0" applyAlignment="1" applyFont="1" applyNumberFormat="1">
      <alignment horizontal="left" shrinkToFit="0" textRotation="90" vertical="bottom" wrapText="1"/>
    </xf>
    <xf borderId="0" fillId="0" fontId="32" numFmtId="0" xfId="0" applyAlignment="1" applyFont="1">
      <alignment shrinkToFit="0" vertical="bottom" wrapText="1"/>
    </xf>
    <xf borderId="0" fillId="0" fontId="6" numFmtId="0" xfId="0" applyAlignment="1" applyFont="1">
      <alignment readingOrder="0" shrinkToFit="0" textRotation="90" wrapText="1"/>
    </xf>
    <xf borderId="8" fillId="2" fontId="21" numFmtId="0" xfId="0" applyAlignment="1" applyBorder="1" applyFont="1">
      <alignment horizontal="left" readingOrder="0" shrinkToFit="0" textRotation="90" vertical="bottom" wrapText="1"/>
    </xf>
    <xf borderId="9" fillId="2" fontId="21" numFmtId="0" xfId="0" applyAlignment="1" applyBorder="1" applyFont="1">
      <alignment horizontal="left" readingOrder="0" shrinkToFit="0" textRotation="90" vertical="bottom" wrapText="1"/>
    </xf>
    <xf borderId="10" fillId="7" fontId="3" numFmtId="0" xfId="0" applyAlignment="1" applyBorder="1" applyFill="1" applyFont="1">
      <alignment shrinkToFit="0" textRotation="90" vertical="bottom" wrapText="1"/>
    </xf>
    <xf borderId="0" fillId="7" fontId="33" numFmtId="0" xfId="0" applyAlignment="1" applyFont="1">
      <alignment horizontal="left" shrinkToFit="0" textRotation="90" vertical="bottom" wrapText="1"/>
    </xf>
    <xf borderId="0" fillId="0" fontId="6" numFmtId="1" xfId="0" applyAlignment="1" applyFont="1" applyNumberFormat="1">
      <alignment horizontal="left" readingOrder="0" shrinkToFit="0" textRotation="90" vertical="bottom" wrapText="1"/>
    </xf>
    <xf borderId="0" fillId="0" fontId="6" numFmtId="0" xfId="0" applyAlignment="1" applyFont="1">
      <alignment horizontal="left" readingOrder="0" shrinkToFit="0" textRotation="90" vertical="bottom" wrapText="1"/>
    </xf>
    <xf borderId="0" fillId="0" fontId="3" numFmtId="0" xfId="0" applyAlignment="1" applyFont="1">
      <alignment horizontal="left" readingOrder="0" textRotation="90" vertical="bottom"/>
    </xf>
    <xf borderId="0" fillId="0" fontId="3" numFmtId="165" xfId="0" applyAlignment="1" applyFont="1" applyNumberFormat="1">
      <alignment horizontal="left" readingOrder="0" textRotation="90" vertical="bottom"/>
    </xf>
    <xf borderId="7" fillId="4" fontId="3" numFmtId="174" xfId="0" applyAlignment="1" applyBorder="1" applyFont="1" applyNumberFormat="1">
      <alignment horizontal="left" shrinkToFit="0" textRotation="90" vertical="bottom" wrapText="1"/>
    </xf>
    <xf borderId="9" fillId="4" fontId="21" numFmtId="0" xfId="0" applyAlignment="1" applyBorder="1" applyFont="1">
      <alignment horizontal="left" readingOrder="0" shrinkToFit="0" textRotation="90" vertical="bottom" wrapText="1"/>
    </xf>
    <xf borderId="0" fillId="8" fontId="6" numFmtId="0" xfId="0" applyAlignment="1" applyFill="1" applyFont="1">
      <alignment horizontal="left" readingOrder="0" shrinkToFit="0" textRotation="90" vertical="bottom" wrapText="0"/>
    </xf>
    <xf borderId="0" fillId="8" fontId="6" numFmtId="0" xfId="0" applyAlignment="1" applyFont="1">
      <alignment horizontal="left" readingOrder="0" shrinkToFit="0" textRotation="90" vertical="bottom" wrapText="1"/>
    </xf>
    <xf borderId="10" fillId="9" fontId="3" numFmtId="0" xfId="0" applyAlignment="1" applyBorder="1" applyFill="1" applyFont="1">
      <alignment horizontal="left" shrinkToFit="0" textRotation="90" vertical="bottom" wrapText="1"/>
    </xf>
    <xf borderId="0" fillId="9" fontId="3" numFmtId="0" xfId="0" applyAlignment="1" applyFont="1">
      <alignment horizontal="left" readingOrder="0" shrinkToFit="0" textRotation="90" vertical="bottom" wrapText="1"/>
    </xf>
    <xf borderId="0" fillId="0" fontId="6" numFmtId="1" xfId="0" applyFont="1" applyNumberFormat="1"/>
    <xf borderId="0" fillId="0" fontId="6" numFmtId="174" xfId="0" applyFont="1" applyNumberFormat="1"/>
    <xf borderId="0" fillId="0" fontId="6" numFmtId="165" xfId="0" applyFont="1" applyNumberFormat="1"/>
    <xf borderId="0" fillId="0" fontId="6" numFmtId="3" xfId="0" applyFont="1" applyNumberFormat="1"/>
    <xf borderId="0" fillId="0" fontId="6" numFmtId="172" xfId="0" applyFont="1" applyNumberFormat="1"/>
    <xf borderId="0" fillId="0" fontId="6" numFmtId="168" xfId="0" applyFont="1" applyNumberFormat="1"/>
    <xf borderId="0" fillId="0" fontId="6" numFmtId="175" xfId="0" applyAlignment="1" applyFont="1" applyNumberFormat="1">
      <alignment readingOrder="0"/>
    </xf>
    <xf borderId="0" fillId="0" fontId="6" numFmtId="0" xfId="0" applyAlignment="1" applyFont="1">
      <alignment readingOrder="0"/>
    </xf>
    <xf borderId="0" fillId="0" fontId="6" numFmtId="174" xfId="0" applyAlignment="1" applyFont="1" applyNumberFormat="1">
      <alignment readingOrder="0"/>
    </xf>
    <xf borderId="0" fillId="0" fontId="6" numFmtId="165" xfId="0" applyAlignment="1" applyFont="1" applyNumberFormat="1">
      <alignment readingOrder="0"/>
    </xf>
    <xf borderId="0" fillId="0" fontId="6" numFmtId="3" xfId="0" applyAlignment="1" applyFont="1" applyNumberFormat="1">
      <alignment readingOrder="0"/>
    </xf>
    <xf borderId="0" fillId="0" fontId="16" numFmtId="175" xfId="0" applyAlignment="1" applyFont="1" applyNumberFormat="1">
      <alignment readingOrder="0"/>
    </xf>
    <xf borderId="0" fillId="0" fontId="16" numFmtId="0" xfId="0" applyAlignment="1" applyFont="1">
      <alignment readingOrder="0"/>
    </xf>
    <xf borderId="0" fillId="0" fontId="16" numFmtId="1" xfId="0" applyAlignment="1" applyFont="1" applyNumberFormat="1">
      <alignment readingOrder="0"/>
    </xf>
    <xf borderId="0" fillId="0" fontId="16" numFmtId="174" xfId="0" applyAlignment="1" applyFont="1" applyNumberFormat="1">
      <alignment readingOrder="0"/>
    </xf>
    <xf borderId="0" fillId="0" fontId="16" numFmtId="165" xfId="0" applyAlignment="1" applyFont="1" applyNumberFormat="1">
      <alignment readingOrder="0"/>
    </xf>
    <xf borderId="0" fillId="0" fontId="16" numFmtId="3" xfId="0" applyAlignment="1" applyFont="1" applyNumberFormat="1">
      <alignment readingOrder="0"/>
    </xf>
  </cellXfs>
  <cellStyles count="1">
    <cellStyle xfId="0" name="Normal" builtinId="0"/>
  </cellStyles>
  <dxfs count="14">
    <dxf>
      <font>
        <color rgb="FF85200C"/>
      </font>
      <fill>
        <patternFill patternType="solid">
          <fgColor rgb="FFF4CCCC"/>
          <bgColor rgb="FFF4CCCC"/>
        </patternFill>
      </fill>
      <border/>
    </dxf>
    <dxf>
      <font>
        <b/>
      </font>
      <fill>
        <patternFill patternType="solid">
          <fgColor rgb="FFEA9999"/>
          <bgColor rgb="FFEA9999"/>
        </patternFill>
      </fill>
      <border/>
    </dxf>
    <dxf>
      <font/>
      <fill>
        <patternFill patternType="solid">
          <fgColor rgb="FFFCE8B2"/>
          <bgColor rgb="FFFCE8B2"/>
        </patternFill>
      </fill>
      <border/>
    </dxf>
    <dxf>
      <font>
        <b/>
      </font>
      <fill>
        <patternFill patternType="solid">
          <fgColor rgb="FFE06666"/>
          <bgColor rgb="FFE06666"/>
        </patternFill>
      </fill>
      <border/>
    </dxf>
    <dxf>
      <font>
        <b/>
      </font>
      <fill>
        <patternFill patternType="solid">
          <fgColor rgb="FFF4C7C3"/>
          <bgColor rgb="FFF4C7C3"/>
        </patternFill>
      </fill>
      <border/>
    </dxf>
    <dxf>
      <font>
        <b/>
        <color rgb="FF000000"/>
      </font>
      <fill>
        <patternFill patternType="solid">
          <fgColor rgb="FFF4CCCC"/>
          <bgColor rgb="FFF4CCCC"/>
        </patternFill>
      </fill>
      <border/>
    </dxf>
    <dxf>
      <font/>
      <fill>
        <patternFill patternType="solid">
          <fgColor rgb="FFF4C7C3"/>
          <bgColor rgb="FFF4C7C3"/>
        </patternFill>
      </fill>
      <border/>
    </dxf>
    <dxf>
      <font/>
      <fill>
        <patternFill patternType="solid">
          <fgColor rgb="FFFFF2CC"/>
          <bgColor rgb="FFFFF2CC"/>
        </patternFill>
      </fill>
      <border/>
    </dxf>
    <dxf>
      <font/>
      <fill>
        <patternFill patternType="solid">
          <fgColor rgb="FFF4CCCC"/>
          <bgColor rgb="FFF4CCCC"/>
        </patternFill>
      </fill>
      <border/>
    </dxf>
    <dxf>
      <font>
        <b/>
      </font>
      <fill>
        <patternFill patternType="solid">
          <fgColor rgb="FFCC0000"/>
          <bgColor rgb="FFCC0000"/>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Ages-style">
      <tableStyleElement dxfId="11" type="headerRow"/>
      <tableStyleElement dxfId="12"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A1000"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Ag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ndRc7MXEBje0Icuy800zHORg_WvvYIsfbke7oz3i08A/edit?ts=5ef0ea99" TargetMode="External"/><Relationship Id="rId2" Type="http://schemas.openxmlformats.org/officeDocument/2006/relationships/hyperlink" Target="https://docs.google.com/spreadsheets/d/1n3MsQQEDV-HmTpKiYalisVuv2wRg5tiGC5CTl_wWqio/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6.14"/>
  </cols>
  <sheetData>
    <row r="1">
      <c r="A1" s="1" t="s">
        <v>0</v>
      </c>
    </row>
    <row r="2">
      <c r="A2" s="2" t="s">
        <v>1</v>
      </c>
    </row>
    <row r="4">
      <c r="A4" s="3"/>
    </row>
    <row r="5">
      <c r="A5" s="4" t="s">
        <v>2</v>
      </c>
    </row>
    <row r="6">
      <c r="A6" s="5" t="s">
        <v>3</v>
      </c>
    </row>
    <row r="7">
      <c r="A7" s="3"/>
    </row>
    <row r="8">
      <c r="A8" s="3"/>
    </row>
    <row r="9">
      <c r="A9" s="6" t="s">
        <v>4</v>
      </c>
      <c r="B9" s="7"/>
      <c r="C9" s="7"/>
      <c r="D9" s="7"/>
      <c r="E9" s="7"/>
      <c r="F9" s="7"/>
      <c r="G9" s="7"/>
      <c r="H9" s="7"/>
      <c r="I9" s="7"/>
      <c r="J9" s="7"/>
      <c r="K9" s="7"/>
      <c r="L9" s="7"/>
      <c r="M9" s="7"/>
      <c r="N9" s="7"/>
      <c r="O9" s="7"/>
      <c r="P9" s="7"/>
      <c r="Q9" s="7"/>
      <c r="R9" s="7"/>
      <c r="S9" s="7"/>
      <c r="T9" s="7"/>
      <c r="U9" s="7"/>
      <c r="V9" s="7"/>
      <c r="W9" s="7"/>
      <c r="X9" s="7"/>
      <c r="Y9" s="7"/>
      <c r="Z9" s="7"/>
    </row>
    <row r="10">
      <c r="A10" s="7" t="s">
        <v>5</v>
      </c>
      <c r="B10" s="7"/>
      <c r="C10" s="7"/>
      <c r="D10" s="7"/>
      <c r="E10" s="7"/>
      <c r="F10" s="7"/>
      <c r="G10" s="7"/>
      <c r="H10" s="7"/>
      <c r="I10" s="7"/>
      <c r="J10" s="7"/>
      <c r="K10" s="7"/>
      <c r="L10" s="7"/>
      <c r="M10" s="7"/>
      <c r="N10" s="7"/>
      <c r="O10" s="7"/>
      <c r="P10" s="7"/>
      <c r="Q10" s="7"/>
      <c r="R10" s="7"/>
      <c r="S10" s="7"/>
      <c r="T10" s="7"/>
      <c r="U10" s="7"/>
      <c r="V10" s="7"/>
      <c r="W10" s="7"/>
      <c r="X10" s="7"/>
      <c r="Y10" s="7"/>
      <c r="Z10" s="7"/>
    </row>
    <row r="11">
      <c r="A11" s="7" t="s">
        <v>6</v>
      </c>
      <c r="B11" s="7"/>
      <c r="C11" s="7"/>
      <c r="D11" s="7"/>
      <c r="E11" s="7"/>
      <c r="F11" s="7"/>
      <c r="G11" s="7"/>
      <c r="H11" s="7"/>
      <c r="I11" s="7"/>
      <c r="J11" s="7"/>
      <c r="K11" s="7"/>
      <c r="L11" s="7"/>
      <c r="M11" s="7"/>
      <c r="N11" s="7"/>
      <c r="O11" s="7"/>
      <c r="P11" s="7"/>
      <c r="Q11" s="7"/>
      <c r="R11" s="7"/>
      <c r="S11" s="7"/>
      <c r="T11" s="7"/>
      <c r="U11" s="7"/>
      <c r="V11" s="7"/>
      <c r="W11" s="7"/>
      <c r="X11" s="7"/>
      <c r="Y11" s="7"/>
      <c r="Z11" s="7"/>
    </row>
    <row r="12">
      <c r="A12" s="7" t="s">
        <v>7</v>
      </c>
      <c r="B12" s="7"/>
      <c r="C12" s="7"/>
      <c r="D12" s="7"/>
      <c r="E12" s="7"/>
      <c r="F12" s="7"/>
      <c r="G12" s="7"/>
      <c r="H12" s="7"/>
      <c r="I12" s="7"/>
      <c r="J12" s="7"/>
      <c r="K12" s="7"/>
      <c r="L12" s="7"/>
      <c r="M12" s="7"/>
      <c r="N12" s="7"/>
      <c r="O12" s="7"/>
      <c r="P12" s="7"/>
      <c r="Q12" s="7"/>
      <c r="R12" s="7"/>
      <c r="S12" s="7"/>
      <c r="T12" s="7"/>
      <c r="U12" s="7"/>
      <c r="V12" s="7"/>
      <c r="W12" s="7"/>
      <c r="X12" s="7"/>
      <c r="Y12" s="7"/>
      <c r="Z12" s="7"/>
    </row>
    <row r="13">
      <c r="A13" s="7" t="s">
        <v>8</v>
      </c>
      <c r="B13" s="7"/>
      <c r="C13" s="7"/>
      <c r="D13" s="7"/>
      <c r="E13" s="7"/>
      <c r="F13" s="7"/>
      <c r="G13" s="7"/>
      <c r="H13" s="7"/>
      <c r="I13" s="7"/>
      <c r="J13" s="7"/>
      <c r="K13" s="7"/>
      <c r="L13" s="7"/>
      <c r="M13" s="7"/>
      <c r="N13" s="7"/>
      <c r="O13" s="7"/>
      <c r="P13" s="7"/>
      <c r="Q13" s="7"/>
      <c r="R13" s="7"/>
      <c r="S13" s="7"/>
      <c r="T13" s="7"/>
      <c r="U13" s="7"/>
      <c r="V13" s="7"/>
      <c r="W13" s="7"/>
      <c r="X13" s="7"/>
      <c r="Y13" s="7"/>
      <c r="Z13" s="7"/>
    </row>
    <row r="14">
      <c r="A14" s="8" t="s">
        <v>9</v>
      </c>
    </row>
    <row r="27">
      <c r="B27" s="9"/>
    </row>
  </sheetData>
  <hyperlinks>
    <hyperlink r:id="rId1" location="heading=h.auqx04tow43l" ref="A2"/>
    <hyperlink r:id="rId2" location="gid=403965226" ref="A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75"/>
  <cols>
    <col customWidth="1" hidden="1" min="1" max="1" width="7.14"/>
    <col customWidth="1" hidden="1" min="2" max="2" width="9.86"/>
    <col customWidth="1" min="3" max="3" width="44.43"/>
    <col customWidth="1" min="4" max="4" width="49.57"/>
    <col customWidth="1" min="5" max="5" width="10.86"/>
    <col customWidth="1" hidden="1" min="6" max="6" width="3.14"/>
    <col customWidth="1" min="7" max="7" width="6.0"/>
    <col customWidth="1" min="8" max="8" width="6.71"/>
    <col customWidth="1" min="9" max="9" width="7.43"/>
    <col customWidth="1" min="10" max="10" width="6.0"/>
    <col customWidth="1" min="11" max="11" width="6.14"/>
    <col customWidth="1" min="12" max="12" width="6.43"/>
    <col customWidth="1" min="13" max="13" width="6.57"/>
    <col customWidth="1" min="14" max="14" width="5.57"/>
    <col customWidth="1" min="15" max="15" width="3.71"/>
    <col customWidth="1" min="16" max="16" width="4.14"/>
    <col customWidth="1" min="17" max="17" width="5.14"/>
    <col customWidth="1" min="18" max="18" width="5.29"/>
    <col customWidth="1" min="19" max="19" width="7.29"/>
    <col customWidth="1" min="20" max="20" width="10.0"/>
    <col customWidth="1" min="21" max="21" width="10.57"/>
    <col customWidth="1" min="22" max="22" width="9.43"/>
    <col customWidth="1" min="23" max="23" width="9.57"/>
    <col customWidth="1" hidden="1" min="24" max="24" width="5.86"/>
    <col customWidth="1" hidden="1" min="25" max="25" width="9.43"/>
    <col customWidth="1" min="26" max="26" width="11.86"/>
    <col customWidth="1" min="27" max="27" width="9.14"/>
    <col customWidth="1" hidden="1" min="28" max="28" width="8.43"/>
    <col customWidth="1" min="29" max="29" width="8.29"/>
    <col customWidth="1" min="30" max="30" width="10.86"/>
    <col customWidth="1" hidden="1" min="31" max="32" width="12.0"/>
    <col customWidth="1" min="33" max="33" width="12.71"/>
    <col customWidth="1" min="34" max="43" width="7.29"/>
    <col customWidth="1" min="44" max="44" width="4.29"/>
    <col customWidth="1" min="45" max="45" width="10.71"/>
  </cols>
  <sheetData>
    <row r="1" ht="8.25" customHeight="1">
      <c r="A1" s="10"/>
      <c r="B1" s="10"/>
      <c r="C1" s="11"/>
      <c r="D1" s="12"/>
      <c r="E1" s="13"/>
      <c r="F1" s="14"/>
      <c r="G1" s="15"/>
      <c r="H1" s="16"/>
      <c r="I1" s="16"/>
      <c r="J1" s="16"/>
      <c r="K1" s="17"/>
      <c r="L1" s="18"/>
      <c r="M1" s="19"/>
      <c r="N1" s="19"/>
      <c r="O1" s="17"/>
      <c r="P1" s="18"/>
      <c r="Q1" s="19"/>
      <c r="R1" s="19"/>
      <c r="S1" s="14"/>
      <c r="T1" s="14"/>
      <c r="U1" s="14"/>
      <c r="V1" s="20"/>
      <c r="W1" s="20"/>
      <c r="X1" s="21" t="s">
        <v>10</v>
      </c>
      <c r="Y1" s="22"/>
      <c r="Z1" s="23"/>
      <c r="AA1" s="23"/>
      <c r="AB1" s="23"/>
      <c r="AC1" s="23"/>
      <c r="AD1" s="23"/>
      <c r="AE1" s="24"/>
      <c r="AF1" s="24"/>
      <c r="AG1" s="25"/>
      <c r="AH1" s="26">
        <v>2.0</v>
      </c>
      <c r="AI1" s="27">
        <f t="shared" ref="AI1:AK1" si="1">AH1+1</f>
        <v>3</v>
      </c>
      <c r="AJ1" s="27">
        <f t="shared" si="1"/>
        <v>4</v>
      </c>
      <c r="AK1" s="27">
        <f t="shared" si="1"/>
        <v>5</v>
      </c>
      <c r="AL1" s="27"/>
      <c r="AM1" s="27"/>
      <c r="AN1" s="27"/>
      <c r="AO1" s="27"/>
      <c r="AP1" s="27">
        <f t="shared" ref="AP1:AP2" si="3">AK1+1</f>
        <v>6</v>
      </c>
      <c r="AQ1" s="27">
        <f t="shared" ref="AQ1:AQ2" si="4">AP1+1</f>
        <v>7</v>
      </c>
      <c r="AR1" s="28" t="s">
        <v>11</v>
      </c>
      <c r="AS1" s="23"/>
    </row>
    <row r="2" ht="25.5" customHeight="1">
      <c r="A2" s="29" t="s">
        <v>12</v>
      </c>
      <c r="B2" s="29" t="s">
        <v>13</v>
      </c>
      <c r="C2" s="30"/>
      <c r="D2" s="31" t="s">
        <v>14</v>
      </c>
      <c r="F2" s="32"/>
      <c r="G2" s="33" t="s">
        <v>15</v>
      </c>
      <c r="H2" s="32"/>
      <c r="I2" s="34"/>
      <c r="J2" s="34"/>
      <c r="K2" s="35" t="s">
        <v>16</v>
      </c>
      <c r="L2" s="36"/>
      <c r="M2" s="37" t="s">
        <v>17</v>
      </c>
      <c r="O2" s="35" t="s">
        <v>18</v>
      </c>
      <c r="P2" s="36"/>
      <c r="Q2" s="34"/>
      <c r="R2" s="34"/>
      <c r="S2" s="38" t="s">
        <v>19</v>
      </c>
      <c r="U2" s="39" t="s">
        <v>20</v>
      </c>
      <c r="Y2" s="40" t="s">
        <v>21</v>
      </c>
      <c r="Z2" s="41" t="s">
        <v>22</v>
      </c>
      <c r="AA2" s="39" t="s">
        <v>23</v>
      </c>
      <c r="AE2" s="42"/>
      <c r="AF2" s="42"/>
      <c r="AG2" s="43" t="s">
        <v>24</v>
      </c>
      <c r="AH2" s="44">
        <v>8.0</v>
      </c>
      <c r="AI2" s="45">
        <f t="shared" ref="AI2:AK2" si="2">AH2+1</f>
        <v>9</v>
      </c>
      <c r="AJ2" s="45">
        <f t="shared" si="2"/>
        <v>10</v>
      </c>
      <c r="AK2" s="45">
        <f t="shared" si="2"/>
        <v>11</v>
      </c>
      <c r="AL2" s="45"/>
      <c r="AM2" s="45"/>
      <c r="AN2" s="45"/>
      <c r="AO2" s="45"/>
      <c r="AP2" s="45">
        <f t="shared" si="3"/>
        <v>12</v>
      </c>
      <c r="AQ2" s="45">
        <f t="shared" si="4"/>
        <v>13</v>
      </c>
      <c r="AS2" s="39"/>
    </row>
    <row r="3" ht="54.75" customHeight="1">
      <c r="C3" s="46" t="s">
        <v>25</v>
      </c>
      <c r="D3" s="47" t="s">
        <v>26</v>
      </c>
      <c r="E3" s="48" t="s">
        <v>27</v>
      </c>
      <c r="F3" s="49" t="s">
        <v>28</v>
      </c>
      <c r="G3" s="50" t="s">
        <v>12</v>
      </c>
      <c r="H3" s="51" t="s">
        <v>29</v>
      </c>
      <c r="I3" s="51" t="s">
        <v>30</v>
      </c>
      <c r="J3" s="51" t="s">
        <v>31</v>
      </c>
      <c r="K3" s="52" t="s">
        <v>32</v>
      </c>
      <c r="L3" s="53" t="s">
        <v>33</v>
      </c>
      <c r="M3" s="54" t="s">
        <v>32</v>
      </c>
      <c r="N3" s="54" t="s">
        <v>33</v>
      </c>
      <c r="O3" s="52" t="s">
        <v>32</v>
      </c>
      <c r="P3" s="53" t="s">
        <v>33</v>
      </c>
      <c r="Q3" s="54" t="s">
        <v>34</v>
      </c>
      <c r="R3" s="54" t="s">
        <v>35</v>
      </c>
      <c r="S3" s="55" t="s">
        <v>36</v>
      </c>
      <c r="T3" s="55" t="s">
        <v>37</v>
      </c>
      <c r="U3" s="48" t="s">
        <v>38</v>
      </c>
      <c r="V3" s="56" t="s">
        <v>39</v>
      </c>
      <c r="W3" s="56" t="s">
        <v>40</v>
      </c>
      <c r="Z3" s="23" t="s">
        <v>41</v>
      </c>
      <c r="AA3" s="23" t="s">
        <v>42</v>
      </c>
      <c r="AB3" s="23"/>
      <c r="AC3" s="23" t="s">
        <v>43</v>
      </c>
      <c r="AD3" s="23" t="s">
        <v>44</v>
      </c>
      <c r="AE3" s="57"/>
      <c r="AF3" s="57"/>
      <c r="AG3" s="25" t="s">
        <v>45</v>
      </c>
      <c r="AH3" s="58" t="s">
        <v>46</v>
      </c>
      <c r="AS3" s="23" t="s">
        <v>47</v>
      </c>
    </row>
    <row r="4" ht="12.75" customHeight="1">
      <c r="A4" s="10"/>
      <c r="B4" s="10"/>
      <c r="C4" s="59" t="str">
        <f t="array" ref="C4">States!I2:I58</f>
        <v>#REF!</v>
      </c>
      <c r="D4" s="60" t="s">
        <v>48</v>
      </c>
      <c r="E4" s="48"/>
      <c r="F4" s="61"/>
      <c r="K4" s="62"/>
      <c r="L4" s="36"/>
      <c r="O4" s="62"/>
      <c r="P4" s="36"/>
      <c r="U4" s="63" t="str">
        <f>"CURRENT TIME: "&amp;TEXT(now(),"M/DD H:mm")</f>
        <v>CURRENT TIME: 12/26 11:14</v>
      </c>
      <c r="AB4" s="23"/>
      <c r="AE4" s="24" t="s">
        <v>49</v>
      </c>
      <c r="AF4" s="24" t="s">
        <v>50</v>
      </c>
      <c r="AH4" s="64" t="s">
        <v>51</v>
      </c>
      <c r="AI4" s="64" t="s">
        <v>52</v>
      </c>
      <c r="AJ4" s="64" t="s">
        <v>53</v>
      </c>
      <c r="AK4" s="64" t="s">
        <v>54</v>
      </c>
      <c r="AL4" s="64"/>
      <c r="AM4" s="64"/>
      <c r="AN4" s="64"/>
      <c r="AO4" s="64"/>
      <c r="AP4" s="64" t="s">
        <v>55</v>
      </c>
      <c r="AQ4" s="65" t="s">
        <v>36</v>
      </c>
    </row>
    <row r="5">
      <c r="A5" s="66" t="str">
        <f t="array" ref="A5:B5">{States!A3:A58,States!C3:C58}</f>
        <v>#REF!</v>
      </c>
      <c r="B5" s="67" t="e">
        <v>#REF!</v>
      </c>
      <c r="C5" s="68"/>
      <c r="D5" s="69" t="s">
        <v>56</v>
      </c>
      <c r="E5" s="70">
        <v>43923.5</v>
      </c>
      <c r="F5" s="71">
        <v>4.0</v>
      </c>
      <c r="G5" s="72" t="str">
        <f t="shared" ref="G5:G60" si="7">HYPERLINK(B5,A5)</f>
        <v>#REF!</v>
      </c>
      <c r="H5" s="73">
        <v>147.0</v>
      </c>
      <c r="I5" s="73">
        <f>3366+2164-126</f>
        <v>5404</v>
      </c>
      <c r="J5" s="73"/>
      <c r="K5" s="74"/>
      <c r="L5" s="75">
        <v>13.0</v>
      </c>
      <c r="M5" s="73"/>
      <c r="N5" s="75"/>
      <c r="O5" s="74"/>
      <c r="P5" s="75"/>
      <c r="Q5" s="73"/>
      <c r="R5" s="73">
        <v>3.0</v>
      </c>
      <c r="S5" s="76">
        <f t="shared" ref="S5:S60" si="8">sum(H5:J5)</f>
        <v>5551</v>
      </c>
      <c r="T5" s="77">
        <f t="shared" ref="T5:T16" si="9">if(AND(HOUR(E5)=0,MINUTE(E5)=0),E5,E5+time(F5,0,0))</f>
        <v>43923.66667</v>
      </c>
      <c r="U5" s="78">
        <v>43923.927777777775</v>
      </c>
      <c r="V5" s="79" t="s">
        <v>57</v>
      </c>
      <c r="W5" s="80"/>
      <c r="X5" s="81" t="str">
        <f t="array" ref="X5">AND(OR(H5:J5&lt;&gt;AH5:AJ5,R5:S5&lt;&gt;AP5:AQ5,L5&lt;K5,N5&lt;M5,P5&lt;O5),ISBLANK(W5))</f>
        <v>#REF!</v>
      </c>
      <c r="Y5" s="82" t="str">
        <f t="shared" ref="Y5:Y60" si="10">maxifs(Checks!P:P,Checks!A:A,G5)</f>
        <v>#N/A</v>
      </c>
      <c r="Z5" s="83" t="str">
        <f t="shared" ref="Z5:Z60" si="11">if(SUMPRODUCT('#Reporting'!A$10:A64=G5,ISBLANK('#Reporting'!I$10:I64))&gt;0,"Check Reporting Tab", "")</f>
        <v>#REF!</v>
      </c>
      <c r="AA5" s="84" t="str">
        <f t="shared" ref="AA5:AA60" si="12">IF(AF5="",ifs(AB5="","No Data",AB5=0,"Uncertain",AB5&gt;0,"Review",AB5&lt;0,"Current",AB5="","No Data"),AF5)</f>
        <v>No Data</v>
      </c>
      <c r="AB5" s="85" t="str">
        <f t="shared" ref="AB5:AB60" si="13">if(AD5="","",AD5-max(Y5,U5))</f>
        <v/>
      </c>
      <c r="AC5" s="86" t="str">
        <f t="shared" ref="AC5:AC60" si="14">IF(AD5="","Never",ROUND((NOW()-AD5)*24,0) &amp; " hrs ago")</f>
        <v>Never</v>
      </c>
      <c r="AD5" s="87" t="str">
        <f t="shared" ref="AD5:AD60" si="15">iferror(VLOOKUP(AE5,URLWatchClone!B:K,match("LastUpdate",URLWatchClone!$1:$1)-1,0),"")</f>
        <v/>
      </c>
      <c r="AE5" s="57" t="s">
        <v>58</v>
      </c>
      <c r="AF5" s="57" t="str">
        <f t="shared" ref="AF5:AF60" si="16">iferror(VLOOKUP(AE5,URLWatchClone!B:K,match("Error",URLWatchClone!$1:$1)-1,0),"")</f>
        <v/>
      </c>
      <c r="AG5" s="88">
        <f t="shared" ref="AG5:AG57" si="17">ROUND((NOW()-T5)*24,0)</f>
        <v>6427</v>
      </c>
      <c r="AH5" s="89" t="str">
        <f t="shared" ref="AH5:AK5" si="5">vlookup($A5,'States current old'!$A:$G,AH$1,0)</f>
        <v>#REF!</v>
      </c>
      <c r="AI5" s="89" t="str">
        <f t="shared" si="5"/>
        <v>#REF!</v>
      </c>
      <c r="AJ5" s="89" t="str">
        <f t="shared" si="5"/>
        <v>#REF!</v>
      </c>
      <c r="AK5" s="89" t="str">
        <f t="shared" si="5"/>
        <v>#REF!</v>
      </c>
      <c r="AL5" s="89"/>
      <c r="AM5" s="89"/>
      <c r="AN5" s="89"/>
      <c r="AO5" s="89"/>
      <c r="AP5" s="89" t="str">
        <f t="shared" ref="AP5:AQ5" si="6">vlookup($A5,'States current old'!$A:$G,AP$1,0)</f>
        <v>#REF!</v>
      </c>
      <c r="AQ5" s="89" t="str">
        <f t="shared" si="6"/>
        <v>#REF!</v>
      </c>
      <c r="AR5" s="90">
        <f t="shared" ref="AR5:AR60" si="20">S5-sum(H5:I5)</f>
        <v>0</v>
      </c>
      <c r="AS5" s="91" t="str">
        <f t="shared" ref="AS5:AS60" si="21">if(OR(Z5="Check Reporting Tab",not(AA5="Current"), not(sum(H5:J5)=S5)),True,False)</f>
        <v>#REF!</v>
      </c>
    </row>
    <row r="6">
      <c r="A6" s="66"/>
      <c r="B6" s="67"/>
      <c r="C6" s="68"/>
      <c r="D6" s="69" t="s">
        <v>59</v>
      </c>
      <c r="E6" s="92">
        <v>43921.0</v>
      </c>
      <c r="F6" s="71">
        <v>1.0</v>
      </c>
      <c r="G6" s="72" t="str">
        <f t="shared" si="7"/>
        <v/>
      </c>
      <c r="H6" s="93">
        <v>1270.0</v>
      </c>
      <c r="I6" s="73">
        <f>8619 - 1270</f>
        <v>7349</v>
      </c>
      <c r="J6" s="73"/>
      <c r="K6" s="74"/>
      <c r="L6" s="75"/>
      <c r="M6" s="73"/>
      <c r="N6" s="75"/>
      <c r="O6" s="74"/>
      <c r="P6" s="75"/>
      <c r="Q6" s="73"/>
      <c r="R6" s="73">
        <v>17.0</v>
      </c>
      <c r="S6" s="94">
        <f t="shared" si="8"/>
        <v>8619</v>
      </c>
      <c r="T6" s="77">
        <f t="shared" si="9"/>
        <v>43921</v>
      </c>
      <c r="U6" s="78"/>
      <c r="V6" s="79" t="s">
        <v>57</v>
      </c>
      <c r="W6" s="80"/>
      <c r="X6" s="81" t="str">
        <f t="array" ref="X6">AND(OR(H6:J6&lt;&gt;AH6:AJ6,R6:S6&lt;&gt;AP6:AQ6,L6&lt;K6,N6&lt;M6,P6&lt;O6),ISBLANK(W6))</f>
        <v>#REF!</v>
      </c>
      <c r="Y6" s="82" t="str">
        <f t="shared" si="10"/>
        <v>#N/A</v>
      </c>
      <c r="Z6" s="83" t="str">
        <f t="shared" si="11"/>
        <v>#REF!</v>
      </c>
      <c r="AA6" s="84" t="str">
        <f t="shared" si="12"/>
        <v>No Data</v>
      </c>
      <c r="AB6" s="85" t="str">
        <f t="shared" si="13"/>
        <v/>
      </c>
      <c r="AC6" s="86" t="str">
        <f t="shared" si="14"/>
        <v>Never</v>
      </c>
      <c r="AD6" s="87" t="str">
        <f t="shared" si="15"/>
        <v/>
      </c>
      <c r="AE6" s="57" t="s">
        <v>60</v>
      </c>
      <c r="AF6" s="57" t="str">
        <f t="shared" si="16"/>
        <v/>
      </c>
      <c r="AG6" s="88">
        <f t="shared" si="17"/>
        <v>6491</v>
      </c>
      <c r="AH6" s="89" t="str">
        <f t="shared" ref="AH6:AK6" si="18">vlookup($A6,'States current old'!$A:$G,AH$1,0)</f>
        <v>#REF!</v>
      </c>
      <c r="AI6" s="89" t="str">
        <f t="shared" si="18"/>
        <v>#REF!</v>
      </c>
      <c r="AJ6" s="89" t="str">
        <f t="shared" si="18"/>
        <v>#REF!</v>
      </c>
      <c r="AK6" s="89" t="str">
        <f t="shared" si="18"/>
        <v>#REF!</v>
      </c>
      <c r="AL6" s="89"/>
      <c r="AM6" s="89"/>
      <c r="AN6" s="89"/>
      <c r="AO6" s="89"/>
      <c r="AP6" s="89" t="str">
        <f t="shared" ref="AP6:AQ6" si="19">vlookup($A6,'States current old'!$A:$G,AP$1,0)</f>
        <v>#REF!</v>
      </c>
      <c r="AQ6" s="89" t="str">
        <f t="shared" si="19"/>
        <v>#REF!</v>
      </c>
      <c r="AR6" s="65">
        <f t="shared" si="20"/>
        <v>0</v>
      </c>
      <c r="AS6" s="91" t="str">
        <f t="shared" si="21"/>
        <v>#REF!</v>
      </c>
    </row>
    <row r="7">
      <c r="A7" s="66"/>
      <c r="B7" s="95"/>
      <c r="C7" s="68"/>
      <c r="D7" s="96" t="s">
        <v>61</v>
      </c>
      <c r="E7" s="70">
        <v>43921.58263888889</v>
      </c>
      <c r="F7" s="71">
        <v>1.0</v>
      </c>
      <c r="G7" s="72" t="str">
        <f t="shared" si="7"/>
        <v/>
      </c>
      <c r="H7" s="73">
        <v>523.0</v>
      </c>
      <c r="I7" s="73">
        <v>5959.0</v>
      </c>
      <c r="J7" s="73"/>
      <c r="K7" s="74">
        <v>66.0</v>
      </c>
      <c r="L7" s="97">
        <v>64.0</v>
      </c>
      <c r="M7" s="73"/>
      <c r="N7" s="75"/>
      <c r="O7" s="74">
        <v>23.0</v>
      </c>
      <c r="P7" s="97">
        <v>23.0</v>
      </c>
      <c r="Q7" s="73">
        <v>35.0</v>
      </c>
      <c r="R7" s="73">
        <v>8.0</v>
      </c>
      <c r="S7" s="76">
        <f t="shared" si="8"/>
        <v>6482</v>
      </c>
      <c r="T7" s="77">
        <f t="shared" si="9"/>
        <v>43921.62431</v>
      </c>
      <c r="U7" s="78"/>
      <c r="V7" s="79"/>
      <c r="W7" s="80"/>
      <c r="X7" s="81" t="str">
        <f t="array" ref="X7">AND(OR(H7:J7&lt;&gt;AH7:AJ7,R7:S7&lt;&gt;AP7:AQ7,L7&lt;K7,N7&lt;M7,P7&lt;O7),ISBLANK(W7))</f>
        <v>#REF!</v>
      </c>
      <c r="Y7" s="82" t="str">
        <f t="shared" si="10"/>
        <v>#N/A</v>
      </c>
      <c r="Z7" s="83" t="str">
        <f t="shared" si="11"/>
        <v>#REF!</v>
      </c>
      <c r="AA7" s="84" t="str">
        <f t="shared" si="12"/>
        <v>No Data</v>
      </c>
      <c r="AB7" s="85" t="str">
        <f t="shared" si="13"/>
        <v/>
      </c>
      <c r="AC7" s="86" t="str">
        <f t="shared" si="14"/>
        <v>Never</v>
      </c>
      <c r="AD7" s="87" t="str">
        <f t="shared" si="15"/>
        <v/>
      </c>
      <c r="AE7" s="57" t="s">
        <v>62</v>
      </c>
      <c r="AF7" s="57" t="str">
        <f t="shared" si="16"/>
        <v/>
      </c>
      <c r="AG7" s="88">
        <f t="shared" si="17"/>
        <v>6476</v>
      </c>
      <c r="AH7" s="89" t="str">
        <f t="shared" ref="AH7:AK7" si="22">vlookup($A7,'States current old'!$A:$G,AH$1,0)</f>
        <v>#REF!</v>
      </c>
      <c r="AI7" s="89" t="str">
        <f t="shared" si="22"/>
        <v>#REF!</v>
      </c>
      <c r="AJ7" s="89" t="str">
        <f t="shared" si="22"/>
        <v>#REF!</v>
      </c>
      <c r="AK7" s="89" t="str">
        <f t="shared" si="22"/>
        <v>#REF!</v>
      </c>
      <c r="AL7" s="89"/>
      <c r="AM7" s="89"/>
      <c r="AN7" s="89"/>
      <c r="AO7" s="89"/>
      <c r="AP7" s="89" t="str">
        <f t="shared" ref="AP7:AQ7" si="23">vlookup($A7,'States current old'!$A:$G,AP$1,0)</f>
        <v>#REF!</v>
      </c>
      <c r="AQ7" s="89" t="str">
        <f t="shared" si="23"/>
        <v>#REF!</v>
      </c>
      <c r="AR7" s="90">
        <f t="shared" si="20"/>
        <v>0</v>
      </c>
      <c r="AS7" s="91" t="str">
        <f t="shared" si="21"/>
        <v>#REF!</v>
      </c>
    </row>
    <row r="8">
      <c r="A8" s="66"/>
      <c r="B8" s="95"/>
      <c r="C8" s="98"/>
      <c r="D8" s="69" t="s">
        <v>63</v>
      </c>
      <c r="E8" s="70">
        <v>43920.0</v>
      </c>
      <c r="F8" s="71">
        <v>7.0</v>
      </c>
      <c r="G8" s="99" t="str">
        <f t="shared" si="7"/>
        <v/>
      </c>
      <c r="H8" s="73"/>
      <c r="I8" s="73">
        <v>3.0</v>
      </c>
      <c r="J8" s="73">
        <v>2.0</v>
      </c>
      <c r="K8" s="74"/>
      <c r="L8" s="75"/>
      <c r="M8" s="73"/>
      <c r="N8" s="75"/>
      <c r="O8" s="74"/>
      <c r="P8" s="75"/>
      <c r="Q8" s="73"/>
      <c r="R8" s="73">
        <v>0.0</v>
      </c>
      <c r="S8" s="76">
        <f t="shared" si="8"/>
        <v>5</v>
      </c>
      <c r="T8" s="77">
        <f t="shared" si="9"/>
        <v>43920</v>
      </c>
      <c r="U8" s="78"/>
      <c r="V8" s="79"/>
      <c r="W8" s="80"/>
      <c r="X8" s="81" t="str">
        <f t="array" ref="X8">AND(OR(H8:J8&lt;&gt;AH8:AJ8,R8:S8&lt;&gt;AP8:AQ8,L8&lt;K8,N8&lt;M8,P8&lt;O8),ISBLANK(W8))</f>
        <v>#REF!</v>
      </c>
      <c r="Y8" s="82" t="str">
        <f t="shared" si="10"/>
        <v>#N/A</v>
      </c>
      <c r="Z8" s="83" t="str">
        <f t="shared" si="11"/>
        <v>#REF!</v>
      </c>
      <c r="AA8" s="84" t="str">
        <f t="shared" si="12"/>
        <v>No Data</v>
      </c>
      <c r="AB8" s="100" t="str">
        <f t="shared" si="13"/>
        <v/>
      </c>
      <c r="AC8" s="86" t="str">
        <f t="shared" si="14"/>
        <v>Never</v>
      </c>
      <c r="AD8" s="87" t="str">
        <f t="shared" si="15"/>
        <v/>
      </c>
      <c r="AE8" s="57" t="s">
        <v>64</v>
      </c>
      <c r="AF8" s="57" t="str">
        <f t="shared" si="16"/>
        <v/>
      </c>
      <c r="AG8" s="88">
        <f t="shared" si="17"/>
        <v>6515</v>
      </c>
      <c r="AH8" s="89" t="str">
        <f t="shared" ref="AH8:AK8" si="24">vlookup($A8,'States current old'!$A:$G,AH$1,0)</f>
        <v>#REF!</v>
      </c>
      <c r="AI8" s="89" t="str">
        <f t="shared" si="24"/>
        <v>#REF!</v>
      </c>
      <c r="AJ8" s="89" t="str">
        <f t="shared" si="24"/>
        <v>#REF!</v>
      </c>
      <c r="AK8" s="89" t="str">
        <f t="shared" si="24"/>
        <v>#REF!</v>
      </c>
      <c r="AL8" s="89"/>
      <c r="AM8" s="89"/>
      <c r="AN8" s="89"/>
      <c r="AO8" s="89"/>
      <c r="AP8" s="89" t="str">
        <f t="shared" ref="AP8:AQ8" si="25">vlookup($A8,'States current old'!$A:$G,AP$1,0)</f>
        <v>#REF!</v>
      </c>
      <c r="AQ8" s="89" t="str">
        <f t="shared" si="25"/>
        <v>#REF!</v>
      </c>
      <c r="AR8" s="90">
        <f t="shared" si="20"/>
        <v>2</v>
      </c>
      <c r="AS8" s="91" t="str">
        <f t="shared" si="21"/>
        <v>#REF!</v>
      </c>
    </row>
    <row r="9">
      <c r="A9" s="66"/>
      <c r="B9" s="95"/>
      <c r="C9" s="68"/>
      <c r="D9" s="69" t="s">
        <v>65</v>
      </c>
      <c r="E9" s="70">
        <v>43921.0</v>
      </c>
      <c r="F9" s="71">
        <v>1.0</v>
      </c>
      <c r="G9" s="72" t="str">
        <f t="shared" si="7"/>
        <v/>
      </c>
      <c r="H9" s="73">
        <v>1289.0</v>
      </c>
      <c r="I9" s="73">
        <f>19371-1289</f>
        <v>18082</v>
      </c>
      <c r="J9" s="73"/>
      <c r="K9" s="74"/>
      <c r="L9" s="75">
        <v>78.0</v>
      </c>
      <c r="M9" s="73"/>
      <c r="N9" s="75">
        <v>30.0</v>
      </c>
      <c r="O9" s="74"/>
      <c r="P9" s="75"/>
      <c r="Q9" s="73"/>
      <c r="R9" s="73">
        <v>24.0</v>
      </c>
      <c r="S9" s="76">
        <f t="shared" si="8"/>
        <v>19371</v>
      </c>
      <c r="T9" s="77">
        <f t="shared" si="9"/>
        <v>43921</v>
      </c>
      <c r="U9" s="70"/>
      <c r="V9" s="79"/>
      <c r="W9" s="80"/>
      <c r="X9" s="81" t="str">
        <f t="array" ref="X9">AND(OR(H9:J9&lt;&gt;AH9:AJ9,R9:S9&lt;&gt;AP9:AQ9,L9&lt;K9,N9&lt;M9,P9&lt;O9),ISBLANK(W9))</f>
        <v>#REF!</v>
      </c>
      <c r="Y9" s="82" t="str">
        <f t="shared" si="10"/>
        <v>#N/A</v>
      </c>
      <c r="Z9" s="83" t="str">
        <f t="shared" si="11"/>
        <v>#REF!</v>
      </c>
      <c r="AA9" s="84" t="str">
        <f t="shared" si="12"/>
        <v>No Data</v>
      </c>
      <c r="AB9" s="100" t="str">
        <f t="shared" si="13"/>
        <v/>
      </c>
      <c r="AC9" s="86" t="str">
        <f t="shared" si="14"/>
        <v>Never</v>
      </c>
      <c r="AD9" s="87" t="str">
        <f t="shared" si="15"/>
        <v/>
      </c>
      <c r="AE9" s="57" t="s">
        <v>66</v>
      </c>
      <c r="AF9" s="57" t="str">
        <f t="shared" si="16"/>
        <v/>
      </c>
      <c r="AG9" s="88">
        <f t="shared" si="17"/>
        <v>6491</v>
      </c>
      <c r="AH9" s="89" t="str">
        <f t="shared" ref="AH9:AK9" si="26">vlookup($A9,'States current old'!$A:$G,AH$1,0)</f>
        <v>#REF!</v>
      </c>
      <c r="AI9" s="89" t="str">
        <f t="shared" si="26"/>
        <v>#REF!</v>
      </c>
      <c r="AJ9" s="89" t="str">
        <f t="shared" si="26"/>
        <v>#REF!</v>
      </c>
      <c r="AK9" s="89" t="str">
        <f t="shared" si="26"/>
        <v>#REF!</v>
      </c>
      <c r="AL9" s="89"/>
      <c r="AM9" s="89"/>
      <c r="AN9" s="89"/>
      <c r="AO9" s="89"/>
      <c r="AP9" s="89" t="str">
        <f t="shared" ref="AP9:AQ9" si="27">vlookup($A9,'States current old'!$A:$G,AP$1,0)</f>
        <v>#REF!</v>
      </c>
      <c r="AQ9" s="89" t="str">
        <f t="shared" si="27"/>
        <v>#REF!</v>
      </c>
      <c r="AR9" s="90">
        <f t="shared" si="20"/>
        <v>0</v>
      </c>
      <c r="AS9" s="91" t="str">
        <f t="shared" si="21"/>
        <v>#REF!</v>
      </c>
    </row>
    <row r="10">
      <c r="A10" s="66"/>
      <c r="B10" s="95"/>
      <c r="C10" s="68"/>
      <c r="D10" s="69" t="s">
        <v>67</v>
      </c>
      <c r="E10" s="92">
        <v>43921.541666666664</v>
      </c>
      <c r="F10" s="101">
        <v>3.0</v>
      </c>
      <c r="G10" s="72" t="str">
        <f t="shared" si="7"/>
        <v/>
      </c>
      <c r="H10" s="102">
        <v>7482.0</v>
      </c>
      <c r="I10" s="73">
        <f>28704-6932</f>
        <v>21772</v>
      </c>
      <c r="J10" s="102">
        <v>57400.0</v>
      </c>
      <c r="K10" s="103">
        <v>1617.0</v>
      </c>
      <c r="L10" s="104">
        <v>1617.0</v>
      </c>
      <c r="M10" s="102">
        <v>657.0</v>
      </c>
      <c r="N10" s="105">
        <v>657.0</v>
      </c>
      <c r="O10" s="103"/>
      <c r="P10" s="105"/>
      <c r="Q10" s="102"/>
      <c r="R10" s="102">
        <v>153.0</v>
      </c>
      <c r="S10" s="76">
        <f t="shared" si="8"/>
        <v>86654</v>
      </c>
      <c r="T10" s="77">
        <f t="shared" si="9"/>
        <v>43921.66667</v>
      </c>
      <c r="U10" s="92"/>
      <c r="V10" s="79"/>
      <c r="W10" s="80"/>
      <c r="X10" s="81" t="str">
        <f t="array" ref="X10">AND(OR(H10:J10&lt;&gt;AH10:AJ10,R10:S10&lt;&gt;AP10:AQ10,L10&lt;K10,N10&lt;M10,P10&lt;O10),ISBLANK(W10))</f>
        <v>#REF!</v>
      </c>
      <c r="Y10" s="82" t="str">
        <f t="shared" si="10"/>
        <v>#N/A</v>
      </c>
      <c r="Z10" s="83" t="str">
        <f t="shared" si="11"/>
        <v>#REF!</v>
      </c>
      <c r="AA10" s="84" t="str">
        <f t="shared" si="12"/>
        <v>No Data</v>
      </c>
      <c r="AB10" s="85" t="str">
        <f t="shared" si="13"/>
        <v/>
      </c>
      <c r="AC10" s="86" t="str">
        <f t="shared" si="14"/>
        <v>Never</v>
      </c>
      <c r="AD10" s="87" t="str">
        <f t="shared" si="15"/>
        <v/>
      </c>
      <c r="AE10" s="57" t="s">
        <v>68</v>
      </c>
      <c r="AF10" s="57" t="str">
        <f t="shared" si="16"/>
        <v/>
      </c>
      <c r="AG10" s="88">
        <f t="shared" si="17"/>
        <v>6475</v>
      </c>
      <c r="AH10" s="89" t="str">
        <f t="shared" ref="AH10:AK10" si="28">vlookup($A10,'States current old'!$A:$G,AH$1,0)</f>
        <v>#REF!</v>
      </c>
      <c r="AI10" s="89" t="str">
        <f t="shared" si="28"/>
        <v>#REF!</v>
      </c>
      <c r="AJ10" s="89" t="str">
        <f t="shared" si="28"/>
        <v>#REF!</v>
      </c>
      <c r="AK10" s="89" t="str">
        <f t="shared" si="28"/>
        <v>#REF!</v>
      </c>
      <c r="AL10" s="89"/>
      <c r="AM10" s="89"/>
      <c r="AN10" s="89"/>
      <c r="AO10" s="89"/>
      <c r="AP10" s="89" t="str">
        <f t="shared" ref="AP10:AQ10" si="29">vlookup($A10,'States current old'!$A:$G,AP$1,0)</f>
        <v>#REF!</v>
      </c>
      <c r="AQ10" s="89" t="str">
        <f t="shared" si="29"/>
        <v>#REF!</v>
      </c>
      <c r="AR10" s="90">
        <f t="shared" si="20"/>
        <v>57400</v>
      </c>
      <c r="AS10" s="91" t="str">
        <f t="shared" si="21"/>
        <v>#REF!</v>
      </c>
    </row>
    <row r="11">
      <c r="A11" s="66"/>
      <c r="B11" s="95"/>
      <c r="C11" s="68"/>
      <c r="D11" s="69" t="s">
        <v>69</v>
      </c>
      <c r="E11" s="70">
        <v>43920.666666666664</v>
      </c>
      <c r="F11" s="101">
        <v>2.0</v>
      </c>
      <c r="G11" s="72" t="str">
        <f t="shared" si="7"/>
        <v/>
      </c>
      <c r="H11" s="73">
        <v>2627.0</v>
      </c>
      <c r="I11" s="73">
        <f>15364 - 2627</f>
        <v>12737</v>
      </c>
      <c r="J11" s="73"/>
      <c r="K11" s="74"/>
      <c r="L11" s="75">
        <v>414.0</v>
      </c>
      <c r="M11" s="73"/>
      <c r="N11" s="75"/>
      <c r="O11" s="74"/>
      <c r="P11" s="75"/>
      <c r="Q11" s="73"/>
      <c r="R11" s="73">
        <v>51.0</v>
      </c>
      <c r="S11" s="76">
        <f t="shared" si="8"/>
        <v>15364</v>
      </c>
      <c r="T11" s="77">
        <f t="shared" si="9"/>
        <v>43920.75</v>
      </c>
      <c r="U11" s="70"/>
      <c r="V11" s="79"/>
      <c r="W11" s="79"/>
      <c r="X11" s="81" t="str">
        <f t="array" ref="X11">AND(OR(H11:J11&lt;&gt;AH11:AJ11,R11:S11&lt;&gt;AP11:AQ11,L11&lt;K11,N11&lt;M11,P11&lt;O11),ISBLANK(W11))</f>
        <v>#REF!</v>
      </c>
      <c r="Y11" s="82" t="str">
        <f t="shared" si="10"/>
        <v>#N/A</v>
      </c>
      <c r="Z11" s="83" t="str">
        <f t="shared" si="11"/>
        <v>#REF!</v>
      </c>
      <c r="AA11" s="84" t="str">
        <f t="shared" si="12"/>
        <v>No Data</v>
      </c>
      <c r="AB11" s="85" t="str">
        <f t="shared" si="13"/>
        <v/>
      </c>
      <c r="AC11" s="86" t="str">
        <f t="shared" si="14"/>
        <v>Never</v>
      </c>
      <c r="AD11" s="87" t="str">
        <f t="shared" si="15"/>
        <v/>
      </c>
      <c r="AE11" s="57" t="s">
        <v>70</v>
      </c>
      <c r="AF11" s="57" t="str">
        <f t="shared" si="16"/>
        <v/>
      </c>
      <c r="AG11" s="88">
        <f t="shared" si="17"/>
        <v>6497</v>
      </c>
      <c r="AH11" s="89" t="str">
        <f t="shared" ref="AH11:AK11" si="30">vlookup($A11,'States current old'!$A:$G,AH$1,0)</f>
        <v>#REF!</v>
      </c>
      <c r="AI11" s="89" t="str">
        <f t="shared" si="30"/>
        <v>#REF!</v>
      </c>
      <c r="AJ11" s="89" t="str">
        <f t="shared" si="30"/>
        <v>#REF!</v>
      </c>
      <c r="AK11" s="89" t="str">
        <f t="shared" si="30"/>
        <v>#REF!</v>
      </c>
      <c r="AL11" s="89"/>
      <c r="AM11" s="89"/>
      <c r="AN11" s="89"/>
      <c r="AO11" s="89"/>
      <c r="AP11" s="89" t="str">
        <f t="shared" ref="AP11:AQ11" si="31">vlookup($A11,'States current old'!$A:$G,AP$1,0)</f>
        <v>#REF!</v>
      </c>
      <c r="AQ11" s="89" t="str">
        <f t="shared" si="31"/>
        <v>#REF!</v>
      </c>
      <c r="AR11" s="90">
        <f t="shared" si="20"/>
        <v>0</v>
      </c>
      <c r="AS11" s="91" t="str">
        <f t="shared" si="21"/>
        <v>#REF!</v>
      </c>
    </row>
    <row r="12">
      <c r="A12" s="66"/>
      <c r="B12" s="95"/>
      <c r="C12" s="68"/>
      <c r="D12" s="69" t="s">
        <v>71</v>
      </c>
      <c r="E12" s="70">
        <v>43921.5625</v>
      </c>
      <c r="F12" s="71">
        <v>0.0</v>
      </c>
      <c r="G12" s="72" t="str">
        <f t="shared" si="7"/>
        <v/>
      </c>
      <c r="H12" s="73">
        <v>3128.0</v>
      </c>
      <c r="I12" s="73">
        <f>15600-2571</f>
        <v>13029</v>
      </c>
      <c r="J12" s="73"/>
      <c r="K12" s="74">
        <v>608.0</v>
      </c>
      <c r="L12" s="75">
        <v>608.0</v>
      </c>
      <c r="M12" s="73"/>
      <c r="N12" s="75"/>
      <c r="O12" s="74"/>
      <c r="P12" s="75"/>
      <c r="Q12" s="73"/>
      <c r="R12" s="73">
        <v>69.0</v>
      </c>
      <c r="S12" s="76">
        <f t="shared" si="8"/>
        <v>16157</v>
      </c>
      <c r="T12" s="77">
        <f t="shared" si="9"/>
        <v>43921.5625</v>
      </c>
      <c r="U12" s="70"/>
      <c r="V12" s="79"/>
      <c r="W12" s="79"/>
      <c r="X12" s="81" t="str">
        <f t="array" ref="X12">AND(OR(H12:J12&lt;&gt;AH12:AJ12,R12:S12&lt;&gt;AP12:AQ12,L12&lt;K12,N12&lt;M12,P12&lt;O12),ISBLANK(W12))</f>
        <v>#REF!</v>
      </c>
      <c r="Y12" s="82" t="str">
        <f t="shared" si="10"/>
        <v>#N/A</v>
      </c>
      <c r="Z12" s="83" t="str">
        <f t="shared" si="11"/>
        <v>#REF!</v>
      </c>
      <c r="AA12" s="84" t="str">
        <f t="shared" si="12"/>
        <v>No Data</v>
      </c>
      <c r="AB12" s="85" t="str">
        <f t="shared" si="13"/>
        <v/>
      </c>
      <c r="AC12" s="86" t="str">
        <f t="shared" si="14"/>
        <v>Never</v>
      </c>
      <c r="AD12" s="87" t="str">
        <f t="shared" si="15"/>
        <v/>
      </c>
      <c r="AE12" s="57" t="s">
        <v>72</v>
      </c>
      <c r="AF12" s="57" t="str">
        <f t="shared" si="16"/>
        <v/>
      </c>
      <c r="AG12" s="88">
        <f t="shared" si="17"/>
        <v>6478</v>
      </c>
      <c r="AH12" s="89" t="str">
        <f t="shared" ref="AH12:AK12" si="32">vlookup($A12,'States current old'!$A:$G,AH$1,0)</f>
        <v>#REF!</v>
      </c>
      <c r="AI12" s="89" t="str">
        <f t="shared" si="32"/>
        <v>#REF!</v>
      </c>
      <c r="AJ12" s="89" t="str">
        <f t="shared" si="32"/>
        <v>#REF!</v>
      </c>
      <c r="AK12" s="89" t="str">
        <f t="shared" si="32"/>
        <v>#REF!</v>
      </c>
      <c r="AL12" s="89"/>
      <c r="AM12" s="89"/>
      <c r="AN12" s="89"/>
      <c r="AO12" s="89"/>
      <c r="AP12" s="89" t="str">
        <f t="shared" ref="AP12:AQ12" si="33">vlookup($A12,'States current old'!$A:$G,AP$1,0)</f>
        <v>#REF!</v>
      </c>
      <c r="AQ12" s="89" t="str">
        <f t="shared" si="33"/>
        <v>#REF!</v>
      </c>
      <c r="AR12" s="90">
        <f t="shared" si="20"/>
        <v>0</v>
      </c>
      <c r="AS12" s="91" t="str">
        <f t="shared" si="21"/>
        <v>#REF!</v>
      </c>
    </row>
    <row r="13">
      <c r="A13" s="66"/>
      <c r="B13" s="95"/>
      <c r="C13" s="68"/>
      <c r="D13" s="69" t="s">
        <v>73</v>
      </c>
      <c r="E13" s="70">
        <v>43920.0</v>
      </c>
      <c r="F13" s="71">
        <v>0.0</v>
      </c>
      <c r="G13" s="72" t="str">
        <f t="shared" si="7"/>
        <v/>
      </c>
      <c r="H13" s="73">
        <f>419+76</f>
        <v>495</v>
      </c>
      <c r="I13" s="73">
        <f>3058+204</f>
        <v>3262</v>
      </c>
      <c r="J13" s="73">
        <v>2.0</v>
      </c>
      <c r="K13" s="74"/>
      <c r="L13" s="75"/>
      <c r="M13" s="73"/>
      <c r="N13" s="75"/>
      <c r="O13" s="74"/>
      <c r="P13" s="75"/>
      <c r="Q13" s="73">
        <v>121.0</v>
      </c>
      <c r="R13" s="73">
        <v>9.0</v>
      </c>
      <c r="S13" s="76">
        <f t="shared" si="8"/>
        <v>3759</v>
      </c>
      <c r="T13" s="77">
        <f t="shared" si="9"/>
        <v>43920</v>
      </c>
      <c r="U13" s="70"/>
      <c r="V13" s="79"/>
      <c r="W13" s="80"/>
      <c r="X13" s="81" t="str">
        <f t="array" ref="X13">AND(OR(H13:J13&lt;&gt;AH13:AJ13,R13:S13&lt;&gt;AP13:AQ13,L13&lt;K13,N13&lt;M13,P13&lt;O13),ISBLANK(W13))</f>
        <v>#REF!</v>
      </c>
      <c r="Y13" s="82" t="str">
        <f t="shared" si="10"/>
        <v>#N/A</v>
      </c>
      <c r="Z13" s="83" t="str">
        <f t="shared" si="11"/>
        <v>#REF!</v>
      </c>
      <c r="AA13" s="84" t="str">
        <f t="shared" si="12"/>
        <v>No Data</v>
      </c>
      <c r="AB13" s="85" t="str">
        <f t="shared" si="13"/>
        <v/>
      </c>
      <c r="AC13" s="86" t="str">
        <f t="shared" si="14"/>
        <v>Never</v>
      </c>
      <c r="AD13" s="87" t="str">
        <f t="shared" si="15"/>
        <v/>
      </c>
      <c r="AE13" s="57" t="s">
        <v>74</v>
      </c>
      <c r="AF13" s="57" t="str">
        <f t="shared" si="16"/>
        <v/>
      </c>
      <c r="AG13" s="88">
        <f t="shared" si="17"/>
        <v>6515</v>
      </c>
      <c r="AH13" s="89" t="str">
        <f t="shared" ref="AH13:AK13" si="34">vlookup($A13,'States current old'!$A:$G,AH$1,0)</f>
        <v>#REF!</v>
      </c>
      <c r="AI13" s="89" t="str">
        <f t="shared" si="34"/>
        <v>#REF!</v>
      </c>
      <c r="AJ13" s="89" t="str">
        <f t="shared" si="34"/>
        <v>#REF!</v>
      </c>
      <c r="AK13" s="89" t="str">
        <f t="shared" si="34"/>
        <v>#REF!</v>
      </c>
      <c r="AL13" s="89"/>
      <c r="AM13" s="89"/>
      <c r="AN13" s="89"/>
      <c r="AO13" s="89"/>
      <c r="AP13" s="89" t="str">
        <f t="shared" ref="AP13:AQ13" si="35">vlookup($A13,'States current old'!$A:$G,AP$1,0)</f>
        <v>#REF!</v>
      </c>
      <c r="AQ13" s="89" t="str">
        <f t="shared" si="35"/>
        <v>#REF!</v>
      </c>
      <c r="AR13" s="90">
        <f t="shared" si="20"/>
        <v>2</v>
      </c>
      <c r="AS13" s="91" t="str">
        <f t="shared" si="21"/>
        <v>#REF!</v>
      </c>
    </row>
    <row r="14">
      <c r="A14" s="66"/>
      <c r="B14" s="95"/>
      <c r="C14" s="68"/>
      <c r="D14" s="69" t="s">
        <v>75</v>
      </c>
      <c r="E14" s="70">
        <v>43921.666666666664</v>
      </c>
      <c r="F14" s="71">
        <v>0.0</v>
      </c>
      <c r="G14" s="72" t="str">
        <f t="shared" si="7"/>
        <v/>
      </c>
      <c r="H14" s="73">
        <v>406.0</v>
      </c>
      <c r="I14" s="73">
        <v>3696.0</v>
      </c>
      <c r="J14" s="73"/>
      <c r="K14" s="74">
        <v>57.0</v>
      </c>
      <c r="L14" s="75">
        <v>64.0</v>
      </c>
      <c r="M14" s="73"/>
      <c r="N14" s="75"/>
      <c r="O14" s="74"/>
      <c r="P14" s="75"/>
      <c r="Q14" s="73">
        <v>22.0</v>
      </c>
      <c r="R14" s="73">
        <v>10.0</v>
      </c>
      <c r="S14" s="76">
        <f t="shared" si="8"/>
        <v>4102</v>
      </c>
      <c r="T14" s="77">
        <f t="shared" si="9"/>
        <v>43921.66667</v>
      </c>
      <c r="U14" s="78"/>
      <c r="V14" s="79"/>
      <c r="W14" s="80"/>
      <c r="X14" s="81" t="str">
        <f t="array" ref="X14">AND(OR(H14:J14&lt;&gt;AH14:AJ14,R14:S14&lt;&gt;AP14:AQ14,L14&lt;K14,N14&lt;M14,P14&lt;O14),ISBLANK(W14))</f>
        <v>#REF!</v>
      </c>
      <c r="Y14" s="82" t="str">
        <f t="shared" si="10"/>
        <v>#N/A</v>
      </c>
      <c r="Z14" s="83" t="str">
        <f t="shared" si="11"/>
        <v>#REF!</v>
      </c>
      <c r="AA14" s="84" t="str">
        <f t="shared" si="12"/>
        <v>No Data</v>
      </c>
      <c r="AB14" s="85" t="str">
        <f t="shared" si="13"/>
        <v/>
      </c>
      <c r="AC14" s="86" t="str">
        <f t="shared" si="14"/>
        <v>Never</v>
      </c>
      <c r="AD14" s="87" t="str">
        <f t="shared" si="15"/>
        <v/>
      </c>
      <c r="AE14" s="57" t="s">
        <v>76</v>
      </c>
      <c r="AF14" s="57" t="str">
        <f t="shared" si="16"/>
        <v/>
      </c>
      <c r="AG14" s="88">
        <f t="shared" si="17"/>
        <v>6475</v>
      </c>
      <c r="AH14" s="89" t="str">
        <f t="shared" ref="AH14:AK14" si="36">vlookup($A14,'States current old'!$A:$G,AH$1,0)</f>
        <v>#REF!</v>
      </c>
      <c r="AI14" s="89" t="str">
        <f t="shared" si="36"/>
        <v>#REF!</v>
      </c>
      <c r="AJ14" s="89" t="str">
        <f t="shared" si="36"/>
        <v>#REF!</v>
      </c>
      <c r="AK14" s="89" t="str">
        <f t="shared" si="36"/>
        <v>#REF!</v>
      </c>
      <c r="AL14" s="89"/>
      <c r="AM14" s="89"/>
      <c r="AN14" s="89"/>
      <c r="AO14" s="89"/>
      <c r="AP14" s="89" t="str">
        <f t="shared" ref="AP14:AQ14" si="37">vlookup($A14,'States current old'!$A:$G,AP$1,0)</f>
        <v>#REF!</v>
      </c>
      <c r="AQ14" s="89" t="str">
        <f t="shared" si="37"/>
        <v>#REF!</v>
      </c>
      <c r="AR14" s="90">
        <f t="shared" si="20"/>
        <v>0</v>
      </c>
      <c r="AS14" s="91" t="str">
        <f t="shared" si="21"/>
        <v>#REF!</v>
      </c>
    </row>
    <row r="15">
      <c r="A15" s="66"/>
      <c r="B15" s="95"/>
      <c r="C15" s="68"/>
      <c r="D15" s="106" t="s">
        <v>77</v>
      </c>
      <c r="E15" s="70">
        <v>43921.770833333336</v>
      </c>
      <c r="F15" s="71">
        <v>0.0</v>
      </c>
      <c r="G15" s="72" t="str">
        <f t="shared" si="7"/>
        <v/>
      </c>
      <c r="H15" s="73">
        <v>6741.0</v>
      </c>
      <c r="I15" s="73">
        <v>56644.0</v>
      </c>
      <c r="J15" s="73">
        <v>1163.0</v>
      </c>
      <c r="K15" s="74"/>
      <c r="L15" s="75">
        <v>912.0</v>
      </c>
      <c r="M15" s="73"/>
      <c r="N15" s="75"/>
      <c r="O15" s="74"/>
      <c r="P15" s="75"/>
      <c r="Q15" s="73"/>
      <c r="R15" s="73">
        <v>77.0</v>
      </c>
      <c r="S15" s="76">
        <f t="shared" si="8"/>
        <v>64548</v>
      </c>
      <c r="T15" s="77">
        <f t="shared" si="9"/>
        <v>43921.77083</v>
      </c>
      <c r="U15" s="78"/>
      <c r="V15" s="79"/>
      <c r="W15" s="80"/>
      <c r="X15" s="81" t="str">
        <f t="array" ref="X15">AND(OR(H15:J15&lt;&gt;AH15:AJ15,R15:S15&lt;&gt;AP15:AQ15,L15&lt;K15,N15&lt;M15,P15&lt;O15),ISBLANK(W15))</f>
        <v>#REF!</v>
      </c>
      <c r="Y15" s="82" t="str">
        <f t="shared" si="10"/>
        <v>#N/A</v>
      </c>
      <c r="Z15" s="83" t="str">
        <f t="shared" si="11"/>
        <v>#REF!</v>
      </c>
      <c r="AA15" s="84" t="str">
        <f t="shared" si="12"/>
        <v>No Data</v>
      </c>
      <c r="AB15" s="85" t="str">
        <f t="shared" si="13"/>
        <v/>
      </c>
      <c r="AC15" s="86" t="str">
        <f t="shared" si="14"/>
        <v>Never</v>
      </c>
      <c r="AD15" s="87" t="str">
        <f t="shared" si="15"/>
        <v/>
      </c>
      <c r="AE15" s="57" t="s">
        <v>78</v>
      </c>
      <c r="AF15" s="57" t="str">
        <f t="shared" si="16"/>
        <v/>
      </c>
      <c r="AG15" s="88">
        <f t="shared" si="17"/>
        <v>6473</v>
      </c>
      <c r="AH15" s="89" t="str">
        <f t="shared" ref="AH15:AK15" si="38">vlookup($A15,'States current old'!$A:$G,AH$1,0)</f>
        <v>#REF!</v>
      </c>
      <c r="AI15" s="89" t="str">
        <f t="shared" si="38"/>
        <v>#REF!</v>
      </c>
      <c r="AJ15" s="89" t="str">
        <f t="shared" si="38"/>
        <v>#REF!</v>
      </c>
      <c r="AK15" s="89" t="str">
        <f t="shared" si="38"/>
        <v>#REF!</v>
      </c>
      <c r="AL15" s="89"/>
      <c r="AM15" s="89"/>
      <c r="AN15" s="89"/>
      <c r="AO15" s="89"/>
      <c r="AP15" s="89" t="str">
        <f t="shared" ref="AP15:AQ15" si="39">vlookup($A15,'States current old'!$A:$G,AP$1,0)</f>
        <v>#REF!</v>
      </c>
      <c r="AQ15" s="89" t="str">
        <f t="shared" si="39"/>
        <v>#REF!</v>
      </c>
      <c r="AR15" s="90">
        <f t="shared" si="20"/>
        <v>1163</v>
      </c>
      <c r="AS15" s="91" t="str">
        <f t="shared" si="21"/>
        <v>#REF!</v>
      </c>
    </row>
    <row r="16">
      <c r="A16" s="66"/>
      <c r="B16" s="95"/>
      <c r="C16" s="68"/>
      <c r="D16" s="69" t="s">
        <v>79</v>
      </c>
      <c r="E16" s="70">
        <v>43921.53958333333</v>
      </c>
      <c r="F16" s="101">
        <v>0.0</v>
      </c>
      <c r="G16" s="72" t="str">
        <f t="shared" si="7"/>
        <v/>
      </c>
      <c r="H16" s="73">
        <v>3929.0</v>
      </c>
      <c r="I16" s="73">
        <f>(14260-3602)+(1921-327)</f>
        <v>12252</v>
      </c>
      <c r="J16" s="73"/>
      <c r="K16" s="74"/>
      <c r="L16" s="75">
        <v>833.0</v>
      </c>
      <c r="M16" s="73"/>
      <c r="N16" s="75"/>
      <c r="O16" s="74"/>
      <c r="P16" s="75"/>
      <c r="Q16" s="73"/>
      <c r="R16" s="73">
        <v>111.0</v>
      </c>
      <c r="S16" s="76">
        <f t="shared" si="8"/>
        <v>16181</v>
      </c>
      <c r="T16" s="77">
        <f t="shared" si="9"/>
        <v>43921.53958</v>
      </c>
      <c r="U16" s="78"/>
      <c r="V16" s="79"/>
      <c r="W16" s="80"/>
      <c r="X16" s="81" t="str">
        <f t="array" ref="X16">AND(OR(H16:J16&lt;&gt;AH16:AJ16,R16:S16&lt;&gt;AP16:AQ16,L16&lt;K16,N16&lt;M16,P16&lt;O16),ISBLANK(W16))</f>
        <v>#REF!</v>
      </c>
      <c r="Y16" s="82" t="str">
        <f t="shared" si="10"/>
        <v>#N/A</v>
      </c>
      <c r="Z16" s="83" t="str">
        <f t="shared" si="11"/>
        <v>#REF!</v>
      </c>
      <c r="AA16" s="84" t="str">
        <f t="shared" si="12"/>
        <v>No Data</v>
      </c>
      <c r="AB16" s="85" t="str">
        <f t="shared" si="13"/>
        <v/>
      </c>
      <c r="AC16" s="86" t="str">
        <f t="shared" si="14"/>
        <v>Never</v>
      </c>
      <c r="AD16" s="87" t="str">
        <f t="shared" si="15"/>
        <v/>
      </c>
      <c r="AE16" s="57" t="s">
        <v>80</v>
      </c>
      <c r="AF16" s="57" t="str">
        <f t="shared" si="16"/>
        <v/>
      </c>
      <c r="AG16" s="88">
        <f t="shared" si="17"/>
        <v>6478</v>
      </c>
      <c r="AH16" s="89" t="str">
        <f t="shared" ref="AH16:AK16" si="40">vlookup($A16,'States current old'!$A:$G,AH$1,0)</f>
        <v>#REF!</v>
      </c>
      <c r="AI16" s="89" t="str">
        <f t="shared" si="40"/>
        <v>#REF!</v>
      </c>
      <c r="AJ16" s="89" t="str">
        <f t="shared" si="40"/>
        <v>#REF!</v>
      </c>
      <c r="AK16" s="89" t="str">
        <f t="shared" si="40"/>
        <v>#REF!</v>
      </c>
      <c r="AL16" s="89"/>
      <c r="AM16" s="89"/>
      <c r="AN16" s="89"/>
      <c r="AO16" s="89"/>
      <c r="AP16" s="89" t="str">
        <f t="shared" ref="AP16:AQ16" si="41">vlookup($A16,'States current old'!$A:$G,AP$1,0)</f>
        <v>#REF!</v>
      </c>
      <c r="AQ16" s="89" t="str">
        <f t="shared" si="41"/>
        <v>#REF!</v>
      </c>
      <c r="AR16" s="90">
        <f t="shared" si="20"/>
        <v>0</v>
      </c>
      <c r="AS16" s="91" t="str">
        <f t="shared" si="21"/>
        <v>#REF!</v>
      </c>
    </row>
    <row r="17">
      <c r="A17" s="66"/>
      <c r="B17" s="95"/>
      <c r="C17" s="98"/>
      <c r="D17" s="69" t="s">
        <v>81</v>
      </c>
      <c r="E17" s="70">
        <v>43921.913194444445</v>
      </c>
      <c r="F17" s="71">
        <v>14.0</v>
      </c>
      <c r="G17" s="99" t="str">
        <f t="shared" si="7"/>
        <v/>
      </c>
      <c r="H17" s="73">
        <v>69.0</v>
      </c>
      <c r="I17" s="73">
        <v>406.0</v>
      </c>
      <c r="J17" s="73"/>
      <c r="K17" s="74"/>
      <c r="L17" s="75">
        <v>19.0</v>
      </c>
      <c r="M17" s="73"/>
      <c r="N17" s="75">
        <v>2.0</v>
      </c>
      <c r="O17" s="74"/>
      <c r="P17" s="75"/>
      <c r="Q17" s="73">
        <v>7.0</v>
      </c>
      <c r="R17" s="73">
        <v>2.0</v>
      </c>
      <c r="S17" s="76">
        <f t="shared" si="8"/>
        <v>475</v>
      </c>
      <c r="T17" s="77">
        <f>if(AND(HOUR(E17)=0,MINUTE(E17)=0),E17,E17-time(F17,0,0))</f>
        <v>43921.32986</v>
      </c>
      <c r="U17" s="78"/>
      <c r="V17" s="79"/>
      <c r="W17" s="80"/>
      <c r="X17" s="81" t="str">
        <f t="array" ref="X17">AND(OR(H17:J17&lt;&gt;AH17:AJ17,R17:S17&lt;&gt;AP17:AQ17,L17&lt;K17,N17&lt;M17,P17&lt;O17),ISBLANK(W17))</f>
        <v>#REF!</v>
      </c>
      <c r="Y17" s="82" t="str">
        <f t="shared" si="10"/>
        <v>#N/A</v>
      </c>
      <c r="Z17" s="83" t="str">
        <f t="shared" si="11"/>
        <v>#REF!</v>
      </c>
      <c r="AA17" s="84" t="str">
        <f t="shared" si="12"/>
        <v>No Data</v>
      </c>
      <c r="AB17" s="85" t="str">
        <f t="shared" si="13"/>
        <v/>
      </c>
      <c r="AC17" s="86" t="str">
        <f t="shared" si="14"/>
        <v>Never</v>
      </c>
      <c r="AD17" s="87" t="str">
        <f t="shared" si="15"/>
        <v/>
      </c>
      <c r="AE17" s="57" t="s">
        <v>82</v>
      </c>
      <c r="AF17" s="57" t="str">
        <f t="shared" si="16"/>
        <v/>
      </c>
      <c r="AG17" s="88">
        <f t="shared" si="17"/>
        <v>6483</v>
      </c>
      <c r="AH17" s="89" t="str">
        <f t="shared" ref="AH17:AK17" si="42">vlookup($A17,'States current old'!$A:$G,AH$1,0)</f>
        <v>#REF!</v>
      </c>
      <c r="AI17" s="89" t="str">
        <f t="shared" si="42"/>
        <v>#REF!</v>
      </c>
      <c r="AJ17" s="89" t="str">
        <f t="shared" si="42"/>
        <v>#REF!</v>
      </c>
      <c r="AK17" s="89" t="str">
        <f t="shared" si="42"/>
        <v>#REF!</v>
      </c>
      <c r="AL17" s="89"/>
      <c r="AM17" s="89"/>
      <c r="AN17" s="89"/>
      <c r="AO17" s="89"/>
      <c r="AP17" s="89" t="str">
        <f t="shared" ref="AP17:AQ17" si="43">vlookup($A17,'States current old'!$A:$G,AP$1,0)</f>
        <v>#REF!</v>
      </c>
      <c r="AQ17" s="89" t="str">
        <f t="shared" si="43"/>
        <v>#REF!</v>
      </c>
      <c r="AR17" s="90">
        <f t="shared" si="20"/>
        <v>0</v>
      </c>
      <c r="AS17" s="91" t="str">
        <f t="shared" si="21"/>
        <v>#REF!</v>
      </c>
    </row>
    <row r="18">
      <c r="A18" s="66"/>
      <c r="B18" s="95"/>
      <c r="C18" s="68"/>
      <c r="D18" s="69" t="s">
        <v>83</v>
      </c>
      <c r="E18" s="70">
        <v>43920.5</v>
      </c>
      <c r="F18" s="101">
        <v>6.0</v>
      </c>
      <c r="G18" s="72" t="str">
        <f t="shared" si="7"/>
        <v/>
      </c>
      <c r="H18" s="73">
        <v>204.0</v>
      </c>
      <c r="I18" s="73">
        <f>8675-204</f>
        <v>8471</v>
      </c>
      <c r="J18" s="73">
        <v>11.0</v>
      </c>
      <c r="K18" s="74"/>
      <c r="L18" s="75">
        <v>12.0</v>
      </c>
      <c r="M18" s="73"/>
      <c r="N18" s="75">
        <v>6.0</v>
      </c>
      <c r="O18" s="74"/>
      <c r="P18" s="75"/>
      <c r="Q18" s="73">
        <v>49.0</v>
      </c>
      <c r="R18" s="73">
        <v>0.0</v>
      </c>
      <c r="S18" s="76">
        <f t="shared" si="8"/>
        <v>8686</v>
      </c>
      <c r="T18" s="77">
        <f t="shared" ref="T18:T31" si="46">if(AND(HOUR(E18)=0,MINUTE(E18)=0),E18,E18+time(F18,0,0))</f>
        <v>43920.75</v>
      </c>
      <c r="U18" s="78"/>
      <c r="V18" s="79"/>
      <c r="W18" s="80"/>
      <c r="X18" s="81" t="str">
        <f t="array" ref="X18">AND(OR(H18:J18&lt;&gt;AH18:AJ18,R18:S18&lt;&gt;AP18:AQ18,L18&lt;K18,N18&lt;M18,P18&lt;O18),ISBLANK(W18))</f>
        <v>#REF!</v>
      </c>
      <c r="Y18" s="82" t="str">
        <f t="shared" si="10"/>
        <v>#N/A</v>
      </c>
      <c r="Z18" s="83" t="str">
        <f t="shared" si="11"/>
        <v>#REF!</v>
      </c>
      <c r="AA18" s="84" t="str">
        <f t="shared" si="12"/>
        <v>No Data</v>
      </c>
      <c r="AB18" s="85" t="str">
        <f t="shared" si="13"/>
        <v/>
      </c>
      <c r="AC18" s="86" t="str">
        <f t="shared" si="14"/>
        <v>Never</v>
      </c>
      <c r="AD18" s="87" t="str">
        <f t="shared" si="15"/>
        <v/>
      </c>
      <c r="AE18" s="57" t="s">
        <v>84</v>
      </c>
      <c r="AF18" s="57" t="str">
        <f t="shared" si="16"/>
        <v/>
      </c>
      <c r="AG18" s="88">
        <f t="shared" si="17"/>
        <v>6497</v>
      </c>
      <c r="AH18" s="89" t="str">
        <f t="shared" ref="AH18:AK18" si="44">vlookup($A18,'States current old'!$A:$G,AH$1,0)</f>
        <v>#REF!</v>
      </c>
      <c r="AI18" s="89" t="str">
        <f t="shared" si="44"/>
        <v>#REF!</v>
      </c>
      <c r="AJ18" s="89" t="str">
        <f t="shared" si="44"/>
        <v>#REF!</v>
      </c>
      <c r="AK18" s="89" t="str">
        <f t="shared" si="44"/>
        <v>#REF!</v>
      </c>
      <c r="AL18" s="89"/>
      <c r="AM18" s="89"/>
      <c r="AN18" s="89"/>
      <c r="AO18" s="89"/>
      <c r="AP18" s="89" t="str">
        <f t="shared" ref="AP18:AQ18" si="45">vlookup($A18,'States current old'!$A:$G,AP$1,0)</f>
        <v>#REF!</v>
      </c>
      <c r="AQ18" s="89" t="str">
        <f t="shared" si="45"/>
        <v>#REF!</v>
      </c>
      <c r="AR18" s="90">
        <f t="shared" si="20"/>
        <v>11</v>
      </c>
      <c r="AS18" s="91" t="str">
        <f t="shared" si="21"/>
        <v>#REF!</v>
      </c>
    </row>
    <row r="19">
      <c r="A19" s="66"/>
      <c r="B19" s="95"/>
      <c r="C19" s="68"/>
      <c r="D19" s="69" t="s">
        <v>85</v>
      </c>
      <c r="E19" s="70">
        <v>43921.0</v>
      </c>
      <c r="F19" s="101">
        <v>2.0</v>
      </c>
      <c r="G19" s="72" t="str">
        <f t="shared" si="7"/>
        <v/>
      </c>
      <c r="H19" s="73">
        <v>497.0</v>
      </c>
      <c r="I19" s="73">
        <v>6888.0</v>
      </c>
      <c r="J19" s="73"/>
      <c r="K19" s="74">
        <v>61.0</v>
      </c>
      <c r="L19" s="75">
        <f>61+33</f>
        <v>94</v>
      </c>
      <c r="M19" s="73"/>
      <c r="N19" s="75"/>
      <c r="O19" s="74"/>
      <c r="P19" s="75"/>
      <c r="Q19" s="73">
        <v>33.0</v>
      </c>
      <c r="R19" s="73">
        <v>7.0</v>
      </c>
      <c r="S19" s="76">
        <f t="shared" si="8"/>
        <v>7385</v>
      </c>
      <c r="T19" s="77">
        <f t="shared" si="46"/>
        <v>43921</v>
      </c>
      <c r="U19" s="92"/>
      <c r="V19" s="79"/>
      <c r="W19" s="80"/>
      <c r="X19" s="81" t="str">
        <f t="array" ref="X19">AND(OR(H19:J19&lt;&gt;AH19:AJ19,R19:S19&lt;&gt;AP19:AQ19,L19&lt;K19,N19&lt;M19,P19&lt;O19),ISBLANK(W19))</f>
        <v>#REF!</v>
      </c>
      <c r="Y19" s="82" t="str">
        <f t="shared" si="10"/>
        <v>#N/A</v>
      </c>
      <c r="Z19" s="83" t="str">
        <f t="shared" si="11"/>
        <v>#REF!</v>
      </c>
      <c r="AA19" s="84" t="str">
        <f t="shared" si="12"/>
        <v>No Data</v>
      </c>
      <c r="AB19" s="85" t="str">
        <f t="shared" si="13"/>
        <v/>
      </c>
      <c r="AC19" s="86" t="str">
        <f t="shared" si="14"/>
        <v>Never</v>
      </c>
      <c r="AD19" s="87" t="str">
        <f t="shared" si="15"/>
        <v/>
      </c>
      <c r="AE19" s="57" t="s">
        <v>86</v>
      </c>
      <c r="AF19" s="57" t="str">
        <f t="shared" si="16"/>
        <v/>
      </c>
      <c r="AG19" s="88">
        <f t="shared" si="17"/>
        <v>6491</v>
      </c>
      <c r="AH19" s="89" t="str">
        <f t="shared" ref="AH19:AK19" si="47">vlookup($A19,'States current old'!$A:$G,AH$1,0)</f>
        <v>#REF!</v>
      </c>
      <c r="AI19" s="89" t="str">
        <f t="shared" si="47"/>
        <v>#REF!</v>
      </c>
      <c r="AJ19" s="89" t="str">
        <f t="shared" si="47"/>
        <v>#REF!</v>
      </c>
      <c r="AK19" s="89" t="str">
        <f t="shared" si="47"/>
        <v>#REF!</v>
      </c>
      <c r="AL19" s="89"/>
      <c r="AM19" s="89"/>
      <c r="AN19" s="89"/>
      <c r="AO19" s="89"/>
      <c r="AP19" s="89" t="str">
        <f t="shared" ref="AP19:AQ19" si="48">vlookup($A19,'States current old'!$A:$G,AP$1,0)</f>
        <v>#REF!</v>
      </c>
      <c r="AQ19" s="89" t="str">
        <f t="shared" si="48"/>
        <v>#REF!</v>
      </c>
      <c r="AR19" s="90">
        <f t="shared" si="20"/>
        <v>0</v>
      </c>
      <c r="AS19" s="91" t="str">
        <f t="shared" si="21"/>
        <v>#REF!</v>
      </c>
    </row>
    <row r="20">
      <c r="A20" s="66"/>
      <c r="B20" s="95"/>
      <c r="C20" s="68"/>
      <c r="D20" s="69" t="s">
        <v>87</v>
      </c>
      <c r="E20" s="70">
        <v>43920.708333333336</v>
      </c>
      <c r="F20" s="71">
        <v>2.0</v>
      </c>
      <c r="G20" s="72" t="str">
        <f t="shared" si="7"/>
        <v/>
      </c>
      <c r="H20" s="73">
        <v>415.0</v>
      </c>
      <c r="I20" s="73">
        <f>4145 + 1567 - 415 </f>
        <v>5297</v>
      </c>
      <c r="J20" s="73"/>
      <c r="K20" s="74"/>
      <c r="L20" s="75">
        <v>45.0</v>
      </c>
      <c r="M20" s="73"/>
      <c r="N20" s="75">
        <v>6.0</v>
      </c>
      <c r="O20" s="74"/>
      <c r="P20" s="75"/>
      <c r="Q20" s="73"/>
      <c r="R20" s="73">
        <v>7.0</v>
      </c>
      <c r="S20" s="76">
        <f t="shared" si="8"/>
        <v>5712</v>
      </c>
      <c r="T20" s="77">
        <f t="shared" si="46"/>
        <v>43920.79167</v>
      </c>
      <c r="U20" s="92"/>
      <c r="V20" s="79"/>
      <c r="W20" s="80"/>
      <c r="X20" s="81" t="str">
        <f t="array" ref="X20">AND(OR(H20:J20&lt;&gt;AH20:AJ20,R20:S20&lt;&gt;AP20:AQ20,L20&lt;K20,N20&lt;M20,P20&lt;O20),ISBLANK(W20))</f>
        <v>#REF!</v>
      </c>
      <c r="Y20" s="82" t="str">
        <f t="shared" si="10"/>
        <v>#N/A</v>
      </c>
      <c r="Z20" s="83" t="str">
        <f t="shared" si="11"/>
        <v>#REF!</v>
      </c>
      <c r="AA20" s="84" t="str">
        <f t="shared" si="12"/>
        <v>No Data</v>
      </c>
      <c r="AB20" s="85" t="str">
        <f t="shared" si="13"/>
        <v/>
      </c>
      <c r="AC20" s="86" t="str">
        <f t="shared" si="14"/>
        <v>Never</v>
      </c>
      <c r="AD20" s="87" t="str">
        <f t="shared" si="15"/>
        <v/>
      </c>
      <c r="AE20" s="57" t="s">
        <v>88</v>
      </c>
      <c r="AF20" s="57" t="str">
        <f t="shared" si="16"/>
        <v/>
      </c>
      <c r="AG20" s="88">
        <f t="shared" si="17"/>
        <v>6496</v>
      </c>
      <c r="AH20" s="89" t="str">
        <f t="shared" ref="AH20:AK20" si="49">vlookup($A20,'States current old'!$A:$G,AH$1,0)</f>
        <v>#REF!</v>
      </c>
      <c r="AI20" s="89" t="str">
        <f t="shared" si="49"/>
        <v>#REF!</v>
      </c>
      <c r="AJ20" s="89" t="str">
        <f t="shared" si="49"/>
        <v>#REF!</v>
      </c>
      <c r="AK20" s="89" t="str">
        <f t="shared" si="49"/>
        <v>#REF!</v>
      </c>
      <c r="AL20" s="89"/>
      <c r="AM20" s="89"/>
      <c r="AN20" s="89"/>
      <c r="AO20" s="89"/>
      <c r="AP20" s="89" t="str">
        <f t="shared" ref="AP20:AQ20" si="50">vlookup($A20,'States current old'!$A:$G,AP$1,0)</f>
        <v>#REF!</v>
      </c>
      <c r="AQ20" s="89" t="str">
        <f t="shared" si="50"/>
        <v>#REF!</v>
      </c>
      <c r="AR20" s="90">
        <f t="shared" si="20"/>
        <v>0</v>
      </c>
      <c r="AS20" s="91" t="str">
        <f t="shared" si="21"/>
        <v>#REF!</v>
      </c>
    </row>
    <row r="21">
      <c r="A21" s="66"/>
      <c r="B21" s="95"/>
      <c r="C21" s="68"/>
      <c r="D21" s="69"/>
      <c r="E21" s="70">
        <v>43921.0</v>
      </c>
      <c r="F21" s="71">
        <v>1.0</v>
      </c>
      <c r="G21" s="72" t="str">
        <f t="shared" si="7"/>
        <v/>
      </c>
      <c r="H21" s="107">
        <v>5994.0</v>
      </c>
      <c r="I21" s="73">
        <f>35225-5994</f>
        <v>29231</v>
      </c>
      <c r="J21" s="73"/>
      <c r="K21" s="74"/>
      <c r="L21" s="75"/>
      <c r="M21" s="73"/>
      <c r="N21" s="75"/>
      <c r="O21" s="74"/>
      <c r="P21" s="75"/>
      <c r="Q21" s="73"/>
      <c r="R21" s="73">
        <v>99.0</v>
      </c>
      <c r="S21" s="76">
        <f t="shared" si="8"/>
        <v>35225</v>
      </c>
      <c r="T21" s="77">
        <f t="shared" si="46"/>
        <v>43921</v>
      </c>
      <c r="U21" s="70"/>
      <c r="V21" s="79"/>
      <c r="W21" s="80"/>
      <c r="X21" s="81" t="str">
        <f t="array" ref="X21">AND(OR(H21:J21&lt;&gt;AH21:AJ21,R21:S21&lt;&gt;AP21:AQ21,L21&lt;K21,N21&lt;M21,P21&lt;O21),ISBLANK(W21))</f>
        <v>#REF!</v>
      </c>
      <c r="Y21" s="82" t="str">
        <f t="shared" si="10"/>
        <v>#N/A</v>
      </c>
      <c r="Z21" s="83" t="str">
        <f t="shared" si="11"/>
        <v>#REF!</v>
      </c>
      <c r="AA21" s="84" t="str">
        <f t="shared" si="12"/>
        <v>No Data</v>
      </c>
      <c r="AB21" s="85" t="str">
        <f t="shared" si="13"/>
        <v/>
      </c>
      <c r="AC21" s="86" t="str">
        <f t="shared" si="14"/>
        <v>Never</v>
      </c>
      <c r="AD21" s="87" t="str">
        <f t="shared" si="15"/>
        <v/>
      </c>
      <c r="AE21" s="57" t="s">
        <v>89</v>
      </c>
      <c r="AF21" s="57" t="str">
        <f t="shared" si="16"/>
        <v/>
      </c>
      <c r="AG21" s="88">
        <f t="shared" si="17"/>
        <v>6491</v>
      </c>
      <c r="AH21" s="89" t="str">
        <f t="shared" ref="AH21:AK21" si="51">vlookup($A21,'States current old'!$A:$G,AH$1,0)</f>
        <v>#REF!</v>
      </c>
      <c r="AI21" s="89" t="str">
        <f t="shared" si="51"/>
        <v>#REF!</v>
      </c>
      <c r="AJ21" s="89" t="str">
        <f t="shared" si="51"/>
        <v>#REF!</v>
      </c>
      <c r="AK21" s="89" t="str">
        <f t="shared" si="51"/>
        <v>#REF!</v>
      </c>
      <c r="AL21" s="89"/>
      <c r="AM21" s="89"/>
      <c r="AN21" s="89"/>
      <c r="AO21" s="89"/>
      <c r="AP21" s="89" t="str">
        <f t="shared" ref="AP21:AQ21" si="52">vlookup($A21,'States current old'!$A:$G,AP$1,0)</f>
        <v>#REF!</v>
      </c>
      <c r="AQ21" s="89" t="str">
        <f t="shared" si="52"/>
        <v>#REF!</v>
      </c>
      <c r="AR21" s="90">
        <f t="shared" si="20"/>
        <v>0</v>
      </c>
      <c r="AS21" s="91" t="str">
        <f t="shared" si="21"/>
        <v>#REF!</v>
      </c>
    </row>
    <row r="22">
      <c r="A22" s="66"/>
      <c r="B22" s="95"/>
      <c r="C22" s="68"/>
      <c r="D22" s="69" t="s">
        <v>90</v>
      </c>
      <c r="E22" s="92">
        <v>43920.49930555555</v>
      </c>
      <c r="F22" s="71">
        <v>1.0</v>
      </c>
      <c r="G22" s="72" t="str">
        <f t="shared" si="7"/>
        <v/>
      </c>
      <c r="H22" s="73">
        <v>2159.0</v>
      </c>
      <c r="I22" s="73">
        <f>13373-2159</f>
        <v>11214</v>
      </c>
      <c r="J22" s="73"/>
      <c r="K22" s="74"/>
      <c r="L22" s="75"/>
      <c r="M22" s="73"/>
      <c r="N22" s="75"/>
      <c r="O22" s="74"/>
      <c r="P22" s="75"/>
      <c r="Q22" s="73"/>
      <c r="R22" s="73">
        <v>49.0</v>
      </c>
      <c r="S22" s="76">
        <f t="shared" si="8"/>
        <v>13373</v>
      </c>
      <c r="T22" s="77">
        <f t="shared" si="46"/>
        <v>43920.54097</v>
      </c>
      <c r="U22" s="70"/>
      <c r="V22" s="79"/>
      <c r="W22" s="80"/>
      <c r="X22" s="81" t="str">
        <f t="array" ref="X22">AND(OR(H22:J22&lt;&gt;AH22:AJ22,R22:S22&lt;&gt;AP22:AQ22,L22&lt;K22,N22&lt;M22,P22&lt;O22),ISBLANK(W22))</f>
        <v>#REF!</v>
      </c>
      <c r="Y22" s="82" t="str">
        <f t="shared" si="10"/>
        <v>#N/A</v>
      </c>
      <c r="Z22" s="83" t="str">
        <f t="shared" si="11"/>
        <v>#REF!</v>
      </c>
      <c r="AA22" s="84" t="str">
        <f t="shared" si="12"/>
        <v>No Data</v>
      </c>
      <c r="AB22" s="85" t="str">
        <f t="shared" si="13"/>
        <v/>
      </c>
      <c r="AC22" s="86" t="str">
        <f t="shared" si="14"/>
        <v>Never</v>
      </c>
      <c r="AD22" s="87" t="str">
        <f t="shared" si="15"/>
        <v/>
      </c>
      <c r="AE22" s="57" t="s">
        <v>91</v>
      </c>
      <c r="AF22" s="57" t="str">
        <f t="shared" si="16"/>
        <v/>
      </c>
      <c r="AG22" s="88">
        <f t="shared" si="17"/>
        <v>6502</v>
      </c>
      <c r="AH22" s="89" t="str">
        <f t="shared" ref="AH22:AK22" si="53">vlookup($A22,'States current old'!$A:$G,AH$1,0)</f>
        <v>#REF!</v>
      </c>
      <c r="AI22" s="89" t="str">
        <f t="shared" si="53"/>
        <v>#REF!</v>
      </c>
      <c r="AJ22" s="89" t="str">
        <f t="shared" si="53"/>
        <v>#REF!</v>
      </c>
      <c r="AK22" s="89" t="str">
        <f t="shared" si="53"/>
        <v>#REF!</v>
      </c>
      <c r="AL22" s="89"/>
      <c r="AM22" s="89"/>
      <c r="AN22" s="89"/>
      <c r="AO22" s="89"/>
      <c r="AP22" s="89" t="str">
        <f t="shared" ref="AP22:AQ22" si="54">vlookup($A22,'States current old'!$A:$G,AP$1,0)</f>
        <v>#REF!</v>
      </c>
      <c r="AQ22" s="89" t="str">
        <f t="shared" si="54"/>
        <v>#REF!</v>
      </c>
      <c r="AR22" s="90">
        <f t="shared" si="20"/>
        <v>0</v>
      </c>
      <c r="AS22" s="91" t="str">
        <f t="shared" si="21"/>
        <v>#REF!</v>
      </c>
    </row>
    <row r="23">
      <c r="A23" s="66"/>
      <c r="B23" s="95"/>
      <c r="C23" s="68"/>
      <c r="D23" s="69" t="s">
        <v>92</v>
      </c>
      <c r="E23" s="70">
        <v>43921.416666666664</v>
      </c>
      <c r="F23" s="71">
        <v>1.0</v>
      </c>
      <c r="G23" s="72" t="str">
        <f t="shared" si="7"/>
        <v/>
      </c>
      <c r="H23" s="73">
        <v>428.0</v>
      </c>
      <c r="I23" s="73">
        <v>4996.0</v>
      </c>
      <c r="J23" s="73"/>
      <c r="K23" s="74"/>
      <c r="L23" s="75">
        <v>79.0</v>
      </c>
      <c r="M23" s="73"/>
      <c r="N23" s="75"/>
      <c r="O23" s="74"/>
      <c r="P23" s="75"/>
      <c r="Q23" s="73"/>
      <c r="R23" s="73">
        <v>9.0</v>
      </c>
      <c r="S23" s="76">
        <f t="shared" si="8"/>
        <v>5424</v>
      </c>
      <c r="T23" s="77">
        <f t="shared" si="46"/>
        <v>43921.45833</v>
      </c>
      <c r="U23" s="78"/>
      <c r="V23" s="79"/>
      <c r="W23" s="80"/>
      <c r="X23" s="81" t="str">
        <f t="array" ref="X23">AND(OR(H23:J23&lt;&gt;AH23:AJ23,R23:S23&lt;&gt;AP23:AQ23,L23&lt;K23,N23&lt;M23,P23&lt;O23),ISBLANK(W23))</f>
        <v>#REF!</v>
      </c>
      <c r="Y23" s="82" t="str">
        <f t="shared" si="10"/>
        <v>#N/A</v>
      </c>
      <c r="Z23" s="83" t="str">
        <f t="shared" si="11"/>
        <v>#REF!</v>
      </c>
      <c r="AA23" s="84" t="str">
        <f t="shared" si="12"/>
        <v>No Data</v>
      </c>
      <c r="AB23" s="85" t="str">
        <f t="shared" si="13"/>
        <v/>
      </c>
      <c r="AC23" s="86" t="str">
        <f t="shared" si="14"/>
        <v>Never</v>
      </c>
      <c r="AD23" s="87" t="str">
        <f t="shared" si="15"/>
        <v/>
      </c>
      <c r="AE23" s="57" t="s">
        <v>93</v>
      </c>
      <c r="AF23" s="57" t="str">
        <f t="shared" si="16"/>
        <v/>
      </c>
      <c r="AG23" s="88">
        <f t="shared" si="17"/>
        <v>6480</v>
      </c>
      <c r="AH23" s="89" t="str">
        <f t="shared" ref="AH23:AK23" si="55">vlookup($A23,'States current old'!$A:$G,AH$1,0)</f>
        <v>#REF!</v>
      </c>
      <c r="AI23" s="89" t="str">
        <f t="shared" si="55"/>
        <v>#REF!</v>
      </c>
      <c r="AJ23" s="89" t="str">
        <f t="shared" si="55"/>
        <v>#REF!</v>
      </c>
      <c r="AK23" s="89" t="str">
        <f t="shared" si="55"/>
        <v>#REF!</v>
      </c>
      <c r="AL23" s="89"/>
      <c r="AM23" s="89"/>
      <c r="AN23" s="89"/>
      <c r="AO23" s="89"/>
      <c r="AP23" s="89" t="str">
        <f t="shared" ref="AP23:AQ23" si="56">vlookup($A23,'States current old'!$A:$G,AP$1,0)</f>
        <v>#REF!</v>
      </c>
      <c r="AQ23" s="89" t="str">
        <f t="shared" si="56"/>
        <v>#REF!</v>
      </c>
      <c r="AR23" s="90">
        <f t="shared" si="20"/>
        <v>0</v>
      </c>
      <c r="AS23" s="91" t="str">
        <f t="shared" si="21"/>
        <v>#REF!</v>
      </c>
    </row>
    <row r="24">
      <c r="A24" s="66"/>
      <c r="B24" s="95"/>
      <c r="C24" s="68"/>
      <c r="D24" s="69" t="s">
        <v>94</v>
      </c>
      <c r="E24" s="92">
        <v>43920.708333333336</v>
      </c>
      <c r="F24" s="71">
        <v>0.0</v>
      </c>
      <c r="G24" s="72" t="str">
        <f t="shared" si="7"/>
        <v/>
      </c>
      <c r="H24" s="73">
        <v>480.0</v>
      </c>
      <c r="I24" s="73">
        <f>6810 - 480</f>
        <v>6330</v>
      </c>
      <c r="J24" s="73"/>
      <c r="K24" s="74"/>
      <c r="L24" s="75"/>
      <c r="M24" s="73"/>
      <c r="N24" s="75"/>
      <c r="O24" s="74"/>
      <c r="P24" s="75"/>
      <c r="Q24" s="73"/>
      <c r="R24" s="73">
        <v>11.0</v>
      </c>
      <c r="S24" s="76">
        <f t="shared" si="8"/>
        <v>6810</v>
      </c>
      <c r="T24" s="77">
        <f t="shared" si="46"/>
        <v>43920.70833</v>
      </c>
      <c r="U24" s="92"/>
      <c r="V24" s="79"/>
      <c r="W24" s="80"/>
      <c r="X24" s="81" t="str">
        <f t="array" ref="X24">AND(OR(H24:J24&lt;&gt;AH24:AJ24,R24:S24&lt;&gt;AP24:AQ24,L24&lt;K24,N24&lt;M24,P24&lt;O24),ISBLANK(W24))</f>
        <v>#REF!</v>
      </c>
      <c r="Y24" s="82" t="str">
        <f t="shared" si="10"/>
        <v>#N/A</v>
      </c>
      <c r="Z24" s="83" t="str">
        <f t="shared" si="11"/>
        <v>#REF!</v>
      </c>
      <c r="AA24" s="84" t="str">
        <f t="shared" si="12"/>
        <v>No Data</v>
      </c>
      <c r="AB24" s="85" t="str">
        <f t="shared" si="13"/>
        <v/>
      </c>
      <c r="AC24" s="86" t="str">
        <f t="shared" si="14"/>
        <v>Never</v>
      </c>
      <c r="AD24" s="87" t="str">
        <f t="shared" si="15"/>
        <v/>
      </c>
      <c r="AE24" s="57" t="s">
        <v>95</v>
      </c>
      <c r="AF24" s="57" t="str">
        <f t="shared" si="16"/>
        <v/>
      </c>
      <c r="AG24" s="88">
        <f t="shared" si="17"/>
        <v>6498</v>
      </c>
      <c r="AH24" s="89" t="str">
        <f t="shared" ref="AH24:AK24" si="57">vlookup($A24,'States current old'!$A:$G,AH$1,0)</f>
        <v>#REF!</v>
      </c>
      <c r="AI24" s="89" t="str">
        <f t="shared" si="57"/>
        <v>#REF!</v>
      </c>
      <c r="AJ24" s="89" t="str">
        <f t="shared" si="57"/>
        <v>#REF!</v>
      </c>
      <c r="AK24" s="89" t="str">
        <f t="shared" si="57"/>
        <v>#REF!</v>
      </c>
      <c r="AL24" s="89"/>
      <c r="AM24" s="89"/>
      <c r="AN24" s="89"/>
      <c r="AO24" s="89"/>
      <c r="AP24" s="89" t="str">
        <f t="shared" ref="AP24:AQ24" si="58">vlookup($A24,'States current old'!$A:$G,AP$1,0)</f>
        <v>#REF!</v>
      </c>
      <c r="AQ24" s="89" t="str">
        <f t="shared" si="58"/>
        <v>#REF!</v>
      </c>
      <c r="AR24" s="90">
        <f t="shared" si="20"/>
        <v>0</v>
      </c>
      <c r="AS24" s="91" t="str">
        <f t="shared" si="21"/>
        <v>#REF!</v>
      </c>
    </row>
    <row r="25">
      <c r="A25" s="66"/>
      <c r="B25" s="108"/>
      <c r="C25" s="68"/>
      <c r="D25" s="69" t="s">
        <v>96</v>
      </c>
      <c r="E25" s="70">
        <v>43921.5</v>
      </c>
      <c r="F25" s="71">
        <v>1.0</v>
      </c>
      <c r="G25" s="72" t="str">
        <f t="shared" si="7"/>
        <v/>
      </c>
      <c r="H25" s="73">
        <v>5237.0</v>
      </c>
      <c r="I25" s="73">
        <f>35498+3469-5237</f>
        <v>33730</v>
      </c>
      <c r="J25" s="73"/>
      <c r="K25" s="74"/>
      <c r="L25" s="75">
        <v>1355.0</v>
      </c>
      <c r="M25" s="73"/>
      <c r="N25" s="75"/>
      <c r="O25" s="74"/>
      <c r="P25" s="75">
        <v>438.0</v>
      </c>
      <c r="Q25" s="73"/>
      <c r="R25" s="73">
        <v>239.0</v>
      </c>
      <c r="S25" s="76">
        <f t="shared" si="8"/>
        <v>38967</v>
      </c>
      <c r="T25" s="77">
        <f t="shared" si="46"/>
        <v>43921.54167</v>
      </c>
      <c r="U25" s="109"/>
      <c r="V25" s="79"/>
      <c r="W25" s="80"/>
      <c r="X25" s="81" t="str">
        <f t="array" ref="X25">AND(OR(H25:J25&lt;&gt;AH25:AJ25,R25:S25&lt;&gt;AP25:AQ25,L25&lt;K25,N25&lt;M25,P25&lt;O25),ISBLANK(W25))</f>
        <v>#REF!</v>
      </c>
      <c r="Y25" s="82" t="str">
        <f t="shared" si="10"/>
        <v>#N/A</v>
      </c>
      <c r="Z25" s="83" t="str">
        <f t="shared" si="11"/>
        <v>#REF!</v>
      </c>
      <c r="AA25" s="84" t="str">
        <f t="shared" si="12"/>
        <v>No Data</v>
      </c>
      <c r="AB25" s="85" t="str">
        <f t="shared" si="13"/>
        <v/>
      </c>
      <c r="AC25" s="86" t="str">
        <f t="shared" si="14"/>
        <v>Never</v>
      </c>
      <c r="AD25" s="87" t="str">
        <f t="shared" si="15"/>
        <v/>
      </c>
      <c r="AE25" s="57" t="s">
        <v>97</v>
      </c>
      <c r="AF25" s="57" t="str">
        <f t="shared" si="16"/>
        <v/>
      </c>
      <c r="AG25" s="88">
        <f t="shared" si="17"/>
        <v>6478</v>
      </c>
      <c r="AH25" s="89" t="str">
        <f t="shared" ref="AH25:AK25" si="59">vlookup($A25,'States current old'!$A:$G,AH$1,0)</f>
        <v>#REF!</v>
      </c>
      <c r="AI25" s="89" t="str">
        <f t="shared" si="59"/>
        <v>#REF!</v>
      </c>
      <c r="AJ25" s="89" t="str">
        <f t="shared" si="59"/>
        <v>#REF!</v>
      </c>
      <c r="AK25" s="89" t="str">
        <f t="shared" si="59"/>
        <v>#REF!</v>
      </c>
      <c r="AL25" s="89"/>
      <c r="AM25" s="89"/>
      <c r="AN25" s="89"/>
      <c r="AO25" s="89"/>
      <c r="AP25" s="89" t="str">
        <f t="shared" ref="AP25:AQ25" si="60">vlookup($A25,'States current old'!$A:$G,AP$1,0)</f>
        <v>#REF!</v>
      </c>
      <c r="AQ25" s="89" t="str">
        <f t="shared" si="60"/>
        <v>#REF!</v>
      </c>
      <c r="AR25" s="90">
        <f t="shared" si="20"/>
        <v>0</v>
      </c>
      <c r="AS25" s="91" t="str">
        <f t="shared" si="21"/>
        <v>#REF!</v>
      </c>
    </row>
    <row r="26">
      <c r="A26" s="66"/>
      <c r="B26" s="95"/>
      <c r="C26" s="68"/>
      <c r="D26" s="69" t="s">
        <v>98</v>
      </c>
      <c r="E26" s="110">
        <v>43921.520833333336</v>
      </c>
      <c r="F26" s="71">
        <v>0.0</v>
      </c>
      <c r="G26" s="72" t="str">
        <f t="shared" si="7"/>
        <v/>
      </c>
      <c r="H26" s="73">
        <v>6620.0</v>
      </c>
      <c r="I26" s="73">
        <f>46935-6620</f>
        <v>40315</v>
      </c>
      <c r="J26" s="73"/>
      <c r="K26" s="74"/>
      <c r="L26" s="75">
        <v>562.0</v>
      </c>
      <c r="M26" s="73"/>
      <c r="N26" s="75"/>
      <c r="O26" s="74"/>
      <c r="P26" s="75"/>
      <c r="Q26" s="73"/>
      <c r="R26" s="73">
        <v>89.0</v>
      </c>
      <c r="S26" s="76">
        <f t="shared" si="8"/>
        <v>46935</v>
      </c>
      <c r="T26" s="77">
        <f t="shared" si="46"/>
        <v>43921.52083</v>
      </c>
      <c r="U26" s="78"/>
      <c r="V26" s="79"/>
      <c r="W26" s="80"/>
      <c r="X26" s="81" t="str">
        <f t="array" ref="X26">AND(OR(H26:J26&lt;&gt;AH26:AJ26,R26:S26&lt;&gt;AP26:AQ26,L26&lt;K26,N26&lt;M26,P26&lt;O26),ISBLANK(V26))</f>
        <v>#REF!</v>
      </c>
      <c r="Y26" s="82" t="str">
        <f t="shared" si="10"/>
        <v>#N/A</v>
      </c>
      <c r="Z26" s="83" t="str">
        <f t="shared" si="11"/>
        <v>#REF!</v>
      </c>
      <c r="AA26" s="84" t="str">
        <f t="shared" si="12"/>
        <v>No Data</v>
      </c>
      <c r="AB26" s="85" t="str">
        <f t="shared" si="13"/>
        <v/>
      </c>
      <c r="AC26" s="86" t="str">
        <f t="shared" si="14"/>
        <v>Never</v>
      </c>
      <c r="AD26" s="87" t="str">
        <f t="shared" si="15"/>
        <v/>
      </c>
      <c r="AE26" s="57" t="s">
        <v>99</v>
      </c>
      <c r="AF26" s="57" t="str">
        <f t="shared" si="16"/>
        <v/>
      </c>
      <c r="AG26" s="88">
        <f t="shared" si="17"/>
        <v>6479</v>
      </c>
      <c r="AH26" s="89" t="str">
        <f t="shared" ref="AH26:AK26" si="61">vlookup($A26,'States current old'!$A:$G,AH$1,0)</f>
        <v>#REF!</v>
      </c>
      <c r="AI26" s="89" t="str">
        <f t="shared" si="61"/>
        <v>#REF!</v>
      </c>
      <c r="AJ26" s="89" t="str">
        <f t="shared" si="61"/>
        <v>#REF!</v>
      </c>
      <c r="AK26" s="89" t="str">
        <f t="shared" si="61"/>
        <v>#REF!</v>
      </c>
      <c r="AL26" s="89"/>
      <c r="AM26" s="89"/>
      <c r="AN26" s="89"/>
      <c r="AO26" s="89"/>
      <c r="AP26" s="89" t="str">
        <f t="shared" ref="AP26:AQ26" si="62">vlookup($A26,'States current old'!$A:$G,AP$1,0)</f>
        <v>#REF!</v>
      </c>
      <c r="AQ26" s="89" t="str">
        <f t="shared" si="62"/>
        <v>#REF!</v>
      </c>
      <c r="AR26" s="90">
        <f t="shared" si="20"/>
        <v>0</v>
      </c>
      <c r="AS26" s="91" t="str">
        <f t="shared" si="21"/>
        <v>#REF!</v>
      </c>
    </row>
    <row r="27">
      <c r="A27" s="66"/>
      <c r="B27" s="95"/>
      <c r="C27" s="68"/>
      <c r="D27" s="69" t="s">
        <v>100</v>
      </c>
      <c r="E27" s="70">
        <v>43921.416666666664</v>
      </c>
      <c r="F27" s="71">
        <v>0.0</v>
      </c>
      <c r="G27" s="72" t="str">
        <f t="shared" si="7"/>
        <v/>
      </c>
      <c r="H27" s="73">
        <v>1660.0</v>
      </c>
      <c r="I27" s="73">
        <v>14868.0</v>
      </c>
      <c r="J27" s="73"/>
      <c r="K27" s="74"/>
      <c r="L27" s="75">
        <v>429.0</v>
      </c>
      <c r="M27" s="73"/>
      <c r="N27" s="75"/>
      <c r="O27" s="74"/>
      <c r="P27" s="75"/>
      <c r="Q27" s="73"/>
      <c r="R27" s="73">
        <v>18.0</v>
      </c>
      <c r="S27" s="76">
        <f t="shared" si="8"/>
        <v>16528</v>
      </c>
      <c r="T27" s="77">
        <f t="shared" si="46"/>
        <v>43921.41667</v>
      </c>
      <c r="U27" s="78"/>
      <c r="V27" s="79"/>
      <c r="W27" s="80"/>
      <c r="X27" s="81" t="str">
        <f t="array" ref="X27">AND(OR(H27:J27&lt;&gt;AH27:AJ27,R27:S27&lt;&gt;AP27:AQ27,L27&lt;K27,N27&lt;M27,P27&lt;O27),ISBLANK(W27))</f>
        <v>#REF!</v>
      </c>
      <c r="Y27" s="82" t="str">
        <f t="shared" si="10"/>
        <v>#N/A</v>
      </c>
      <c r="Z27" s="83" t="str">
        <f t="shared" si="11"/>
        <v>#REF!</v>
      </c>
      <c r="AA27" s="84" t="str">
        <f t="shared" si="12"/>
        <v>No Data</v>
      </c>
      <c r="AB27" s="85" t="str">
        <f t="shared" si="13"/>
        <v/>
      </c>
      <c r="AC27" s="86" t="str">
        <f t="shared" si="14"/>
        <v>Never</v>
      </c>
      <c r="AD27" s="87" t="str">
        <f t="shared" si="15"/>
        <v/>
      </c>
      <c r="AE27" s="57" t="s">
        <v>101</v>
      </c>
      <c r="AF27" s="57" t="str">
        <f t="shared" si="16"/>
        <v/>
      </c>
      <c r="AG27" s="88">
        <f t="shared" si="17"/>
        <v>6481</v>
      </c>
      <c r="AH27" s="89" t="str">
        <f t="shared" ref="AH27:AK27" si="63">vlookup($A27,'States current old'!$A:$G,AH$1,0)</f>
        <v>#REF!</v>
      </c>
      <c r="AI27" s="89" t="str">
        <f t="shared" si="63"/>
        <v>#REF!</v>
      </c>
      <c r="AJ27" s="89" t="str">
        <f t="shared" si="63"/>
        <v>#REF!</v>
      </c>
      <c r="AK27" s="89" t="str">
        <f t="shared" si="63"/>
        <v>#REF!</v>
      </c>
      <c r="AL27" s="89"/>
      <c r="AM27" s="89"/>
      <c r="AN27" s="89"/>
      <c r="AO27" s="89"/>
      <c r="AP27" s="89" t="str">
        <f t="shared" ref="AP27:AQ27" si="64">vlookup($A27,'States current old'!$A:$G,AP$1,0)</f>
        <v>#REF!</v>
      </c>
      <c r="AQ27" s="89" t="str">
        <f t="shared" si="64"/>
        <v>#REF!</v>
      </c>
      <c r="AR27" s="90">
        <f t="shared" si="20"/>
        <v>0</v>
      </c>
      <c r="AS27" s="91" t="str">
        <f t="shared" si="21"/>
        <v>#REF!</v>
      </c>
    </row>
    <row r="28">
      <c r="A28" s="66"/>
      <c r="B28" s="95"/>
      <c r="C28" s="68"/>
      <c r="D28" s="69" t="s">
        <v>102</v>
      </c>
      <c r="E28" s="70">
        <v>43921.4375</v>
      </c>
      <c r="F28" s="71">
        <v>0.0</v>
      </c>
      <c r="G28" s="72" t="str">
        <f t="shared" si="7"/>
        <v/>
      </c>
      <c r="H28" s="73">
        <v>303.0</v>
      </c>
      <c r="I28" s="73">
        <v>6088.0</v>
      </c>
      <c r="J28" s="73"/>
      <c r="K28" s="74"/>
      <c r="L28" s="75">
        <v>57.0</v>
      </c>
      <c r="M28" s="73"/>
      <c r="N28" s="75"/>
      <c r="O28" s="74"/>
      <c r="P28" s="75"/>
      <c r="Q28" s="73">
        <v>68.0</v>
      </c>
      <c r="R28" s="73">
        <v>5.0</v>
      </c>
      <c r="S28" s="76">
        <f t="shared" si="8"/>
        <v>6391</v>
      </c>
      <c r="T28" s="77">
        <f t="shared" si="46"/>
        <v>43921.4375</v>
      </c>
      <c r="U28" s="78"/>
      <c r="V28" s="79"/>
      <c r="W28" s="80"/>
      <c r="X28" s="81" t="str">
        <f t="array" ref="X28">AND(OR(H28:J28&lt;&gt;AH28:AJ28,R28:S28&lt;&gt;AP28:AQ28,L28&lt;K28,N28&lt;M28,P28&lt;O28),ISBLANK(W28))</f>
        <v>#REF!</v>
      </c>
      <c r="Y28" s="82" t="str">
        <f t="shared" si="10"/>
        <v>#N/A</v>
      </c>
      <c r="Z28" s="83" t="str">
        <f t="shared" si="11"/>
        <v>#REF!</v>
      </c>
      <c r="AA28" s="84" t="str">
        <f t="shared" si="12"/>
        <v>No Data</v>
      </c>
      <c r="AB28" s="85" t="str">
        <f t="shared" si="13"/>
        <v/>
      </c>
      <c r="AC28" s="86" t="str">
        <f t="shared" si="14"/>
        <v>Never</v>
      </c>
      <c r="AD28" s="87" t="str">
        <f t="shared" si="15"/>
        <v/>
      </c>
      <c r="AE28" s="57" t="s">
        <v>103</v>
      </c>
      <c r="AF28" s="57" t="str">
        <f t="shared" si="16"/>
        <v/>
      </c>
      <c r="AG28" s="88">
        <f t="shared" si="17"/>
        <v>6481</v>
      </c>
      <c r="AH28" s="89" t="str">
        <f t="shared" ref="AH28:AK28" si="65">vlookup($A28,'States current old'!$A:$G,AH$1,0)</f>
        <v>#REF!</v>
      </c>
      <c r="AI28" s="89" t="str">
        <f t="shared" si="65"/>
        <v>#REF!</v>
      </c>
      <c r="AJ28" s="89" t="str">
        <f t="shared" si="65"/>
        <v>#REF!</v>
      </c>
      <c r="AK28" s="89" t="str">
        <f t="shared" si="65"/>
        <v>#REF!</v>
      </c>
      <c r="AL28" s="89"/>
      <c r="AM28" s="89"/>
      <c r="AN28" s="89"/>
      <c r="AO28" s="89"/>
      <c r="AP28" s="89" t="str">
        <f t="shared" ref="AP28:AQ28" si="66">vlookup($A28,'States current old'!$A:$G,AP$1,0)</f>
        <v>#REF!</v>
      </c>
      <c r="AQ28" s="89" t="str">
        <f t="shared" si="66"/>
        <v>#REF!</v>
      </c>
      <c r="AR28" s="90">
        <f t="shared" si="20"/>
        <v>0</v>
      </c>
      <c r="AS28" s="91" t="str">
        <f t="shared" si="21"/>
        <v>#REF!</v>
      </c>
    </row>
    <row r="29">
      <c r="A29" s="66"/>
      <c r="B29" s="95"/>
      <c r="C29" s="68"/>
      <c r="D29" s="111" t="s">
        <v>104</v>
      </c>
      <c r="E29" s="70">
        <v>43921.416666666664</v>
      </c>
      <c r="F29" s="71">
        <v>1.0</v>
      </c>
      <c r="G29" s="72" t="str">
        <f t="shared" si="7"/>
        <v/>
      </c>
      <c r="H29" s="73">
        <v>7615.0</v>
      </c>
      <c r="I29" s="73">
        <v>11893.0</v>
      </c>
      <c r="J29" s="73"/>
      <c r="K29" s="74"/>
      <c r="L29" s="75"/>
      <c r="M29" s="73"/>
      <c r="N29" s="75"/>
      <c r="O29" s="74"/>
      <c r="P29" s="75"/>
      <c r="Q29" s="73"/>
      <c r="R29" s="73">
        <v>259.0</v>
      </c>
      <c r="S29" s="76">
        <f t="shared" si="8"/>
        <v>19508</v>
      </c>
      <c r="T29" s="77">
        <f t="shared" si="46"/>
        <v>43921.45833</v>
      </c>
      <c r="U29" s="78"/>
      <c r="V29" s="80"/>
      <c r="W29" s="80"/>
      <c r="X29" s="81" t="str">
        <f t="array" ref="X29">AND(OR(H29:J29&lt;&gt;AH29:AJ29,R29:S29&lt;&gt;AP29:AQ29,L29&lt;K29,N29&lt;M29,P29&lt;O29),ISBLANK(W29))</f>
        <v>#REF!</v>
      </c>
      <c r="Y29" s="82" t="str">
        <f t="shared" si="10"/>
        <v>#N/A</v>
      </c>
      <c r="Z29" s="83" t="str">
        <f t="shared" si="11"/>
        <v>#REF!</v>
      </c>
      <c r="AA29" s="84" t="str">
        <f t="shared" si="12"/>
        <v>No Data</v>
      </c>
      <c r="AB29" s="85" t="str">
        <f t="shared" si="13"/>
        <v/>
      </c>
      <c r="AC29" s="86" t="str">
        <f t="shared" si="14"/>
        <v>Never</v>
      </c>
      <c r="AD29" s="87" t="str">
        <f t="shared" si="15"/>
        <v/>
      </c>
      <c r="AE29" s="57" t="s">
        <v>105</v>
      </c>
      <c r="AF29" s="57" t="str">
        <f t="shared" si="16"/>
        <v/>
      </c>
      <c r="AG29" s="88">
        <f t="shared" si="17"/>
        <v>6480</v>
      </c>
      <c r="AH29" s="89" t="str">
        <f t="shared" ref="AH29:AK29" si="67">vlookup($A29,'States current old'!$A:$G,AH$1,0)</f>
        <v>#REF!</v>
      </c>
      <c r="AI29" s="89" t="str">
        <f t="shared" si="67"/>
        <v>#REF!</v>
      </c>
      <c r="AJ29" s="89" t="str">
        <f t="shared" si="67"/>
        <v>#REF!</v>
      </c>
      <c r="AK29" s="89" t="str">
        <f t="shared" si="67"/>
        <v>#REF!</v>
      </c>
      <c r="AL29" s="89"/>
      <c r="AM29" s="89"/>
      <c r="AN29" s="89"/>
      <c r="AO29" s="89"/>
      <c r="AP29" s="89" t="str">
        <f t="shared" ref="AP29:AQ29" si="68">vlookup($A29,'States current old'!$A:$G,AP$1,0)</f>
        <v>#REF!</v>
      </c>
      <c r="AQ29" s="89" t="str">
        <f t="shared" si="68"/>
        <v>#REF!</v>
      </c>
      <c r="AR29" s="90">
        <f t="shared" si="20"/>
        <v>0</v>
      </c>
      <c r="AS29" s="91" t="str">
        <f t="shared" si="21"/>
        <v>#REF!</v>
      </c>
    </row>
    <row r="30">
      <c r="A30" s="66"/>
      <c r="B30" s="95"/>
      <c r="C30" s="68"/>
      <c r="D30" s="69" t="s">
        <v>106</v>
      </c>
      <c r="E30" s="70">
        <v>43921.0</v>
      </c>
      <c r="F30" s="71">
        <v>1.0</v>
      </c>
      <c r="G30" s="72" t="str">
        <f t="shared" si="7"/>
        <v/>
      </c>
      <c r="H30" s="73">
        <v>629.0</v>
      </c>
      <c r="I30" s="73">
        <f>19780-629</f>
        <v>19151</v>
      </c>
      <c r="J30" s="73"/>
      <c r="K30" s="74">
        <v>56.0</v>
      </c>
      <c r="L30" s="75">
        <v>112.0</v>
      </c>
      <c r="M30" s="73">
        <v>26.0</v>
      </c>
      <c r="N30" s="75">
        <v>26.0</v>
      </c>
      <c r="O30" s="74"/>
      <c r="P30" s="75"/>
      <c r="Q30" s="73"/>
      <c r="R30" s="73">
        <v>12.0</v>
      </c>
      <c r="S30" s="76">
        <f t="shared" si="8"/>
        <v>19780</v>
      </c>
      <c r="T30" s="77">
        <f t="shared" si="46"/>
        <v>43921</v>
      </c>
      <c r="U30" s="78"/>
      <c r="V30" s="79"/>
      <c r="W30" s="80"/>
      <c r="X30" s="81" t="str">
        <f t="array" ref="X30">AND(OR(H30:J30&lt;&gt;AH30:AJ30,R30:S30&lt;&gt;AP30:AQ30,L30&lt;K30,N30&lt;M30,P30&lt;O30),ISBLANK(W30))</f>
        <v>#REF!</v>
      </c>
      <c r="Y30" s="82" t="str">
        <f t="shared" si="10"/>
        <v>#N/A</v>
      </c>
      <c r="Z30" s="83" t="str">
        <f t="shared" si="11"/>
        <v>#REF!</v>
      </c>
      <c r="AA30" s="84" t="str">
        <f t="shared" si="12"/>
        <v>No Data</v>
      </c>
      <c r="AB30" s="85" t="str">
        <f t="shared" si="13"/>
        <v/>
      </c>
      <c r="AC30" s="86" t="str">
        <f t="shared" si="14"/>
        <v>Never</v>
      </c>
      <c r="AD30" s="87" t="str">
        <f t="shared" si="15"/>
        <v/>
      </c>
      <c r="AE30" s="57" t="s">
        <v>107</v>
      </c>
      <c r="AF30" s="57" t="str">
        <f t="shared" si="16"/>
        <v/>
      </c>
      <c r="AG30" s="88">
        <f t="shared" si="17"/>
        <v>6491</v>
      </c>
      <c r="AH30" s="89" t="str">
        <f t="shared" ref="AH30:AK30" si="69">vlookup($A30,'States current old'!$A:$G,AH$1,0)</f>
        <v>#REF!</v>
      </c>
      <c r="AI30" s="89" t="str">
        <f t="shared" si="69"/>
        <v>#REF!</v>
      </c>
      <c r="AJ30" s="89" t="str">
        <f t="shared" si="69"/>
        <v>#REF!</v>
      </c>
      <c r="AK30" s="89" t="str">
        <f t="shared" si="69"/>
        <v>#REF!</v>
      </c>
      <c r="AL30" s="89"/>
      <c r="AM30" s="89"/>
      <c r="AN30" s="89"/>
      <c r="AO30" s="89"/>
      <c r="AP30" s="89" t="str">
        <f t="shared" ref="AP30:AQ30" si="70">vlookup($A30,'States current old'!$A:$G,AP$1,0)</f>
        <v>#REF!</v>
      </c>
      <c r="AQ30" s="89" t="str">
        <f t="shared" si="70"/>
        <v>#REF!</v>
      </c>
      <c r="AR30" s="90">
        <f t="shared" si="20"/>
        <v>0</v>
      </c>
      <c r="AS30" s="91" t="str">
        <f t="shared" si="21"/>
        <v>#REF!</v>
      </c>
    </row>
    <row r="31">
      <c r="A31" s="66"/>
      <c r="B31" s="95"/>
      <c r="C31" s="68"/>
      <c r="D31" s="69" t="s">
        <v>108</v>
      </c>
      <c r="E31" s="70">
        <v>43921.583333333336</v>
      </c>
      <c r="F31" s="71">
        <v>1.0</v>
      </c>
      <c r="G31" s="72" t="str">
        <f t="shared" si="7"/>
        <v/>
      </c>
      <c r="H31" s="73">
        <v>1327.0</v>
      </c>
      <c r="I31" s="112">
        <f>15645-1031</f>
        <v>14614</v>
      </c>
      <c r="J31" s="73"/>
      <c r="K31" s="74"/>
      <c r="L31" s="75"/>
      <c r="M31" s="73"/>
      <c r="N31" s="75"/>
      <c r="O31" s="74"/>
      <c r="P31" s="75"/>
      <c r="Q31" s="73"/>
      <c r="R31" s="73">
        <v>14.0</v>
      </c>
      <c r="S31" s="76">
        <f t="shared" si="8"/>
        <v>15941</v>
      </c>
      <c r="T31" s="77">
        <f t="shared" si="46"/>
        <v>43921.625</v>
      </c>
      <c r="U31" s="78"/>
      <c r="V31" s="79"/>
      <c r="W31" s="79"/>
      <c r="X31" s="81" t="str">
        <f t="array" ref="X31">AND(OR(H31:J31&lt;&gt;AH31:AJ31,R31:S31&lt;&gt;AP31:AQ31,L31&lt;K31,N31&lt;M31,P31&lt;O31),ISBLANK(W31))</f>
        <v>#REF!</v>
      </c>
      <c r="Y31" s="82" t="str">
        <f t="shared" si="10"/>
        <v>#N/A</v>
      </c>
      <c r="Z31" s="83" t="str">
        <f t="shared" si="11"/>
        <v>#REF!</v>
      </c>
      <c r="AA31" s="84" t="str">
        <f t="shared" si="12"/>
        <v>No Data</v>
      </c>
      <c r="AB31" s="85" t="str">
        <f t="shared" si="13"/>
        <v/>
      </c>
      <c r="AC31" s="86" t="str">
        <f t="shared" si="14"/>
        <v>Never</v>
      </c>
      <c r="AD31" s="87" t="str">
        <f t="shared" si="15"/>
        <v/>
      </c>
      <c r="AE31" s="57" t="s">
        <v>109</v>
      </c>
      <c r="AF31" s="57" t="str">
        <f t="shared" si="16"/>
        <v/>
      </c>
      <c r="AG31" s="88">
        <f t="shared" si="17"/>
        <v>6476</v>
      </c>
      <c r="AH31" s="89" t="str">
        <f t="shared" ref="AH31:AK31" si="71">vlookup($A31,'States current old'!$A:$G,AH$1,0)</f>
        <v>#REF!</v>
      </c>
      <c r="AI31" s="89" t="str">
        <f t="shared" si="71"/>
        <v>#REF!</v>
      </c>
      <c r="AJ31" s="89" t="str">
        <f t="shared" si="71"/>
        <v>#REF!</v>
      </c>
      <c r="AK31" s="89" t="str">
        <f t="shared" si="71"/>
        <v>#REF!</v>
      </c>
      <c r="AL31" s="89"/>
      <c r="AM31" s="89"/>
      <c r="AN31" s="89"/>
      <c r="AO31" s="89"/>
      <c r="AP31" s="89" t="str">
        <f t="shared" ref="AP31:AQ31" si="72">vlookup($A31,'States current old'!$A:$G,AP$1,0)</f>
        <v>#REF!</v>
      </c>
      <c r="AQ31" s="89" t="str">
        <f t="shared" si="72"/>
        <v>#REF!</v>
      </c>
      <c r="AR31" s="90">
        <f t="shared" si="20"/>
        <v>0</v>
      </c>
      <c r="AS31" s="91" t="str">
        <f t="shared" si="21"/>
        <v>#REF!</v>
      </c>
    </row>
    <row r="32">
      <c r="A32" s="66"/>
      <c r="B32" s="95"/>
      <c r="C32" s="98"/>
      <c r="D32" s="69" t="s">
        <v>110</v>
      </c>
      <c r="E32" s="70">
        <v>43921.354166666664</v>
      </c>
      <c r="F32" s="71">
        <v>14.0</v>
      </c>
      <c r="G32" s="99" t="str">
        <f t="shared" si="7"/>
        <v/>
      </c>
      <c r="H32" s="73">
        <v>2.0</v>
      </c>
      <c r="I32" s="73"/>
      <c r="J32" s="73"/>
      <c r="K32" s="74"/>
      <c r="L32" s="75"/>
      <c r="M32" s="73"/>
      <c r="N32" s="75"/>
      <c r="O32" s="74"/>
      <c r="P32" s="75"/>
      <c r="Q32" s="73"/>
      <c r="R32" s="73"/>
      <c r="S32" s="76">
        <f t="shared" si="8"/>
        <v>2</v>
      </c>
      <c r="T32" s="77">
        <f>if(AND(HOUR(E32)=0,MINUTE(E32)=0),E32,E32-time(F32,0,0))</f>
        <v>43920.77083</v>
      </c>
      <c r="U32" s="78"/>
      <c r="V32" s="79"/>
      <c r="W32" s="80"/>
      <c r="X32" s="81" t="str">
        <f t="array" ref="X32">AND(OR(H32:J32&lt;&gt;AH32:AJ32,R32:S32&lt;&gt;AP32:AQ32,L32&lt;K32,N32&lt;M32,P32&lt;O32),ISBLANK(W32))</f>
        <v>#REF!</v>
      </c>
      <c r="Y32" s="82" t="str">
        <f t="shared" si="10"/>
        <v>#N/A</v>
      </c>
      <c r="Z32" s="83" t="str">
        <f t="shared" si="11"/>
        <v>#REF!</v>
      </c>
      <c r="AA32" s="84" t="str">
        <f t="shared" si="12"/>
        <v>No Data</v>
      </c>
      <c r="AB32" s="85" t="str">
        <f t="shared" si="13"/>
        <v/>
      </c>
      <c r="AC32" s="86" t="str">
        <f t="shared" si="14"/>
        <v>Never</v>
      </c>
      <c r="AD32" s="87" t="str">
        <f t="shared" si="15"/>
        <v/>
      </c>
      <c r="AE32" s="57" t="s">
        <v>111</v>
      </c>
      <c r="AF32" s="57" t="str">
        <f t="shared" si="16"/>
        <v/>
      </c>
      <c r="AG32" s="88">
        <f t="shared" si="17"/>
        <v>6497</v>
      </c>
      <c r="AH32" s="89" t="str">
        <f t="shared" ref="AH32:AK32" si="73">vlookup($A32,'States current old'!$A:$G,AH$1,0)</f>
        <v>#REF!</v>
      </c>
      <c r="AI32" s="89" t="str">
        <f t="shared" si="73"/>
        <v>#REF!</v>
      </c>
      <c r="AJ32" s="89" t="str">
        <f t="shared" si="73"/>
        <v>#REF!</v>
      </c>
      <c r="AK32" s="89" t="str">
        <f t="shared" si="73"/>
        <v>#REF!</v>
      </c>
      <c r="AL32" s="89"/>
      <c r="AM32" s="89"/>
      <c r="AN32" s="89"/>
      <c r="AO32" s="89"/>
      <c r="AP32" s="89" t="str">
        <f t="shared" ref="AP32:AQ32" si="74">vlookup($A32,'States current old'!$A:$G,AP$1,0)</f>
        <v>#REF!</v>
      </c>
      <c r="AQ32" s="89" t="str">
        <f t="shared" si="74"/>
        <v>#REF!</v>
      </c>
      <c r="AR32" s="90">
        <f t="shared" si="20"/>
        <v>0</v>
      </c>
      <c r="AS32" s="91" t="str">
        <f t="shared" si="21"/>
        <v>#REF!</v>
      </c>
    </row>
    <row r="33">
      <c r="A33" s="66"/>
      <c r="B33" s="95"/>
      <c r="C33" s="68"/>
      <c r="D33" s="111"/>
      <c r="E33" s="70">
        <v>43920.75</v>
      </c>
      <c r="F33" s="71">
        <v>1.0</v>
      </c>
      <c r="G33" s="72" t="str">
        <f t="shared" si="7"/>
        <v/>
      </c>
      <c r="H33" s="73">
        <v>937.0</v>
      </c>
      <c r="I33" s="73">
        <f>4454-917</f>
        <v>3537</v>
      </c>
      <c r="J33" s="73"/>
      <c r="K33" s="74"/>
      <c r="L33" s="75">
        <f>1+2+14+17+35+62+46+23+11</f>
        <v>211</v>
      </c>
      <c r="M33" s="73"/>
      <c r="N33" s="75"/>
      <c r="O33" s="74"/>
      <c r="P33" s="75"/>
      <c r="Q33" s="73"/>
      <c r="R33" s="73">
        <v>20.0</v>
      </c>
      <c r="S33" s="76">
        <f t="shared" si="8"/>
        <v>4474</v>
      </c>
      <c r="T33" s="77">
        <f t="shared" ref="T33:T60" si="77">if(AND(HOUR(E33)=0,MINUTE(E33)=0),E33,E33+time(F33,0,0))</f>
        <v>43920.79167</v>
      </c>
      <c r="U33" s="92"/>
      <c r="V33" s="79"/>
      <c r="W33" s="80"/>
      <c r="X33" s="81" t="str">
        <f t="array" ref="X33">AND(OR(H33:J33&lt;&gt;AH33:AJ33,R33:S33&lt;&gt;AP33:AQ33,L33&lt;K33,N33&lt;M33,P33&lt;O33),ISBLANK(W33))</f>
        <v>#REF!</v>
      </c>
      <c r="Y33" s="82" t="str">
        <f t="shared" si="10"/>
        <v>#N/A</v>
      </c>
      <c r="Z33" s="83" t="str">
        <f t="shared" si="11"/>
        <v>#REF!</v>
      </c>
      <c r="AA33" s="84" t="str">
        <f t="shared" si="12"/>
        <v>No Data</v>
      </c>
      <c r="AB33" s="85" t="str">
        <f t="shared" si="13"/>
        <v/>
      </c>
      <c r="AC33" s="86" t="str">
        <f t="shared" si="14"/>
        <v>Never</v>
      </c>
      <c r="AD33" s="87" t="str">
        <f t="shared" si="15"/>
        <v/>
      </c>
      <c r="AE33" s="57" t="s">
        <v>112</v>
      </c>
      <c r="AF33" s="57" t="str">
        <f t="shared" si="16"/>
        <v/>
      </c>
      <c r="AG33" s="88">
        <f t="shared" si="17"/>
        <v>6496</v>
      </c>
      <c r="AH33" s="89" t="str">
        <f t="shared" ref="AH33:AK33" si="75">vlookup($A33,'States current old'!$A:$G,AH$1,0)</f>
        <v>#REF!</v>
      </c>
      <c r="AI33" s="89" t="str">
        <f t="shared" si="75"/>
        <v>#REF!</v>
      </c>
      <c r="AJ33" s="89" t="str">
        <f t="shared" si="75"/>
        <v>#REF!</v>
      </c>
      <c r="AK33" s="89" t="str">
        <f t="shared" si="75"/>
        <v>#REF!</v>
      </c>
      <c r="AL33" s="89"/>
      <c r="AM33" s="89"/>
      <c r="AN33" s="89"/>
      <c r="AO33" s="89"/>
      <c r="AP33" s="89" t="str">
        <f t="shared" ref="AP33:AQ33" si="76">vlookup($A33,'States current old'!$A:$G,AP$1,0)</f>
        <v>#REF!</v>
      </c>
      <c r="AQ33" s="89" t="str">
        <f t="shared" si="76"/>
        <v>#REF!</v>
      </c>
      <c r="AR33" s="90">
        <f t="shared" si="20"/>
        <v>0</v>
      </c>
      <c r="AS33" s="91" t="str">
        <f t="shared" si="21"/>
        <v>#REF!</v>
      </c>
    </row>
    <row r="34">
      <c r="A34" s="66"/>
      <c r="B34" s="95"/>
      <c r="C34" s="68"/>
      <c r="D34" s="113" t="s">
        <v>113</v>
      </c>
      <c r="E34" s="70">
        <v>43921.333333333336</v>
      </c>
      <c r="F34" s="71">
        <v>2.0</v>
      </c>
      <c r="G34" s="72" t="str">
        <f t="shared" si="7"/>
        <v/>
      </c>
      <c r="H34" s="73">
        <v>184.0</v>
      </c>
      <c r="I34" s="73">
        <f>4411-177</f>
        <v>4234</v>
      </c>
      <c r="J34" s="73"/>
      <c r="K34" s="74"/>
      <c r="L34" s="75">
        <v>14.0</v>
      </c>
      <c r="M34" s="73"/>
      <c r="N34" s="75"/>
      <c r="O34" s="74"/>
      <c r="P34" s="75"/>
      <c r="Q34" s="73"/>
      <c r="R34" s="73">
        <v>4.0</v>
      </c>
      <c r="S34" s="76">
        <f t="shared" si="8"/>
        <v>4418</v>
      </c>
      <c r="T34" s="77">
        <f t="shared" si="77"/>
        <v>43921.41667</v>
      </c>
      <c r="U34" s="78"/>
      <c r="V34" s="79"/>
      <c r="W34" s="80"/>
      <c r="X34" s="81" t="str">
        <f t="array" ref="X34">AND(OR(H34:J34&lt;&gt;AH34:AJ34,R34:S34&lt;&gt;AP34:AQ34,L34&lt;K34,N34&lt;M34,P34&lt;O34),ISBLANK(W34))</f>
        <v>#REF!</v>
      </c>
      <c r="Y34" s="82" t="str">
        <f t="shared" si="10"/>
        <v>#N/A</v>
      </c>
      <c r="Z34" s="83" t="str">
        <f t="shared" si="11"/>
        <v>#REF!</v>
      </c>
      <c r="AA34" s="84" t="str">
        <f t="shared" si="12"/>
        <v>No Data</v>
      </c>
      <c r="AB34" s="85" t="str">
        <f t="shared" si="13"/>
        <v/>
      </c>
      <c r="AC34" s="86" t="str">
        <f t="shared" si="14"/>
        <v>Never</v>
      </c>
      <c r="AD34" s="87" t="str">
        <f t="shared" si="15"/>
        <v/>
      </c>
      <c r="AE34" s="57" t="s">
        <v>114</v>
      </c>
      <c r="AF34" s="57" t="str">
        <f t="shared" si="16"/>
        <v/>
      </c>
      <c r="AG34" s="88">
        <f t="shared" si="17"/>
        <v>6481</v>
      </c>
      <c r="AH34" s="89" t="str">
        <f t="shared" ref="AH34:AK34" si="78">vlookup($A34,'States current old'!$A:$G,AH$1,0)</f>
        <v>#REF!</v>
      </c>
      <c r="AI34" s="89" t="str">
        <f t="shared" si="78"/>
        <v>#REF!</v>
      </c>
      <c r="AJ34" s="89" t="str">
        <f t="shared" si="78"/>
        <v>#REF!</v>
      </c>
      <c r="AK34" s="89" t="str">
        <f t="shared" si="78"/>
        <v>#REF!</v>
      </c>
      <c r="AL34" s="89"/>
      <c r="AM34" s="89"/>
      <c r="AN34" s="89"/>
      <c r="AO34" s="89"/>
      <c r="AP34" s="89" t="str">
        <f t="shared" ref="AP34:AQ34" si="79">vlookup($A34,'States current old'!$A:$G,AP$1,0)</f>
        <v>#REF!</v>
      </c>
      <c r="AQ34" s="89" t="str">
        <f t="shared" si="79"/>
        <v>#REF!</v>
      </c>
      <c r="AR34" s="90">
        <f t="shared" si="20"/>
        <v>0</v>
      </c>
      <c r="AS34" s="91" t="str">
        <f t="shared" si="21"/>
        <v>#REF!</v>
      </c>
    </row>
    <row r="35">
      <c r="A35" s="66"/>
      <c r="B35" s="95"/>
      <c r="C35" s="68"/>
      <c r="D35" s="106" t="s">
        <v>115</v>
      </c>
      <c r="E35" s="70">
        <v>43921.37847222222</v>
      </c>
      <c r="F35" s="71">
        <v>0.0</v>
      </c>
      <c r="G35" s="72" t="str">
        <f t="shared" si="7"/>
        <v/>
      </c>
      <c r="H35" s="73">
        <v>1498.0</v>
      </c>
      <c r="I35" s="73">
        <f>23106-1498</f>
        <v>21608</v>
      </c>
      <c r="J35" s="73"/>
      <c r="K35" s="74">
        <v>157.0</v>
      </c>
      <c r="L35" s="97">
        <v>157.0</v>
      </c>
      <c r="M35" s="73"/>
      <c r="N35" s="75"/>
      <c r="O35" s="74"/>
      <c r="P35" s="75"/>
      <c r="Q35" s="73"/>
      <c r="R35" s="73">
        <v>8.0</v>
      </c>
      <c r="S35" s="76">
        <f t="shared" si="8"/>
        <v>23106</v>
      </c>
      <c r="T35" s="77">
        <f t="shared" si="77"/>
        <v>43921.37847</v>
      </c>
      <c r="U35" s="109"/>
      <c r="V35" s="79"/>
      <c r="W35" s="8"/>
      <c r="X35" s="81" t="str">
        <f t="array" ref="X35">AND(OR(H35:J35&lt;&gt;AH35:AJ35,R35:S35&lt;&gt;AP35:AQ35,L35&lt;K35,N35&lt;M35,P35&lt;O35),ISBLANK(W36))</f>
        <v>#REF!</v>
      </c>
      <c r="Y35" s="82" t="str">
        <f t="shared" si="10"/>
        <v>#N/A</v>
      </c>
      <c r="Z35" s="83" t="str">
        <f t="shared" si="11"/>
        <v>#REF!</v>
      </c>
      <c r="AA35" s="84" t="str">
        <f t="shared" si="12"/>
        <v>No Data</v>
      </c>
      <c r="AB35" s="85" t="str">
        <f t="shared" si="13"/>
        <v/>
      </c>
      <c r="AC35" s="86" t="str">
        <f t="shared" si="14"/>
        <v>Never</v>
      </c>
      <c r="AD35" s="87" t="str">
        <f t="shared" si="15"/>
        <v/>
      </c>
      <c r="AE35" s="57" t="s">
        <v>116</v>
      </c>
      <c r="AF35" s="57" t="str">
        <f t="shared" si="16"/>
        <v/>
      </c>
      <c r="AG35" s="88">
        <f t="shared" si="17"/>
        <v>6482</v>
      </c>
      <c r="AH35" s="89" t="str">
        <f t="shared" ref="AH35:AK35" si="80">vlookup($A35,'States current old'!$A:$G,AH$1,0)</f>
        <v>#REF!</v>
      </c>
      <c r="AI35" s="89" t="str">
        <f t="shared" si="80"/>
        <v>#REF!</v>
      </c>
      <c r="AJ35" s="89" t="str">
        <f t="shared" si="80"/>
        <v>#REF!</v>
      </c>
      <c r="AK35" s="89" t="str">
        <f t="shared" si="80"/>
        <v>#REF!</v>
      </c>
      <c r="AL35" s="89"/>
      <c r="AM35" s="89"/>
      <c r="AN35" s="89"/>
      <c r="AO35" s="89"/>
      <c r="AP35" s="89" t="str">
        <f t="shared" ref="AP35:AQ35" si="81">vlookup($A35,'States current old'!$A:$G,AP$1,0)</f>
        <v>#REF!</v>
      </c>
      <c r="AQ35" s="89" t="str">
        <f t="shared" si="81"/>
        <v>#REF!</v>
      </c>
      <c r="AR35" s="90">
        <f t="shared" si="20"/>
        <v>0</v>
      </c>
      <c r="AS35" s="91" t="str">
        <f t="shared" si="21"/>
        <v>#REF!</v>
      </c>
    </row>
    <row r="36">
      <c r="A36" s="66"/>
      <c r="B36" s="95"/>
      <c r="C36" s="68"/>
      <c r="D36" s="69" t="s">
        <v>117</v>
      </c>
      <c r="E36" s="70">
        <v>43921.666666666664</v>
      </c>
      <c r="F36" s="71">
        <v>2.0</v>
      </c>
      <c r="G36" s="72" t="str">
        <f t="shared" si="7"/>
        <v/>
      </c>
      <c r="H36" s="73">
        <v>126.0</v>
      </c>
      <c r="I36" s="73">
        <v>4131.0</v>
      </c>
      <c r="J36" s="73"/>
      <c r="K36" s="74">
        <v>21.0</v>
      </c>
      <c r="L36" s="75">
        <v>21.0</v>
      </c>
      <c r="M36" s="73"/>
      <c r="N36" s="75"/>
      <c r="O36" s="74"/>
      <c r="P36" s="75"/>
      <c r="Q36" s="73">
        <v>30.0</v>
      </c>
      <c r="R36" s="73">
        <v>3.0</v>
      </c>
      <c r="S36" s="76">
        <f t="shared" si="8"/>
        <v>4257</v>
      </c>
      <c r="T36" s="77">
        <f t="shared" si="77"/>
        <v>43921.75</v>
      </c>
      <c r="U36" s="109"/>
      <c r="V36" s="79"/>
      <c r="W36" s="80"/>
      <c r="X36" s="81" t="str">
        <f t="array" ref="X36">AND(OR(H36:J36&lt;&gt;AH36:AJ36,R36:S36&lt;&gt;AP36:AQ36,L36&lt;K36,N36&lt;M36,P36&lt;O36),ISBLANK(#REF!))</f>
        <v>#REF!</v>
      </c>
      <c r="Y36" s="82" t="str">
        <f t="shared" si="10"/>
        <v>#N/A</v>
      </c>
      <c r="Z36" s="83" t="str">
        <f t="shared" si="11"/>
        <v>#REF!</v>
      </c>
      <c r="AA36" s="84" t="str">
        <f t="shared" si="12"/>
        <v>No Data</v>
      </c>
      <c r="AB36" s="85" t="str">
        <f t="shared" si="13"/>
        <v/>
      </c>
      <c r="AC36" s="86" t="str">
        <f t="shared" si="14"/>
        <v>Never</v>
      </c>
      <c r="AD36" s="87" t="str">
        <f t="shared" si="15"/>
        <v/>
      </c>
      <c r="AE36" s="57" t="s">
        <v>118</v>
      </c>
      <c r="AF36" s="57" t="str">
        <f t="shared" si="16"/>
        <v/>
      </c>
      <c r="AG36" s="88">
        <f t="shared" si="17"/>
        <v>6473</v>
      </c>
      <c r="AH36" s="89" t="str">
        <f t="shared" ref="AH36:AK36" si="82">vlookup($A36,'States current old'!$A:$G,AH$1,0)</f>
        <v>#REF!</v>
      </c>
      <c r="AI36" s="89" t="str">
        <f t="shared" si="82"/>
        <v>#REF!</v>
      </c>
      <c r="AJ36" s="89" t="str">
        <f t="shared" si="82"/>
        <v>#REF!</v>
      </c>
      <c r="AK36" s="89" t="str">
        <f t="shared" si="82"/>
        <v>#REF!</v>
      </c>
      <c r="AL36" s="89"/>
      <c r="AM36" s="89"/>
      <c r="AN36" s="89"/>
      <c r="AO36" s="89"/>
      <c r="AP36" s="89" t="str">
        <f t="shared" ref="AP36:AQ36" si="83">vlookup($A36,'States current old'!$A:$G,AP$1,0)</f>
        <v>#REF!</v>
      </c>
      <c r="AQ36" s="89" t="str">
        <f t="shared" si="83"/>
        <v>#REF!</v>
      </c>
      <c r="AR36" s="90">
        <f t="shared" si="20"/>
        <v>0</v>
      </c>
      <c r="AS36" s="91" t="str">
        <f t="shared" si="21"/>
        <v>#REF!</v>
      </c>
    </row>
    <row r="37">
      <c r="A37" s="66"/>
      <c r="B37" s="95"/>
      <c r="C37" s="68"/>
      <c r="D37" s="69" t="s">
        <v>119</v>
      </c>
      <c r="E37" s="70">
        <v>43921.5</v>
      </c>
      <c r="F37" s="71">
        <v>2.0</v>
      </c>
      <c r="G37" s="72" t="str">
        <f t="shared" si="7"/>
        <v/>
      </c>
      <c r="H37" s="73">
        <v>172.0</v>
      </c>
      <c r="I37" s="73">
        <v>2931.0</v>
      </c>
      <c r="J37" s="73">
        <f>3111-2931-172</f>
        <v>8</v>
      </c>
      <c r="K37" s="74"/>
      <c r="L37" s="75"/>
      <c r="M37" s="73"/>
      <c r="N37" s="75"/>
      <c r="O37" s="74"/>
      <c r="P37" s="75"/>
      <c r="Q37" s="73"/>
      <c r="R37" s="73">
        <v>3.0</v>
      </c>
      <c r="S37" s="76">
        <f t="shared" si="8"/>
        <v>3111</v>
      </c>
      <c r="T37" s="77">
        <f t="shared" si="77"/>
        <v>43921.58333</v>
      </c>
      <c r="U37" s="109"/>
      <c r="V37" s="79"/>
      <c r="W37" s="80"/>
      <c r="X37" s="81" t="str">
        <f t="array" ref="X37">AND(OR(H37:J37&lt;&gt;AH37:AJ37,R37:S37&lt;&gt;AP37:AQ37,L37&lt;K37,N37&lt;M37,P37&lt;O37),ISBLANK(W37))</f>
        <v>#REF!</v>
      </c>
      <c r="Y37" s="82" t="str">
        <f t="shared" si="10"/>
        <v>#N/A</v>
      </c>
      <c r="Z37" s="83" t="str">
        <f t="shared" si="11"/>
        <v>#REF!</v>
      </c>
      <c r="AA37" s="84" t="str">
        <f t="shared" si="12"/>
        <v>No Data</v>
      </c>
      <c r="AB37" s="85" t="str">
        <f t="shared" si="13"/>
        <v/>
      </c>
      <c r="AC37" s="86" t="str">
        <f t="shared" si="14"/>
        <v>Never</v>
      </c>
      <c r="AD37" s="87" t="str">
        <f t="shared" si="15"/>
        <v/>
      </c>
      <c r="AE37" s="57" t="s">
        <v>120</v>
      </c>
      <c r="AF37" s="57" t="str">
        <f t="shared" si="16"/>
        <v/>
      </c>
      <c r="AG37" s="88">
        <f t="shared" si="17"/>
        <v>6477</v>
      </c>
      <c r="AH37" s="89" t="str">
        <f t="shared" ref="AH37:AK37" si="84">vlookup($A37,'States current old'!$A:$G,AH$1,0)</f>
        <v>#REF!</v>
      </c>
      <c r="AI37" s="89" t="str">
        <f t="shared" si="84"/>
        <v>#REF!</v>
      </c>
      <c r="AJ37" s="89" t="str">
        <f t="shared" si="84"/>
        <v>#REF!</v>
      </c>
      <c r="AK37" s="89" t="str">
        <f t="shared" si="84"/>
        <v>#REF!</v>
      </c>
      <c r="AL37" s="89"/>
      <c r="AM37" s="89"/>
      <c r="AN37" s="89"/>
      <c r="AO37" s="89"/>
      <c r="AP37" s="89" t="str">
        <f t="shared" ref="AP37:AQ37" si="85">vlookup($A37,'States current old'!$A:$G,AP$1,0)</f>
        <v>#REF!</v>
      </c>
      <c r="AQ37" s="89" t="str">
        <f t="shared" si="85"/>
        <v>#REF!</v>
      </c>
      <c r="AR37" s="90">
        <f t="shared" si="20"/>
        <v>8</v>
      </c>
      <c r="AS37" s="91" t="str">
        <f t="shared" si="21"/>
        <v>#REF!</v>
      </c>
    </row>
    <row r="38">
      <c r="A38" s="66"/>
      <c r="B38" s="95"/>
      <c r="C38" s="68"/>
      <c r="D38" s="69" t="s">
        <v>121</v>
      </c>
      <c r="E38" s="70">
        <v>43920.375</v>
      </c>
      <c r="F38" s="71">
        <v>0.0</v>
      </c>
      <c r="G38" s="72" t="str">
        <f t="shared" si="7"/>
        <v/>
      </c>
      <c r="H38" s="73">
        <v>314.0</v>
      </c>
      <c r="I38" s="73">
        <v>5413.0</v>
      </c>
      <c r="J38" s="73">
        <v>65.0</v>
      </c>
      <c r="K38" s="74">
        <v>45.0</v>
      </c>
      <c r="L38" s="75">
        <v>45.0</v>
      </c>
      <c r="M38" s="73"/>
      <c r="N38" s="75"/>
      <c r="O38" s="74"/>
      <c r="P38" s="75"/>
      <c r="Q38" s="73"/>
      <c r="R38" s="73">
        <v>3.0</v>
      </c>
      <c r="S38" s="76">
        <f t="shared" si="8"/>
        <v>5792</v>
      </c>
      <c r="T38" s="77">
        <f t="shared" si="77"/>
        <v>43920.375</v>
      </c>
      <c r="U38" s="109"/>
      <c r="V38" s="79"/>
      <c r="W38" s="80"/>
      <c r="X38" s="81" t="str">
        <f t="array" ref="X38">AND(OR(H38:J38&lt;&gt;AH38:AJ38,R38:S38&lt;&gt;AP38:AQ38,L38&lt;K38,N38&lt;M38,P38&lt;O38),ISBLANK(W38))</f>
        <v>#REF!</v>
      </c>
      <c r="Y38" s="82" t="str">
        <f t="shared" si="10"/>
        <v>#N/A</v>
      </c>
      <c r="Z38" s="83" t="str">
        <f t="shared" si="11"/>
        <v>#REF!</v>
      </c>
      <c r="AA38" s="84" t="str">
        <f t="shared" si="12"/>
        <v>No Data</v>
      </c>
      <c r="AB38" s="85" t="str">
        <f t="shared" si="13"/>
        <v/>
      </c>
      <c r="AC38" s="86" t="str">
        <f t="shared" si="14"/>
        <v>Never</v>
      </c>
      <c r="AD38" s="87" t="str">
        <f t="shared" si="15"/>
        <v/>
      </c>
      <c r="AE38" s="57" t="s">
        <v>122</v>
      </c>
      <c r="AF38" s="57" t="str">
        <f t="shared" si="16"/>
        <v/>
      </c>
      <c r="AG38" s="88">
        <f t="shared" si="17"/>
        <v>6506</v>
      </c>
      <c r="AH38" s="89" t="str">
        <f t="shared" ref="AH38:AK38" si="86">vlookup($A38,'States current old'!$A:$G,AH$1,0)</f>
        <v>#REF!</v>
      </c>
      <c r="AI38" s="89" t="str">
        <f t="shared" si="86"/>
        <v>#REF!</v>
      </c>
      <c r="AJ38" s="89" t="str">
        <f t="shared" si="86"/>
        <v>#REF!</v>
      </c>
      <c r="AK38" s="89" t="str">
        <f t="shared" si="86"/>
        <v>#REF!</v>
      </c>
      <c r="AL38" s="89"/>
      <c r="AM38" s="89"/>
      <c r="AN38" s="89"/>
      <c r="AO38" s="89"/>
      <c r="AP38" s="89" t="str">
        <f t="shared" ref="AP38:AQ38" si="87">vlookup($A38,'States current old'!$A:$G,AP$1,0)</f>
        <v>#REF!</v>
      </c>
      <c r="AQ38" s="89" t="str">
        <f t="shared" si="87"/>
        <v>#REF!</v>
      </c>
      <c r="AR38" s="90">
        <f t="shared" si="20"/>
        <v>65</v>
      </c>
      <c r="AS38" s="91" t="str">
        <f t="shared" si="21"/>
        <v>#REF!</v>
      </c>
    </row>
    <row r="39">
      <c r="A39" s="66"/>
      <c r="B39" s="95"/>
      <c r="C39" s="68"/>
      <c r="D39" s="69" t="s">
        <v>123</v>
      </c>
      <c r="E39" s="70">
        <v>43921.541666666664</v>
      </c>
      <c r="F39" s="71">
        <v>0.0</v>
      </c>
      <c r="G39" s="72" t="str">
        <f t="shared" si="7"/>
        <v/>
      </c>
      <c r="H39" s="73">
        <v>18696.0</v>
      </c>
      <c r="I39" s="73">
        <v>27077.0</v>
      </c>
      <c r="J39" s="73"/>
      <c r="K39" s="74"/>
      <c r="L39" s="75"/>
      <c r="M39" s="73"/>
      <c r="N39" s="75"/>
      <c r="O39" s="74"/>
      <c r="P39" s="75"/>
      <c r="Q39" s="73"/>
      <c r="R39" s="73">
        <v>267.0</v>
      </c>
      <c r="S39" s="76">
        <f t="shared" si="8"/>
        <v>45773</v>
      </c>
      <c r="T39" s="77">
        <f t="shared" si="77"/>
        <v>43921.54167</v>
      </c>
      <c r="U39" s="109"/>
      <c r="V39" s="79"/>
      <c r="W39" s="80"/>
      <c r="X39" s="81" t="str">
        <f t="array" ref="X39">AND(OR(H39:J39&lt;&gt;AH39:AJ39,R39:S39&lt;&gt;AP39:AQ39,L39&lt;K39,N39&lt;M39,P39&lt;O39),ISBLANK(W39))</f>
        <v>#REF!</v>
      </c>
      <c r="Y39" s="82" t="str">
        <f t="shared" si="10"/>
        <v>#N/A</v>
      </c>
      <c r="Z39" s="83" t="str">
        <f t="shared" si="11"/>
        <v>#REF!</v>
      </c>
      <c r="AA39" s="84" t="str">
        <f t="shared" si="12"/>
        <v>No Data</v>
      </c>
      <c r="AB39" s="85" t="str">
        <f t="shared" si="13"/>
        <v/>
      </c>
      <c r="AC39" s="86" t="str">
        <f t="shared" si="14"/>
        <v>Never</v>
      </c>
      <c r="AD39" s="87" t="str">
        <f t="shared" si="15"/>
        <v/>
      </c>
      <c r="AE39" s="57" t="s">
        <v>124</v>
      </c>
      <c r="AF39" s="57" t="str">
        <f t="shared" si="16"/>
        <v/>
      </c>
      <c r="AG39" s="88">
        <f t="shared" si="17"/>
        <v>6478</v>
      </c>
      <c r="AH39" s="89" t="str">
        <f t="shared" ref="AH39:AK39" si="88">vlookup($A39,'States current old'!$A:$G,AH$1,0)</f>
        <v>#REF!</v>
      </c>
      <c r="AI39" s="89" t="str">
        <f t="shared" si="88"/>
        <v>#REF!</v>
      </c>
      <c r="AJ39" s="89" t="str">
        <f t="shared" si="88"/>
        <v>#REF!</v>
      </c>
      <c r="AK39" s="89" t="str">
        <f t="shared" si="88"/>
        <v>#REF!</v>
      </c>
      <c r="AL39" s="89"/>
      <c r="AM39" s="89"/>
      <c r="AN39" s="89"/>
      <c r="AO39" s="89"/>
      <c r="AP39" s="89" t="str">
        <f t="shared" ref="AP39:AQ39" si="89">vlookup($A39,'States current old'!$A:$G,AP$1,0)</f>
        <v>#REF!</v>
      </c>
      <c r="AQ39" s="89" t="str">
        <f t="shared" si="89"/>
        <v>#REF!</v>
      </c>
      <c r="AR39" s="90">
        <f t="shared" si="20"/>
        <v>0</v>
      </c>
      <c r="AS39" s="91" t="str">
        <f t="shared" si="21"/>
        <v>#REF!</v>
      </c>
    </row>
    <row r="40">
      <c r="A40" s="66"/>
      <c r="B40" s="95"/>
      <c r="C40" s="68"/>
      <c r="D40" s="69" t="s">
        <v>125</v>
      </c>
      <c r="E40" s="70">
        <v>43921.0</v>
      </c>
      <c r="F40" s="71">
        <v>2.0</v>
      </c>
      <c r="G40" s="72" t="str">
        <f t="shared" si="7"/>
        <v/>
      </c>
      <c r="H40" s="73">
        <v>281.0</v>
      </c>
      <c r="I40" s="114">
        <v>12246.0</v>
      </c>
      <c r="J40" s="73"/>
      <c r="K40" s="74">
        <v>22.0</v>
      </c>
      <c r="L40" s="97">
        <v>22.0</v>
      </c>
      <c r="M40" s="73"/>
      <c r="N40" s="75"/>
      <c r="O40" s="74"/>
      <c r="P40" s="75"/>
      <c r="Q40" s="73">
        <v>26.0</v>
      </c>
      <c r="R40" s="80">
        <v>4.0</v>
      </c>
      <c r="S40" s="76">
        <f t="shared" si="8"/>
        <v>12527</v>
      </c>
      <c r="T40" s="77">
        <f t="shared" si="77"/>
        <v>43921</v>
      </c>
      <c r="U40" s="109"/>
      <c r="V40" s="79"/>
      <c r="W40" s="80"/>
      <c r="X40" s="81" t="str">
        <f t="array" ref="X40">AND(OR(H40:J40&lt;&gt;AH40:AJ40,Q40:S40&lt;&gt;AP40:AQ40,L40&lt;K40,N40&lt;M40,P40&lt;O40),ISBLANK(W40))</f>
        <v>#REF!</v>
      </c>
      <c r="Y40" s="82" t="str">
        <f t="shared" si="10"/>
        <v>#N/A</v>
      </c>
      <c r="Z40" s="83" t="str">
        <f t="shared" si="11"/>
        <v>#REF!</v>
      </c>
      <c r="AA40" s="84" t="str">
        <f t="shared" si="12"/>
        <v>No Data</v>
      </c>
      <c r="AB40" s="85" t="str">
        <f t="shared" si="13"/>
        <v/>
      </c>
      <c r="AC40" s="86" t="str">
        <f t="shared" si="14"/>
        <v>Never</v>
      </c>
      <c r="AD40" s="87" t="str">
        <f t="shared" si="15"/>
        <v/>
      </c>
      <c r="AE40" s="57" t="s">
        <v>126</v>
      </c>
      <c r="AF40" s="57" t="str">
        <f t="shared" si="16"/>
        <v/>
      </c>
      <c r="AG40" s="88">
        <f t="shared" si="17"/>
        <v>6491</v>
      </c>
      <c r="AH40" s="89" t="str">
        <f t="shared" ref="AH40:AK40" si="90">vlookup($A40,'States current old'!$A:$G,AH$1,0)</f>
        <v>#REF!</v>
      </c>
      <c r="AI40" s="89" t="str">
        <f t="shared" si="90"/>
        <v>#REF!</v>
      </c>
      <c r="AJ40" s="89" t="str">
        <f t="shared" si="90"/>
        <v>#REF!</v>
      </c>
      <c r="AK40" s="89" t="str">
        <f t="shared" si="90"/>
        <v>#REF!</v>
      </c>
      <c r="AL40" s="89"/>
      <c r="AM40" s="89"/>
      <c r="AN40" s="89"/>
      <c r="AO40" s="89"/>
      <c r="AP40" s="89" t="str">
        <f t="shared" ref="AP40:AQ40" si="91">vlookup($A40,'States current old'!$A:$G,AP$1,0)</f>
        <v>#REF!</v>
      </c>
      <c r="AQ40" s="89" t="str">
        <f t="shared" si="91"/>
        <v>#REF!</v>
      </c>
      <c r="AR40" s="90">
        <f t="shared" si="20"/>
        <v>0</v>
      </c>
      <c r="AS40" s="91" t="str">
        <f t="shared" si="21"/>
        <v>#REF!</v>
      </c>
    </row>
    <row r="41" ht="96.75" customHeight="1">
      <c r="A41" s="66"/>
      <c r="B41" s="95"/>
      <c r="C41" s="68"/>
      <c r="D41" s="69" t="s">
        <v>127</v>
      </c>
      <c r="E41" s="70">
        <v>43923.0</v>
      </c>
      <c r="F41" s="71">
        <v>3.0</v>
      </c>
      <c r="G41" s="72" t="str">
        <f t="shared" si="7"/>
        <v/>
      </c>
      <c r="H41" s="73">
        <v>1458.0</v>
      </c>
      <c r="I41" s="73">
        <v>12588.0</v>
      </c>
      <c r="J41" s="73"/>
      <c r="K41" s="74"/>
      <c r="L41" s="75"/>
      <c r="M41" s="73"/>
      <c r="N41" s="75"/>
      <c r="O41" s="74"/>
      <c r="P41" s="75"/>
      <c r="Q41" s="73"/>
      <c r="R41" s="73">
        <v>38.0</v>
      </c>
      <c r="S41" s="76">
        <f t="shared" si="8"/>
        <v>14046</v>
      </c>
      <c r="T41" s="77">
        <f t="shared" si="77"/>
        <v>43923</v>
      </c>
      <c r="U41" s="109"/>
      <c r="V41" s="79" t="s">
        <v>128</v>
      </c>
      <c r="W41" s="80"/>
      <c r="X41" s="81" t="str">
        <f t="array" ref="X41">AND(OR(H41:J41&lt;&gt;AH41:AJ41,R41:S41&lt;&gt;AP41:AQ41,L41&lt;K41,N41&lt;M41,P41&lt;O41),ISBLANK(W41))</f>
        <v>#REF!</v>
      </c>
      <c r="Y41" s="82" t="str">
        <f t="shared" si="10"/>
        <v>#N/A</v>
      </c>
      <c r="Z41" s="83" t="str">
        <f t="shared" si="11"/>
        <v>#REF!</v>
      </c>
      <c r="AA41" s="84" t="str">
        <f t="shared" si="12"/>
        <v>No Data</v>
      </c>
      <c r="AB41" s="85" t="str">
        <f t="shared" si="13"/>
        <v/>
      </c>
      <c r="AC41" s="86" t="str">
        <f t="shared" si="14"/>
        <v>Never</v>
      </c>
      <c r="AD41" s="87" t="str">
        <f t="shared" si="15"/>
        <v/>
      </c>
      <c r="AE41" s="57" t="s">
        <v>129</v>
      </c>
      <c r="AF41" s="57" t="str">
        <f t="shared" si="16"/>
        <v/>
      </c>
      <c r="AG41" s="88">
        <f t="shared" si="17"/>
        <v>6443</v>
      </c>
      <c r="AH41" s="89" t="str">
        <f t="shared" ref="AH41:AK41" si="92">vlookup($A41,'States current old'!$A:$G,AH$1,0)</f>
        <v>#REF!</v>
      </c>
      <c r="AI41" s="89" t="str">
        <f t="shared" si="92"/>
        <v>#REF!</v>
      </c>
      <c r="AJ41" s="89" t="str">
        <f t="shared" si="92"/>
        <v>#REF!</v>
      </c>
      <c r="AK41" s="89" t="str">
        <f t="shared" si="92"/>
        <v>#REF!</v>
      </c>
      <c r="AL41" s="89"/>
      <c r="AM41" s="89"/>
      <c r="AN41" s="89"/>
      <c r="AO41" s="89"/>
      <c r="AP41" s="89" t="str">
        <f t="shared" ref="AP41:AQ41" si="93">vlookup($A41,'States current old'!$A:$G,AP$1,0)</f>
        <v>#REF!</v>
      </c>
      <c r="AQ41" s="89" t="str">
        <f t="shared" si="93"/>
        <v>#REF!</v>
      </c>
      <c r="AR41" s="90">
        <f t="shared" si="20"/>
        <v>0</v>
      </c>
      <c r="AS41" s="91" t="str">
        <f t="shared" si="21"/>
        <v>#REF!</v>
      </c>
    </row>
    <row r="42">
      <c r="A42" s="66"/>
      <c r="B42" s="95"/>
      <c r="C42" s="98"/>
      <c r="D42" s="96" t="s">
        <v>130</v>
      </c>
      <c r="E42" s="70">
        <v>43919.38611111111</v>
      </c>
      <c r="F42" s="71">
        <v>0.0</v>
      </c>
      <c r="G42" s="99" t="str">
        <f t="shared" si="7"/>
        <v/>
      </c>
      <c r="H42" s="73">
        <v>75795.0</v>
      </c>
      <c r="I42" s="73">
        <f>205186-75795</f>
        <v>129391</v>
      </c>
      <c r="J42" s="115"/>
      <c r="K42" s="74">
        <v>10929.0</v>
      </c>
      <c r="L42" s="75">
        <f>10929+4975</f>
        <v>15904</v>
      </c>
      <c r="M42" s="74">
        <v>2710.0</v>
      </c>
      <c r="N42" s="75">
        <v>2710.0</v>
      </c>
      <c r="O42" s="74"/>
      <c r="P42" s="75"/>
      <c r="Q42" s="73">
        <v>4975.0</v>
      </c>
      <c r="R42" s="73">
        <v>1550.0</v>
      </c>
      <c r="S42" s="76">
        <f t="shared" si="8"/>
        <v>205186</v>
      </c>
      <c r="T42" s="77">
        <f t="shared" si="77"/>
        <v>43919.38611</v>
      </c>
      <c r="U42" s="109"/>
      <c r="V42" s="79"/>
      <c r="W42" s="80"/>
      <c r="X42" s="81" t="str">
        <f t="array" ref="X42">AND(OR(H42:J42&lt;&gt;AH42:AJ42,R42:S42&lt;&gt;AP42:AQ42,L42&lt;K42,N42&lt;M42,P42&lt;O42),ISBLANK(W42))</f>
        <v>#REF!</v>
      </c>
      <c r="Y42" s="82" t="str">
        <f t="shared" si="10"/>
        <v>#N/A</v>
      </c>
      <c r="Z42" s="83" t="str">
        <f t="shared" si="11"/>
        <v>#REF!</v>
      </c>
      <c r="AA42" s="84" t="str">
        <f t="shared" si="12"/>
        <v>No Data</v>
      </c>
      <c r="AB42" s="85" t="str">
        <f t="shared" si="13"/>
        <v/>
      </c>
      <c r="AC42" s="86" t="str">
        <f t="shared" si="14"/>
        <v>Never</v>
      </c>
      <c r="AD42" s="87" t="str">
        <f t="shared" si="15"/>
        <v/>
      </c>
      <c r="AE42" s="57" t="s">
        <v>131</v>
      </c>
      <c r="AF42" s="57" t="str">
        <f t="shared" si="16"/>
        <v/>
      </c>
      <c r="AG42" s="88">
        <f t="shared" si="17"/>
        <v>6530</v>
      </c>
      <c r="AH42" s="89" t="str">
        <f t="shared" ref="AH42:AK42" si="94">vlookup($A42,'States current old'!$A:$G,AH$1,0)</f>
        <v>#REF!</v>
      </c>
      <c r="AI42" s="89" t="str">
        <f t="shared" si="94"/>
        <v>#REF!</v>
      </c>
      <c r="AJ42" s="89" t="str">
        <f t="shared" si="94"/>
        <v>#REF!</v>
      </c>
      <c r="AK42" s="89" t="str">
        <f t="shared" si="94"/>
        <v>#REF!</v>
      </c>
      <c r="AL42" s="89"/>
      <c r="AM42" s="89"/>
      <c r="AN42" s="89"/>
      <c r="AO42" s="89"/>
      <c r="AP42" s="89" t="str">
        <f t="shared" ref="AP42:AQ42" si="95">vlookup($A42,'States current old'!$A:$G,AP$1,0)</f>
        <v>#REF!</v>
      </c>
      <c r="AQ42" s="89" t="str">
        <f t="shared" si="95"/>
        <v>#REF!</v>
      </c>
      <c r="AR42" s="90">
        <f t="shared" si="20"/>
        <v>0</v>
      </c>
      <c r="AS42" s="91" t="str">
        <f t="shared" si="21"/>
        <v>#REF!</v>
      </c>
    </row>
    <row r="43">
      <c r="A43" s="66"/>
      <c r="B43" s="95"/>
      <c r="C43" s="68"/>
      <c r="D43" s="69"/>
      <c r="E43" s="70">
        <v>43921.583333333336</v>
      </c>
      <c r="F43" s="71">
        <v>0.0</v>
      </c>
      <c r="G43" s="72" t="str">
        <f t="shared" si="7"/>
        <v/>
      </c>
      <c r="H43" s="73">
        <v>2199.0</v>
      </c>
      <c r="I43" s="73">
        <v>26992.0</v>
      </c>
      <c r="J43" s="73"/>
      <c r="K43" s="74">
        <v>387.0</v>
      </c>
      <c r="L43" s="75">
        <v>585.0</v>
      </c>
      <c r="M43" s="73"/>
      <c r="N43" s="75">
        <v>198.0</v>
      </c>
      <c r="O43" s="74"/>
      <c r="P43" s="75"/>
      <c r="Q43" s="73"/>
      <c r="R43" s="73">
        <v>55.0</v>
      </c>
      <c r="S43" s="76">
        <f t="shared" si="8"/>
        <v>29191</v>
      </c>
      <c r="T43" s="77">
        <f t="shared" si="77"/>
        <v>43921.58333</v>
      </c>
      <c r="U43" s="109"/>
      <c r="V43" s="79"/>
      <c r="W43" s="80"/>
      <c r="X43" s="81" t="str">
        <f t="array" ref="X43">AND(OR(H43:J43&lt;&gt;AH43:AJ43,R43:S43&lt;&gt;AP43:AQ43,L43&lt;K43,N43&lt;M43,P43&lt;O43),ISBLANK(W43))</f>
        <v>#REF!</v>
      </c>
      <c r="Y43" s="82" t="str">
        <f t="shared" si="10"/>
        <v>#N/A</v>
      </c>
      <c r="Z43" s="83" t="str">
        <f t="shared" si="11"/>
        <v>#REF!</v>
      </c>
      <c r="AA43" s="84" t="str">
        <f t="shared" si="12"/>
        <v>No Data</v>
      </c>
      <c r="AB43" s="85" t="str">
        <f t="shared" si="13"/>
        <v/>
      </c>
      <c r="AC43" s="86" t="str">
        <f t="shared" si="14"/>
        <v>Never</v>
      </c>
      <c r="AD43" s="87" t="str">
        <f t="shared" si="15"/>
        <v/>
      </c>
      <c r="AE43" s="57" t="s">
        <v>132</v>
      </c>
      <c r="AF43" s="57" t="str">
        <f t="shared" si="16"/>
        <v/>
      </c>
      <c r="AG43" s="88">
        <f t="shared" si="17"/>
        <v>6477</v>
      </c>
      <c r="AH43" s="89" t="str">
        <f t="shared" ref="AH43:AK43" si="96">vlookup($A43,'States current old'!$A:$G,AH$1,0)</f>
        <v>#REF!</v>
      </c>
      <c r="AI43" s="89" t="str">
        <f t="shared" si="96"/>
        <v>#REF!</v>
      </c>
      <c r="AJ43" s="89" t="str">
        <f t="shared" si="96"/>
        <v>#REF!</v>
      </c>
      <c r="AK43" s="89" t="str">
        <f t="shared" si="96"/>
        <v>#REF!</v>
      </c>
      <c r="AL43" s="89"/>
      <c r="AM43" s="89"/>
      <c r="AN43" s="89"/>
      <c r="AO43" s="89"/>
      <c r="AP43" s="89" t="str">
        <f t="shared" ref="AP43:AQ43" si="97">vlookup($A43,'States current old'!$A:$G,AP$1,0)</f>
        <v>#REF!</v>
      </c>
      <c r="AQ43" s="89" t="str">
        <f t="shared" si="97"/>
        <v>#REF!</v>
      </c>
      <c r="AR43" s="90">
        <f t="shared" si="20"/>
        <v>0</v>
      </c>
      <c r="AS43" s="91" t="str">
        <f t="shared" si="21"/>
        <v>#REF!</v>
      </c>
    </row>
    <row r="44">
      <c r="A44" s="66"/>
      <c r="B44" s="95"/>
      <c r="C44" s="68"/>
      <c r="D44" s="69"/>
      <c r="E44" s="92">
        <v>43921.291666666664</v>
      </c>
      <c r="F44" s="71">
        <v>1.0</v>
      </c>
      <c r="G44" s="72" t="str">
        <f t="shared" si="7"/>
        <v/>
      </c>
      <c r="H44" s="73">
        <v>565.0</v>
      </c>
      <c r="I44" s="73">
        <v>1229.0</v>
      </c>
      <c r="J44" s="73"/>
      <c r="K44" s="74"/>
      <c r="L44" s="75">
        <v>177.0</v>
      </c>
      <c r="M44" s="73"/>
      <c r="N44" s="75"/>
      <c r="O44" s="74"/>
      <c r="P44" s="75"/>
      <c r="Q44" s="73"/>
      <c r="R44" s="73">
        <v>23.0</v>
      </c>
      <c r="S44" s="76">
        <f t="shared" si="8"/>
        <v>1794</v>
      </c>
      <c r="T44" s="77">
        <f t="shared" si="77"/>
        <v>43921.33333</v>
      </c>
      <c r="U44" s="109"/>
      <c r="V44" s="79"/>
      <c r="W44" s="80"/>
      <c r="X44" s="81" t="str">
        <f t="array" ref="X44">AND(OR(H44:J44&lt;&gt;AH44:AJ44,R44:S44&lt;&gt;AP44:AQ44,L44&lt;K44,N44&lt;M44,P44&lt;O44),ISBLANK(W44))</f>
        <v>#REF!</v>
      </c>
      <c r="Y44" s="82" t="str">
        <f t="shared" si="10"/>
        <v>#N/A</v>
      </c>
      <c r="Z44" s="83" t="str">
        <f t="shared" si="11"/>
        <v>#REF!</v>
      </c>
      <c r="AA44" s="84" t="str">
        <f t="shared" si="12"/>
        <v>No Data</v>
      </c>
      <c r="AB44" s="85" t="str">
        <f t="shared" si="13"/>
        <v/>
      </c>
      <c r="AC44" s="86" t="str">
        <f t="shared" si="14"/>
        <v>Never</v>
      </c>
      <c r="AD44" s="87" t="str">
        <f t="shared" si="15"/>
        <v/>
      </c>
      <c r="AE44" s="57" t="s">
        <v>133</v>
      </c>
      <c r="AF44" s="57" t="str">
        <f t="shared" si="16"/>
        <v/>
      </c>
      <c r="AG44" s="88">
        <f t="shared" si="17"/>
        <v>6483</v>
      </c>
      <c r="AH44" s="89" t="str">
        <f t="shared" ref="AH44:AK44" si="98">vlookup($A44,'States current old'!$A:$G,AH$1,0)</f>
        <v>#REF!</v>
      </c>
      <c r="AI44" s="89" t="str">
        <f t="shared" si="98"/>
        <v>#REF!</v>
      </c>
      <c r="AJ44" s="89" t="str">
        <f t="shared" si="98"/>
        <v>#REF!</v>
      </c>
      <c r="AK44" s="89" t="str">
        <f t="shared" si="98"/>
        <v>#REF!</v>
      </c>
      <c r="AL44" s="89"/>
      <c r="AM44" s="89"/>
      <c r="AN44" s="89"/>
      <c r="AO44" s="89"/>
      <c r="AP44" s="89" t="str">
        <f t="shared" ref="AP44:AQ44" si="99">vlookup($A44,'States current old'!$A:$G,AP$1,0)</f>
        <v>#REF!</v>
      </c>
      <c r="AQ44" s="89" t="str">
        <f t="shared" si="99"/>
        <v>#REF!</v>
      </c>
      <c r="AR44" s="90">
        <f t="shared" si="20"/>
        <v>0</v>
      </c>
      <c r="AS44" s="91" t="str">
        <f t="shared" si="21"/>
        <v>#REF!</v>
      </c>
    </row>
    <row r="45">
      <c r="A45" s="66"/>
      <c r="B45" s="95"/>
      <c r="C45" s="68"/>
      <c r="D45" s="69" t="s">
        <v>134</v>
      </c>
      <c r="E45" s="70">
        <v>43921.333333333336</v>
      </c>
      <c r="F45" s="71">
        <v>3.0</v>
      </c>
      <c r="G45" s="72" t="str">
        <f t="shared" si="7"/>
        <v/>
      </c>
      <c r="H45" s="73">
        <v>690.0</v>
      </c>
      <c r="I45" s="73">
        <v>13136.0</v>
      </c>
      <c r="J45" s="73"/>
      <c r="K45" s="74">
        <v>132.0</v>
      </c>
      <c r="L45" s="75">
        <v>154.0</v>
      </c>
      <c r="M45" s="73"/>
      <c r="N45" s="75"/>
      <c r="O45" s="74">
        <v>40.0</v>
      </c>
      <c r="P45" s="97">
        <v>40.0</v>
      </c>
      <c r="Q45" s="73"/>
      <c r="R45" s="73">
        <v>18.0</v>
      </c>
      <c r="S45" s="76">
        <f t="shared" si="8"/>
        <v>13826</v>
      </c>
      <c r="T45" s="77">
        <f t="shared" si="77"/>
        <v>43921.45833</v>
      </c>
      <c r="U45" s="109"/>
      <c r="V45" s="79"/>
      <c r="W45" s="80"/>
      <c r="X45" s="81" t="str">
        <f t="array" ref="X45">AND(OR(H45:J45&lt;&gt;AH45:AJ45,R45:S45&lt;&gt;AP45:AQ45,L45&lt;K45,N45&lt;M45,P45&lt;O45),ISBLANK(W45))</f>
        <v>#REF!</v>
      </c>
      <c r="Y45" s="82" t="str">
        <f t="shared" si="10"/>
        <v>#N/A</v>
      </c>
      <c r="Z45" s="83" t="str">
        <f t="shared" si="11"/>
        <v>#REF!</v>
      </c>
      <c r="AA45" s="84" t="str">
        <f t="shared" si="12"/>
        <v>No Data</v>
      </c>
      <c r="AB45" s="85" t="str">
        <f t="shared" si="13"/>
        <v/>
      </c>
      <c r="AC45" s="86" t="str">
        <f t="shared" si="14"/>
        <v>Never</v>
      </c>
      <c r="AD45" s="87" t="str">
        <f t="shared" si="15"/>
        <v/>
      </c>
      <c r="AE45" s="57" t="s">
        <v>135</v>
      </c>
      <c r="AF45" s="57" t="str">
        <f t="shared" si="16"/>
        <v/>
      </c>
      <c r="AG45" s="88">
        <f t="shared" si="17"/>
        <v>6480</v>
      </c>
      <c r="AH45" s="89" t="str">
        <f t="shared" ref="AH45:AK45" si="100">vlookup($A45,'States current old'!$A:$G,AH$1,0)</f>
        <v>#REF!</v>
      </c>
      <c r="AI45" s="89" t="str">
        <f t="shared" si="100"/>
        <v>#REF!</v>
      </c>
      <c r="AJ45" s="89" t="str">
        <f t="shared" si="100"/>
        <v>#REF!</v>
      </c>
      <c r="AK45" s="89" t="str">
        <f t="shared" si="100"/>
        <v>#REF!</v>
      </c>
      <c r="AL45" s="89"/>
      <c r="AM45" s="89"/>
      <c r="AN45" s="89"/>
      <c r="AO45" s="89"/>
      <c r="AP45" s="89" t="str">
        <f t="shared" ref="AP45:AQ45" si="101">vlookup($A45,'States current old'!$A:$G,AP$1,0)</f>
        <v>#REF!</v>
      </c>
      <c r="AQ45" s="89" t="str">
        <f t="shared" si="101"/>
        <v>#REF!</v>
      </c>
      <c r="AR45" s="90">
        <f t="shared" si="20"/>
        <v>0</v>
      </c>
      <c r="AS45" s="91" t="str">
        <f t="shared" si="21"/>
        <v>#REF!</v>
      </c>
    </row>
    <row r="46">
      <c r="A46" s="66"/>
      <c r="B46" s="95"/>
      <c r="C46" s="68"/>
      <c r="D46" s="69" t="s">
        <v>136</v>
      </c>
      <c r="E46" s="70">
        <v>43921.5</v>
      </c>
      <c r="F46" s="71">
        <v>0.0</v>
      </c>
      <c r="G46" s="72" t="str">
        <f t="shared" si="7"/>
        <v/>
      </c>
      <c r="H46" s="73">
        <v>4843.0</v>
      </c>
      <c r="I46" s="73">
        <v>37645.0</v>
      </c>
      <c r="J46" s="73"/>
      <c r="K46" s="74"/>
      <c r="L46" s="75">
        <v>514.0</v>
      </c>
      <c r="M46" s="73"/>
      <c r="N46" s="75"/>
      <c r="O46" s="74"/>
      <c r="P46" s="75"/>
      <c r="Q46" s="73"/>
      <c r="R46" s="73">
        <v>63.0</v>
      </c>
      <c r="S46" s="76">
        <f t="shared" si="8"/>
        <v>42488</v>
      </c>
      <c r="T46" s="77">
        <f t="shared" si="77"/>
        <v>43921.5</v>
      </c>
      <c r="U46" s="109"/>
      <c r="V46" s="79"/>
      <c r="W46" s="80"/>
      <c r="X46" s="81" t="str">
        <f t="array" ref="X46">AND(OR(H46:J46&lt;&gt;AH46:AJ46,R46:S46&lt;&gt;AP46:AQ46,L46&lt;K46,N46&lt;M46,P46&lt;O46),ISBLANK(W46))</f>
        <v>#REF!</v>
      </c>
      <c r="Y46" s="82" t="str">
        <f t="shared" si="10"/>
        <v>#N/A</v>
      </c>
      <c r="Z46" s="83" t="str">
        <f t="shared" si="11"/>
        <v>#REF!</v>
      </c>
      <c r="AA46" s="84" t="str">
        <f t="shared" si="12"/>
        <v>No Data</v>
      </c>
      <c r="AB46" s="85" t="str">
        <f t="shared" si="13"/>
        <v/>
      </c>
      <c r="AC46" s="86" t="str">
        <f t="shared" si="14"/>
        <v>Never</v>
      </c>
      <c r="AD46" s="87" t="str">
        <f t="shared" si="15"/>
        <v/>
      </c>
      <c r="AE46" s="57" t="s">
        <v>137</v>
      </c>
      <c r="AF46" s="57" t="str">
        <f t="shared" si="16"/>
        <v/>
      </c>
      <c r="AG46" s="88">
        <f t="shared" si="17"/>
        <v>6479</v>
      </c>
      <c r="AH46" s="89" t="str">
        <f t="shared" ref="AH46:AK46" si="102">vlookup($A46,'States current old'!$A:$G,AH$1,0)</f>
        <v>#REF!</v>
      </c>
      <c r="AI46" s="89" t="str">
        <f t="shared" si="102"/>
        <v>#REF!</v>
      </c>
      <c r="AJ46" s="89" t="str">
        <f t="shared" si="102"/>
        <v>#REF!</v>
      </c>
      <c r="AK46" s="89" t="str">
        <f t="shared" si="102"/>
        <v>#REF!</v>
      </c>
      <c r="AL46" s="89"/>
      <c r="AM46" s="89"/>
      <c r="AN46" s="89"/>
      <c r="AO46" s="89"/>
      <c r="AP46" s="89" t="str">
        <f t="shared" ref="AP46:AQ46" si="103">vlookup($A46,'States current old'!$A:$G,AP$1,0)</f>
        <v>#REF!</v>
      </c>
      <c r="AQ46" s="89" t="str">
        <f t="shared" si="103"/>
        <v>#REF!</v>
      </c>
      <c r="AR46" s="90">
        <f t="shared" si="20"/>
        <v>0</v>
      </c>
      <c r="AS46" s="91" t="str">
        <f t="shared" si="21"/>
        <v>#REF!</v>
      </c>
    </row>
    <row r="47">
      <c r="A47" s="66"/>
      <c r="B47" s="95"/>
      <c r="C47" s="98"/>
      <c r="D47" s="69" t="s">
        <v>138</v>
      </c>
      <c r="E47" s="70">
        <v>43923.291666666664</v>
      </c>
      <c r="F47" s="71">
        <v>0.0</v>
      </c>
      <c r="G47" s="99" t="str">
        <f t="shared" si="7"/>
        <v/>
      </c>
      <c r="H47" s="73">
        <v>316.0</v>
      </c>
      <c r="I47" s="73">
        <v>1604.0</v>
      </c>
      <c r="J47" s="73">
        <v>1119.0</v>
      </c>
      <c r="K47" s="74"/>
      <c r="L47" s="75"/>
      <c r="M47" s="73"/>
      <c r="N47" s="75"/>
      <c r="O47" s="74"/>
      <c r="P47" s="75"/>
      <c r="Q47" s="73"/>
      <c r="R47" s="73">
        <v>12.0</v>
      </c>
      <c r="S47" s="76">
        <f t="shared" si="8"/>
        <v>3039</v>
      </c>
      <c r="T47" s="77">
        <f t="shared" si="77"/>
        <v>43923.29167</v>
      </c>
      <c r="U47" s="109"/>
      <c r="V47" s="79" t="s">
        <v>139</v>
      </c>
      <c r="W47" s="80"/>
      <c r="X47" s="81" t="str">
        <f t="array" ref="X47">AND(OR(H47:J47&lt;&gt;AH47:AJ47,R47:S47&lt;&gt;AP47:AQ47,L47&lt;K47,N47&lt;M47,P47&lt;O47),ISBLANK(W47))</f>
        <v>#REF!</v>
      </c>
      <c r="Y47" s="82" t="str">
        <f t="shared" si="10"/>
        <v>#N/A</v>
      </c>
      <c r="Z47" s="83" t="str">
        <f t="shared" si="11"/>
        <v>#REF!</v>
      </c>
      <c r="AA47" s="84" t="str">
        <f t="shared" si="12"/>
        <v>No Data</v>
      </c>
      <c r="AB47" s="100" t="str">
        <f t="shared" si="13"/>
        <v/>
      </c>
      <c r="AC47" s="86" t="str">
        <f t="shared" si="14"/>
        <v>Never</v>
      </c>
      <c r="AD47" s="87" t="str">
        <f t="shared" si="15"/>
        <v/>
      </c>
      <c r="AE47" s="57" t="s">
        <v>140</v>
      </c>
      <c r="AF47" s="57" t="str">
        <f t="shared" si="16"/>
        <v/>
      </c>
      <c r="AG47" s="88">
        <f t="shared" si="17"/>
        <v>6436</v>
      </c>
      <c r="AH47" s="89" t="str">
        <f t="shared" ref="AH47:AK47" si="104">vlookup($A47,'States current old'!$A:$G,AH$1,0)</f>
        <v>#REF!</v>
      </c>
      <c r="AI47" s="89" t="str">
        <f t="shared" si="104"/>
        <v>#REF!</v>
      </c>
      <c r="AJ47" s="89" t="str">
        <f t="shared" si="104"/>
        <v>#REF!</v>
      </c>
      <c r="AK47" s="89" t="str">
        <f t="shared" si="104"/>
        <v>#REF!</v>
      </c>
      <c r="AL47" s="89"/>
      <c r="AM47" s="89"/>
      <c r="AN47" s="89"/>
      <c r="AO47" s="89"/>
      <c r="AP47" s="89" t="str">
        <f t="shared" ref="AP47:AQ47" si="105">vlookup($A47,'States current old'!$A:$G,AP$1,0)</f>
        <v>#REF!</v>
      </c>
      <c r="AQ47" s="89" t="str">
        <f t="shared" si="105"/>
        <v>#REF!</v>
      </c>
      <c r="AR47" s="90">
        <f t="shared" si="20"/>
        <v>1119</v>
      </c>
      <c r="AS47" s="91" t="str">
        <f t="shared" si="21"/>
        <v>#REF!</v>
      </c>
    </row>
    <row r="48">
      <c r="A48" s="66"/>
      <c r="B48" s="95"/>
      <c r="C48" s="68"/>
      <c r="D48" s="69" t="s">
        <v>141</v>
      </c>
      <c r="E48" s="70">
        <v>43921.0</v>
      </c>
      <c r="F48" s="71">
        <v>0.0</v>
      </c>
      <c r="G48" s="72" t="str">
        <f t="shared" si="7"/>
        <v/>
      </c>
      <c r="H48" s="73">
        <v>488.0</v>
      </c>
      <c r="I48" s="73">
        <v>3476.0</v>
      </c>
      <c r="J48" s="73"/>
      <c r="K48" s="74">
        <v>59.0</v>
      </c>
      <c r="L48" s="97">
        <v>59.0</v>
      </c>
      <c r="M48" s="73">
        <v>9.0</v>
      </c>
      <c r="N48" s="97">
        <v>9.0</v>
      </c>
      <c r="O48" s="74">
        <v>6.0</v>
      </c>
      <c r="P48" s="75">
        <v>6.0</v>
      </c>
      <c r="Q48" s="73">
        <v>35.0</v>
      </c>
      <c r="R48" s="73">
        <v>8.0</v>
      </c>
      <c r="S48" s="76">
        <f t="shared" si="8"/>
        <v>3964</v>
      </c>
      <c r="T48" s="77">
        <f t="shared" si="77"/>
        <v>43921</v>
      </c>
      <c r="U48" s="109"/>
      <c r="V48" s="79"/>
      <c r="W48" s="80"/>
      <c r="X48" s="81" t="str">
        <f t="array" ref="X48">AND(OR(H48:J48&lt;&gt;AH48:AJ48,R48:S48&lt;&gt;AP48:AQ48,L48&lt;K48,N48&lt;M48,P48&lt;O48),ISBLANK(W48))</f>
        <v>#REF!</v>
      </c>
      <c r="Y48" s="82" t="str">
        <f t="shared" si="10"/>
        <v>#N/A</v>
      </c>
      <c r="Z48" s="83" t="str">
        <f t="shared" si="11"/>
        <v>#REF!</v>
      </c>
      <c r="AA48" s="84" t="str">
        <f t="shared" si="12"/>
        <v>No Data</v>
      </c>
      <c r="AB48" s="85" t="str">
        <f t="shared" si="13"/>
        <v/>
      </c>
      <c r="AC48" s="86" t="str">
        <f t="shared" si="14"/>
        <v>Never</v>
      </c>
      <c r="AD48" s="87" t="str">
        <f t="shared" si="15"/>
        <v/>
      </c>
      <c r="AE48" s="57" t="s">
        <v>142</v>
      </c>
      <c r="AF48" s="57" t="str">
        <f t="shared" si="16"/>
        <v/>
      </c>
      <c r="AG48" s="88">
        <f t="shared" si="17"/>
        <v>6491</v>
      </c>
      <c r="AH48" s="89" t="str">
        <f t="shared" ref="AH48:AK48" si="106">vlookup($A48,'States current old'!$A:$G,AH$1,0)</f>
        <v>#REF!</v>
      </c>
      <c r="AI48" s="89" t="str">
        <f t="shared" si="106"/>
        <v>#REF!</v>
      </c>
      <c r="AJ48" s="89" t="str">
        <f t="shared" si="106"/>
        <v>#REF!</v>
      </c>
      <c r="AK48" s="89" t="str">
        <f t="shared" si="106"/>
        <v>#REF!</v>
      </c>
      <c r="AL48" s="89"/>
      <c r="AM48" s="89"/>
      <c r="AN48" s="89"/>
      <c r="AO48" s="89"/>
      <c r="AP48" s="89" t="str">
        <f t="shared" ref="AP48:AQ48" si="107">vlookup($A48,'States current old'!$A:$G,AP$1,0)</f>
        <v>#REF!</v>
      </c>
      <c r="AQ48" s="89" t="str">
        <f t="shared" si="107"/>
        <v>#REF!</v>
      </c>
      <c r="AR48" s="90">
        <f t="shared" si="20"/>
        <v>0</v>
      </c>
      <c r="AS48" s="91" t="str">
        <f t="shared" si="21"/>
        <v>#REF!</v>
      </c>
    </row>
    <row r="49">
      <c r="A49" s="66"/>
      <c r="B49" s="116"/>
      <c r="C49" s="68"/>
      <c r="D49" s="69"/>
      <c r="E49" s="70">
        <v>43921.68819444445</v>
      </c>
      <c r="F49" s="71">
        <v>0.0</v>
      </c>
      <c r="G49" s="72" t="str">
        <f t="shared" si="7"/>
        <v/>
      </c>
      <c r="H49" s="73">
        <v>1083.0</v>
      </c>
      <c r="I49" s="73">
        <v>4616.0</v>
      </c>
      <c r="J49" s="73"/>
      <c r="K49" s="74"/>
      <c r="L49" s="75">
        <f>floor(0.24*1083,1)</f>
        <v>259</v>
      </c>
      <c r="M49" s="73"/>
      <c r="N49" s="75"/>
      <c r="O49" s="74"/>
      <c r="P49" s="75"/>
      <c r="Q49" s="73"/>
      <c r="R49" s="73">
        <v>22.0</v>
      </c>
      <c r="S49" s="76">
        <f t="shared" si="8"/>
        <v>5699</v>
      </c>
      <c r="T49" s="77">
        <f t="shared" si="77"/>
        <v>43921.68819</v>
      </c>
      <c r="U49" s="109"/>
      <c r="V49" s="79"/>
      <c r="W49" s="80"/>
      <c r="X49" s="81" t="str">
        <f t="array" ref="X49">AND(OR(H49:J49&lt;&gt;AH49:AJ49,R49:S49&lt;&gt;AP49:AQ49,L49&lt;K49,N49&lt;M49,P49&lt;O49),ISBLANK(W49))</f>
        <v>#REF!</v>
      </c>
      <c r="Y49" s="82" t="str">
        <f t="shared" si="10"/>
        <v>#N/A</v>
      </c>
      <c r="Z49" s="83" t="str">
        <f t="shared" si="11"/>
        <v>#REF!</v>
      </c>
      <c r="AA49" s="84" t="str">
        <f t="shared" si="12"/>
        <v>No Data</v>
      </c>
      <c r="AB49" s="85" t="str">
        <f t="shared" si="13"/>
        <v/>
      </c>
      <c r="AC49" s="86" t="str">
        <f t="shared" si="14"/>
        <v>Never</v>
      </c>
      <c r="AD49" s="87" t="str">
        <f t="shared" si="15"/>
        <v/>
      </c>
      <c r="AE49" s="57" t="s">
        <v>143</v>
      </c>
      <c r="AF49" s="57" t="str">
        <f t="shared" si="16"/>
        <v/>
      </c>
      <c r="AG49" s="88">
        <f t="shared" si="17"/>
        <v>6475</v>
      </c>
      <c r="AH49" s="89" t="str">
        <f t="shared" ref="AH49:AK49" si="108">vlookup($A49,'States current old'!$A:$G,AH$1,0)</f>
        <v>#REF!</v>
      </c>
      <c r="AI49" s="89" t="str">
        <f t="shared" si="108"/>
        <v>#REF!</v>
      </c>
      <c r="AJ49" s="89" t="str">
        <f t="shared" si="108"/>
        <v>#REF!</v>
      </c>
      <c r="AK49" s="89" t="str">
        <f t="shared" si="108"/>
        <v>#REF!</v>
      </c>
      <c r="AL49" s="89"/>
      <c r="AM49" s="89"/>
      <c r="AN49" s="89"/>
      <c r="AO49" s="89"/>
      <c r="AP49" s="89" t="str">
        <f t="shared" ref="AP49:AQ49" si="109">vlookup($A49,'States current old'!$A:$G,AP$1,0)</f>
        <v>#REF!</v>
      </c>
      <c r="AQ49" s="89" t="str">
        <f t="shared" si="109"/>
        <v>#REF!</v>
      </c>
      <c r="AR49" s="90">
        <f t="shared" si="20"/>
        <v>0</v>
      </c>
      <c r="AS49" s="91" t="str">
        <f t="shared" si="21"/>
        <v>#REF!</v>
      </c>
    </row>
    <row r="50">
      <c r="A50" s="66"/>
      <c r="B50" s="95"/>
      <c r="C50" s="68"/>
      <c r="D50" s="69"/>
      <c r="E50" s="70">
        <v>43921.479166666664</v>
      </c>
      <c r="F50" s="71">
        <v>1.0</v>
      </c>
      <c r="G50" s="72" t="str">
        <f t="shared" si="7"/>
        <v/>
      </c>
      <c r="H50" s="73">
        <v>108.0</v>
      </c>
      <c r="I50" s="73">
        <v>3609.0</v>
      </c>
      <c r="J50" s="73">
        <v>0.0</v>
      </c>
      <c r="K50" s="74"/>
      <c r="L50" s="75">
        <v>12.0</v>
      </c>
      <c r="M50" s="73"/>
      <c r="N50" s="75"/>
      <c r="O50" s="74"/>
      <c r="P50" s="75"/>
      <c r="Q50" s="73">
        <v>44.0</v>
      </c>
      <c r="R50" s="73">
        <v>1.0</v>
      </c>
      <c r="S50" s="76">
        <f t="shared" si="8"/>
        <v>3717</v>
      </c>
      <c r="T50" s="77">
        <f t="shared" si="77"/>
        <v>43921.52083</v>
      </c>
      <c r="U50" s="92"/>
      <c r="V50" s="79"/>
      <c r="W50" s="80"/>
      <c r="X50" s="81" t="str">
        <f t="array" ref="X50">AND(OR(H50:J50&lt;&gt;AH50:AJ50,R50:S50&lt;&gt;AP50:AQ50,L50&lt;K50,N50&lt;M50,P50&lt;O50),ISBLANK(W50))</f>
        <v>#REF!</v>
      </c>
      <c r="Y50" s="82" t="str">
        <f t="shared" si="10"/>
        <v>#N/A</v>
      </c>
      <c r="Z50" s="83" t="str">
        <f t="shared" si="11"/>
        <v>#REF!</v>
      </c>
      <c r="AA50" s="84" t="str">
        <f t="shared" si="12"/>
        <v>No Data</v>
      </c>
      <c r="AB50" s="85" t="str">
        <f t="shared" si="13"/>
        <v/>
      </c>
      <c r="AC50" s="86" t="str">
        <f t="shared" si="14"/>
        <v>Never</v>
      </c>
      <c r="AD50" s="87" t="str">
        <f t="shared" si="15"/>
        <v/>
      </c>
      <c r="AE50" s="57" t="s">
        <v>144</v>
      </c>
      <c r="AF50" s="57" t="str">
        <f t="shared" si="16"/>
        <v/>
      </c>
      <c r="AG50" s="88">
        <f t="shared" si="17"/>
        <v>6479</v>
      </c>
      <c r="AH50" s="89" t="str">
        <f t="shared" ref="AH50:AK50" si="110">vlookup($A50,'States current old'!$A:$G,AH$1,0)</f>
        <v>#REF!</v>
      </c>
      <c r="AI50" s="89" t="str">
        <f t="shared" si="110"/>
        <v>#REF!</v>
      </c>
      <c r="AJ50" s="89" t="str">
        <f t="shared" si="110"/>
        <v>#REF!</v>
      </c>
      <c r="AK50" s="89" t="str">
        <f t="shared" si="110"/>
        <v>#REF!</v>
      </c>
      <c r="AL50" s="89"/>
      <c r="AM50" s="89"/>
      <c r="AN50" s="89"/>
      <c r="AO50" s="89"/>
      <c r="AP50" s="89" t="str">
        <f t="shared" ref="AP50:AQ50" si="111">vlookup($A50,'States current old'!$A:$G,AP$1,0)</f>
        <v>#REF!</v>
      </c>
      <c r="AQ50" s="89" t="str">
        <f t="shared" si="111"/>
        <v>#REF!</v>
      </c>
      <c r="AR50" s="90">
        <f t="shared" si="20"/>
        <v>0</v>
      </c>
      <c r="AS50" s="91" t="str">
        <f t="shared" si="21"/>
        <v>#REF!</v>
      </c>
    </row>
    <row r="51">
      <c r="A51" s="66"/>
      <c r="B51" s="95"/>
      <c r="C51" s="68"/>
      <c r="D51" s="69"/>
      <c r="E51" s="70">
        <v>43921.583333333336</v>
      </c>
      <c r="F51" s="71">
        <v>1.0</v>
      </c>
      <c r="G51" s="72" t="str">
        <f t="shared" si="7"/>
        <v/>
      </c>
      <c r="H51" s="73">
        <v>2239.0</v>
      </c>
      <c r="I51" s="73">
        <v>25121.0</v>
      </c>
      <c r="J51" s="73"/>
      <c r="K51" s="74"/>
      <c r="L51" s="75">
        <v>175.0</v>
      </c>
      <c r="M51" s="73"/>
      <c r="N51" s="75"/>
      <c r="O51" s="74"/>
      <c r="P51" s="75"/>
      <c r="Q51" s="73">
        <v>121.0</v>
      </c>
      <c r="R51" s="73">
        <v>23.0</v>
      </c>
      <c r="S51" s="76">
        <f t="shared" si="8"/>
        <v>27360</v>
      </c>
      <c r="T51" s="77">
        <f t="shared" si="77"/>
        <v>43921.625</v>
      </c>
      <c r="U51" s="92"/>
      <c r="V51" s="79"/>
      <c r="W51" s="80"/>
      <c r="X51" s="81" t="str">
        <f t="array" ref="X51">AND(OR(H51:J51&lt;&gt;AH51:AJ51,R51:S51&lt;&gt;AP51:AQ51,L51&lt;K51,N51&lt;M51,P51&lt;O51),ISBLANK(W51))</f>
        <v>#REF!</v>
      </c>
      <c r="Y51" s="82" t="str">
        <f t="shared" si="10"/>
        <v>#N/A</v>
      </c>
      <c r="Z51" s="83" t="str">
        <f t="shared" si="11"/>
        <v>#REF!</v>
      </c>
      <c r="AA51" s="84" t="str">
        <f t="shared" si="12"/>
        <v>No Data</v>
      </c>
      <c r="AB51" s="85" t="str">
        <f t="shared" si="13"/>
        <v/>
      </c>
      <c r="AC51" s="86" t="str">
        <f t="shared" si="14"/>
        <v>Never</v>
      </c>
      <c r="AD51" s="87" t="str">
        <f t="shared" si="15"/>
        <v/>
      </c>
      <c r="AE51" s="57" t="s">
        <v>145</v>
      </c>
      <c r="AF51" s="57" t="str">
        <f t="shared" si="16"/>
        <v/>
      </c>
      <c r="AG51" s="88">
        <f t="shared" si="17"/>
        <v>6476</v>
      </c>
      <c r="AH51" s="89" t="str">
        <f t="shared" ref="AH51:AK51" si="112">vlookup($A51,'States current old'!$A:$G,AH$1,0)</f>
        <v>#REF!</v>
      </c>
      <c r="AI51" s="89" t="str">
        <f t="shared" si="112"/>
        <v>#REF!</v>
      </c>
      <c r="AJ51" s="89" t="str">
        <f t="shared" si="112"/>
        <v>#REF!</v>
      </c>
      <c r="AK51" s="89" t="str">
        <f t="shared" si="112"/>
        <v>#REF!</v>
      </c>
      <c r="AL51" s="89"/>
      <c r="AM51" s="89"/>
      <c r="AN51" s="89"/>
      <c r="AO51" s="89"/>
      <c r="AP51" s="89" t="str">
        <f t="shared" ref="AP51:AQ51" si="113">vlookup($A51,'States current old'!$A:$G,AP$1,0)</f>
        <v>#REF!</v>
      </c>
      <c r="AQ51" s="89" t="str">
        <f t="shared" si="113"/>
        <v>#REF!</v>
      </c>
      <c r="AR51" s="90">
        <f t="shared" si="20"/>
        <v>0</v>
      </c>
      <c r="AS51" s="91" t="str">
        <f t="shared" si="21"/>
        <v>#REF!</v>
      </c>
    </row>
    <row r="52">
      <c r="A52" s="66"/>
      <c r="B52" s="95"/>
      <c r="C52" s="68"/>
      <c r="D52" s="69" t="s">
        <v>146</v>
      </c>
      <c r="E52" s="70">
        <v>43921.53125</v>
      </c>
      <c r="F52" s="71">
        <v>1.0</v>
      </c>
      <c r="G52" s="72" t="str">
        <f t="shared" si="7"/>
        <v/>
      </c>
      <c r="H52" s="73">
        <v>3266.0</v>
      </c>
      <c r="I52" s="73">
        <f>42992-3266</f>
        <v>39726</v>
      </c>
      <c r="J52" s="73"/>
      <c r="K52" s="74"/>
      <c r="L52" s="75">
        <v>196.0</v>
      </c>
      <c r="M52" s="73"/>
      <c r="N52" s="75"/>
      <c r="O52" s="74"/>
      <c r="P52" s="75"/>
      <c r="Q52" s="73">
        <v>38.0</v>
      </c>
      <c r="R52" s="73">
        <v>41.0</v>
      </c>
      <c r="S52" s="76">
        <f t="shared" si="8"/>
        <v>42992</v>
      </c>
      <c r="T52" s="77">
        <f t="shared" si="77"/>
        <v>43921.57292</v>
      </c>
      <c r="U52" s="92"/>
      <c r="V52" s="79"/>
      <c r="W52" s="80"/>
      <c r="X52" s="81" t="str">
        <f t="array" ref="X52">AND(OR(H52:J52&lt;&gt;AH52:AJ52,R52:S52&lt;&gt;AP52:AQ52,L52&lt;K52,N52&lt;M52,P52&lt;O52),ISBLANK(W52))</f>
        <v>#REF!</v>
      </c>
      <c r="Y52" s="82" t="str">
        <f t="shared" si="10"/>
        <v>#N/A</v>
      </c>
      <c r="Z52" s="83" t="str">
        <f t="shared" si="11"/>
        <v>#REF!</v>
      </c>
      <c r="AA52" s="84" t="str">
        <f t="shared" si="12"/>
        <v>No Data</v>
      </c>
      <c r="AB52" s="85" t="str">
        <f t="shared" si="13"/>
        <v/>
      </c>
      <c r="AC52" s="86" t="str">
        <f t="shared" si="14"/>
        <v>Never</v>
      </c>
      <c r="AD52" s="87" t="str">
        <f t="shared" si="15"/>
        <v/>
      </c>
      <c r="AE52" s="57" t="s">
        <v>147</v>
      </c>
      <c r="AF52" s="57" t="str">
        <f t="shared" si="16"/>
        <v/>
      </c>
      <c r="AG52" s="88">
        <f t="shared" si="17"/>
        <v>6477</v>
      </c>
      <c r="AH52" s="89" t="str">
        <f t="shared" ref="AH52:AK52" si="114">vlookup($A52,'States current old'!$A:$G,AH$1,0)</f>
        <v>#REF!</v>
      </c>
      <c r="AI52" s="89" t="str">
        <f t="shared" si="114"/>
        <v>#REF!</v>
      </c>
      <c r="AJ52" s="89" t="str">
        <f t="shared" si="114"/>
        <v>#REF!</v>
      </c>
      <c r="AK52" s="89" t="str">
        <f t="shared" si="114"/>
        <v>#REF!</v>
      </c>
      <c r="AL52" s="89"/>
      <c r="AM52" s="89"/>
      <c r="AN52" s="89"/>
      <c r="AO52" s="89"/>
      <c r="AP52" s="89" t="str">
        <f t="shared" ref="AP52:AQ52" si="115">vlookup($A52,'States current old'!$A:$G,AP$1,0)</f>
        <v>#REF!</v>
      </c>
      <c r="AQ52" s="89" t="str">
        <f t="shared" si="115"/>
        <v>#REF!</v>
      </c>
      <c r="AR52" s="90">
        <f t="shared" si="20"/>
        <v>0</v>
      </c>
      <c r="AS52" s="91" t="str">
        <f t="shared" si="21"/>
        <v>#REF!</v>
      </c>
    </row>
    <row r="53">
      <c r="A53" s="66"/>
      <c r="B53" s="95"/>
      <c r="C53" s="68"/>
      <c r="D53" s="117" t="s">
        <v>148</v>
      </c>
      <c r="E53" s="70">
        <v>43921.541666666664</v>
      </c>
      <c r="F53" s="71">
        <v>2.0</v>
      </c>
      <c r="G53" s="72" t="str">
        <f t="shared" si="7"/>
        <v/>
      </c>
      <c r="H53" s="73">
        <v>887.0</v>
      </c>
      <c r="I53" s="73">
        <f>18513-887</f>
        <v>17626</v>
      </c>
      <c r="J53" s="73"/>
      <c r="K53" s="74"/>
      <c r="L53" s="75">
        <v>73.0</v>
      </c>
      <c r="M53" s="73"/>
      <c r="N53" s="75"/>
      <c r="O53" s="74"/>
      <c r="P53" s="75"/>
      <c r="Q53" s="73"/>
      <c r="R53" s="73">
        <v>5.0</v>
      </c>
      <c r="S53" s="76">
        <f t="shared" si="8"/>
        <v>18513</v>
      </c>
      <c r="T53" s="77">
        <f t="shared" si="77"/>
        <v>43921.625</v>
      </c>
      <c r="U53" s="92"/>
      <c r="V53" s="79"/>
      <c r="W53" s="80"/>
      <c r="X53" s="81" t="str">
        <f t="array" ref="X53">AND(OR(H53:J53&lt;&gt;AH53:AJ53,R53:S53&lt;&gt;AP53:AQ53,L53&lt;K53,N53&lt;M53,P53&lt;O53),ISBLANK(W53))</f>
        <v>#REF!</v>
      </c>
      <c r="Y53" s="82" t="str">
        <f t="shared" si="10"/>
        <v>#N/A</v>
      </c>
      <c r="Z53" s="83" t="str">
        <f t="shared" si="11"/>
        <v>#REF!</v>
      </c>
      <c r="AA53" s="84" t="str">
        <f t="shared" si="12"/>
        <v>No Data</v>
      </c>
      <c r="AB53" s="85" t="str">
        <f t="shared" si="13"/>
        <v/>
      </c>
      <c r="AC53" s="86" t="str">
        <f t="shared" si="14"/>
        <v>Never</v>
      </c>
      <c r="AD53" s="87" t="str">
        <f t="shared" si="15"/>
        <v/>
      </c>
      <c r="AE53" s="57" t="s">
        <v>149</v>
      </c>
      <c r="AF53" s="57" t="str">
        <f t="shared" si="16"/>
        <v/>
      </c>
      <c r="AG53" s="88">
        <f t="shared" si="17"/>
        <v>6476</v>
      </c>
      <c r="AH53" s="89" t="str">
        <f t="shared" ref="AH53:AK53" si="116">vlookup($A53,'States current old'!$A:$G,AH$1,0)</f>
        <v>#REF!</v>
      </c>
      <c r="AI53" s="89" t="str">
        <f t="shared" si="116"/>
        <v>#REF!</v>
      </c>
      <c r="AJ53" s="89" t="str">
        <f t="shared" si="116"/>
        <v>#REF!</v>
      </c>
      <c r="AK53" s="89" t="str">
        <f t="shared" si="116"/>
        <v>#REF!</v>
      </c>
      <c r="AL53" s="89"/>
      <c r="AM53" s="89"/>
      <c r="AN53" s="89"/>
      <c r="AO53" s="89"/>
      <c r="AP53" s="89" t="str">
        <f t="shared" ref="AP53:AQ53" si="117">vlookup($A53,'States current old'!$A:$G,AP$1,0)</f>
        <v>#REF!</v>
      </c>
      <c r="AQ53" s="89" t="str">
        <f t="shared" si="117"/>
        <v>#REF!</v>
      </c>
      <c r="AR53" s="90">
        <f t="shared" si="20"/>
        <v>0</v>
      </c>
      <c r="AS53" s="91" t="str">
        <f t="shared" si="21"/>
        <v>#REF!</v>
      </c>
    </row>
    <row r="54">
      <c r="A54" s="66"/>
      <c r="B54" s="108"/>
      <c r="C54" s="68"/>
      <c r="D54" s="106" t="s">
        <v>150</v>
      </c>
      <c r="E54" s="70">
        <v>43923.0</v>
      </c>
      <c r="F54" s="71">
        <v>0.0</v>
      </c>
      <c r="G54" s="72" t="str">
        <f t="shared" si="7"/>
        <v/>
      </c>
      <c r="H54" s="73">
        <v>1706.0</v>
      </c>
      <c r="I54" s="73">
        <f>17589-1706</f>
        <v>15883</v>
      </c>
      <c r="J54" s="73"/>
      <c r="K54" s="74"/>
      <c r="L54" s="75">
        <v>246.0</v>
      </c>
      <c r="M54" s="73"/>
      <c r="N54" s="75"/>
      <c r="O54" s="74"/>
      <c r="P54" s="75"/>
      <c r="Q54" s="73"/>
      <c r="R54" s="73">
        <v>41.0</v>
      </c>
      <c r="S54" s="76">
        <f t="shared" si="8"/>
        <v>17589</v>
      </c>
      <c r="T54" s="77">
        <f t="shared" si="77"/>
        <v>43923</v>
      </c>
      <c r="U54" s="92">
        <v>43924.34097222222</v>
      </c>
      <c r="V54" s="79" t="s">
        <v>128</v>
      </c>
      <c r="W54" s="80"/>
      <c r="X54" s="81" t="str">
        <f t="array" ref="X54">AND(OR(H54:J54&lt;&gt;AH54:AJ54,R54:S54&lt;&gt;AP54:AQ54,L54&lt;K54,N54&lt;M54,P54&lt;O54),ISBLANK(V54))</f>
        <v>#REF!</v>
      </c>
      <c r="Y54" s="82" t="str">
        <f t="shared" si="10"/>
        <v>#N/A</v>
      </c>
      <c r="Z54" s="83" t="str">
        <f t="shared" si="11"/>
        <v>#REF!</v>
      </c>
      <c r="AA54" s="84" t="str">
        <f t="shared" si="12"/>
        <v>No Data</v>
      </c>
      <c r="AB54" s="85" t="str">
        <f t="shared" si="13"/>
        <v/>
      </c>
      <c r="AC54" s="86" t="str">
        <f t="shared" si="14"/>
        <v>Never</v>
      </c>
      <c r="AD54" s="87" t="str">
        <f t="shared" si="15"/>
        <v/>
      </c>
      <c r="AE54" s="57" t="s">
        <v>151</v>
      </c>
      <c r="AF54" s="57" t="str">
        <f t="shared" si="16"/>
        <v/>
      </c>
      <c r="AG54" s="88">
        <f t="shared" si="17"/>
        <v>6443</v>
      </c>
      <c r="AH54" s="89" t="str">
        <f t="shared" ref="AH54:AK54" si="118">vlookup($A54,'States current old'!$A:$G,AH$1,0)</f>
        <v>#REF!</v>
      </c>
      <c r="AI54" s="89" t="str">
        <f t="shared" si="118"/>
        <v>#REF!</v>
      </c>
      <c r="AJ54" s="89" t="str">
        <f t="shared" si="118"/>
        <v>#REF!</v>
      </c>
      <c r="AK54" s="89" t="str">
        <f t="shared" si="118"/>
        <v>#REF!</v>
      </c>
      <c r="AL54" s="89"/>
      <c r="AM54" s="89"/>
      <c r="AN54" s="89"/>
      <c r="AO54" s="89"/>
      <c r="AP54" s="89" t="str">
        <f t="shared" ref="AP54:AQ54" si="119">vlookup($A54,'States current old'!$A:$G,AP$1,0)</f>
        <v>#REF!</v>
      </c>
      <c r="AQ54" s="89" t="str">
        <f t="shared" si="119"/>
        <v>#REF!</v>
      </c>
      <c r="AR54" s="90">
        <f t="shared" si="20"/>
        <v>0</v>
      </c>
      <c r="AS54" s="91" t="str">
        <f t="shared" si="21"/>
        <v>#REF!</v>
      </c>
    </row>
    <row r="55">
      <c r="A55" s="66"/>
      <c r="B55" s="95"/>
      <c r="C55" s="98"/>
      <c r="D55" s="118" t="s">
        <v>152</v>
      </c>
      <c r="E55" s="70">
        <v>43920.708333333336</v>
      </c>
      <c r="F55" s="71">
        <v>0.0</v>
      </c>
      <c r="G55" s="99" t="str">
        <f t="shared" si="7"/>
        <v/>
      </c>
      <c r="H55" s="73">
        <v>30.0</v>
      </c>
      <c r="I55" s="73">
        <v>126.0</v>
      </c>
      <c r="J55" s="73">
        <v>24.0</v>
      </c>
      <c r="K55" s="74"/>
      <c r="L55" s="75"/>
      <c r="M55" s="73"/>
      <c r="N55" s="75"/>
      <c r="O55" s="74"/>
      <c r="P55" s="75"/>
      <c r="Q55" s="73">
        <v>21.0</v>
      </c>
      <c r="R55" s="73"/>
      <c r="S55" s="76">
        <f t="shared" si="8"/>
        <v>180</v>
      </c>
      <c r="T55" s="77">
        <f t="shared" si="77"/>
        <v>43920.70833</v>
      </c>
      <c r="U55" s="109"/>
      <c r="V55" s="79"/>
      <c r="W55" s="80"/>
      <c r="X55" s="81" t="str">
        <f t="array" ref="X55">AND(OR(H55:J55&lt;&gt;AH55:AJ55,R55:S55&lt;&gt;AP55:AQ55,L55&lt;K55,N55&lt;M55,P55&lt;O55),ISBLANK(V55))</f>
        <v>#REF!</v>
      </c>
      <c r="Y55" s="82" t="str">
        <f t="shared" si="10"/>
        <v>#N/A</v>
      </c>
      <c r="Z55" s="83" t="str">
        <f t="shared" si="11"/>
        <v>#REF!</v>
      </c>
      <c r="AA55" s="84" t="str">
        <f t="shared" si="12"/>
        <v>No Data</v>
      </c>
      <c r="AB55" s="85" t="str">
        <f t="shared" si="13"/>
        <v/>
      </c>
      <c r="AC55" s="86" t="str">
        <f t="shared" si="14"/>
        <v>Never</v>
      </c>
      <c r="AD55" s="87" t="str">
        <f t="shared" si="15"/>
        <v/>
      </c>
      <c r="AE55" s="57" t="s">
        <v>153</v>
      </c>
      <c r="AF55" s="57" t="str">
        <f t="shared" si="16"/>
        <v/>
      </c>
      <c r="AG55" s="88">
        <f t="shared" si="17"/>
        <v>6498</v>
      </c>
      <c r="AH55" s="89" t="str">
        <f t="shared" ref="AH55:AK55" si="120">vlookup($A55,'States current old'!$A:$G,AH$1,0)</f>
        <v>#REF!</v>
      </c>
      <c r="AI55" s="89" t="str">
        <f t="shared" si="120"/>
        <v>#REF!</v>
      </c>
      <c r="AJ55" s="89" t="str">
        <f t="shared" si="120"/>
        <v>#REF!</v>
      </c>
      <c r="AK55" s="89" t="str">
        <f t="shared" si="120"/>
        <v>#REF!</v>
      </c>
      <c r="AL55" s="89"/>
      <c r="AM55" s="89"/>
      <c r="AN55" s="89"/>
      <c r="AO55" s="89"/>
      <c r="AP55" s="89" t="str">
        <f t="shared" ref="AP55:AQ55" si="121">vlookup($A55,'States current old'!$A:$G,AP$1,0)</f>
        <v>#REF!</v>
      </c>
      <c r="AQ55" s="89" t="str">
        <f t="shared" si="121"/>
        <v>#REF!</v>
      </c>
      <c r="AR55" s="90">
        <f t="shared" si="20"/>
        <v>24</v>
      </c>
      <c r="AS55" s="91" t="str">
        <f t="shared" si="21"/>
        <v>#REF!</v>
      </c>
    </row>
    <row r="56">
      <c r="A56" s="66"/>
      <c r="B56" s="95"/>
      <c r="C56" s="68"/>
      <c r="D56" s="69" t="s">
        <v>154</v>
      </c>
      <c r="E56" s="70">
        <v>43921.541666666664</v>
      </c>
      <c r="F56" s="71">
        <v>0.0</v>
      </c>
      <c r="G56" s="72" t="str">
        <f t="shared" si="7"/>
        <v/>
      </c>
      <c r="H56" s="73">
        <v>293.0</v>
      </c>
      <c r="I56" s="73">
        <f>4250-293</f>
        <v>3957</v>
      </c>
      <c r="J56" s="73"/>
      <c r="K56" s="74">
        <v>21.0</v>
      </c>
      <c r="L56" s="75">
        <f>21+15</f>
        <v>36</v>
      </c>
      <c r="M56" s="73"/>
      <c r="N56" s="75"/>
      <c r="O56" s="74"/>
      <c r="P56" s="75"/>
      <c r="Q56" s="73">
        <v>15.0</v>
      </c>
      <c r="R56" s="73">
        <v>13.0</v>
      </c>
      <c r="S56" s="76">
        <f t="shared" si="8"/>
        <v>4250</v>
      </c>
      <c r="T56" s="77">
        <f t="shared" si="77"/>
        <v>43921.54167</v>
      </c>
      <c r="U56" s="92"/>
      <c r="V56" s="79"/>
      <c r="W56" s="80"/>
      <c r="X56" s="81" t="str">
        <f t="array" ref="X56">AND(OR(H56:J56&lt;&gt;AH56:AJ56,R56:S56&lt;&gt;AP56:AQ56,L56&lt;K56,N56&lt;M56,P56&lt;O56),ISBLANK(W56))</f>
        <v>#REF!</v>
      </c>
      <c r="Y56" s="82" t="str">
        <f t="shared" si="10"/>
        <v>#N/A</v>
      </c>
      <c r="Z56" s="83" t="str">
        <f t="shared" si="11"/>
        <v>#REF!</v>
      </c>
      <c r="AA56" s="84" t="str">
        <f t="shared" si="12"/>
        <v>No Data</v>
      </c>
      <c r="AB56" s="85" t="str">
        <f t="shared" si="13"/>
        <v/>
      </c>
      <c r="AC56" s="86" t="str">
        <f t="shared" si="14"/>
        <v>Never</v>
      </c>
      <c r="AD56" s="87" t="str">
        <f t="shared" si="15"/>
        <v/>
      </c>
      <c r="AE56" s="57" t="s">
        <v>155</v>
      </c>
      <c r="AF56" s="57" t="str">
        <f t="shared" si="16"/>
        <v/>
      </c>
      <c r="AG56" s="88">
        <f t="shared" si="17"/>
        <v>6478</v>
      </c>
      <c r="AH56" s="89" t="str">
        <f t="shared" ref="AH56:AK56" si="122">vlookup($A56,'States current old'!$A:$G,AH$1,0)</f>
        <v>#REF!</v>
      </c>
      <c r="AI56" s="89" t="str">
        <f t="shared" si="122"/>
        <v>#REF!</v>
      </c>
      <c r="AJ56" s="89" t="str">
        <f t="shared" si="122"/>
        <v>#REF!</v>
      </c>
      <c r="AK56" s="89" t="str">
        <f t="shared" si="122"/>
        <v>#REF!</v>
      </c>
      <c r="AL56" s="89"/>
      <c r="AM56" s="89"/>
      <c r="AN56" s="89"/>
      <c r="AO56" s="89"/>
      <c r="AP56" s="89" t="str">
        <f t="shared" ref="AP56:AQ56" si="123">vlookup($A56,'States current old'!$A:$G,AP$1,0)</f>
        <v>#REF!</v>
      </c>
      <c r="AQ56" s="89" t="str">
        <f t="shared" si="123"/>
        <v>#REF!</v>
      </c>
      <c r="AR56" s="90">
        <f t="shared" si="20"/>
        <v>0</v>
      </c>
      <c r="AS56" s="91" t="str">
        <f t="shared" si="21"/>
        <v>#REF!</v>
      </c>
    </row>
    <row r="57">
      <c r="A57" s="66"/>
      <c r="B57" s="95"/>
      <c r="C57" s="68"/>
      <c r="D57" s="69" t="s">
        <v>156</v>
      </c>
      <c r="E57" s="92">
        <v>43921.0</v>
      </c>
      <c r="F57" s="71">
        <v>3.0</v>
      </c>
      <c r="G57" s="72" t="str">
        <f t="shared" si="7"/>
        <v/>
      </c>
      <c r="H57" s="73">
        <v>4896.0</v>
      </c>
      <c r="I57" s="73">
        <f>65462-4896</f>
        <v>60566</v>
      </c>
      <c r="J57" s="73"/>
      <c r="K57" s="74"/>
      <c r="L57" s="75">
        <v>254.0</v>
      </c>
      <c r="M57" s="73"/>
      <c r="N57" s="75"/>
      <c r="O57" s="74"/>
      <c r="P57" s="75"/>
      <c r="Q57" s="73"/>
      <c r="R57" s="73">
        <v>195.0</v>
      </c>
      <c r="S57" s="76">
        <f t="shared" si="8"/>
        <v>65462</v>
      </c>
      <c r="T57" s="77">
        <f t="shared" si="77"/>
        <v>43921</v>
      </c>
      <c r="U57" s="92"/>
      <c r="V57" s="79"/>
      <c r="W57" s="80"/>
      <c r="X57" s="81" t="str">
        <f t="array" ref="X57">AND(OR(H57:J57&lt;&gt;AH57:AJ57,R57:S57&lt;&gt;AP57:AQ57,L57&lt;K57,N57&lt;M57,P57&lt;O57),ISBLANK(W57))</f>
        <v>#REF!</v>
      </c>
      <c r="Y57" s="82" t="str">
        <f t="shared" si="10"/>
        <v>#N/A</v>
      </c>
      <c r="Z57" s="83" t="str">
        <f t="shared" si="11"/>
        <v>#REF!</v>
      </c>
      <c r="AA57" s="84" t="str">
        <f t="shared" si="12"/>
        <v>No Data</v>
      </c>
      <c r="AB57" s="85" t="str">
        <f t="shared" si="13"/>
        <v/>
      </c>
      <c r="AC57" s="86" t="str">
        <f t="shared" si="14"/>
        <v>Never</v>
      </c>
      <c r="AD57" s="87" t="str">
        <f t="shared" si="15"/>
        <v/>
      </c>
      <c r="AE57" s="57" t="s">
        <v>157</v>
      </c>
      <c r="AF57" s="57" t="str">
        <f t="shared" si="16"/>
        <v/>
      </c>
      <c r="AG57" s="88">
        <f t="shared" si="17"/>
        <v>6491</v>
      </c>
      <c r="AH57" s="89" t="str">
        <f t="shared" ref="AH57:AK57" si="124">vlookup($A57,'States current old'!$A:$G,AH$1,0)</f>
        <v>#REF!</v>
      </c>
      <c r="AI57" s="89" t="str">
        <f t="shared" si="124"/>
        <v>#REF!</v>
      </c>
      <c r="AJ57" s="89" t="str">
        <f t="shared" si="124"/>
        <v>#REF!</v>
      </c>
      <c r="AK57" s="89" t="str">
        <f t="shared" si="124"/>
        <v>#REF!</v>
      </c>
      <c r="AL57" s="89"/>
      <c r="AM57" s="89"/>
      <c r="AN57" s="89"/>
      <c r="AO57" s="89"/>
      <c r="AP57" s="89" t="str">
        <f t="shared" ref="AP57:AQ57" si="125">vlookup($A57,'States current old'!$A:$G,AP$1,0)</f>
        <v>#REF!</v>
      </c>
      <c r="AQ57" s="89" t="str">
        <f t="shared" si="125"/>
        <v>#REF!</v>
      </c>
      <c r="AR57" s="90">
        <f t="shared" si="20"/>
        <v>0</v>
      </c>
      <c r="AS57" s="91" t="str">
        <f t="shared" si="21"/>
        <v>#REF!</v>
      </c>
    </row>
    <row r="58">
      <c r="A58" s="66"/>
      <c r="B58" s="95"/>
      <c r="C58" s="68"/>
      <c r="D58" s="69" t="s">
        <v>158</v>
      </c>
      <c r="E58" s="70">
        <v>43921.583333333336</v>
      </c>
      <c r="F58" s="71">
        <v>2.0</v>
      </c>
      <c r="G58" s="72" t="str">
        <f t="shared" si="7"/>
        <v/>
      </c>
      <c r="H58" s="73">
        <v>1351.0</v>
      </c>
      <c r="I58" s="73">
        <v>17375.0</v>
      </c>
      <c r="J58" s="73"/>
      <c r="K58" s="74"/>
      <c r="L58" s="75">
        <v>337.0</v>
      </c>
      <c r="M58" s="73"/>
      <c r="N58" s="75"/>
      <c r="O58" s="74"/>
      <c r="P58" s="75"/>
      <c r="Q58" s="73"/>
      <c r="R58" s="73">
        <v>16.0</v>
      </c>
      <c r="S58" s="76">
        <f t="shared" si="8"/>
        <v>18726</v>
      </c>
      <c r="T58" s="77">
        <f t="shared" si="77"/>
        <v>43921.66667</v>
      </c>
      <c r="U58" s="92"/>
      <c r="V58" s="79"/>
      <c r="W58" s="80"/>
      <c r="X58" s="81" t="str">
        <f t="array" ref="X58">AND(OR(H58:J58&lt;&gt;AH58:AJ58,R58:S58&lt;&gt;AP58:AQ58,L58&lt;K58,N58&lt;M58,P58&lt;O58),ISBLANK(W58))</f>
        <v>#REF!</v>
      </c>
      <c r="Y58" s="82" t="str">
        <f t="shared" si="10"/>
        <v>#N/A</v>
      </c>
      <c r="Z58" s="83" t="str">
        <f t="shared" si="11"/>
        <v>#REF!</v>
      </c>
      <c r="AA58" s="84" t="str">
        <f t="shared" si="12"/>
        <v>No Data</v>
      </c>
      <c r="AB58" s="85" t="str">
        <f t="shared" si="13"/>
        <v/>
      </c>
      <c r="AC58" s="86" t="str">
        <f t="shared" si="14"/>
        <v>Never</v>
      </c>
      <c r="AD58" s="87" t="str">
        <f t="shared" si="15"/>
        <v/>
      </c>
      <c r="AE58" s="57" t="s">
        <v>159</v>
      </c>
      <c r="AF58" s="57" t="str">
        <f t="shared" si="16"/>
        <v/>
      </c>
      <c r="AG58" s="88">
        <f>ROUND((NOW()-T58)*24,2)</f>
        <v>6475.24</v>
      </c>
      <c r="AH58" s="89" t="str">
        <f t="shared" ref="AH58:AK58" si="126">vlookup($A58,'States current old'!$A:$G,AH$1,0)</f>
        <v>#REF!</v>
      </c>
      <c r="AI58" s="89" t="str">
        <f t="shared" si="126"/>
        <v>#REF!</v>
      </c>
      <c r="AJ58" s="89" t="str">
        <f t="shared" si="126"/>
        <v>#REF!</v>
      </c>
      <c r="AK58" s="89" t="str">
        <f t="shared" si="126"/>
        <v>#REF!</v>
      </c>
      <c r="AL58" s="89"/>
      <c r="AM58" s="89"/>
      <c r="AN58" s="89"/>
      <c r="AO58" s="89"/>
      <c r="AP58" s="89" t="str">
        <f t="shared" ref="AP58:AQ58" si="127">vlookup($A58,'States current old'!$A:$G,AP$1,0)</f>
        <v>#REF!</v>
      </c>
      <c r="AQ58" s="89" t="str">
        <f t="shared" si="127"/>
        <v>#REF!</v>
      </c>
      <c r="AR58" s="90">
        <f t="shared" si="20"/>
        <v>0</v>
      </c>
      <c r="AS58" s="91" t="str">
        <f t="shared" si="21"/>
        <v>#REF!</v>
      </c>
    </row>
    <row r="59">
      <c r="A59" s="66"/>
      <c r="B59" s="95"/>
      <c r="C59" s="68"/>
      <c r="D59" s="69" t="s">
        <v>160</v>
      </c>
      <c r="E59" s="70">
        <v>43923.0</v>
      </c>
      <c r="F59" s="71">
        <v>0.0</v>
      </c>
      <c r="G59" s="72" t="str">
        <f t="shared" si="7"/>
        <v/>
      </c>
      <c r="H59" s="73">
        <v>217.0</v>
      </c>
      <c r="I59" s="73">
        <v>5276.0</v>
      </c>
      <c r="J59" s="73"/>
      <c r="K59" s="74"/>
      <c r="L59" s="75">
        <v>1.0</v>
      </c>
      <c r="M59" s="73"/>
      <c r="N59" s="75"/>
      <c r="O59" s="74"/>
      <c r="P59" s="75"/>
      <c r="Q59" s="73"/>
      <c r="R59" s="73">
        <v>2.0</v>
      </c>
      <c r="S59" s="76">
        <f t="shared" si="8"/>
        <v>5493</v>
      </c>
      <c r="T59" s="77">
        <f t="shared" si="77"/>
        <v>43923</v>
      </c>
      <c r="U59" s="92">
        <v>43924.33819444444</v>
      </c>
      <c r="V59" s="79" t="s">
        <v>128</v>
      </c>
      <c r="W59" s="80"/>
      <c r="X59" s="81" t="str">
        <f t="array" ref="X59">AND(OR(H59:J59&lt;&gt;AH59:AJ59,R59:S59&lt;&gt;AP59:AQ59,L59&lt;K59,N59&lt;M59,P59&lt;O59),ISBLANK(W59))</f>
        <v>#REF!</v>
      </c>
      <c r="Y59" s="82" t="str">
        <f t="shared" si="10"/>
        <v>#N/A</v>
      </c>
      <c r="Z59" s="83" t="str">
        <f t="shared" si="11"/>
        <v>#REF!</v>
      </c>
      <c r="AA59" s="84" t="str">
        <f t="shared" si="12"/>
        <v>No Data</v>
      </c>
      <c r="AB59" s="85" t="str">
        <f t="shared" si="13"/>
        <v/>
      </c>
      <c r="AC59" s="86" t="str">
        <f t="shared" si="14"/>
        <v>Never</v>
      </c>
      <c r="AD59" s="87" t="str">
        <f t="shared" si="15"/>
        <v/>
      </c>
      <c r="AE59" s="57" t="s">
        <v>161</v>
      </c>
      <c r="AF59" s="57" t="str">
        <f t="shared" si="16"/>
        <v/>
      </c>
      <c r="AG59" s="88">
        <f t="shared" ref="AG59:AG60" si="130">ROUND((NOW()-T59)*24,0)</f>
        <v>6443</v>
      </c>
      <c r="AH59" s="89" t="str">
        <f t="shared" ref="AH59:AK59" si="128">vlookup($A59,'States current old'!$A:$G,AH$1,0)</f>
        <v>#REF!</v>
      </c>
      <c r="AI59" s="89" t="str">
        <f t="shared" si="128"/>
        <v>#REF!</v>
      </c>
      <c r="AJ59" s="89" t="str">
        <f t="shared" si="128"/>
        <v>#REF!</v>
      </c>
      <c r="AK59" s="89" t="str">
        <f t="shared" si="128"/>
        <v>#REF!</v>
      </c>
      <c r="AL59" s="89"/>
      <c r="AM59" s="89"/>
      <c r="AN59" s="89"/>
      <c r="AO59" s="89"/>
      <c r="AP59" s="89" t="str">
        <f t="shared" ref="AP59:AQ59" si="129">vlookup($A59,'States current old'!$A:$G,AP$1,0)</f>
        <v>#REF!</v>
      </c>
      <c r="AQ59" s="89" t="str">
        <f t="shared" si="129"/>
        <v>#REF!</v>
      </c>
      <c r="AR59" s="90">
        <f t="shared" si="20"/>
        <v>0</v>
      </c>
      <c r="AS59" s="91" t="str">
        <f t="shared" si="21"/>
        <v>#REF!</v>
      </c>
    </row>
    <row r="60">
      <c r="A60" s="66"/>
      <c r="B60" s="95"/>
      <c r="C60" s="68"/>
      <c r="D60" s="106" t="s">
        <v>162</v>
      </c>
      <c r="E60" s="70">
        <v>43921.31736111111</v>
      </c>
      <c r="F60" s="71">
        <v>3.0</v>
      </c>
      <c r="G60" s="72" t="str">
        <f t="shared" si="7"/>
        <v/>
      </c>
      <c r="H60" s="73">
        <v>109.0</v>
      </c>
      <c r="I60" s="73">
        <f>(1563+1+544)-109</f>
        <v>1999</v>
      </c>
      <c r="J60" s="73"/>
      <c r="K60" s="74"/>
      <c r="L60" s="75">
        <f>floor(109*0.165,1)</f>
        <v>17</v>
      </c>
      <c r="M60" s="73"/>
      <c r="N60" s="75"/>
      <c r="O60" s="74"/>
      <c r="P60" s="75"/>
      <c r="Q60" s="73">
        <v>26.0</v>
      </c>
      <c r="R60" s="73">
        <v>0.0</v>
      </c>
      <c r="S60" s="76">
        <f t="shared" si="8"/>
        <v>2108</v>
      </c>
      <c r="T60" s="77">
        <f t="shared" si="77"/>
        <v>43921.44236</v>
      </c>
      <c r="U60" s="92"/>
      <c r="V60" s="79"/>
      <c r="W60" s="80"/>
      <c r="X60" s="81" t="str">
        <f t="array" ref="X60">AND(OR(H60:J60&lt;&gt;AH60:AJ60,R60:S60&lt;&gt;AP60:AQ60,L60&lt;K60,N60&lt;M60,P60&lt;O60),ISBLANK(W60))</f>
        <v>#REF!</v>
      </c>
      <c r="Y60" s="82" t="str">
        <f t="shared" si="10"/>
        <v>#N/A</v>
      </c>
      <c r="Z60" s="83" t="str">
        <f t="shared" si="11"/>
        <v>#REF!</v>
      </c>
      <c r="AA60" s="84" t="str">
        <f t="shared" si="12"/>
        <v>No Data</v>
      </c>
      <c r="AB60" s="85" t="str">
        <f t="shared" si="13"/>
        <v/>
      </c>
      <c r="AC60" s="86" t="str">
        <f t="shared" si="14"/>
        <v>Never</v>
      </c>
      <c r="AD60" s="87" t="str">
        <f t="shared" si="15"/>
        <v/>
      </c>
      <c r="AE60" s="57" t="s">
        <v>163</v>
      </c>
      <c r="AF60" s="57" t="str">
        <f t="shared" si="16"/>
        <v/>
      </c>
      <c r="AG60" s="88">
        <f t="shared" si="130"/>
        <v>6481</v>
      </c>
      <c r="AH60" s="89" t="str">
        <f t="shared" ref="AH60:AK60" si="131">vlookup($A60,'States current old'!$A:$G,AH$1,0)</f>
        <v>#REF!</v>
      </c>
      <c r="AI60" s="89" t="str">
        <f t="shared" si="131"/>
        <v>#REF!</v>
      </c>
      <c r="AJ60" s="89" t="str">
        <f t="shared" si="131"/>
        <v>#REF!</v>
      </c>
      <c r="AK60" s="89" t="str">
        <f t="shared" si="131"/>
        <v>#REF!</v>
      </c>
      <c r="AL60" s="89"/>
      <c r="AM60" s="89"/>
      <c r="AN60" s="89"/>
      <c r="AO60" s="89"/>
      <c r="AP60" s="89" t="str">
        <f t="shared" ref="AP60:AQ60" si="132">vlookup($A60,'States current old'!$A:$G,AP$1,0)</f>
        <v>#REF!</v>
      </c>
      <c r="AQ60" s="89" t="str">
        <f t="shared" si="132"/>
        <v>#REF!</v>
      </c>
      <c r="AR60" s="90">
        <f t="shared" si="20"/>
        <v>0</v>
      </c>
      <c r="AS60" s="91" t="str">
        <f t="shared" si="21"/>
        <v>#REF!</v>
      </c>
    </row>
    <row r="61" hidden="1">
      <c r="A61" s="66"/>
      <c r="B61" s="95"/>
      <c r="C61" s="68"/>
      <c r="D61" s="69"/>
      <c r="E61" s="92"/>
      <c r="F61" s="71"/>
      <c r="G61" s="72"/>
      <c r="H61" s="73"/>
      <c r="I61" s="73"/>
      <c r="J61" s="73"/>
      <c r="K61" s="74"/>
      <c r="L61" s="119"/>
      <c r="M61" s="73"/>
      <c r="N61" s="73"/>
      <c r="O61" s="74"/>
      <c r="P61" s="119"/>
      <c r="Q61" s="73"/>
      <c r="R61" s="73"/>
      <c r="S61" s="94"/>
      <c r="T61" s="77"/>
      <c r="U61" s="120"/>
      <c r="V61" s="121"/>
      <c r="X61" s="122"/>
      <c r="Y61" s="82"/>
      <c r="Z61" s="83"/>
      <c r="AA61" s="84"/>
      <c r="AB61" s="85"/>
      <c r="AC61" s="86"/>
      <c r="AD61" s="87"/>
      <c r="AE61" s="57"/>
      <c r="AF61" s="57"/>
      <c r="AG61" s="88"/>
      <c r="AH61" s="123"/>
      <c r="AI61" s="123"/>
      <c r="AJ61" s="123"/>
      <c r="AK61" s="123"/>
      <c r="AL61" s="123"/>
      <c r="AM61" s="123"/>
      <c r="AN61" s="123"/>
      <c r="AO61" s="123"/>
      <c r="AP61" s="123"/>
      <c r="AQ61" s="123"/>
      <c r="AR61" s="123"/>
      <c r="AS61" s="124"/>
    </row>
    <row r="62" hidden="1">
      <c r="A62" s="66"/>
      <c r="B62" s="95"/>
      <c r="C62" s="68"/>
      <c r="D62" s="69"/>
      <c r="E62" s="92"/>
      <c r="F62" s="71"/>
      <c r="G62" s="72"/>
      <c r="H62" s="73"/>
      <c r="I62" s="73"/>
      <c r="J62" s="73"/>
      <c r="K62" s="74"/>
      <c r="L62" s="119"/>
      <c r="M62" s="73"/>
      <c r="N62" s="73"/>
      <c r="O62" s="74"/>
      <c r="P62" s="119"/>
      <c r="Q62" s="73"/>
      <c r="R62" s="73"/>
      <c r="S62" s="94"/>
      <c r="T62" s="77"/>
      <c r="U62" s="120"/>
      <c r="V62" s="121"/>
      <c r="X62" s="122"/>
      <c r="Y62" s="82"/>
      <c r="Z62" s="83"/>
      <c r="AA62" s="84"/>
      <c r="AB62" s="85"/>
      <c r="AC62" s="86"/>
      <c r="AD62" s="87"/>
      <c r="AE62" s="57"/>
      <c r="AF62" s="57"/>
      <c r="AG62" s="88"/>
      <c r="AH62" s="123"/>
      <c r="AI62" s="123"/>
      <c r="AJ62" s="123"/>
      <c r="AK62" s="123"/>
      <c r="AL62" s="123"/>
      <c r="AM62" s="123"/>
      <c r="AN62" s="123"/>
      <c r="AO62" s="123"/>
      <c r="AP62" s="123"/>
      <c r="AQ62" s="123"/>
      <c r="AR62" s="123"/>
      <c r="AS62" s="124"/>
    </row>
    <row r="63" hidden="1">
      <c r="A63" s="66"/>
      <c r="B63" s="95"/>
      <c r="C63" s="68"/>
      <c r="D63" s="69"/>
      <c r="E63" s="92"/>
      <c r="F63" s="71"/>
      <c r="G63" s="72"/>
      <c r="H63" s="73"/>
      <c r="I63" s="73"/>
      <c r="J63" s="73"/>
      <c r="K63" s="74"/>
      <c r="L63" s="119"/>
      <c r="M63" s="73"/>
      <c r="N63" s="73"/>
      <c r="O63" s="74"/>
      <c r="P63" s="119"/>
      <c r="Q63" s="73"/>
      <c r="R63" s="73"/>
      <c r="S63" s="94"/>
      <c r="T63" s="77"/>
      <c r="U63" s="120"/>
      <c r="V63" s="121"/>
      <c r="X63" s="122"/>
      <c r="Y63" s="82"/>
      <c r="Z63" s="83"/>
      <c r="AA63" s="84"/>
      <c r="AB63" s="85"/>
      <c r="AC63" s="86"/>
      <c r="AD63" s="87"/>
      <c r="AE63" s="57"/>
      <c r="AF63" s="57"/>
      <c r="AG63" s="88"/>
      <c r="AH63" s="123"/>
      <c r="AI63" s="123"/>
      <c r="AJ63" s="123"/>
      <c r="AK63" s="123"/>
      <c r="AL63" s="123"/>
      <c r="AM63" s="123"/>
      <c r="AN63" s="123"/>
      <c r="AO63" s="123"/>
      <c r="AP63" s="123"/>
      <c r="AQ63" s="123"/>
      <c r="AR63" s="123"/>
      <c r="AS63" s="124"/>
    </row>
    <row r="64" hidden="1">
      <c r="A64" s="66"/>
      <c r="B64" s="95"/>
      <c r="C64" s="68"/>
      <c r="D64" s="69"/>
      <c r="E64" s="92"/>
      <c r="F64" s="71"/>
      <c r="G64" s="72"/>
      <c r="H64" s="73"/>
      <c r="I64" s="73"/>
      <c r="J64" s="73"/>
      <c r="K64" s="125"/>
      <c r="L64" s="126"/>
      <c r="M64" s="73"/>
      <c r="N64" s="73"/>
      <c r="O64" s="125"/>
      <c r="P64" s="126"/>
      <c r="Q64" s="73"/>
      <c r="R64" s="73"/>
      <c r="S64" s="94"/>
      <c r="T64" s="77"/>
      <c r="U64" s="120"/>
      <c r="V64" s="127"/>
      <c r="W64" s="128"/>
      <c r="X64" s="122"/>
      <c r="Y64" s="82"/>
      <c r="Z64" s="83"/>
      <c r="AA64" s="84"/>
      <c r="AB64" s="85"/>
      <c r="AC64" s="86"/>
      <c r="AD64" s="87"/>
      <c r="AE64" s="57"/>
      <c r="AF64" s="57"/>
      <c r="AG64" s="88"/>
      <c r="AH64" s="123"/>
      <c r="AI64" s="123"/>
      <c r="AJ64" s="123"/>
      <c r="AK64" s="123"/>
      <c r="AL64" s="123"/>
      <c r="AM64" s="123"/>
      <c r="AN64" s="123"/>
      <c r="AO64" s="123"/>
      <c r="AP64" s="123"/>
      <c r="AQ64" s="123"/>
      <c r="AR64" s="123"/>
      <c r="AS64" s="124"/>
    </row>
  </sheetData>
  <mergeCells count="34">
    <mergeCell ref="D2:E2"/>
    <mergeCell ref="G3:G4"/>
    <mergeCell ref="R3:R4"/>
    <mergeCell ref="S3:S4"/>
    <mergeCell ref="AA2:AD2"/>
    <mergeCell ref="Z3:Z4"/>
    <mergeCell ref="AA3:AA4"/>
    <mergeCell ref="AC3:AC4"/>
    <mergeCell ref="AD3:AD4"/>
    <mergeCell ref="AG3:AG4"/>
    <mergeCell ref="AH3:AQ3"/>
    <mergeCell ref="T3:T4"/>
    <mergeCell ref="U4:W4"/>
    <mergeCell ref="AR1:AR4"/>
    <mergeCell ref="A2:A3"/>
    <mergeCell ref="B2:B3"/>
    <mergeCell ref="K2:L2"/>
    <mergeCell ref="M2:N2"/>
    <mergeCell ref="U2:W2"/>
    <mergeCell ref="AS3:AS4"/>
    <mergeCell ref="O2:P2"/>
    <mergeCell ref="S2:T2"/>
    <mergeCell ref="X1:X4"/>
    <mergeCell ref="Y2:Y4"/>
    <mergeCell ref="H3:H4"/>
    <mergeCell ref="I3:I4"/>
    <mergeCell ref="J3:J4"/>
    <mergeCell ref="K3:K4"/>
    <mergeCell ref="L3:L4"/>
    <mergeCell ref="M3:M4"/>
    <mergeCell ref="N3:N4"/>
    <mergeCell ref="O3:O4"/>
    <mergeCell ref="P3:P4"/>
    <mergeCell ref="Q3:Q4"/>
  </mergeCells>
  <conditionalFormatting sqref="W36">
    <cfRule type="expression" dxfId="0" priority="1">
      <formula>X35=TRUE</formula>
    </cfRule>
  </conditionalFormatting>
  <conditionalFormatting sqref="Q40">
    <cfRule type="cellIs" dxfId="1" priority="2" operator="lessThan">
      <formula>AP40:AP95</formula>
    </cfRule>
  </conditionalFormatting>
  <conditionalFormatting sqref="V26">
    <cfRule type="expression" dxfId="0" priority="3">
      <formula>X26=TRUE</formula>
    </cfRule>
  </conditionalFormatting>
  <conditionalFormatting sqref="V54:V55">
    <cfRule type="expression" dxfId="0" priority="4">
      <formula>X54=TRUE</formula>
    </cfRule>
  </conditionalFormatting>
  <conditionalFormatting sqref="R5:R39 R41:R60">
    <cfRule type="cellIs" dxfId="1" priority="5" operator="lessThan">
      <formula>AP5:AP60</formula>
    </cfRule>
  </conditionalFormatting>
  <conditionalFormatting sqref="T55">
    <cfRule type="expression" dxfId="2" priority="6">
      <formula>k&lt;AE61</formula>
    </cfRule>
  </conditionalFormatting>
  <conditionalFormatting sqref="F55">
    <cfRule type="expression" dxfId="2" priority="7">
      <formula>k&lt;AD65</formula>
    </cfRule>
  </conditionalFormatting>
  <conditionalFormatting sqref="E55">
    <cfRule type="expression" dxfId="2" priority="8">
      <formula>k&lt;AC65</formula>
    </cfRule>
  </conditionalFormatting>
  <conditionalFormatting sqref="T47">
    <cfRule type="expression" dxfId="2" priority="9">
      <formula>k&lt;AE55</formula>
    </cfRule>
  </conditionalFormatting>
  <conditionalFormatting sqref="E47">
    <cfRule type="expression" dxfId="2" priority="10">
      <formula>k&lt;AC55</formula>
    </cfRule>
  </conditionalFormatting>
  <conditionalFormatting sqref="F47">
    <cfRule type="expression" dxfId="2" priority="11">
      <formula>k&lt;AD55</formula>
    </cfRule>
  </conditionalFormatting>
  <conditionalFormatting sqref="T32">
    <cfRule type="expression" dxfId="2" priority="12">
      <formula>k&lt;AE65</formula>
    </cfRule>
  </conditionalFormatting>
  <conditionalFormatting sqref="E32">
    <cfRule type="expression" dxfId="2" priority="13">
      <formula>k&lt;AC65</formula>
    </cfRule>
  </conditionalFormatting>
  <conditionalFormatting sqref="F32">
    <cfRule type="expression" dxfId="2" priority="14">
      <formula>k&lt;AD65</formula>
    </cfRule>
  </conditionalFormatting>
  <conditionalFormatting sqref="E17">
    <cfRule type="expression" dxfId="2" priority="15">
      <formula>k&lt;AC32</formula>
    </cfRule>
  </conditionalFormatting>
  <conditionalFormatting sqref="F17">
    <cfRule type="expression" dxfId="2" priority="16">
      <formula>k&lt;AD32</formula>
    </cfRule>
  </conditionalFormatting>
  <conditionalFormatting sqref="T17">
    <cfRule type="expression" dxfId="2" priority="17">
      <formula>k&lt;AE32</formula>
    </cfRule>
  </conditionalFormatting>
  <conditionalFormatting sqref="E7:E8">
    <cfRule type="expression" dxfId="2" priority="18">
      <formula>k&lt;AC60</formula>
    </cfRule>
  </conditionalFormatting>
  <conditionalFormatting sqref="F8">
    <cfRule type="expression" dxfId="2" priority="19">
      <formula>k&lt;AD65</formula>
    </cfRule>
  </conditionalFormatting>
  <conditionalFormatting sqref="T8">
    <cfRule type="expression" dxfId="2" priority="20">
      <formula>k&lt;AE65</formula>
    </cfRule>
  </conditionalFormatting>
  <conditionalFormatting sqref="F5:F7 F9:F16 F18:F31 F33:F46 F48:F54 F56:F64">
    <cfRule type="expression" dxfId="2" priority="21">
      <formula>k&lt;AD6</formula>
    </cfRule>
  </conditionalFormatting>
  <conditionalFormatting sqref="E5:E7 U5:U22 E9:E16 E18:E31 U24 U30:U37 E33:E46 E48:E54 U50:U60 E56:E64">
    <cfRule type="expression" dxfId="2" priority="22">
      <formula>k&lt;AC6</formula>
    </cfRule>
  </conditionalFormatting>
  <conditionalFormatting sqref="U2:U4">
    <cfRule type="expression" dxfId="3" priority="23">
      <formula>AND(ISNUMBER(U2),TRUNC(U2)&gt;TODAY())</formula>
    </cfRule>
  </conditionalFormatting>
  <conditionalFormatting sqref="AA5:AA64">
    <cfRule type="cellIs" dxfId="4" priority="24" operator="notEqual">
      <formula>"Current"</formula>
    </cfRule>
  </conditionalFormatting>
  <conditionalFormatting sqref="T5:T7 T9:T16 T18:T31 T33:T46 T48:T54 T56:T64">
    <cfRule type="expression" dxfId="2" priority="25">
      <formula>k&lt;AE6</formula>
    </cfRule>
  </conditionalFormatting>
  <conditionalFormatting sqref="Z5:Z64">
    <cfRule type="notContainsBlanks" dxfId="5" priority="26">
      <formula>LEN(TRIM(Z5))&gt;0</formula>
    </cfRule>
  </conditionalFormatting>
  <conditionalFormatting sqref="H5:H60 I35">
    <cfRule type="cellIs" dxfId="1" priority="27" operator="lessThan">
      <formula>AH5:AH60</formula>
    </cfRule>
  </conditionalFormatting>
  <conditionalFormatting sqref="L5:L60 M5:M41 N5:P60 M43:M60">
    <cfRule type="cellIs" dxfId="1" priority="28" operator="lessThan">
      <formula>AK5:AK60</formula>
    </cfRule>
  </conditionalFormatting>
  <conditionalFormatting sqref="I5:I60">
    <cfRule type="cellIs" dxfId="6" priority="29" operator="lessThan">
      <formula>AI5:AI60</formula>
    </cfRule>
  </conditionalFormatting>
  <conditionalFormatting sqref="S5:S60">
    <cfRule type="cellIs" dxfId="6" priority="30" operator="lessThan">
      <formula>AQ5:AQ60</formula>
    </cfRule>
  </conditionalFormatting>
  <conditionalFormatting sqref="J5:J60">
    <cfRule type="cellIs" dxfId="7" priority="31" operator="lessThan">
      <formula>AJ5:AJ60</formula>
    </cfRule>
  </conditionalFormatting>
  <conditionalFormatting sqref="W5:W25 W27:W34 V29 W37:W53 W56:W64">
    <cfRule type="expression" dxfId="0" priority="32">
      <formula>X5=TRUE</formula>
    </cfRule>
  </conditionalFormatting>
  <conditionalFormatting sqref="AG5:AG60">
    <cfRule type="cellIs" dxfId="8" priority="33" operator="greaterThan">
      <formula>22</formula>
    </cfRule>
  </conditionalFormatting>
  <conditionalFormatting sqref="E1:E64 U1:U64">
    <cfRule type="expression" dxfId="4" priority="34">
      <formula>AND(ISNUMBER(E1),TRUNC(E1)&lt;TODAY()-1)</formula>
    </cfRule>
  </conditionalFormatting>
  <conditionalFormatting sqref="E1:E16 U1:U64 E18:E31 E33:E64">
    <cfRule type="expression" dxfId="9" priority="35">
      <formula>AND(ISNUMBER(E1),TRUNC(E1)&gt;TODAY())</formula>
    </cfRule>
  </conditionalFormatting>
  <conditionalFormatting sqref="L5:L60">
    <cfRule type="cellIs" dxfId="4" priority="36" operator="lessThan">
      <formula>K5:K60</formula>
    </cfRule>
  </conditionalFormatting>
  <conditionalFormatting sqref="N5:N60">
    <cfRule type="cellIs" dxfId="4" priority="37" operator="lessThan">
      <formula>M5:M60</formula>
    </cfRule>
  </conditionalFormatting>
  <conditionalFormatting sqref="P5:P60">
    <cfRule type="cellIs" dxfId="4" priority="38" operator="lessThan">
      <formula>O5:O60</formula>
    </cfRule>
  </conditionalFormatting>
  <dataValidations>
    <dataValidation type="custom" allowBlank="1" showDropDown="1" showInputMessage="1" showErrorMessage="1" prompt="Please use MM/DD HH:mm (24HR)" sqref="U5:U9 U11:U22 U30 U33 E5:E64 U35:U64">
      <formula1>OR(NOT(ISERROR(DATEVALUE(E5))), AND(ISNUMBER(E5), LEFT(CELL("format", E5))="D"))</formula1>
    </dataValidation>
    <dataValidation type="custom" allowBlank="1" showDropDown="1" showInputMessage="1" showErrorMessage="1" prompt="Use MM/DD HH/mm (24HR)" sqref="U23:U29 U31:U32 U34">
      <formula1>OR(NOT(ISERROR(DATEVALUE(U23))), AND(ISNUMBER(U23), LEFT(CELL("format", U23))="D"))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s>
  <sheetData>
    <row r="1" ht="18.75" customHeight="1">
      <c r="A1" s="129" t="s">
        <v>164</v>
      </c>
      <c r="B1" s="130" t="s">
        <v>165</v>
      </c>
      <c r="C1" s="130" t="s">
        <v>166</v>
      </c>
      <c r="D1" s="130" t="s">
        <v>167</v>
      </c>
      <c r="E1" s="130" t="s">
        <v>168</v>
      </c>
      <c r="F1" s="130" t="s">
        <v>169</v>
      </c>
      <c r="G1" s="130" t="s">
        <v>170</v>
      </c>
      <c r="H1" s="130" t="s">
        <v>171</v>
      </c>
      <c r="I1" s="129" t="s">
        <v>172</v>
      </c>
      <c r="J1" s="129" t="s">
        <v>173</v>
      </c>
      <c r="K1" s="131"/>
      <c r="L1" s="131"/>
      <c r="M1" s="131"/>
      <c r="N1" s="131"/>
      <c r="O1" s="131"/>
      <c r="P1" s="131"/>
      <c r="Q1" s="131"/>
      <c r="R1" s="131"/>
      <c r="S1" s="131"/>
      <c r="T1" s="131"/>
      <c r="U1" s="131"/>
      <c r="V1" s="131"/>
      <c r="W1" s="131"/>
      <c r="X1" s="131"/>
      <c r="Y1" s="131"/>
      <c r="Z1" s="131"/>
      <c r="AA1" s="131"/>
    </row>
    <row r="2">
      <c r="A2" s="132" t="s">
        <v>174</v>
      </c>
      <c r="B2" s="133"/>
      <c r="C2" s="133"/>
      <c r="D2" s="133"/>
      <c r="E2" s="133"/>
      <c r="F2" s="133"/>
      <c r="G2" s="133"/>
      <c r="H2" s="133"/>
      <c r="I2" s="134" t="s">
        <v>175</v>
      </c>
      <c r="J2" s="133"/>
      <c r="K2" s="133"/>
      <c r="L2" s="133"/>
      <c r="M2" s="133"/>
      <c r="N2" s="133"/>
      <c r="O2" s="133"/>
      <c r="P2" s="133"/>
      <c r="Q2" s="133"/>
      <c r="R2" s="133"/>
      <c r="S2" s="133"/>
      <c r="T2" s="133"/>
      <c r="U2" s="133"/>
      <c r="V2" s="133"/>
      <c r="W2" s="133"/>
      <c r="X2" s="133"/>
      <c r="Y2" s="133"/>
      <c r="Z2" s="133"/>
      <c r="AA2" s="133"/>
    </row>
    <row r="3">
      <c r="A3" s="132" t="s">
        <v>176</v>
      </c>
      <c r="B3" s="133"/>
      <c r="C3" s="133"/>
      <c r="D3" s="133"/>
      <c r="E3" s="133"/>
      <c r="F3" s="133"/>
      <c r="G3" s="133"/>
      <c r="H3" s="133"/>
      <c r="I3" s="134" t="s">
        <v>175</v>
      </c>
      <c r="J3" s="133"/>
      <c r="K3" s="133"/>
      <c r="L3" s="133"/>
      <c r="M3" s="133"/>
      <c r="N3" s="133"/>
      <c r="O3" s="133"/>
      <c r="P3" s="133"/>
      <c r="Q3" s="133"/>
      <c r="R3" s="133"/>
      <c r="S3" s="133"/>
      <c r="T3" s="133"/>
      <c r="U3" s="133"/>
      <c r="V3" s="133"/>
      <c r="W3" s="133"/>
      <c r="X3" s="133"/>
      <c r="Y3" s="133"/>
      <c r="Z3" s="133"/>
      <c r="AA3" s="133"/>
    </row>
    <row r="4">
      <c r="A4" s="132" t="s">
        <v>177</v>
      </c>
      <c r="B4" s="133"/>
      <c r="C4" s="133"/>
      <c r="D4" s="133"/>
      <c r="E4" s="133"/>
      <c r="F4" s="133"/>
      <c r="G4" s="133"/>
      <c r="H4" s="133"/>
      <c r="I4" s="134" t="s">
        <v>175</v>
      </c>
      <c r="J4" s="133"/>
      <c r="K4" s="133"/>
      <c r="L4" s="133"/>
      <c r="M4" s="133"/>
      <c r="N4" s="133"/>
      <c r="O4" s="133"/>
      <c r="P4" s="133"/>
      <c r="Q4" s="133"/>
      <c r="R4" s="133"/>
      <c r="S4" s="133"/>
      <c r="T4" s="133"/>
      <c r="U4" s="133"/>
      <c r="V4" s="133"/>
      <c r="W4" s="133"/>
      <c r="X4" s="133"/>
      <c r="Y4" s="133"/>
      <c r="Z4" s="133"/>
      <c r="AA4" s="133"/>
    </row>
    <row r="5">
      <c r="A5" s="132" t="s">
        <v>178</v>
      </c>
      <c r="B5" s="133"/>
      <c r="C5" s="133"/>
      <c r="D5" s="133"/>
      <c r="E5" s="133"/>
      <c r="F5" s="133"/>
      <c r="G5" s="133"/>
      <c r="H5" s="133"/>
      <c r="I5" s="134" t="s">
        <v>175</v>
      </c>
      <c r="J5" s="133"/>
      <c r="K5" s="133"/>
      <c r="L5" s="133"/>
      <c r="M5" s="133"/>
      <c r="N5" s="133"/>
      <c r="O5" s="133"/>
      <c r="P5" s="133"/>
      <c r="Q5" s="133"/>
      <c r="R5" s="133"/>
      <c r="S5" s="133"/>
      <c r="T5" s="133"/>
      <c r="U5" s="133"/>
      <c r="V5" s="133"/>
      <c r="W5" s="133"/>
      <c r="X5" s="133"/>
      <c r="Y5" s="133"/>
      <c r="Z5" s="133"/>
      <c r="AA5" s="133"/>
    </row>
    <row r="6">
      <c r="A6" s="132" t="s">
        <v>179</v>
      </c>
      <c r="B6" s="133"/>
      <c r="C6" s="133"/>
      <c r="D6" s="133"/>
      <c r="E6" s="133"/>
      <c r="F6" s="133"/>
      <c r="G6" s="133"/>
      <c r="H6" s="133"/>
      <c r="I6" s="133"/>
      <c r="J6" s="134" t="s">
        <v>180</v>
      </c>
      <c r="K6" s="133"/>
      <c r="L6" s="133"/>
      <c r="M6" s="133"/>
      <c r="N6" s="133"/>
      <c r="O6" s="133"/>
      <c r="P6" s="133"/>
      <c r="Q6" s="133"/>
      <c r="R6" s="133"/>
      <c r="S6" s="133"/>
      <c r="T6" s="133"/>
      <c r="U6" s="133"/>
      <c r="V6" s="133"/>
      <c r="W6" s="133"/>
      <c r="X6" s="133"/>
      <c r="Y6" s="133"/>
      <c r="Z6" s="133"/>
      <c r="AA6" s="133"/>
    </row>
    <row r="7">
      <c r="A7" s="132" t="s">
        <v>181</v>
      </c>
      <c r="B7" s="133"/>
      <c r="C7" s="133"/>
      <c r="D7" s="133"/>
      <c r="E7" s="133"/>
      <c r="F7" s="133"/>
      <c r="G7" s="133"/>
      <c r="H7" s="133"/>
      <c r="I7" s="133"/>
      <c r="J7" s="134" t="s">
        <v>182</v>
      </c>
      <c r="K7" s="133"/>
      <c r="L7" s="133"/>
      <c r="M7" s="133"/>
      <c r="N7" s="133"/>
      <c r="O7" s="133"/>
      <c r="P7" s="133"/>
      <c r="Q7" s="133"/>
      <c r="R7" s="133"/>
      <c r="S7" s="133"/>
      <c r="T7" s="133"/>
      <c r="U7" s="133"/>
      <c r="V7" s="133"/>
      <c r="W7" s="133"/>
      <c r="X7" s="133"/>
      <c r="Y7" s="133"/>
      <c r="Z7" s="133"/>
      <c r="AA7" s="133"/>
    </row>
    <row r="8">
      <c r="A8" s="132" t="s">
        <v>183</v>
      </c>
      <c r="B8" s="133"/>
      <c r="C8" s="133"/>
      <c r="D8" s="133"/>
      <c r="E8" s="133"/>
      <c r="F8" s="133"/>
      <c r="G8" s="133"/>
      <c r="H8" s="133"/>
      <c r="I8" s="134" t="s">
        <v>175</v>
      </c>
      <c r="J8" s="133"/>
      <c r="K8" s="133"/>
      <c r="L8" s="133"/>
      <c r="M8" s="133"/>
      <c r="N8" s="133"/>
      <c r="O8" s="133"/>
      <c r="P8" s="133"/>
      <c r="Q8" s="133"/>
      <c r="R8" s="133"/>
      <c r="S8" s="133"/>
      <c r="T8" s="133"/>
      <c r="U8" s="133"/>
      <c r="V8" s="133"/>
      <c r="W8" s="133"/>
      <c r="X8" s="133"/>
      <c r="Y8" s="133"/>
      <c r="Z8" s="133"/>
      <c r="AA8" s="133"/>
    </row>
    <row r="9">
      <c r="A9" s="132" t="s">
        <v>184</v>
      </c>
      <c r="B9" s="133"/>
      <c r="C9" s="133"/>
      <c r="D9" s="133"/>
      <c r="E9" s="133"/>
      <c r="F9" s="133"/>
      <c r="G9" s="133"/>
      <c r="H9" s="133"/>
      <c r="I9" s="134" t="s">
        <v>175</v>
      </c>
      <c r="J9" s="133"/>
      <c r="K9" s="133"/>
      <c r="L9" s="133"/>
      <c r="M9" s="133"/>
      <c r="N9" s="133"/>
      <c r="O9" s="133"/>
      <c r="P9" s="133"/>
      <c r="Q9" s="133"/>
      <c r="R9" s="133"/>
      <c r="S9" s="133"/>
      <c r="T9" s="133"/>
      <c r="U9" s="133"/>
      <c r="V9" s="133"/>
      <c r="W9" s="133"/>
      <c r="X9" s="133"/>
      <c r="Y9" s="133"/>
      <c r="Z9" s="133"/>
      <c r="AA9" s="133"/>
    </row>
    <row r="10">
      <c r="A10" s="132" t="s">
        <v>185</v>
      </c>
      <c r="B10" s="133"/>
      <c r="C10" s="133"/>
      <c r="D10" s="133"/>
      <c r="E10" s="133"/>
      <c r="F10" s="133"/>
      <c r="G10" s="133"/>
      <c r="H10" s="133"/>
      <c r="I10" s="134" t="s">
        <v>175</v>
      </c>
      <c r="J10" s="133"/>
      <c r="K10" s="133"/>
      <c r="L10" s="133"/>
      <c r="M10" s="133"/>
      <c r="N10" s="133"/>
      <c r="O10" s="133"/>
      <c r="P10" s="133"/>
      <c r="Q10" s="133"/>
      <c r="R10" s="133"/>
      <c r="S10" s="133"/>
      <c r="T10" s="133"/>
      <c r="U10" s="133"/>
      <c r="V10" s="133"/>
      <c r="W10" s="133"/>
      <c r="X10" s="133"/>
      <c r="Y10" s="133"/>
      <c r="Z10" s="133"/>
      <c r="AA10" s="133"/>
    </row>
    <row r="11">
      <c r="A11" s="132" t="s">
        <v>186</v>
      </c>
      <c r="B11" s="133"/>
      <c r="C11" s="133"/>
      <c r="D11" s="133"/>
      <c r="E11" s="133"/>
      <c r="F11" s="133"/>
      <c r="G11" s="133"/>
      <c r="H11" s="133"/>
      <c r="I11" s="134" t="s">
        <v>175</v>
      </c>
      <c r="J11" s="133"/>
      <c r="K11" s="133"/>
      <c r="L11" s="133"/>
      <c r="M11" s="133"/>
      <c r="N11" s="133"/>
      <c r="O11" s="133"/>
      <c r="P11" s="133"/>
      <c r="Q11" s="133"/>
      <c r="R11" s="133"/>
      <c r="S11" s="133"/>
      <c r="T11" s="133"/>
      <c r="U11" s="133"/>
      <c r="V11" s="133"/>
      <c r="W11" s="133"/>
      <c r="X11" s="133"/>
      <c r="Y11" s="133"/>
      <c r="Z11" s="133"/>
      <c r="AA11" s="133"/>
    </row>
    <row r="12">
      <c r="A12" s="132" t="s">
        <v>187</v>
      </c>
      <c r="B12" s="133"/>
      <c r="C12" s="133"/>
      <c r="D12" s="133"/>
      <c r="E12" s="133"/>
      <c r="F12" s="133"/>
      <c r="G12" s="133"/>
      <c r="H12" s="133"/>
      <c r="I12" s="133"/>
      <c r="J12" s="134" t="s">
        <v>180</v>
      </c>
      <c r="K12" s="133"/>
      <c r="L12" s="133"/>
      <c r="M12" s="133"/>
      <c r="N12" s="133"/>
      <c r="O12" s="133"/>
      <c r="P12" s="133"/>
      <c r="Q12" s="133"/>
      <c r="R12" s="133"/>
      <c r="S12" s="133"/>
      <c r="T12" s="133"/>
      <c r="U12" s="133"/>
      <c r="V12" s="133"/>
      <c r="W12" s="133"/>
      <c r="X12" s="133"/>
      <c r="Y12" s="133"/>
      <c r="Z12" s="133"/>
      <c r="AA12" s="133"/>
    </row>
    <row r="13">
      <c r="A13" s="132" t="s">
        <v>188</v>
      </c>
      <c r="B13" s="133"/>
      <c r="C13" s="133"/>
      <c r="D13" s="133"/>
      <c r="E13" s="133"/>
      <c r="F13" s="133"/>
      <c r="G13" s="133"/>
      <c r="H13" s="133"/>
      <c r="I13" s="134" t="s">
        <v>175</v>
      </c>
      <c r="J13" s="133"/>
      <c r="K13" s="133"/>
      <c r="L13" s="133"/>
      <c r="M13" s="133"/>
      <c r="N13" s="133"/>
      <c r="O13" s="133"/>
      <c r="P13" s="133"/>
      <c r="Q13" s="133"/>
      <c r="R13" s="133"/>
      <c r="S13" s="133"/>
      <c r="T13" s="133"/>
      <c r="U13" s="133"/>
      <c r="V13" s="133"/>
      <c r="W13" s="133"/>
      <c r="X13" s="133"/>
      <c r="Y13" s="133"/>
      <c r="Z13" s="133"/>
      <c r="AA13" s="133"/>
    </row>
    <row r="14">
      <c r="A14" s="132" t="s">
        <v>189</v>
      </c>
      <c r="B14" s="133"/>
      <c r="C14" s="133"/>
      <c r="D14" s="133"/>
      <c r="E14" s="133"/>
      <c r="F14" s="133"/>
      <c r="G14" s="133"/>
      <c r="H14" s="133"/>
      <c r="I14" s="133"/>
      <c r="J14" s="134" t="s">
        <v>182</v>
      </c>
      <c r="K14" s="133"/>
      <c r="L14" s="133"/>
      <c r="M14" s="133"/>
      <c r="N14" s="133"/>
      <c r="O14" s="133"/>
      <c r="P14" s="133"/>
      <c r="Q14" s="133"/>
      <c r="R14" s="133"/>
      <c r="S14" s="133"/>
      <c r="T14" s="133"/>
      <c r="U14" s="133"/>
      <c r="V14" s="133"/>
      <c r="W14" s="133"/>
      <c r="X14" s="133"/>
      <c r="Y14" s="133"/>
      <c r="Z14" s="133"/>
      <c r="AA14" s="133"/>
    </row>
    <row r="15">
      <c r="A15" s="132" t="s">
        <v>190</v>
      </c>
      <c r="B15" s="133"/>
      <c r="C15" s="133"/>
      <c r="D15" s="133"/>
      <c r="E15" s="133"/>
      <c r="F15" s="133"/>
      <c r="G15" s="133"/>
      <c r="H15" s="133"/>
      <c r="I15" s="133"/>
      <c r="J15" s="133"/>
      <c r="K15" s="133"/>
      <c r="L15" s="133"/>
      <c r="M15" s="133"/>
      <c r="N15" s="133"/>
      <c r="O15" s="133"/>
      <c r="P15" s="133"/>
      <c r="Q15" s="133"/>
      <c r="R15" s="133"/>
      <c r="S15" s="133"/>
      <c r="T15" s="133"/>
      <c r="U15" s="133"/>
      <c r="V15" s="133"/>
      <c r="W15" s="133"/>
      <c r="X15" s="133"/>
      <c r="Y15" s="133"/>
      <c r="Z15" s="133"/>
      <c r="AA15" s="133"/>
    </row>
    <row r="16">
      <c r="A16" s="132" t="s">
        <v>191</v>
      </c>
      <c r="B16" s="133"/>
      <c r="C16" s="133"/>
      <c r="D16" s="133"/>
      <c r="E16" s="133"/>
      <c r="F16" s="133"/>
      <c r="G16" s="133"/>
      <c r="H16" s="133"/>
      <c r="I16" s="133"/>
      <c r="J16" s="133"/>
      <c r="K16" s="133"/>
      <c r="L16" s="133"/>
      <c r="M16" s="133"/>
      <c r="N16" s="133"/>
      <c r="O16" s="133"/>
      <c r="P16" s="133"/>
      <c r="Q16" s="133"/>
      <c r="R16" s="133"/>
      <c r="S16" s="133"/>
      <c r="T16" s="133"/>
      <c r="U16" s="133"/>
      <c r="V16" s="133"/>
      <c r="W16" s="133"/>
      <c r="X16" s="133"/>
      <c r="Y16" s="133"/>
      <c r="Z16" s="133"/>
      <c r="AA16" s="133"/>
    </row>
    <row r="17">
      <c r="A17" s="132" t="s">
        <v>192</v>
      </c>
      <c r="B17" s="133"/>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row>
    <row r="18">
      <c r="A18" s="132" t="s">
        <v>193</v>
      </c>
      <c r="B18" s="133"/>
      <c r="C18" s="133"/>
      <c r="D18" s="133"/>
      <c r="E18" s="133"/>
      <c r="F18" s="133"/>
      <c r="G18" s="133"/>
      <c r="H18" s="133"/>
      <c r="I18" s="133"/>
      <c r="J18" s="134" t="s">
        <v>194</v>
      </c>
      <c r="K18" s="133"/>
      <c r="L18" s="133"/>
      <c r="M18" s="133"/>
      <c r="N18" s="133"/>
      <c r="O18" s="133"/>
      <c r="P18" s="133"/>
      <c r="Q18" s="133"/>
      <c r="R18" s="133"/>
      <c r="S18" s="133"/>
      <c r="T18" s="133"/>
      <c r="U18" s="133"/>
      <c r="V18" s="133"/>
      <c r="W18" s="133"/>
      <c r="X18" s="133"/>
      <c r="Y18" s="133"/>
      <c r="Z18" s="133"/>
      <c r="AA18" s="133"/>
    </row>
    <row r="19">
      <c r="A19" s="132" t="s">
        <v>195</v>
      </c>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row>
    <row r="20">
      <c r="A20" s="132" t="s">
        <v>196</v>
      </c>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c r="AA20" s="133"/>
    </row>
    <row r="21">
      <c r="A21" s="132" t="s">
        <v>197</v>
      </c>
      <c r="B21" s="133"/>
      <c r="C21" s="133"/>
      <c r="D21" s="133"/>
      <c r="E21" s="133"/>
      <c r="F21" s="133"/>
      <c r="G21" s="133"/>
      <c r="H21" s="133"/>
      <c r="I21" s="134" t="s">
        <v>175</v>
      </c>
      <c r="J21" s="133"/>
      <c r="K21" s="133"/>
      <c r="L21" s="133"/>
      <c r="M21" s="133"/>
      <c r="N21" s="133"/>
      <c r="O21" s="133"/>
      <c r="P21" s="133"/>
      <c r="Q21" s="133"/>
      <c r="R21" s="133"/>
      <c r="S21" s="133"/>
      <c r="T21" s="133"/>
      <c r="U21" s="133"/>
      <c r="V21" s="133"/>
      <c r="W21" s="133"/>
      <c r="X21" s="133"/>
      <c r="Y21" s="133"/>
      <c r="Z21" s="133"/>
      <c r="AA21" s="133"/>
    </row>
    <row r="22">
      <c r="A22" s="132" t="s">
        <v>198</v>
      </c>
      <c r="B22" s="133"/>
      <c r="C22" s="133"/>
      <c r="D22" s="133"/>
      <c r="E22" s="133"/>
      <c r="F22" s="133"/>
      <c r="G22" s="133"/>
      <c r="H22" s="133"/>
      <c r="I22" s="134" t="s">
        <v>175</v>
      </c>
      <c r="J22" s="133"/>
      <c r="K22" s="133"/>
      <c r="L22" s="133"/>
      <c r="M22" s="133"/>
      <c r="N22" s="133"/>
      <c r="O22" s="133"/>
      <c r="P22" s="133"/>
      <c r="Q22" s="133"/>
      <c r="R22" s="133"/>
      <c r="S22" s="133"/>
      <c r="T22" s="133"/>
      <c r="U22" s="133"/>
      <c r="V22" s="133"/>
      <c r="W22" s="133"/>
      <c r="X22" s="133"/>
      <c r="Y22" s="133"/>
      <c r="Z22" s="133"/>
      <c r="AA22" s="133"/>
    </row>
    <row r="23">
      <c r="A23" s="132" t="s">
        <v>199</v>
      </c>
      <c r="B23" s="133"/>
      <c r="C23" s="133"/>
      <c r="D23" s="133"/>
      <c r="E23" s="133"/>
      <c r="F23" s="133"/>
      <c r="G23" s="133"/>
      <c r="H23" s="133"/>
      <c r="I23" s="133"/>
      <c r="J23" s="134" t="s">
        <v>180</v>
      </c>
      <c r="K23" s="133"/>
      <c r="L23" s="133"/>
      <c r="M23" s="133"/>
      <c r="N23" s="133"/>
      <c r="O23" s="133"/>
      <c r="P23" s="133"/>
      <c r="Q23" s="133"/>
      <c r="R23" s="133"/>
      <c r="S23" s="133"/>
      <c r="T23" s="133"/>
      <c r="U23" s="133"/>
      <c r="V23" s="133"/>
      <c r="W23" s="133"/>
      <c r="X23" s="133"/>
      <c r="Y23" s="133"/>
      <c r="Z23" s="133"/>
      <c r="AA23" s="133"/>
    </row>
    <row r="24">
      <c r="A24" s="132" t="s">
        <v>200</v>
      </c>
      <c r="B24" s="133"/>
      <c r="C24" s="133"/>
      <c r="D24" s="133"/>
      <c r="E24" s="133"/>
      <c r="F24" s="133"/>
      <c r="G24" s="133"/>
      <c r="H24" s="133"/>
      <c r="I24" s="133"/>
      <c r="J24" s="134" t="s">
        <v>182</v>
      </c>
      <c r="K24" s="133"/>
      <c r="L24" s="133"/>
      <c r="M24" s="133"/>
      <c r="N24" s="133"/>
      <c r="O24" s="133"/>
      <c r="P24" s="133"/>
      <c r="Q24" s="133"/>
      <c r="R24" s="133"/>
      <c r="S24" s="133"/>
      <c r="T24" s="133"/>
      <c r="U24" s="133"/>
      <c r="V24" s="133"/>
      <c r="W24" s="133"/>
      <c r="X24" s="133"/>
      <c r="Y24" s="133"/>
      <c r="Z24" s="133"/>
      <c r="AA24" s="133"/>
    </row>
    <row r="25">
      <c r="A25" s="132" t="s">
        <v>201</v>
      </c>
      <c r="B25" s="133"/>
      <c r="C25" s="133"/>
      <c r="D25" s="133"/>
      <c r="E25" s="133"/>
      <c r="F25" s="133"/>
      <c r="G25" s="133"/>
      <c r="H25" s="133"/>
      <c r="I25" s="133"/>
      <c r="J25" s="134" t="s">
        <v>182</v>
      </c>
      <c r="K25" s="133"/>
      <c r="L25" s="133"/>
      <c r="M25" s="133"/>
      <c r="N25" s="133"/>
      <c r="O25" s="133"/>
      <c r="P25" s="133"/>
      <c r="Q25" s="133"/>
      <c r="R25" s="133"/>
      <c r="S25" s="133"/>
      <c r="T25" s="133"/>
      <c r="U25" s="133"/>
      <c r="V25" s="133"/>
      <c r="W25" s="133"/>
      <c r="X25" s="133"/>
      <c r="Y25" s="133"/>
      <c r="Z25" s="133"/>
      <c r="AA25" s="133"/>
    </row>
    <row r="26">
      <c r="A26" s="132" t="s">
        <v>202</v>
      </c>
      <c r="B26" s="133"/>
      <c r="C26" s="133"/>
      <c r="D26" s="133"/>
      <c r="E26" s="133"/>
      <c r="F26" s="133"/>
      <c r="G26" s="133"/>
      <c r="H26" s="133"/>
      <c r="I26" s="134" t="s">
        <v>175</v>
      </c>
      <c r="J26" s="133"/>
      <c r="K26" s="133"/>
      <c r="L26" s="133"/>
      <c r="M26" s="133"/>
      <c r="N26" s="133"/>
      <c r="O26" s="133"/>
      <c r="P26" s="133"/>
      <c r="Q26" s="133"/>
      <c r="R26" s="133"/>
      <c r="S26" s="133"/>
      <c r="T26" s="133"/>
      <c r="U26" s="133"/>
      <c r="V26" s="133"/>
      <c r="W26" s="133"/>
      <c r="X26" s="133"/>
      <c r="Y26" s="133"/>
      <c r="Z26" s="133"/>
      <c r="AA26" s="133"/>
    </row>
    <row r="27">
      <c r="A27" s="132" t="s">
        <v>203</v>
      </c>
      <c r="B27" s="133"/>
      <c r="C27" s="133"/>
      <c r="D27" s="133"/>
      <c r="E27" s="133"/>
      <c r="F27" s="133"/>
      <c r="G27" s="133"/>
      <c r="H27" s="133"/>
      <c r="I27" s="134" t="s">
        <v>175</v>
      </c>
      <c r="J27" s="133"/>
      <c r="K27" s="133"/>
      <c r="L27" s="133"/>
      <c r="M27" s="133"/>
      <c r="N27" s="133"/>
      <c r="O27" s="133"/>
      <c r="P27" s="133"/>
      <c r="Q27" s="133"/>
      <c r="R27" s="133"/>
      <c r="S27" s="133"/>
      <c r="T27" s="133"/>
      <c r="U27" s="133"/>
      <c r="V27" s="133"/>
      <c r="W27" s="133"/>
      <c r="X27" s="133"/>
      <c r="Y27" s="133"/>
      <c r="Z27" s="133"/>
      <c r="AA27" s="133"/>
    </row>
    <row r="28">
      <c r="A28" s="132" t="s">
        <v>204</v>
      </c>
      <c r="B28" s="133"/>
      <c r="C28" s="133"/>
      <c r="D28" s="133"/>
      <c r="E28" s="133"/>
      <c r="F28" s="133"/>
      <c r="G28" s="133"/>
      <c r="H28" s="133"/>
      <c r="I28" s="134" t="s">
        <v>175</v>
      </c>
      <c r="J28" s="133"/>
      <c r="K28" s="133"/>
      <c r="L28" s="133"/>
      <c r="M28" s="133"/>
      <c r="N28" s="133"/>
      <c r="O28" s="133"/>
      <c r="P28" s="133"/>
      <c r="Q28" s="133"/>
      <c r="R28" s="133"/>
      <c r="S28" s="133"/>
      <c r="T28" s="133"/>
      <c r="U28" s="133"/>
      <c r="V28" s="133"/>
      <c r="W28" s="133"/>
      <c r="X28" s="133"/>
      <c r="Y28" s="133"/>
      <c r="Z28" s="133"/>
      <c r="AA28" s="133"/>
    </row>
    <row r="29">
      <c r="A29" s="132" t="s">
        <v>205</v>
      </c>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row>
    <row r="30">
      <c r="A30" s="132" t="s">
        <v>206</v>
      </c>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row>
    <row r="31">
      <c r="A31" s="132" t="s">
        <v>207</v>
      </c>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c r="AA31" s="133"/>
    </row>
    <row r="32">
      <c r="A32" s="132" t="s">
        <v>208</v>
      </c>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c r="AA32" s="133"/>
    </row>
    <row r="33">
      <c r="A33" s="132" t="s">
        <v>209</v>
      </c>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c r="AA33" s="133"/>
    </row>
    <row r="34">
      <c r="A34" s="132" t="s">
        <v>210</v>
      </c>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row>
    <row r="35">
      <c r="A35" s="132" t="s">
        <v>211</v>
      </c>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row>
    <row r="36">
      <c r="A36" s="132" t="s">
        <v>212</v>
      </c>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c r="AA36" s="133"/>
    </row>
    <row r="37">
      <c r="A37" s="132" t="s">
        <v>213</v>
      </c>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row>
    <row r="38">
      <c r="A38" s="132" t="s">
        <v>214</v>
      </c>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row>
    <row r="39">
      <c r="A39" s="132" t="s">
        <v>215</v>
      </c>
      <c r="B39" s="133"/>
      <c r="C39" s="134">
        <v>4.0</v>
      </c>
      <c r="D39" s="133"/>
      <c r="E39" s="133"/>
      <c r="F39" s="133"/>
      <c r="G39" s="133"/>
      <c r="H39" s="133"/>
      <c r="I39" s="133"/>
      <c r="J39" s="133"/>
      <c r="K39" s="133"/>
      <c r="L39" s="133"/>
      <c r="M39" s="133"/>
      <c r="N39" s="133"/>
      <c r="O39" s="133"/>
      <c r="P39" s="133"/>
      <c r="Q39" s="133"/>
      <c r="R39" s="133"/>
      <c r="S39" s="133"/>
      <c r="T39" s="133"/>
      <c r="U39" s="133"/>
      <c r="V39" s="133"/>
      <c r="W39" s="133"/>
      <c r="X39" s="133"/>
      <c r="Y39" s="133"/>
      <c r="Z39" s="133"/>
      <c r="AA39" s="133"/>
    </row>
    <row r="40">
      <c r="A40" s="132" t="s">
        <v>216</v>
      </c>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row>
    <row r="41">
      <c r="A41" s="132" t="s">
        <v>217</v>
      </c>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row>
    <row r="42">
      <c r="A42" s="132" t="s">
        <v>218</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row>
    <row r="43">
      <c r="A43" s="132" t="s">
        <v>219</v>
      </c>
      <c r="B43" s="133"/>
      <c r="C43" s="133"/>
      <c r="D43" s="134">
        <v>1.0</v>
      </c>
      <c r="E43" s="134">
        <v>2.0</v>
      </c>
      <c r="F43" s="134">
        <v>3.0</v>
      </c>
      <c r="G43" s="134">
        <v>3.0</v>
      </c>
      <c r="H43" s="134">
        <v>2.0</v>
      </c>
      <c r="I43" s="133"/>
      <c r="J43" s="133"/>
      <c r="K43" s="133"/>
      <c r="L43" s="133"/>
      <c r="M43" s="133"/>
      <c r="N43" s="133"/>
      <c r="O43" s="133"/>
      <c r="P43" s="133"/>
      <c r="Q43" s="133"/>
      <c r="R43" s="133"/>
      <c r="S43" s="133"/>
      <c r="T43" s="133"/>
      <c r="U43" s="133"/>
      <c r="V43" s="133"/>
      <c r="W43" s="133"/>
      <c r="X43" s="133"/>
      <c r="Y43" s="133"/>
      <c r="Z43" s="133"/>
      <c r="AA43" s="133"/>
    </row>
    <row r="44">
      <c r="A44" s="132" t="s">
        <v>220</v>
      </c>
      <c r="B44" s="133"/>
      <c r="C44" s="133"/>
      <c r="D44" s="133"/>
      <c r="E44" s="133"/>
      <c r="F44" s="133"/>
      <c r="G44" s="133"/>
      <c r="H44" s="133"/>
      <c r="I44" s="133"/>
      <c r="J44" s="134" t="s">
        <v>221</v>
      </c>
      <c r="K44" s="133"/>
      <c r="L44" s="133"/>
      <c r="M44" s="133"/>
      <c r="N44" s="133"/>
      <c r="O44" s="133"/>
      <c r="P44" s="133"/>
      <c r="Q44" s="133"/>
      <c r="R44" s="133"/>
      <c r="S44" s="133"/>
      <c r="T44" s="133"/>
      <c r="U44" s="133"/>
      <c r="V44" s="133"/>
      <c r="W44" s="133"/>
      <c r="X44" s="133"/>
      <c r="Y44" s="133"/>
      <c r="Z44" s="133"/>
      <c r="AA44" s="133"/>
    </row>
    <row r="45">
      <c r="A45" s="132" t="s">
        <v>222</v>
      </c>
      <c r="B45" s="133"/>
      <c r="C45" s="133"/>
      <c r="D45" s="133"/>
      <c r="E45" s="133"/>
      <c r="F45" s="133"/>
      <c r="G45" s="133"/>
      <c r="H45" s="133"/>
      <c r="I45" s="134" t="s">
        <v>175</v>
      </c>
      <c r="J45" s="133"/>
      <c r="K45" s="133"/>
      <c r="L45" s="133"/>
      <c r="M45" s="133"/>
      <c r="N45" s="133"/>
      <c r="O45" s="133"/>
      <c r="P45" s="133"/>
      <c r="Q45" s="133"/>
      <c r="R45" s="133"/>
      <c r="S45" s="133"/>
      <c r="T45" s="133"/>
      <c r="U45" s="133"/>
      <c r="V45" s="133"/>
      <c r="W45" s="133"/>
      <c r="X45" s="133"/>
      <c r="Y45" s="133"/>
      <c r="Z45" s="133"/>
      <c r="AA45" s="133"/>
    </row>
    <row r="46">
      <c r="A46" s="132" t="s">
        <v>223</v>
      </c>
      <c r="B46" s="133"/>
      <c r="C46" s="133"/>
      <c r="D46" s="133"/>
      <c r="E46" s="133"/>
      <c r="F46" s="133"/>
      <c r="G46" s="133"/>
      <c r="H46" s="133"/>
      <c r="I46" s="134" t="s">
        <v>175</v>
      </c>
      <c r="J46" s="133"/>
      <c r="K46" s="133"/>
      <c r="L46" s="133"/>
      <c r="M46" s="133"/>
      <c r="N46" s="133"/>
      <c r="O46" s="133"/>
      <c r="P46" s="133"/>
      <c r="Q46" s="133"/>
      <c r="R46" s="133"/>
      <c r="S46" s="133"/>
      <c r="T46" s="133"/>
      <c r="U46" s="133"/>
      <c r="V46" s="133"/>
      <c r="W46" s="133"/>
      <c r="X46" s="133"/>
      <c r="Y46" s="133"/>
      <c r="Z46" s="133"/>
      <c r="AA46" s="133"/>
    </row>
    <row r="47">
      <c r="A47" s="132" t="s">
        <v>224</v>
      </c>
      <c r="B47" s="133"/>
      <c r="C47" s="133"/>
      <c r="D47" s="133"/>
      <c r="E47" s="133"/>
      <c r="F47" s="133"/>
      <c r="G47" s="133"/>
      <c r="H47" s="133"/>
      <c r="I47" s="134" t="s">
        <v>175</v>
      </c>
      <c r="J47" s="133"/>
      <c r="K47" s="133"/>
      <c r="L47" s="133"/>
      <c r="M47" s="133"/>
      <c r="N47" s="133"/>
      <c r="O47" s="133"/>
      <c r="P47" s="133"/>
      <c r="Q47" s="133"/>
      <c r="R47" s="133"/>
      <c r="S47" s="133"/>
      <c r="T47" s="133"/>
      <c r="U47" s="133"/>
      <c r="V47" s="133"/>
      <c r="W47" s="133"/>
      <c r="X47" s="133"/>
      <c r="Y47" s="133"/>
      <c r="Z47" s="133"/>
      <c r="AA47" s="133"/>
    </row>
    <row r="48">
      <c r="A48" s="132" t="s">
        <v>225</v>
      </c>
      <c r="B48" s="133"/>
      <c r="C48" s="133"/>
      <c r="D48" s="133"/>
      <c r="E48" s="133"/>
      <c r="F48" s="133"/>
      <c r="G48" s="133"/>
      <c r="H48" s="133"/>
      <c r="I48" s="134" t="s">
        <v>175</v>
      </c>
      <c r="J48" s="133"/>
      <c r="K48" s="133"/>
      <c r="L48" s="133"/>
      <c r="M48" s="133"/>
      <c r="N48" s="133"/>
      <c r="O48" s="133"/>
      <c r="P48" s="133"/>
      <c r="Q48" s="133"/>
      <c r="R48" s="133"/>
      <c r="S48" s="133"/>
      <c r="T48" s="133"/>
      <c r="U48" s="133"/>
      <c r="V48" s="133"/>
      <c r="W48" s="133"/>
      <c r="X48" s="133"/>
      <c r="Y48" s="133"/>
      <c r="Z48" s="133"/>
      <c r="AA48" s="133"/>
    </row>
    <row r="49">
      <c r="A49" s="132" t="s">
        <v>226</v>
      </c>
      <c r="B49" s="133"/>
      <c r="C49" s="133"/>
      <c r="D49" s="133"/>
      <c r="E49" s="133"/>
      <c r="F49" s="133"/>
      <c r="G49" s="133"/>
      <c r="H49" s="133"/>
      <c r="I49" s="133"/>
      <c r="J49" s="134" t="s">
        <v>221</v>
      </c>
      <c r="K49" s="133"/>
      <c r="L49" s="133"/>
      <c r="M49" s="133"/>
      <c r="N49" s="133"/>
      <c r="O49" s="133"/>
      <c r="P49" s="133"/>
      <c r="Q49" s="133"/>
      <c r="R49" s="133"/>
      <c r="S49" s="133"/>
      <c r="T49" s="133"/>
      <c r="U49" s="133"/>
      <c r="V49" s="133"/>
      <c r="W49" s="133"/>
      <c r="X49" s="133"/>
      <c r="Y49" s="133"/>
      <c r="Z49" s="133"/>
      <c r="AA49" s="133"/>
    </row>
    <row r="50">
      <c r="A50" s="132" t="s">
        <v>227</v>
      </c>
      <c r="B50" s="134"/>
      <c r="C50" s="133"/>
      <c r="D50" s="133"/>
      <c r="E50" s="133"/>
      <c r="F50" s="133"/>
      <c r="G50" s="133"/>
      <c r="H50" s="133"/>
      <c r="I50" s="134" t="s">
        <v>175</v>
      </c>
      <c r="J50" s="133"/>
      <c r="K50" s="133"/>
      <c r="L50" s="133"/>
      <c r="M50" s="133"/>
      <c r="N50" s="133"/>
      <c r="O50" s="133"/>
      <c r="P50" s="133"/>
      <c r="Q50" s="133"/>
      <c r="R50" s="133"/>
      <c r="S50" s="133"/>
      <c r="T50" s="133"/>
      <c r="U50" s="133"/>
      <c r="V50" s="133"/>
      <c r="W50" s="133"/>
      <c r="X50" s="133"/>
      <c r="Y50" s="133"/>
      <c r="Z50" s="133"/>
      <c r="AA50" s="133"/>
    </row>
    <row r="51">
      <c r="A51" s="132" t="s">
        <v>228</v>
      </c>
      <c r="B51" s="134"/>
      <c r="C51" s="133"/>
      <c r="D51" s="133"/>
      <c r="E51" s="133"/>
      <c r="F51" s="133"/>
      <c r="G51" s="133"/>
      <c r="H51" s="133"/>
      <c r="I51" s="134" t="s">
        <v>175</v>
      </c>
      <c r="J51" s="133"/>
      <c r="K51" s="133"/>
      <c r="L51" s="133"/>
      <c r="M51" s="133"/>
      <c r="N51" s="133"/>
      <c r="O51" s="133"/>
      <c r="P51" s="133"/>
      <c r="Q51" s="133"/>
      <c r="R51" s="133"/>
      <c r="S51" s="133"/>
      <c r="T51" s="133"/>
      <c r="U51" s="133"/>
      <c r="V51" s="133"/>
      <c r="W51" s="133"/>
      <c r="X51" s="133"/>
      <c r="Y51" s="133"/>
      <c r="Z51" s="133"/>
      <c r="AA51" s="133"/>
    </row>
    <row r="52">
      <c r="A52" s="132" t="s">
        <v>229</v>
      </c>
      <c r="B52" s="134"/>
      <c r="C52" s="133"/>
      <c r="D52" s="133"/>
      <c r="E52" s="133"/>
      <c r="F52" s="133"/>
      <c r="G52" s="133"/>
      <c r="H52" s="133"/>
      <c r="I52" s="134" t="s">
        <v>175</v>
      </c>
      <c r="J52" s="133"/>
      <c r="K52" s="133"/>
      <c r="L52" s="133"/>
      <c r="M52" s="133"/>
      <c r="N52" s="133"/>
      <c r="O52" s="133"/>
      <c r="P52" s="133"/>
      <c r="Q52" s="133"/>
      <c r="R52" s="133"/>
      <c r="S52" s="133"/>
      <c r="T52" s="133"/>
      <c r="U52" s="133"/>
      <c r="V52" s="133"/>
      <c r="W52" s="133"/>
      <c r="X52" s="133"/>
      <c r="Y52" s="133"/>
      <c r="Z52" s="133"/>
      <c r="AA52" s="133"/>
    </row>
    <row r="53">
      <c r="A53" s="135" t="s">
        <v>230</v>
      </c>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c r="AA53" s="133"/>
    </row>
    <row r="54">
      <c r="A54" s="135" t="s">
        <v>231</v>
      </c>
      <c r="B54" s="133"/>
      <c r="C54" s="133"/>
      <c r="D54" s="133"/>
      <c r="E54" s="133"/>
      <c r="F54" s="133"/>
      <c r="G54" s="133"/>
      <c r="H54" s="133"/>
      <c r="I54" s="134" t="s">
        <v>175</v>
      </c>
      <c r="J54" s="133"/>
      <c r="K54" s="133"/>
      <c r="L54" s="133"/>
      <c r="M54" s="133"/>
      <c r="N54" s="133"/>
      <c r="O54" s="133"/>
      <c r="P54" s="133"/>
      <c r="Q54" s="133"/>
      <c r="R54" s="133"/>
      <c r="S54" s="133"/>
      <c r="T54" s="133"/>
      <c r="U54" s="133"/>
      <c r="V54" s="133"/>
      <c r="W54" s="133"/>
      <c r="X54" s="133"/>
      <c r="Y54" s="133"/>
      <c r="Z54" s="133"/>
      <c r="AA54" s="133"/>
    </row>
    <row r="55">
      <c r="A55" s="135" t="s">
        <v>232</v>
      </c>
      <c r="B55" s="133"/>
      <c r="C55" s="133"/>
      <c r="D55" s="133"/>
      <c r="E55" s="133"/>
      <c r="F55" s="133"/>
      <c r="G55" s="133"/>
      <c r="H55" s="133"/>
      <c r="I55" s="134" t="s">
        <v>175</v>
      </c>
      <c r="J55" s="133"/>
      <c r="K55" s="133"/>
      <c r="L55" s="133"/>
      <c r="M55" s="133"/>
      <c r="N55" s="133"/>
      <c r="O55" s="133"/>
      <c r="P55" s="133"/>
      <c r="Q55" s="133"/>
      <c r="R55" s="133"/>
      <c r="S55" s="133"/>
      <c r="T55" s="133"/>
      <c r="U55" s="133"/>
      <c r="V55" s="133"/>
      <c r="W55" s="133"/>
      <c r="X55" s="133"/>
      <c r="Y55" s="133"/>
      <c r="Z55" s="133"/>
      <c r="AA55" s="133"/>
    </row>
    <row r="56">
      <c r="A56" s="135" t="s">
        <v>233</v>
      </c>
      <c r="B56" s="133"/>
      <c r="C56" s="133"/>
      <c r="D56" s="133"/>
      <c r="E56" s="133"/>
      <c r="F56" s="133"/>
      <c r="G56" s="133"/>
      <c r="H56" s="133"/>
      <c r="I56" s="134" t="s">
        <v>175</v>
      </c>
      <c r="J56" s="133"/>
      <c r="K56" s="133"/>
      <c r="L56" s="133"/>
      <c r="M56" s="133"/>
      <c r="N56" s="133"/>
      <c r="O56" s="133"/>
      <c r="P56" s="133"/>
      <c r="Q56" s="133"/>
      <c r="R56" s="133"/>
      <c r="S56" s="133"/>
      <c r="T56" s="133"/>
      <c r="U56" s="133"/>
      <c r="V56" s="133"/>
      <c r="W56" s="133"/>
      <c r="X56" s="133"/>
      <c r="Y56" s="133"/>
      <c r="Z56" s="133"/>
      <c r="AA56" s="133"/>
    </row>
    <row r="57">
      <c r="A57" s="135" t="s">
        <v>234</v>
      </c>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row>
    <row r="58">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c r="AA58" s="133"/>
    </row>
    <row r="59">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c r="AA59" s="133"/>
    </row>
    <row r="60">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row>
    <row r="6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c r="AA61" s="133"/>
    </row>
    <row r="6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row>
    <row r="6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c r="AA63" s="133"/>
    </row>
    <row r="64">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c r="AA64" s="133"/>
    </row>
    <row r="65">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c r="AA65" s="133"/>
    </row>
    <row r="6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c r="AA66" s="133"/>
    </row>
    <row r="67">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c r="AA67" s="133"/>
    </row>
    <row r="68">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c r="AA68" s="133"/>
    </row>
    <row r="69">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row>
    <row r="70">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c r="AA70" s="133"/>
    </row>
    <row r="7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c r="AA71" s="133"/>
    </row>
    <row r="7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c r="AA72" s="133"/>
    </row>
    <row r="7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c r="AA73" s="133"/>
    </row>
    <row r="74">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c r="AA74" s="133"/>
    </row>
    <row r="75">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c r="AA75" s="133"/>
    </row>
    <row r="7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c r="AA76" s="133"/>
    </row>
    <row r="77">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c r="AA77" s="133"/>
    </row>
    <row r="78">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133"/>
    </row>
    <row r="79">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c r="AA79" s="133"/>
    </row>
    <row r="80">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c r="AA80" s="133"/>
    </row>
    <row r="8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c r="AA81" s="133"/>
    </row>
    <row r="8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c r="AA82" s="133"/>
    </row>
    <row r="8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row>
    <row r="84">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c r="AA84" s="133"/>
    </row>
    <row r="8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row>
    <row r="8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row>
    <row r="87">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row>
    <row r="88">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c r="AA88" s="133"/>
    </row>
    <row r="89">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c r="AA89" s="133"/>
    </row>
    <row r="90">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row>
    <row r="9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c r="AA91" s="133"/>
    </row>
    <row r="9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c r="AA92" s="133"/>
    </row>
    <row r="93">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row>
    <row r="94">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row>
    <row r="9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row>
    <row r="9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row>
    <row r="97">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row>
    <row r="98">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row>
    <row r="99">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row>
    <row r="100">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row>
    <row r="10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row>
    <row r="1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row>
    <row r="1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row>
    <row r="104">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row>
    <row r="10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row>
    <row r="10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row>
    <row r="107">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row>
    <row r="108">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row>
    <row r="109">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row>
    <row r="110">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row>
    <row r="11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row>
    <row r="11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row>
    <row r="11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row>
    <row r="114">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row>
    <row r="1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row>
    <row r="11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row>
    <row r="117">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row>
    <row r="118">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row>
    <row r="119">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row>
    <row r="120">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row>
    <row r="12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row>
    <row r="12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row>
    <row r="12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row>
    <row r="124">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row>
    <row r="12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row>
    <row r="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row>
    <row r="127">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row>
    <row r="128">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row>
    <row r="129">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row>
    <row r="130">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row>
    <row r="13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row>
    <row r="13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row>
    <row r="13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row>
    <row r="134">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row>
    <row r="1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row>
    <row r="13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row>
    <row r="137">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row>
    <row r="138">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row>
    <row r="139">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row>
    <row r="140">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row>
    <row r="14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row>
    <row r="14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row>
    <row r="14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row>
    <row r="144">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row>
    <row r="14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row>
    <row r="14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row>
    <row r="147">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row>
    <row r="148">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row>
    <row r="149">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row>
    <row r="150">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row>
    <row r="15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row>
    <row r="15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row>
    <row r="15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row>
    <row r="154">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row>
    <row r="15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row>
    <row r="15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row>
    <row r="157">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row>
    <row r="158">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row>
    <row r="159">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row>
    <row r="160">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row>
    <row r="16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row>
    <row r="16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row>
    <row r="16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row>
    <row r="164">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row>
    <row r="16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row>
    <row r="16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row>
    <row r="167">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row>
    <row r="168">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row>
    <row r="169">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row>
    <row r="170">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row>
    <row r="17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row>
    <row r="17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row>
    <row r="17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row>
    <row r="174">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row>
    <row r="17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row>
    <row r="17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row>
    <row r="177">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row>
    <row r="178">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row>
    <row r="179">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row>
    <row r="180">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row>
    <row r="18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row>
    <row r="18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row>
    <row r="18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row>
    <row r="184">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row>
    <row r="18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row>
    <row r="18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row>
    <row r="187">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row>
    <row r="188">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row>
    <row r="189">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row>
    <row r="190">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row>
    <row r="19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row>
    <row r="19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row>
    <row r="19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row>
    <row r="194">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row>
    <row r="19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row>
    <row r="19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row>
    <row r="197">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row>
    <row r="198">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row>
    <row r="199">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row>
    <row r="200">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row>
    <row r="20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row>
    <row r="2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row>
    <row r="2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row>
    <row r="204">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row>
    <row r="20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row>
    <row r="20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row>
    <row r="207">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row>
    <row r="208">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row>
    <row r="209">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row>
    <row r="210">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row>
    <row r="21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row>
    <row r="21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row>
    <row r="21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row>
    <row r="214">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row>
    <row r="2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row>
    <row r="21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row>
    <row r="217">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row>
    <row r="218">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row>
    <row r="219">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row>
    <row r="220">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row>
    <row r="22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row>
    <row r="22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row>
    <row r="22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row>
    <row r="224">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row>
    <row r="2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row>
    <row r="2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row>
    <row r="227">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row>
    <row r="228">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row>
    <row r="229">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row>
    <row r="230">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row>
    <row r="23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row>
    <row r="23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row>
    <row r="233">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row>
    <row r="234">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row>
    <row r="2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row>
    <row r="23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row>
    <row r="237">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row>
    <row r="238">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row>
    <row r="239">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row>
    <row r="240">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row>
    <row r="24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row>
    <row r="24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row>
    <row r="243">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row>
    <row r="244">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row>
    <row r="24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row>
    <row r="24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row>
    <row r="247">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row>
    <row r="248">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row>
    <row r="249">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row>
    <row r="250">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row>
    <row r="25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row>
    <row r="25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row>
    <row r="253">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row>
    <row r="254">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row>
    <row r="25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row>
    <row r="25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row>
    <row r="257">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row>
    <row r="258">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row>
    <row r="259">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row>
    <row r="260">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row>
    <row r="26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row>
    <row r="26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row>
    <row r="263">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row>
    <row r="264">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row>
    <row r="26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row>
    <row r="26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row>
    <row r="267">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row>
    <row r="268">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row>
    <row r="269">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row>
    <row r="270">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row>
    <row r="27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row>
    <row r="272">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row>
    <row r="273">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row>
    <row r="274">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row>
    <row r="27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row>
    <row r="27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row>
    <row r="277">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row>
    <row r="278">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row>
    <row r="279">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row>
    <row r="280">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row>
    <row r="28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row>
    <row r="282">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row>
    <row r="283">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row>
    <row r="284">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row>
    <row r="28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row>
    <row r="28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row>
    <row r="287">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row>
    <row r="288">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row>
    <row r="289">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row>
    <row r="290">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row>
    <row r="29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row>
    <row r="292">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row>
    <row r="293">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row>
    <row r="294">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row>
    <row r="29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row>
    <row r="29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row>
    <row r="297">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row>
    <row r="298">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row>
    <row r="299">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row>
    <row r="300">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row>
    <row r="30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row>
    <row r="302">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row>
    <row r="303">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row>
    <row r="304">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row>
    <row r="30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row>
    <row r="30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row>
    <row r="307">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row>
    <row r="308">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row>
    <row r="309">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row>
    <row r="310">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row>
    <row r="31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row>
    <row r="31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row>
    <row r="313">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row>
    <row r="314">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row>
    <row r="3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row>
    <row r="31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row>
    <row r="317">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row>
    <row r="318">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row>
    <row r="319">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row>
    <row r="320">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row>
    <row r="32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row>
    <row r="322">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row>
    <row r="323">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row>
    <row r="324">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row>
    <row r="3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row>
    <row r="3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row>
    <row r="327">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row>
    <row r="328">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row>
    <row r="329">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row>
    <row r="330">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row>
    <row r="33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row>
    <row r="332">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row>
    <row r="333">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row>
    <row r="334">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row>
    <row r="3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row>
    <row r="33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row>
    <row r="337">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row>
    <row r="338">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row>
    <row r="339">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row>
    <row r="340">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row>
    <row r="34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row>
    <row r="342">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row>
    <row r="343">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row>
    <row r="344">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row>
    <row r="34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row>
    <row r="34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row>
    <row r="347">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row>
    <row r="348">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row>
    <row r="349">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row>
    <row r="350">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row>
    <row r="35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row>
    <row r="352">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row>
    <row r="353">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row>
    <row r="354">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row>
    <row r="35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row>
    <row r="35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row>
    <row r="357">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row>
    <row r="358">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row>
    <row r="359">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row>
    <row r="360">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row>
    <row r="36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row>
    <row r="36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row>
    <row r="363">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row>
    <row r="364">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row>
    <row r="36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row>
    <row r="36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row>
    <row r="367">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row>
    <row r="368">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row>
    <row r="369">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row>
    <row r="370">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row>
    <row r="37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row>
    <row r="372">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row>
    <row r="373">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row>
    <row r="374">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row>
    <row r="37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row>
    <row r="37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row>
    <row r="377">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row>
    <row r="378">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row>
    <row r="379">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row>
    <row r="380">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row>
    <row r="38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row>
    <row r="382">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row>
    <row r="383">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row>
    <row r="384">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row>
    <row r="38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row>
    <row r="38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row>
    <row r="387">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row>
    <row r="388">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row>
    <row r="389">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row>
    <row r="390">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row>
    <row r="39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row>
    <row r="392">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row>
    <row r="393">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row>
    <row r="394">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row>
    <row r="39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row>
    <row r="39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row>
    <row r="397">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row>
    <row r="398">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row>
    <row r="399">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row>
    <row r="400">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row>
    <row r="40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row>
    <row r="402">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row>
    <row r="403">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row>
    <row r="404">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row>
    <row r="40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row>
    <row r="40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row>
    <row r="407">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row>
    <row r="408">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row>
    <row r="409">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row>
    <row r="410">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row>
    <row r="41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row>
    <row r="412">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row>
    <row r="413">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row>
    <row r="414">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row>
    <row r="4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row>
    <row r="41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row>
    <row r="417">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row>
    <row r="418">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row>
    <row r="419">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row>
    <row r="420">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row>
    <row r="42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row>
    <row r="422">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row>
    <row r="423">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row>
    <row r="424">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row>
    <row r="4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row>
    <row r="4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row>
    <row r="427">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row>
    <row r="428">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row>
    <row r="429">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row>
    <row r="430">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row>
    <row r="43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row>
    <row r="432">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row>
    <row r="433">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row>
    <row r="434">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row>
    <row r="4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row>
    <row r="43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row>
    <row r="437">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row>
    <row r="438">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row>
    <row r="439">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row>
    <row r="440">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row>
    <row r="44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row>
    <row r="442">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row>
    <row r="443">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row>
    <row r="444">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row>
    <row r="44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row>
    <row r="44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row>
    <row r="447">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row>
    <row r="448">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row>
    <row r="449">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row>
    <row r="450">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row>
    <row r="45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row>
    <row r="452">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row>
    <row r="453">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row>
    <row r="454">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row>
    <row r="45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row>
    <row r="45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row>
    <row r="457">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row>
    <row r="458">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row>
    <row r="459">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row>
    <row r="460">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row>
    <row r="46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row>
    <row r="462">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row>
    <row r="463">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row>
    <row r="464">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row>
    <row r="46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row>
    <row r="46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row>
    <row r="467">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row>
    <row r="468">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row>
    <row r="469">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row>
    <row r="470">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row>
    <row r="47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row>
    <row r="472">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row>
    <row r="473">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row>
    <row r="474">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row>
    <row r="47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row>
    <row r="47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row>
    <row r="477">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row>
    <row r="478">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row>
    <row r="479">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row>
    <row r="480">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row>
    <row r="48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row>
    <row r="482">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row>
    <row r="483">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row>
    <row r="48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row>
    <row r="487">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row>
    <row r="488">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row>
    <row r="489">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row>
    <row r="490">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row>
    <row r="49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row>
    <row r="492">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row>
    <row r="493">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row>
    <row r="494">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row>
    <row r="49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row>
    <row r="49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row>
    <row r="497">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row>
    <row r="498">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row>
    <row r="499">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row>
    <row r="500">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row>
    <row r="50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row>
    <row r="502">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row>
    <row r="503">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row>
    <row r="504">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row>
    <row r="50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row>
    <row r="50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row>
    <row r="507">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row>
    <row r="508">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row>
    <row r="509">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row>
    <row r="510">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row>
    <row r="51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row>
    <row r="512">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row>
    <row r="513">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row>
    <row r="514">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row>
    <row r="5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row>
    <row r="51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row>
    <row r="517">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row>
    <row r="518">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row>
    <row r="519">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row>
    <row r="520">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row>
    <row r="52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row>
    <row r="986">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row>
    <row r="987">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row>
    <row r="988">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row>
    <row r="989">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row>
    <row r="990">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row>
    <row r="991">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row>
    <row r="992">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row>
    <row r="993">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row>
    <row r="994">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row>
    <row r="99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row>
    <row r="996">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row>
    <row r="997">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row>
    <row r="998">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row>
    <row r="999">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row>
    <row r="1000">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28"/>
      <c r="B3" s="128"/>
      <c r="C3" s="128"/>
      <c r="D3" s="128"/>
      <c r="E3" s="128"/>
      <c r="F3" s="128"/>
      <c r="G3" s="128"/>
      <c r="H3" s="128"/>
      <c r="I3" s="128"/>
      <c r="J3" s="128"/>
      <c r="K3" s="128"/>
      <c r="L3" s="128"/>
      <c r="M3" s="128"/>
      <c r="N3" s="128"/>
      <c r="O3" s="128"/>
      <c r="P3" s="128"/>
      <c r="Q3" s="128"/>
      <c r="R3" s="128"/>
      <c r="S3" s="128"/>
      <c r="T3" s="128"/>
      <c r="U3" s="128"/>
      <c r="V3" s="128"/>
      <c r="W3" s="128"/>
      <c r="Y3" s="128"/>
      <c r="Z3" s="161"/>
      <c r="AC3" s="128"/>
      <c r="AE3" s="128"/>
      <c r="AF3" s="128"/>
      <c r="AG3" s="128"/>
      <c r="AH3" s="128"/>
      <c r="AI3" s="162"/>
      <c r="AJ3" s="162"/>
      <c r="AK3" s="128"/>
      <c r="AL3" s="128"/>
      <c r="AM3" s="128"/>
      <c r="AN3" s="128"/>
      <c r="AO3" s="120"/>
      <c r="AQ3" s="128"/>
      <c r="AR3" s="128"/>
      <c r="AS3" s="128"/>
      <c r="AT3" s="128"/>
      <c r="AU3" s="128"/>
      <c r="AV3" s="128"/>
    </row>
    <row r="4" ht="16.5" customHeight="1">
      <c r="A4" s="128"/>
      <c r="B4" s="128"/>
      <c r="C4" s="128"/>
      <c r="D4" s="128"/>
      <c r="E4" s="128"/>
      <c r="F4" s="128"/>
      <c r="G4" s="128"/>
      <c r="H4" s="128"/>
      <c r="I4" s="128"/>
      <c r="J4" s="128"/>
      <c r="K4" s="128"/>
      <c r="L4" s="128"/>
      <c r="M4" s="128"/>
      <c r="N4" s="128"/>
      <c r="O4" s="128"/>
      <c r="P4" s="128"/>
      <c r="Q4" s="128"/>
      <c r="R4" s="128"/>
      <c r="S4" s="128"/>
      <c r="T4" s="128"/>
      <c r="U4" s="128"/>
      <c r="V4" s="128"/>
      <c r="W4" s="128"/>
      <c r="Y4" s="128"/>
      <c r="Z4" s="161"/>
      <c r="AC4" s="128"/>
      <c r="AE4" s="128"/>
      <c r="AF4" s="128"/>
      <c r="AG4" s="128"/>
      <c r="AH4" s="128"/>
      <c r="AI4" s="162"/>
      <c r="AJ4" s="162"/>
      <c r="AK4" s="128"/>
      <c r="AL4" s="128"/>
      <c r="AM4" s="128"/>
      <c r="AN4" s="128"/>
      <c r="AO4" s="120"/>
      <c r="AQ4" s="128"/>
      <c r="AR4" s="128"/>
      <c r="AS4" s="128"/>
      <c r="AT4" s="128"/>
      <c r="AU4" s="128"/>
      <c r="AV4" s="128"/>
    </row>
    <row r="5" ht="16.5" customHeight="1">
      <c r="A5" s="128"/>
      <c r="B5" s="128"/>
      <c r="C5" s="128"/>
      <c r="D5" s="128"/>
      <c r="E5" s="128"/>
      <c r="F5" s="128"/>
      <c r="G5" s="128"/>
      <c r="H5" s="128"/>
      <c r="I5" s="128"/>
      <c r="J5" s="128"/>
      <c r="K5" s="128"/>
      <c r="L5" s="128"/>
      <c r="M5" s="128"/>
      <c r="N5" s="128"/>
      <c r="O5" s="128"/>
      <c r="P5" s="128"/>
      <c r="Q5" s="128"/>
      <c r="R5" s="128"/>
      <c r="S5" s="128"/>
      <c r="T5" s="128"/>
      <c r="U5" s="128"/>
      <c r="V5" s="128"/>
      <c r="W5" s="128"/>
      <c r="Y5" s="128"/>
      <c r="Z5" s="161"/>
      <c r="AC5" s="128"/>
      <c r="AE5" s="128"/>
      <c r="AF5" s="128"/>
      <c r="AG5" s="128"/>
      <c r="AH5" s="128"/>
      <c r="AI5" s="162"/>
      <c r="AJ5" s="162"/>
      <c r="AK5" s="128"/>
      <c r="AL5" s="128"/>
      <c r="AM5" s="128"/>
      <c r="AN5" s="128"/>
      <c r="AO5" s="120"/>
      <c r="AQ5" s="128"/>
      <c r="AR5" s="128"/>
      <c r="AS5" s="128"/>
      <c r="AT5" s="128"/>
      <c r="AU5" s="128"/>
      <c r="AV5" s="128"/>
    </row>
    <row r="6" ht="16.5" customHeight="1">
      <c r="A6" s="128"/>
      <c r="B6" s="128"/>
      <c r="C6" s="128"/>
      <c r="D6" s="128"/>
      <c r="E6" s="128"/>
      <c r="F6" s="128"/>
      <c r="G6" s="128"/>
      <c r="H6" s="128"/>
      <c r="I6" s="128"/>
      <c r="J6" s="128"/>
      <c r="K6" s="128"/>
      <c r="L6" s="128"/>
      <c r="M6" s="128"/>
      <c r="N6" s="128"/>
      <c r="O6" s="128"/>
      <c r="P6" s="128"/>
      <c r="Q6" s="128"/>
      <c r="R6" s="128"/>
      <c r="S6" s="128"/>
      <c r="T6" s="128"/>
      <c r="U6" s="128"/>
      <c r="V6" s="128"/>
      <c r="W6" s="128"/>
      <c r="Y6" s="128"/>
      <c r="Z6" s="161"/>
      <c r="AC6" s="128"/>
      <c r="AE6" s="128"/>
      <c r="AF6" s="128"/>
      <c r="AG6" s="128"/>
      <c r="AH6" s="128"/>
      <c r="AI6" s="162"/>
      <c r="AJ6" s="162"/>
      <c r="AK6" s="128"/>
      <c r="AL6" s="128"/>
      <c r="AM6" s="128"/>
      <c r="AN6" s="128"/>
      <c r="AO6" s="120"/>
      <c r="AQ6" s="128"/>
      <c r="AR6" s="128"/>
      <c r="AS6" s="128"/>
      <c r="AT6" s="128"/>
      <c r="AU6" s="128"/>
      <c r="AV6" s="128"/>
    </row>
    <row r="7" ht="16.5" customHeight="1">
      <c r="A7" s="128"/>
      <c r="B7" s="128"/>
      <c r="C7" s="128"/>
      <c r="D7" s="128"/>
      <c r="E7" s="128"/>
      <c r="F7" s="128"/>
      <c r="G7" s="128"/>
      <c r="H7" s="128"/>
      <c r="I7" s="128"/>
      <c r="J7" s="128"/>
      <c r="K7" s="128"/>
      <c r="L7" s="128"/>
      <c r="M7" s="128"/>
      <c r="N7" s="128"/>
      <c r="O7" s="128"/>
      <c r="P7" s="128"/>
      <c r="Q7" s="128"/>
      <c r="R7" s="128"/>
      <c r="S7" s="128"/>
      <c r="T7" s="128"/>
      <c r="U7" s="128"/>
      <c r="V7" s="128"/>
      <c r="W7" s="128"/>
      <c r="Y7" s="128"/>
      <c r="Z7" s="161"/>
      <c r="AC7" s="128"/>
      <c r="AE7" s="128"/>
      <c r="AF7" s="128"/>
      <c r="AG7" s="128"/>
      <c r="AH7" s="128"/>
      <c r="AI7" s="162"/>
      <c r="AJ7" s="162"/>
      <c r="AK7" s="128"/>
      <c r="AL7" s="128"/>
      <c r="AM7" s="128"/>
      <c r="AN7" s="128"/>
      <c r="AO7" s="120"/>
      <c r="AQ7" s="128"/>
      <c r="AR7" s="128"/>
      <c r="AS7" s="128"/>
      <c r="AT7" s="128"/>
      <c r="AU7" s="128"/>
      <c r="AV7" s="128"/>
    </row>
    <row r="8" ht="16.5" customHeight="1">
      <c r="A8" s="128"/>
      <c r="B8" s="128"/>
      <c r="C8" s="128"/>
      <c r="D8" s="128"/>
      <c r="E8" s="128"/>
      <c r="F8" s="128"/>
      <c r="G8" s="128"/>
      <c r="H8" s="128"/>
      <c r="I8" s="128"/>
      <c r="J8" s="128"/>
      <c r="K8" s="128"/>
      <c r="L8" s="128"/>
      <c r="M8" s="128"/>
      <c r="N8" s="128"/>
      <c r="O8" s="128"/>
      <c r="P8" s="128"/>
      <c r="Q8" s="128"/>
      <c r="R8" s="128"/>
      <c r="S8" s="128"/>
      <c r="T8" s="128"/>
      <c r="U8" s="128"/>
      <c r="V8" s="128"/>
      <c r="W8" s="128"/>
      <c r="Y8" s="128"/>
      <c r="Z8" s="161"/>
      <c r="AC8" s="128"/>
      <c r="AE8" s="128"/>
      <c r="AF8" s="128"/>
      <c r="AG8" s="128"/>
      <c r="AH8" s="128"/>
      <c r="AI8" s="162"/>
      <c r="AJ8" s="162"/>
      <c r="AK8" s="128"/>
      <c r="AL8" s="128"/>
      <c r="AM8" s="128"/>
      <c r="AN8" s="128"/>
      <c r="AO8" s="120"/>
      <c r="AQ8" s="128"/>
      <c r="AR8" s="128"/>
      <c r="AS8" s="128"/>
      <c r="AT8" s="128"/>
      <c r="AU8" s="128"/>
      <c r="AV8" s="128"/>
    </row>
    <row r="9" ht="16.5" customHeight="1">
      <c r="A9" s="128"/>
      <c r="B9" s="128"/>
      <c r="C9" s="128"/>
      <c r="D9" s="128"/>
      <c r="E9" s="128"/>
      <c r="F9" s="128"/>
      <c r="G9" s="128"/>
      <c r="H9" s="128"/>
      <c r="I9" s="128"/>
      <c r="J9" s="128"/>
      <c r="K9" s="128"/>
      <c r="L9" s="128"/>
      <c r="M9" s="128"/>
      <c r="N9" s="128"/>
      <c r="O9" s="128"/>
      <c r="P9" s="128"/>
      <c r="Q9" s="128"/>
      <c r="R9" s="128"/>
      <c r="S9" s="128"/>
      <c r="T9" s="128"/>
      <c r="U9" s="128"/>
      <c r="V9" s="128"/>
      <c r="W9" s="128"/>
      <c r="Y9" s="128"/>
      <c r="Z9" s="161"/>
      <c r="AC9" s="128"/>
      <c r="AE9" s="128"/>
      <c r="AF9" s="128"/>
      <c r="AG9" s="128"/>
      <c r="AH9" s="128"/>
      <c r="AI9" s="162"/>
      <c r="AJ9" s="162"/>
      <c r="AK9" s="128"/>
      <c r="AL9" s="128"/>
      <c r="AM9" s="128"/>
      <c r="AN9" s="128"/>
      <c r="AO9" s="120"/>
      <c r="AQ9" s="128"/>
      <c r="AR9" s="128"/>
      <c r="AS9" s="128"/>
      <c r="AT9" s="128"/>
      <c r="AU9" s="128"/>
      <c r="AV9" s="128"/>
    </row>
    <row r="10" ht="16.5" customHeight="1">
      <c r="A10" s="128"/>
      <c r="B10" s="128"/>
      <c r="C10" s="128"/>
      <c r="D10" s="128"/>
      <c r="E10" s="128"/>
      <c r="F10" s="128"/>
      <c r="G10" s="128"/>
      <c r="H10" s="128"/>
      <c r="I10" s="128"/>
      <c r="J10" s="128"/>
      <c r="K10" s="128"/>
      <c r="L10" s="128"/>
      <c r="M10" s="128"/>
      <c r="N10" s="128"/>
      <c r="O10" s="128"/>
      <c r="P10" s="128"/>
      <c r="Q10" s="128"/>
      <c r="R10" s="128"/>
      <c r="S10" s="128"/>
      <c r="T10" s="128"/>
      <c r="U10" s="128"/>
      <c r="V10" s="128"/>
      <c r="W10" s="128"/>
      <c r="Y10" s="128"/>
      <c r="Z10" s="161"/>
      <c r="AC10" s="128"/>
      <c r="AE10" s="128"/>
      <c r="AF10" s="128"/>
      <c r="AG10" s="128"/>
      <c r="AH10" s="128"/>
      <c r="AI10" s="162"/>
      <c r="AJ10" s="162"/>
      <c r="AK10" s="128"/>
      <c r="AL10" s="128"/>
      <c r="AM10" s="128"/>
      <c r="AN10" s="128"/>
      <c r="AO10" s="120"/>
      <c r="AQ10" s="128"/>
      <c r="AR10" s="128"/>
      <c r="AS10" s="128"/>
      <c r="AT10" s="128"/>
      <c r="AU10" s="128"/>
      <c r="AV10" s="128"/>
    </row>
    <row r="11" ht="16.5" customHeight="1">
      <c r="A11" s="128"/>
      <c r="B11" s="128"/>
      <c r="C11" s="128"/>
      <c r="D11" s="128"/>
      <c r="E11" s="128"/>
      <c r="F11" s="128"/>
      <c r="G11" s="128"/>
      <c r="H11" s="128"/>
      <c r="I11" s="128"/>
      <c r="J11" s="128"/>
      <c r="K11" s="128"/>
      <c r="L11" s="128"/>
      <c r="M11" s="128"/>
      <c r="N11" s="128"/>
      <c r="O11" s="128"/>
      <c r="P11" s="128"/>
      <c r="Q11" s="128"/>
      <c r="R11" s="128"/>
      <c r="S11" s="128"/>
      <c r="T11" s="128"/>
      <c r="U11" s="128"/>
      <c r="V11" s="128"/>
      <c r="W11" s="128"/>
      <c r="Y11" s="128"/>
      <c r="Z11" s="161"/>
      <c r="AC11" s="128"/>
      <c r="AE11" s="128"/>
      <c r="AF11" s="128"/>
      <c r="AG11" s="128"/>
      <c r="AH11" s="128"/>
      <c r="AI11" s="162"/>
      <c r="AJ11" s="162"/>
      <c r="AK11" s="128"/>
      <c r="AL11" s="128"/>
      <c r="AM11" s="128"/>
      <c r="AN11" s="128"/>
      <c r="AO11" s="120"/>
      <c r="AQ11" s="128"/>
      <c r="AR11" s="128"/>
      <c r="AS11" s="128"/>
      <c r="AT11" s="128"/>
      <c r="AU11" s="128"/>
      <c r="AV11" s="128"/>
    </row>
    <row r="12" ht="16.5" customHeight="1">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Y12" s="128"/>
      <c r="Z12" s="161"/>
      <c r="AC12" s="128"/>
      <c r="AE12" s="128"/>
      <c r="AF12" s="128"/>
      <c r="AG12" s="128"/>
      <c r="AH12" s="128"/>
      <c r="AI12" s="162"/>
      <c r="AJ12" s="162"/>
      <c r="AK12" s="128"/>
      <c r="AL12" s="128"/>
      <c r="AM12" s="128"/>
      <c r="AN12" s="128"/>
      <c r="AO12" s="120"/>
      <c r="AQ12" s="128"/>
      <c r="AR12" s="128"/>
      <c r="AS12" s="128"/>
      <c r="AT12" s="128"/>
      <c r="AU12" s="128"/>
      <c r="AV12" s="128"/>
    </row>
    <row r="13" ht="16.5" customHeight="1">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Y13" s="128"/>
      <c r="Z13" s="161"/>
      <c r="AC13" s="128"/>
      <c r="AE13" s="128"/>
      <c r="AF13" s="128"/>
      <c r="AG13" s="128"/>
      <c r="AH13" s="128"/>
      <c r="AI13" s="162"/>
      <c r="AJ13" s="162"/>
      <c r="AK13" s="128"/>
      <c r="AL13" s="128"/>
      <c r="AM13" s="128"/>
      <c r="AN13" s="128"/>
      <c r="AO13" s="120"/>
      <c r="AQ13" s="128"/>
      <c r="AR13" s="128"/>
      <c r="AS13" s="128"/>
      <c r="AT13" s="128"/>
      <c r="AU13" s="128"/>
      <c r="AV13" s="128"/>
    </row>
    <row r="14" ht="16.5" customHeight="1">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Y14" s="128"/>
      <c r="Z14" s="161"/>
      <c r="AC14" s="128"/>
      <c r="AE14" s="128"/>
      <c r="AF14" s="128"/>
      <c r="AG14" s="128"/>
      <c r="AH14" s="128"/>
      <c r="AI14" s="162"/>
      <c r="AJ14" s="162"/>
      <c r="AK14" s="128"/>
      <c r="AL14" s="128"/>
      <c r="AM14" s="128"/>
      <c r="AN14" s="128"/>
      <c r="AO14" s="120"/>
      <c r="AQ14" s="128"/>
      <c r="AR14" s="128"/>
      <c r="AS14" s="128"/>
      <c r="AT14" s="128"/>
      <c r="AU14" s="128"/>
      <c r="AV14" s="128"/>
    </row>
    <row r="15" ht="16.5" customHeight="1">
      <c r="A15" s="128"/>
      <c r="B15" s="128"/>
      <c r="C15" s="128"/>
      <c r="D15" s="128"/>
      <c r="E15" s="128"/>
      <c r="F15" s="128"/>
      <c r="G15" s="128"/>
      <c r="H15" s="128"/>
      <c r="I15" s="128"/>
      <c r="J15" s="128"/>
      <c r="K15" s="128"/>
      <c r="L15" s="128"/>
      <c r="M15" s="128"/>
      <c r="N15" s="128"/>
      <c r="O15" s="128"/>
      <c r="P15" s="128"/>
      <c r="Q15" s="128"/>
      <c r="R15" s="128"/>
      <c r="S15" s="128"/>
      <c r="T15" s="128"/>
      <c r="U15" s="128"/>
      <c r="V15" s="128"/>
      <c r="W15" s="128"/>
      <c r="Y15" s="128"/>
      <c r="Z15" s="161"/>
      <c r="AC15" s="128"/>
      <c r="AE15" s="128"/>
      <c r="AF15" s="128"/>
      <c r="AG15" s="128"/>
      <c r="AH15" s="128"/>
      <c r="AI15" s="162"/>
      <c r="AJ15" s="162"/>
      <c r="AK15" s="128"/>
      <c r="AL15" s="128"/>
      <c r="AM15" s="128"/>
      <c r="AN15" s="128"/>
      <c r="AO15" s="120"/>
      <c r="AQ15" s="128"/>
      <c r="AR15" s="128"/>
      <c r="AS15" s="128"/>
      <c r="AT15" s="128"/>
      <c r="AU15" s="128"/>
      <c r="AV15" s="128"/>
    </row>
    <row r="16" ht="16.5" customHeight="1">
      <c r="A16" s="128"/>
      <c r="B16" s="128"/>
      <c r="C16" s="128"/>
      <c r="D16" s="128"/>
      <c r="E16" s="128"/>
      <c r="F16" s="128"/>
      <c r="G16" s="128"/>
      <c r="H16" s="128"/>
      <c r="I16" s="128"/>
      <c r="J16" s="128"/>
      <c r="K16" s="128"/>
      <c r="L16" s="128"/>
      <c r="M16" s="128"/>
      <c r="N16" s="128"/>
      <c r="O16" s="128"/>
      <c r="P16" s="128"/>
      <c r="Q16" s="128"/>
      <c r="R16" s="128"/>
      <c r="S16" s="128"/>
      <c r="T16" s="128"/>
      <c r="U16" s="128"/>
      <c r="V16" s="128"/>
      <c r="W16" s="128"/>
      <c r="Y16" s="128"/>
      <c r="Z16" s="161"/>
      <c r="AC16" s="128"/>
      <c r="AE16" s="128"/>
      <c r="AF16" s="128"/>
      <c r="AG16" s="128"/>
      <c r="AH16" s="128"/>
      <c r="AI16" s="162"/>
      <c r="AJ16" s="162"/>
      <c r="AK16" s="128"/>
      <c r="AL16" s="128"/>
      <c r="AM16" s="128"/>
      <c r="AN16" s="128"/>
      <c r="AO16" s="120"/>
      <c r="AQ16" s="128"/>
      <c r="AR16" s="128"/>
      <c r="AS16" s="128"/>
      <c r="AT16" s="128"/>
      <c r="AU16" s="128"/>
      <c r="AV16" s="128"/>
    </row>
    <row r="17" ht="16.5" customHeight="1">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Y17" s="128"/>
      <c r="Z17" s="161"/>
      <c r="AC17" s="128"/>
      <c r="AE17" s="128"/>
      <c r="AF17" s="128"/>
      <c r="AG17" s="128"/>
      <c r="AH17" s="128"/>
      <c r="AI17" s="162"/>
      <c r="AJ17" s="162"/>
      <c r="AK17" s="128"/>
      <c r="AL17" s="128"/>
      <c r="AM17" s="128"/>
      <c r="AN17" s="128"/>
      <c r="AO17" s="120"/>
      <c r="AQ17" s="128"/>
      <c r="AR17" s="128"/>
      <c r="AS17" s="128"/>
      <c r="AT17" s="128"/>
      <c r="AU17" s="128"/>
      <c r="AV17" s="128"/>
    </row>
    <row r="18" ht="16.5" customHeight="1">
      <c r="A18" s="128"/>
      <c r="B18" s="128"/>
      <c r="C18" s="128"/>
      <c r="D18" s="128"/>
      <c r="E18" s="128"/>
      <c r="F18" s="128"/>
      <c r="G18" s="128"/>
      <c r="H18" s="128"/>
      <c r="I18" s="128"/>
      <c r="J18" s="128"/>
      <c r="K18" s="128"/>
      <c r="L18" s="128"/>
      <c r="M18" s="128"/>
      <c r="N18" s="128"/>
      <c r="O18" s="128"/>
      <c r="P18" s="128"/>
      <c r="Q18" s="128"/>
      <c r="R18" s="128"/>
      <c r="S18" s="128"/>
      <c r="T18" s="128"/>
      <c r="U18" s="128"/>
      <c r="V18" s="128"/>
      <c r="W18" s="128"/>
      <c r="Y18" s="128"/>
      <c r="Z18" s="161"/>
      <c r="AC18" s="128"/>
      <c r="AE18" s="128"/>
      <c r="AF18" s="128"/>
      <c r="AH18" s="128"/>
      <c r="AI18" s="162"/>
      <c r="AJ18" s="162"/>
      <c r="AK18" s="128"/>
      <c r="AL18" s="128"/>
      <c r="AM18" s="128"/>
      <c r="AN18" s="128"/>
      <c r="AO18" s="120"/>
      <c r="AQ18" s="128"/>
      <c r="AR18" s="128"/>
      <c r="AS18" s="128"/>
      <c r="AT18" s="128"/>
      <c r="AU18" s="128"/>
      <c r="AV18" s="128"/>
    </row>
    <row r="19" ht="16.5" customHeight="1">
      <c r="A19" s="128"/>
      <c r="B19" s="128"/>
      <c r="C19" s="128"/>
      <c r="D19" s="128"/>
      <c r="E19" s="128"/>
      <c r="F19" s="128"/>
      <c r="G19" s="128"/>
      <c r="H19" s="128"/>
      <c r="I19" s="128"/>
      <c r="J19" s="128"/>
      <c r="K19" s="128"/>
      <c r="L19" s="128"/>
      <c r="M19" s="128"/>
      <c r="N19" s="128"/>
      <c r="O19" s="128"/>
      <c r="P19" s="128"/>
      <c r="Q19" s="128"/>
      <c r="R19" s="128"/>
      <c r="S19" s="128"/>
      <c r="T19" s="128"/>
      <c r="U19" s="128"/>
      <c r="V19" s="128"/>
      <c r="W19" s="128"/>
      <c r="Y19" s="128"/>
      <c r="Z19" s="161"/>
      <c r="AC19" s="128"/>
      <c r="AE19" s="128"/>
      <c r="AF19" s="128"/>
      <c r="AH19" s="128"/>
      <c r="AI19" s="162"/>
      <c r="AJ19" s="163"/>
      <c r="AK19" s="162"/>
      <c r="AL19" s="162"/>
      <c r="AM19" s="128"/>
      <c r="AN19" s="128"/>
      <c r="AO19" s="120"/>
      <c r="AQ19" s="128"/>
      <c r="AR19" s="128"/>
      <c r="AS19" s="128"/>
      <c r="AT19" s="128"/>
      <c r="AU19" s="128"/>
      <c r="AV19" s="128"/>
    </row>
    <row r="20" ht="16.5" customHeight="1">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Y20" s="128"/>
      <c r="Z20" s="161"/>
      <c r="AC20" s="128"/>
      <c r="AE20" s="128"/>
      <c r="AF20" s="128"/>
      <c r="AH20" s="128"/>
      <c r="AI20" s="162"/>
      <c r="AJ20" s="163"/>
      <c r="AK20" s="162"/>
      <c r="AL20" s="162"/>
      <c r="AM20" s="128"/>
      <c r="AN20" s="128"/>
      <c r="AO20" s="120"/>
      <c r="AQ20" s="128"/>
      <c r="AR20" s="128"/>
      <c r="AS20" s="128"/>
      <c r="AT20" s="128"/>
      <c r="AU20" s="128"/>
      <c r="AV20" s="128"/>
    </row>
    <row r="21" ht="16.5" customHeight="1">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Y21" s="128"/>
      <c r="Z21" s="161"/>
      <c r="AC21" s="128"/>
      <c r="AE21" s="128"/>
      <c r="AF21" s="128"/>
      <c r="AH21" s="128"/>
      <c r="AI21" s="162"/>
      <c r="AJ21" s="163"/>
      <c r="AK21" s="162"/>
      <c r="AL21" s="162"/>
      <c r="AM21" s="128"/>
      <c r="AN21" s="128"/>
      <c r="AO21" s="120"/>
      <c r="AQ21" s="128"/>
      <c r="AR21" s="128"/>
      <c r="AS21" s="128"/>
      <c r="AT21" s="128"/>
      <c r="AU21" s="128"/>
      <c r="AV21" s="128"/>
    </row>
    <row r="22" ht="16.5" customHeight="1">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Y22" s="128"/>
      <c r="Z22" s="161"/>
      <c r="AC22" s="128"/>
      <c r="AE22" s="128"/>
      <c r="AF22" s="128"/>
      <c r="AH22" s="128"/>
      <c r="AI22" s="162"/>
      <c r="AJ22" s="163"/>
      <c r="AK22" s="162"/>
      <c r="AL22" s="162"/>
      <c r="AM22" s="128"/>
      <c r="AN22" s="128"/>
      <c r="AO22" s="120"/>
      <c r="AQ22" s="128"/>
      <c r="AR22" s="128"/>
      <c r="AS22" s="128"/>
      <c r="AT22" s="128"/>
      <c r="AU22" s="128"/>
      <c r="AV22" s="128"/>
    </row>
    <row r="23" ht="16.5" customHeight="1">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Y23" s="128"/>
      <c r="Z23" s="161"/>
      <c r="AC23" s="128"/>
      <c r="AE23" s="128"/>
      <c r="AF23" s="128"/>
      <c r="AH23" s="128"/>
      <c r="AI23" s="162"/>
      <c r="AJ23" s="163"/>
      <c r="AK23" s="162"/>
      <c r="AL23" s="162"/>
      <c r="AM23" s="128"/>
      <c r="AN23" s="128"/>
      <c r="AO23" s="120"/>
      <c r="AQ23" s="128"/>
      <c r="AR23" s="128"/>
      <c r="AS23" s="128"/>
      <c r="AT23" s="128"/>
      <c r="AU23" s="128"/>
      <c r="AV23" s="128"/>
    </row>
    <row r="24" ht="16.5" customHeight="1">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Y24" s="128"/>
      <c r="Z24" s="161"/>
      <c r="AC24" s="128"/>
      <c r="AE24" s="128"/>
      <c r="AF24" s="128"/>
      <c r="AH24" s="128"/>
      <c r="AI24" s="162"/>
      <c r="AJ24" s="163"/>
      <c r="AK24" s="162"/>
      <c r="AL24" s="162"/>
      <c r="AM24" s="128"/>
      <c r="AN24" s="128"/>
      <c r="AO24" s="120"/>
      <c r="AQ24" s="128"/>
      <c r="AR24" s="128"/>
      <c r="AS24" s="128"/>
      <c r="AT24" s="128"/>
      <c r="AU24" s="128"/>
      <c r="AV24" s="128"/>
    </row>
    <row r="25" ht="16.5" customHeight="1">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Y25" s="128"/>
      <c r="Z25" s="161"/>
      <c r="AC25" s="128"/>
      <c r="AE25" s="128"/>
      <c r="AF25" s="128"/>
      <c r="AH25" s="128"/>
      <c r="AI25" s="162"/>
      <c r="AJ25" s="163"/>
      <c r="AK25" s="162"/>
      <c r="AL25" s="162"/>
      <c r="AM25" s="128"/>
      <c r="AN25" s="128"/>
      <c r="AO25" s="120"/>
      <c r="AQ25" s="128"/>
      <c r="AR25" s="128"/>
      <c r="AS25" s="128"/>
      <c r="AT25" s="128"/>
      <c r="AU25" s="128"/>
      <c r="AV25" s="128"/>
    </row>
    <row r="26" ht="16.5" customHeight="1">
      <c r="A26" s="128"/>
      <c r="B26" s="128"/>
      <c r="C26" s="128"/>
      <c r="D26" s="128"/>
      <c r="E26" s="128"/>
      <c r="F26" s="128"/>
      <c r="G26" s="128"/>
      <c r="H26" s="128"/>
      <c r="I26" s="128"/>
      <c r="J26" s="128"/>
      <c r="K26" s="128"/>
      <c r="L26" s="128"/>
      <c r="M26" s="128"/>
      <c r="N26" s="128"/>
      <c r="O26" s="128"/>
      <c r="P26" s="128"/>
      <c r="Q26" s="128"/>
      <c r="R26" s="128"/>
      <c r="S26" s="128"/>
      <c r="T26" s="128"/>
      <c r="U26" s="128"/>
      <c r="Z26" s="161"/>
      <c r="AH26" s="128"/>
      <c r="AI26" s="162"/>
      <c r="AJ26" s="162"/>
      <c r="AK26" s="162"/>
      <c r="AL26" s="162"/>
      <c r="AM26" s="128"/>
      <c r="AN26" s="128"/>
      <c r="AQ26" s="128"/>
      <c r="AR26" s="128"/>
      <c r="AS26" s="128"/>
      <c r="AT26" s="128"/>
      <c r="AU26" s="128"/>
      <c r="AV26" s="128"/>
    </row>
    <row r="27" ht="16.5" customHeight="1">
      <c r="A27" s="128"/>
      <c r="B27" s="128"/>
      <c r="C27" s="128"/>
      <c r="D27" s="128"/>
      <c r="E27" s="128"/>
      <c r="F27" s="128"/>
      <c r="G27" s="128"/>
      <c r="H27" s="128"/>
      <c r="I27" s="128"/>
      <c r="J27" s="128"/>
      <c r="K27" s="128"/>
      <c r="L27" s="128"/>
      <c r="M27" s="128"/>
      <c r="N27" s="128"/>
      <c r="O27" s="128"/>
      <c r="P27" s="128"/>
      <c r="Q27" s="128"/>
      <c r="R27" s="128"/>
      <c r="S27" s="128"/>
      <c r="T27" s="128"/>
      <c r="U27" s="128"/>
      <c r="Z27" s="161"/>
      <c r="AH27" s="128"/>
      <c r="AI27" s="162"/>
      <c r="AJ27" s="162"/>
      <c r="AK27" s="162"/>
      <c r="AL27" s="162"/>
      <c r="AM27" s="128"/>
      <c r="AN27" s="128"/>
      <c r="AQ27" s="128"/>
      <c r="AR27" s="128"/>
      <c r="AS27" s="128"/>
      <c r="AT27" s="128"/>
      <c r="AU27" s="128"/>
      <c r="AV27" s="128"/>
    </row>
    <row r="28" ht="16.5" customHeight="1">
      <c r="A28" s="128"/>
      <c r="B28" s="128"/>
      <c r="C28" s="128"/>
      <c r="D28" s="128"/>
      <c r="E28" s="128"/>
      <c r="F28" s="128"/>
      <c r="G28" s="128"/>
      <c r="H28" s="128"/>
      <c r="I28" s="128"/>
      <c r="J28" s="128"/>
      <c r="K28" s="128"/>
      <c r="L28" s="128"/>
      <c r="M28" s="128"/>
      <c r="N28" s="128"/>
      <c r="O28" s="128"/>
      <c r="P28" s="128"/>
      <c r="Q28" s="128"/>
      <c r="R28" s="128"/>
      <c r="S28" s="128"/>
      <c r="T28" s="128"/>
      <c r="U28" s="128"/>
      <c r="Z28" s="161"/>
      <c r="AH28" s="128"/>
      <c r="AI28" s="162"/>
      <c r="AJ28" s="162"/>
      <c r="AK28" s="162"/>
      <c r="AL28" s="162"/>
      <c r="AM28" s="128"/>
      <c r="AN28" s="128"/>
      <c r="AQ28" s="128"/>
      <c r="AR28" s="128"/>
      <c r="AS28" s="128"/>
      <c r="AT28" s="128"/>
      <c r="AU28" s="128"/>
      <c r="AV28" s="128"/>
    </row>
    <row r="29" ht="16.5" customHeight="1">
      <c r="A29" s="128"/>
      <c r="B29" s="128"/>
      <c r="C29" s="128"/>
      <c r="D29" s="128"/>
      <c r="E29" s="128"/>
      <c r="F29" s="128"/>
      <c r="G29" s="128"/>
      <c r="H29" s="128"/>
      <c r="I29" s="128"/>
      <c r="J29" s="128"/>
      <c r="K29" s="128"/>
      <c r="L29" s="128"/>
      <c r="M29" s="128"/>
      <c r="N29" s="128"/>
      <c r="O29" s="128"/>
      <c r="P29" s="128"/>
      <c r="Q29" s="128"/>
      <c r="R29" s="128"/>
      <c r="S29" s="128"/>
      <c r="T29" s="128"/>
      <c r="U29" s="128"/>
      <c r="Z29" s="161"/>
      <c r="AH29" s="128"/>
      <c r="AI29" s="162"/>
      <c r="AJ29" s="162"/>
      <c r="AK29" s="162"/>
      <c r="AL29" s="162"/>
      <c r="AM29" s="128"/>
      <c r="AN29" s="128"/>
      <c r="AQ29" s="128"/>
      <c r="AR29" s="128"/>
      <c r="AS29" s="128"/>
      <c r="AT29" s="128"/>
      <c r="AU29" s="128"/>
      <c r="AV29" s="128"/>
    </row>
    <row r="30" ht="16.5" customHeight="1">
      <c r="A30" s="128"/>
      <c r="B30" s="128"/>
      <c r="C30" s="128"/>
      <c r="D30" s="128"/>
      <c r="E30" s="128"/>
      <c r="F30" s="128"/>
      <c r="G30" s="128"/>
      <c r="H30" s="128"/>
      <c r="I30" s="128"/>
      <c r="J30" s="128"/>
      <c r="K30" s="128"/>
      <c r="L30" s="128"/>
      <c r="M30" s="128"/>
      <c r="N30" s="128"/>
      <c r="O30" s="128"/>
      <c r="P30" s="128"/>
      <c r="Q30" s="128"/>
      <c r="R30" s="128"/>
      <c r="S30" s="128"/>
      <c r="T30" s="128"/>
      <c r="U30" s="128"/>
      <c r="Z30" s="161"/>
      <c r="AH30" s="128"/>
      <c r="AI30" s="162"/>
      <c r="AJ30" s="162"/>
      <c r="AK30" s="162"/>
      <c r="AL30" s="162"/>
      <c r="AM30" s="128"/>
      <c r="AN30" s="128"/>
      <c r="AQ30" s="128"/>
      <c r="AR30" s="128"/>
      <c r="AS30" s="128"/>
      <c r="AT30" s="128"/>
      <c r="AU30" s="128"/>
      <c r="AV30" s="128"/>
    </row>
    <row r="31" ht="16.5" customHeight="1">
      <c r="A31" s="128"/>
      <c r="B31" s="128"/>
      <c r="C31" s="128"/>
      <c r="D31" s="128"/>
      <c r="E31" s="128"/>
      <c r="F31" s="128"/>
      <c r="G31" s="128"/>
      <c r="H31" s="128"/>
      <c r="I31" s="128"/>
      <c r="J31" s="128"/>
      <c r="K31" s="128"/>
      <c r="L31" s="128"/>
      <c r="M31" s="128"/>
      <c r="N31" s="128"/>
      <c r="O31" s="128"/>
      <c r="P31" s="128"/>
      <c r="Q31" s="128"/>
      <c r="R31" s="128"/>
      <c r="S31" s="128"/>
      <c r="T31" s="128"/>
      <c r="U31" s="128"/>
      <c r="Z31" s="161"/>
      <c r="AH31" s="128"/>
      <c r="AI31" s="162"/>
      <c r="AJ31" s="162"/>
      <c r="AK31" s="162"/>
      <c r="AL31" s="162"/>
      <c r="AM31" s="128"/>
      <c r="AN31" s="128"/>
      <c r="AQ31" s="128"/>
      <c r="AR31" s="128"/>
      <c r="AS31" s="128"/>
      <c r="AT31" s="128"/>
      <c r="AU31" s="128"/>
      <c r="AV31" s="128"/>
    </row>
    <row r="32" ht="16.5" customHeight="1">
      <c r="A32" s="128"/>
      <c r="B32" s="128"/>
      <c r="C32" s="128"/>
      <c r="D32" s="128"/>
      <c r="E32" s="128"/>
      <c r="F32" s="128"/>
      <c r="G32" s="128"/>
      <c r="H32" s="128"/>
      <c r="I32" s="128"/>
      <c r="J32" s="128"/>
      <c r="K32" s="128"/>
      <c r="L32" s="128"/>
      <c r="M32" s="128"/>
      <c r="N32" s="128"/>
      <c r="O32" s="128"/>
      <c r="P32" s="128"/>
      <c r="Q32" s="128"/>
      <c r="R32" s="128"/>
      <c r="S32" s="128"/>
      <c r="T32" s="128"/>
      <c r="U32" s="128"/>
      <c r="Z32" s="161"/>
      <c r="AH32" s="128"/>
      <c r="AI32" s="162"/>
      <c r="AJ32" s="162"/>
      <c r="AK32" s="162"/>
      <c r="AL32" s="162"/>
      <c r="AM32" s="128"/>
      <c r="AN32" s="128"/>
      <c r="AQ32" s="128"/>
      <c r="AR32" s="128"/>
      <c r="AS32" s="128"/>
      <c r="AT32" s="128"/>
      <c r="AU32" s="128"/>
      <c r="AV32" s="128"/>
    </row>
    <row r="33" ht="16.5" customHeight="1">
      <c r="A33" s="128"/>
      <c r="B33" s="128"/>
      <c r="C33" s="128"/>
      <c r="D33" s="128"/>
      <c r="E33" s="128"/>
      <c r="F33" s="128"/>
      <c r="G33" s="128"/>
      <c r="H33" s="128"/>
      <c r="I33" s="128"/>
      <c r="J33" s="128"/>
      <c r="K33" s="128"/>
      <c r="L33" s="128"/>
      <c r="M33" s="128"/>
      <c r="N33" s="128"/>
      <c r="O33" s="128"/>
      <c r="P33" s="128"/>
      <c r="Q33" s="128"/>
      <c r="R33" s="128"/>
      <c r="S33" s="128"/>
      <c r="T33" s="128"/>
      <c r="U33" s="128"/>
      <c r="Z33" s="161"/>
      <c r="AH33" s="128"/>
      <c r="AI33" s="162"/>
      <c r="AJ33" s="162"/>
      <c r="AK33" s="162"/>
      <c r="AL33" s="162"/>
      <c r="AM33" s="128"/>
      <c r="AN33" s="128"/>
      <c r="AQ33" s="128"/>
      <c r="AR33" s="128"/>
      <c r="AS33" s="128"/>
      <c r="AT33" s="128"/>
      <c r="AU33" s="128"/>
      <c r="AV33" s="128"/>
    </row>
    <row r="34" ht="16.5" customHeight="1">
      <c r="A34" s="128"/>
      <c r="B34" s="128"/>
      <c r="C34" s="128"/>
      <c r="D34" s="128"/>
      <c r="E34" s="128"/>
      <c r="F34" s="128"/>
      <c r="G34" s="128"/>
      <c r="H34" s="128"/>
      <c r="I34" s="128"/>
      <c r="J34" s="128"/>
      <c r="K34" s="128"/>
      <c r="L34" s="128"/>
      <c r="M34" s="128"/>
      <c r="N34" s="128"/>
      <c r="O34" s="128"/>
      <c r="P34" s="128"/>
      <c r="Q34" s="128"/>
      <c r="R34" s="128"/>
      <c r="S34" s="128"/>
      <c r="T34" s="128"/>
      <c r="U34" s="128"/>
      <c r="Z34" s="161"/>
      <c r="AH34" s="128"/>
      <c r="AI34" s="162"/>
      <c r="AJ34" s="162"/>
      <c r="AK34" s="162"/>
      <c r="AL34" s="162"/>
      <c r="AM34" s="128"/>
      <c r="AN34" s="128"/>
      <c r="AQ34" s="128"/>
      <c r="AR34" s="128"/>
      <c r="AS34" s="128"/>
      <c r="AT34" s="128"/>
      <c r="AU34" s="128"/>
      <c r="AV34" s="128"/>
    </row>
    <row r="35" ht="16.5" customHeight="1">
      <c r="A35" s="128"/>
      <c r="B35" s="128"/>
      <c r="C35" s="128"/>
      <c r="D35" s="128"/>
      <c r="E35" s="128"/>
      <c r="F35" s="128"/>
      <c r="G35" s="128"/>
      <c r="H35" s="128"/>
      <c r="I35" s="128"/>
      <c r="J35" s="128"/>
      <c r="K35" s="128"/>
      <c r="L35" s="128"/>
      <c r="M35" s="128"/>
      <c r="N35" s="128"/>
      <c r="O35" s="128"/>
      <c r="P35" s="128"/>
      <c r="Q35" s="128"/>
      <c r="R35" s="128"/>
      <c r="S35" s="128"/>
      <c r="T35" s="128"/>
      <c r="U35" s="128"/>
      <c r="Z35" s="161"/>
      <c r="AH35" s="128"/>
      <c r="AI35" s="162"/>
      <c r="AJ35" s="162"/>
      <c r="AK35" s="162"/>
      <c r="AL35" s="162"/>
      <c r="AM35" s="128"/>
      <c r="AN35" s="128"/>
      <c r="AQ35" s="128"/>
      <c r="AR35" s="128"/>
      <c r="AS35" s="128"/>
      <c r="AT35" s="128"/>
      <c r="AU35" s="128"/>
      <c r="AV35" s="128"/>
    </row>
    <row r="36" ht="16.5" customHeight="1">
      <c r="A36" s="128"/>
      <c r="B36" s="128"/>
      <c r="C36" s="128"/>
      <c r="D36" s="128"/>
      <c r="E36" s="128"/>
      <c r="F36" s="128"/>
      <c r="G36" s="128"/>
      <c r="H36" s="128"/>
      <c r="I36" s="128"/>
      <c r="J36" s="128"/>
      <c r="K36" s="128"/>
      <c r="L36" s="128"/>
      <c r="M36" s="128"/>
      <c r="N36" s="128"/>
      <c r="O36" s="128"/>
      <c r="P36" s="128"/>
      <c r="Q36" s="128"/>
      <c r="R36" s="128"/>
      <c r="S36" s="128"/>
      <c r="T36" s="128"/>
      <c r="U36" s="128"/>
      <c r="Z36" s="161"/>
      <c r="AH36" s="128"/>
      <c r="AI36" s="162"/>
      <c r="AJ36" s="162"/>
      <c r="AK36" s="162"/>
      <c r="AL36" s="162"/>
      <c r="AM36" s="128"/>
      <c r="AN36" s="128"/>
      <c r="AQ36" s="128"/>
      <c r="AR36" s="128"/>
      <c r="AS36" s="128"/>
      <c r="AT36" s="128"/>
      <c r="AU36" s="128"/>
      <c r="AV36" s="128"/>
    </row>
    <row r="37" ht="16.5" customHeight="1">
      <c r="A37" s="128"/>
      <c r="B37" s="128"/>
      <c r="C37" s="128"/>
      <c r="D37" s="128"/>
      <c r="E37" s="128"/>
      <c r="F37" s="128"/>
      <c r="G37" s="128"/>
      <c r="H37" s="128"/>
      <c r="I37" s="128"/>
      <c r="J37" s="128"/>
      <c r="K37" s="128"/>
      <c r="L37" s="128"/>
      <c r="M37" s="128"/>
      <c r="N37" s="128"/>
      <c r="O37" s="128"/>
      <c r="P37" s="128"/>
      <c r="Q37" s="128"/>
      <c r="R37" s="128"/>
      <c r="S37" s="128"/>
      <c r="T37" s="128"/>
      <c r="U37" s="128"/>
      <c r="Z37" s="161"/>
      <c r="AH37" s="128"/>
      <c r="AI37" s="162"/>
      <c r="AJ37" s="162"/>
      <c r="AK37" s="162"/>
      <c r="AL37" s="162"/>
      <c r="AM37" s="128"/>
      <c r="AN37" s="128"/>
      <c r="AQ37" s="128"/>
      <c r="AR37" s="128"/>
      <c r="AS37" s="128"/>
      <c r="AT37" s="128"/>
      <c r="AU37" s="128"/>
      <c r="AV37" s="128"/>
    </row>
    <row r="38" ht="16.5" customHeight="1">
      <c r="A38" s="128"/>
      <c r="B38" s="128"/>
      <c r="C38" s="128"/>
      <c r="D38" s="128"/>
      <c r="E38" s="128"/>
      <c r="F38" s="128"/>
      <c r="G38" s="128"/>
      <c r="H38" s="128"/>
      <c r="I38" s="128"/>
      <c r="J38" s="128"/>
      <c r="K38" s="128"/>
      <c r="L38" s="128"/>
      <c r="M38" s="128"/>
      <c r="N38" s="128"/>
      <c r="O38" s="128"/>
      <c r="P38" s="128"/>
      <c r="Q38" s="128"/>
      <c r="R38" s="128"/>
      <c r="S38" s="128"/>
      <c r="T38" s="128"/>
      <c r="U38" s="128"/>
      <c r="Z38" s="161"/>
      <c r="AH38" s="128"/>
      <c r="AI38" s="162"/>
      <c r="AJ38" s="162"/>
      <c r="AK38" s="162"/>
      <c r="AL38" s="162"/>
      <c r="AM38" s="128"/>
      <c r="AN38" s="128"/>
      <c r="AQ38" s="128"/>
      <c r="AR38" s="128"/>
      <c r="AS38" s="128"/>
      <c r="AT38" s="128"/>
      <c r="AU38" s="128"/>
      <c r="AV38" s="128"/>
    </row>
    <row r="39" ht="16.5" customHeight="1">
      <c r="A39" s="128"/>
      <c r="B39" s="128"/>
      <c r="C39" s="128"/>
      <c r="D39" s="128"/>
      <c r="E39" s="128"/>
      <c r="F39" s="128"/>
      <c r="G39" s="128"/>
      <c r="H39" s="128"/>
      <c r="I39" s="128"/>
      <c r="J39" s="128"/>
      <c r="K39" s="128"/>
      <c r="L39" s="128"/>
      <c r="M39" s="128"/>
      <c r="N39" s="128"/>
      <c r="O39" s="128"/>
      <c r="P39" s="128"/>
      <c r="Q39" s="128"/>
      <c r="R39" s="128"/>
      <c r="S39" s="128"/>
      <c r="T39" s="128"/>
      <c r="U39" s="128"/>
      <c r="Z39" s="161"/>
      <c r="AH39" s="128"/>
      <c r="AI39" s="162"/>
      <c r="AJ39" s="162"/>
      <c r="AK39" s="162"/>
      <c r="AL39" s="162"/>
      <c r="AM39" s="128"/>
      <c r="AN39" s="128"/>
      <c r="AQ39" s="128"/>
      <c r="AR39" s="128"/>
      <c r="AS39" s="128"/>
      <c r="AT39" s="128"/>
      <c r="AU39" s="128"/>
      <c r="AV39" s="128"/>
    </row>
    <row r="40" ht="16.5" customHeight="1">
      <c r="A40" s="128"/>
      <c r="B40" s="128"/>
      <c r="C40" s="128"/>
      <c r="D40" s="128"/>
      <c r="E40" s="128"/>
      <c r="F40" s="128"/>
      <c r="G40" s="128"/>
      <c r="H40" s="128"/>
      <c r="I40" s="128"/>
      <c r="J40" s="128"/>
      <c r="K40" s="128"/>
      <c r="L40" s="128"/>
      <c r="M40" s="128"/>
      <c r="N40" s="128"/>
      <c r="O40" s="128"/>
      <c r="P40" s="128"/>
      <c r="Q40" s="128"/>
      <c r="R40" s="128"/>
      <c r="S40" s="128"/>
      <c r="T40" s="128"/>
      <c r="U40" s="128"/>
      <c r="Z40" s="161"/>
      <c r="AH40" s="128"/>
      <c r="AI40" s="162"/>
      <c r="AJ40" s="162"/>
      <c r="AK40" s="162"/>
      <c r="AL40" s="162"/>
      <c r="AM40" s="128"/>
      <c r="AN40" s="128"/>
      <c r="AQ40" s="128"/>
      <c r="AR40" s="128"/>
      <c r="AS40" s="128"/>
      <c r="AT40" s="128"/>
      <c r="AU40" s="128"/>
      <c r="AV40" s="128"/>
    </row>
    <row r="41" ht="16.5" customHeight="1">
      <c r="A41" s="128"/>
      <c r="B41" s="128"/>
      <c r="C41" s="128"/>
      <c r="D41" s="128"/>
      <c r="E41" s="128"/>
      <c r="F41" s="128"/>
      <c r="G41" s="128"/>
      <c r="H41" s="128"/>
      <c r="I41" s="128"/>
      <c r="J41" s="128"/>
      <c r="K41" s="128"/>
      <c r="L41" s="128"/>
      <c r="M41" s="128"/>
      <c r="N41" s="128"/>
      <c r="O41" s="128"/>
      <c r="P41" s="128"/>
      <c r="Q41" s="128"/>
      <c r="R41" s="128"/>
      <c r="S41" s="128"/>
      <c r="T41" s="128"/>
      <c r="U41" s="128"/>
      <c r="Z41" s="161"/>
      <c r="AH41" s="128"/>
      <c r="AI41" s="162"/>
      <c r="AJ41" s="162"/>
      <c r="AK41" s="162"/>
      <c r="AL41" s="162"/>
      <c r="AM41" s="128"/>
      <c r="AN41" s="128"/>
      <c r="AQ41" s="128"/>
      <c r="AR41" s="128"/>
      <c r="AS41" s="128"/>
      <c r="AT41" s="128"/>
      <c r="AU41" s="128"/>
      <c r="AV41" s="128"/>
    </row>
    <row r="42" ht="16.5" customHeight="1">
      <c r="A42" s="128"/>
      <c r="B42" s="128"/>
      <c r="C42" s="128"/>
      <c r="D42" s="128"/>
      <c r="E42" s="128"/>
      <c r="F42" s="128"/>
      <c r="G42" s="128"/>
      <c r="H42" s="128"/>
      <c r="I42" s="128"/>
      <c r="J42" s="128"/>
      <c r="K42" s="128"/>
      <c r="L42" s="128"/>
      <c r="M42" s="128"/>
      <c r="N42" s="128"/>
      <c r="O42" s="128"/>
      <c r="P42" s="128"/>
      <c r="Q42" s="128"/>
      <c r="R42" s="128"/>
      <c r="S42" s="128"/>
      <c r="T42" s="128"/>
      <c r="U42" s="128"/>
      <c r="Z42" s="161"/>
      <c r="AH42" s="128"/>
      <c r="AI42" s="162"/>
      <c r="AJ42" s="162"/>
      <c r="AK42" s="162"/>
      <c r="AL42" s="162"/>
      <c r="AM42" s="128"/>
      <c r="AN42" s="128"/>
      <c r="AQ42" s="128"/>
      <c r="AR42" s="128"/>
      <c r="AS42" s="128"/>
      <c r="AT42" s="128"/>
      <c r="AU42" s="128"/>
      <c r="AV42" s="128"/>
    </row>
    <row r="43" ht="16.5" customHeight="1">
      <c r="A43" s="128"/>
      <c r="B43" s="128"/>
      <c r="C43" s="128"/>
      <c r="D43" s="128"/>
      <c r="E43" s="128"/>
      <c r="F43" s="128"/>
      <c r="G43" s="128"/>
      <c r="H43" s="128"/>
      <c r="I43" s="128"/>
      <c r="J43" s="128"/>
      <c r="K43" s="128"/>
      <c r="L43" s="128"/>
      <c r="M43" s="128"/>
      <c r="N43" s="128"/>
      <c r="O43" s="128"/>
      <c r="P43" s="128"/>
      <c r="Q43" s="128"/>
      <c r="R43" s="128"/>
      <c r="S43" s="128"/>
      <c r="T43" s="128"/>
      <c r="U43" s="128"/>
      <c r="Z43" s="161"/>
      <c r="AH43" s="128"/>
      <c r="AI43" s="162"/>
      <c r="AJ43" s="162"/>
      <c r="AK43" s="162"/>
      <c r="AL43" s="162"/>
      <c r="AM43" s="128"/>
      <c r="AN43" s="128"/>
      <c r="AQ43" s="128"/>
      <c r="AR43" s="128"/>
      <c r="AS43" s="128"/>
      <c r="AT43" s="128"/>
      <c r="AU43" s="128"/>
      <c r="AV43" s="128"/>
    </row>
    <row r="44" ht="16.5" customHeight="1">
      <c r="A44" s="128"/>
      <c r="B44" s="128"/>
      <c r="C44" s="128"/>
      <c r="D44" s="128"/>
      <c r="E44" s="128"/>
      <c r="F44" s="128"/>
      <c r="G44" s="128"/>
      <c r="H44" s="128"/>
      <c r="I44" s="128"/>
      <c r="J44" s="128"/>
      <c r="K44" s="128"/>
      <c r="L44" s="128"/>
      <c r="M44" s="128"/>
      <c r="N44" s="128"/>
      <c r="O44" s="128"/>
      <c r="P44" s="128"/>
      <c r="Q44" s="128"/>
      <c r="R44" s="128"/>
      <c r="S44" s="128"/>
      <c r="T44" s="128"/>
      <c r="U44" s="128"/>
      <c r="Z44" s="161"/>
      <c r="AH44" s="128"/>
      <c r="AI44" s="162"/>
      <c r="AJ44" s="162"/>
      <c r="AK44" s="162"/>
      <c r="AL44" s="162"/>
      <c r="AM44" s="128"/>
      <c r="AN44" s="128"/>
      <c r="AQ44" s="128"/>
      <c r="AR44" s="128"/>
      <c r="AS44" s="128"/>
      <c r="AT44" s="128"/>
      <c r="AU44" s="128"/>
      <c r="AV44" s="128"/>
    </row>
    <row r="45" ht="16.5" customHeight="1">
      <c r="A45" s="128"/>
      <c r="B45" s="128"/>
      <c r="C45" s="128"/>
      <c r="D45" s="128"/>
      <c r="E45" s="128"/>
      <c r="F45" s="128"/>
      <c r="G45" s="128"/>
      <c r="H45" s="128"/>
      <c r="I45" s="128"/>
      <c r="J45" s="128"/>
      <c r="K45" s="128"/>
      <c r="L45" s="128"/>
      <c r="M45" s="128"/>
      <c r="N45" s="128"/>
      <c r="O45" s="128"/>
      <c r="P45" s="128"/>
      <c r="Q45" s="128"/>
      <c r="R45" s="128"/>
      <c r="S45" s="128"/>
      <c r="T45" s="128"/>
      <c r="U45" s="128"/>
      <c r="Z45" s="161"/>
      <c r="AH45" s="128"/>
      <c r="AI45" s="162"/>
      <c r="AJ45" s="162"/>
      <c r="AK45" s="162"/>
      <c r="AL45" s="162"/>
      <c r="AM45" s="128"/>
      <c r="AN45" s="128"/>
      <c r="AQ45" s="128"/>
      <c r="AR45" s="128"/>
      <c r="AS45" s="128"/>
      <c r="AT45" s="128"/>
      <c r="AU45" s="128"/>
      <c r="AV45" s="128"/>
    </row>
    <row r="46" ht="16.5" customHeight="1">
      <c r="A46" s="128"/>
      <c r="B46" s="128"/>
      <c r="C46" s="128"/>
      <c r="D46" s="128"/>
      <c r="E46" s="128"/>
      <c r="F46" s="128"/>
      <c r="G46" s="128"/>
      <c r="H46" s="128"/>
      <c r="I46" s="128"/>
      <c r="J46" s="128"/>
      <c r="K46" s="128"/>
      <c r="L46" s="128"/>
      <c r="M46" s="128"/>
      <c r="N46" s="128"/>
      <c r="O46" s="128"/>
      <c r="P46" s="128"/>
      <c r="Q46" s="128"/>
      <c r="R46" s="128"/>
      <c r="S46" s="128"/>
      <c r="T46" s="128"/>
      <c r="U46" s="128"/>
      <c r="Z46" s="161"/>
      <c r="AH46" s="128"/>
      <c r="AI46" s="162"/>
      <c r="AJ46" s="162"/>
      <c r="AK46" s="162"/>
      <c r="AL46" s="162"/>
      <c r="AM46" s="128"/>
      <c r="AN46" s="128"/>
      <c r="AQ46" s="128"/>
      <c r="AR46" s="128"/>
      <c r="AS46" s="128"/>
      <c r="AT46" s="128"/>
      <c r="AU46" s="128"/>
      <c r="AV46" s="128"/>
    </row>
    <row r="47" ht="16.5" customHeight="1">
      <c r="A47" s="128"/>
      <c r="B47" s="128"/>
      <c r="C47" s="128"/>
      <c r="D47" s="128"/>
      <c r="E47" s="128"/>
      <c r="F47" s="128"/>
      <c r="G47" s="128"/>
      <c r="H47" s="128"/>
      <c r="I47" s="128"/>
      <c r="J47" s="128"/>
      <c r="K47" s="128"/>
      <c r="L47" s="128"/>
      <c r="M47" s="128"/>
      <c r="N47" s="128"/>
      <c r="O47" s="128"/>
      <c r="P47" s="128"/>
      <c r="Q47" s="128"/>
      <c r="R47" s="128"/>
      <c r="S47" s="128"/>
      <c r="T47" s="128"/>
      <c r="U47" s="128"/>
      <c r="Z47" s="161"/>
      <c r="AH47" s="128"/>
      <c r="AI47" s="162"/>
      <c r="AJ47" s="162"/>
      <c r="AK47" s="162"/>
      <c r="AL47" s="162"/>
      <c r="AM47" s="128"/>
      <c r="AN47" s="128"/>
      <c r="AQ47" s="128"/>
      <c r="AR47" s="128"/>
      <c r="AS47" s="128"/>
      <c r="AT47" s="128"/>
      <c r="AU47" s="128"/>
      <c r="AV47" s="128"/>
    </row>
    <row r="48" ht="16.5" customHeight="1">
      <c r="A48" s="128"/>
      <c r="B48" s="128"/>
      <c r="C48" s="128"/>
      <c r="D48" s="128"/>
      <c r="E48" s="128"/>
      <c r="F48" s="128"/>
      <c r="G48" s="128"/>
      <c r="H48" s="128"/>
      <c r="I48" s="128"/>
      <c r="J48" s="128"/>
      <c r="K48" s="128"/>
      <c r="L48" s="128"/>
      <c r="M48" s="128"/>
      <c r="N48" s="128"/>
      <c r="O48" s="128"/>
      <c r="P48" s="128"/>
      <c r="Q48" s="128"/>
      <c r="R48" s="128"/>
      <c r="S48" s="128"/>
      <c r="T48" s="128"/>
      <c r="U48" s="128"/>
      <c r="Z48" s="161"/>
      <c r="AH48" s="128"/>
      <c r="AI48" s="162"/>
      <c r="AJ48" s="162"/>
      <c r="AK48" s="162"/>
      <c r="AL48" s="162"/>
      <c r="AM48" s="128"/>
      <c r="AN48" s="128"/>
      <c r="AQ48" s="128"/>
      <c r="AR48" s="128"/>
      <c r="AS48" s="128"/>
      <c r="AT48" s="128"/>
      <c r="AU48" s="128"/>
      <c r="AV48" s="128"/>
    </row>
    <row r="49" ht="16.5" customHeight="1">
      <c r="A49" s="128"/>
      <c r="B49" s="128"/>
      <c r="C49" s="128"/>
      <c r="D49" s="128"/>
      <c r="E49" s="128"/>
      <c r="F49" s="128"/>
      <c r="G49" s="128"/>
      <c r="H49" s="128"/>
      <c r="I49" s="128"/>
      <c r="J49" s="128"/>
      <c r="K49" s="128"/>
      <c r="L49" s="128"/>
      <c r="M49" s="128"/>
      <c r="N49" s="128"/>
      <c r="O49" s="128"/>
      <c r="P49" s="128"/>
      <c r="Q49" s="128"/>
      <c r="R49" s="128"/>
      <c r="S49" s="128"/>
      <c r="T49" s="128"/>
      <c r="U49" s="128"/>
      <c r="Z49" s="161"/>
      <c r="AH49" s="128"/>
      <c r="AI49" s="162"/>
      <c r="AJ49" s="162"/>
      <c r="AK49" s="162"/>
      <c r="AL49" s="162"/>
      <c r="AM49" s="128"/>
      <c r="AN49" s="128"/>
      <c r="AQ49" s="128"/>
      <c r="AR49" s="128"/>
      <c r="AS49" s="128"/>
      <c r="AT49" s="128"/>
      <c r="AU49" s="128"/>
      <c r="AV49" s="128"/>
    </row>
    <row r="50" ht="16.5" customHeight="1">
      <c r="A50" s="128"/>
      <c r="B50" s="128"/>
      <c r="C50" s="128"/>
      <c r="D50" s="128"/>
      <c r="E50" s="128"/>
      <c r="F50" s="128"/>
      <c r="G50" s="128"/>
      <c r="H50" s="128"/>
      <c r="I50" s="128"/>
      <c r="J50" s="128"/>
      <c r="K50" s="128"/>
      <c r="L50" s="128"/>
      <c r="M50" s="128"/>
      <c r="N50" s="128"/>
      <c r="O50" s="128"/>
      <c r="P50" s="128"/>
      <c r="Q50" s="128"/>
      <c r="R50" s="128"/>
      <c r="S50" s="128"/>
      <c r="T50" s="128"/>
      <c r="U50" s="128"/>
      <c r="Z50" s="161"/>
      <c r="AH50" s="128"/>
      <c r="AI50" s="162"/>
      <c r="AJ50" s="162"/>
      <c r="AK50" s="162"/>
      <c r="AL50" s="162"/>
      <c r="AM50" s="128"/>
      <c r="AN50" s="128"/>
      <c r="AQ50" s="128"/>
      <c r="AR50" s="128"/>
      <c r="AS50" s="128"/>
      <c r="AT50" s="128"/>
      <c r="AU50" s="128"/>
      <c r="AV50" s="128"/>
    </row>
    <row r="51" ht="16.5" customHeight="1">
      <c r="A51" s="128"/>
      <c r="B51" s="128"/>
      <c r="C51" s="128"/>
      <c r="D51" s="128"/>
      <c r="E51" s="128"/>
      <c r="F51" s="128"/>
      <c r="G51" s="128"/>
      <c r="H51" s="128"/>
      <c r="I51" s="128"/>
      <c r="J51" s="128"/>
      <c r="K51" s="128"/>
      <c r="L51" s="128"/>
      <c r="M51" s="128"/>
      <c r="N51" s="128"/>
      <c r="O51" s="128"/>
      <c r="P51" s="128"/>
      <c r="Q51" s="128"/>
      <c r="R51" s="128"/>
      <c r="S51" s="128"/>
      <c r="T51" s="128"/>
      <c r="U51" s="128"/>
      <c r="Z51" s="161"/>
      <c r="AH51" s="128"/>
      <c r="AI51" s="162"/>
      <c r="AJ51" s="162"/>
      <c r="AK51" s="162"/>
      <c r="AL51" s="162"/>
      <c r="AM51" s="128"/>
      <c r="AN51" s="128"/>
      <c r="AQ51" s="128"/>
      <c r="AR51" s="128"/>
      <c r="AS51" s="128"/>
      <c r="AT51" s="128"/>
      <c r="AU51" s="128"/>
      <c r="AV51" s="128"/>
    </row>
    <row r="52" ht="16.5" customHeight="1">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Y52" s="128"/>
      <c r="Z52" s="161"/>
      <c r="AE52" s="128"/>
      <c r="AH52" s="128"/>
      <c r="AI52" s="162"/>
      <c r="AJ52" s="162"/>
      <c r="AK52" s="162"/>
      <c r="AL52" s="162"/>
      <c r="AM52" s="128"/>
      <c r="AN52" s="128"/>
      <c r="AQ52" s="128"/>
      <c r="AR52" s="128"/>
      <c r="AS52" s="128"/>
      <c r="AT52" s="128"/>
      <c r="AU52" s="128"/>
      <c r="AV52" s="128"/>
    </row>
    <row r="53" ht="16.5" customHeight="1">
      <c r="A53" s="128"/>
      <c r="B53" s="128"/>
      <c r="C53" s="128"/>
      <c r="D53" s="128"/>
      <c r="E53" s="128"/>
      <c r="F53" s="128"/>
      <c r="G53" s="128"/>
      <c r="H53" s="128"/>
      <c r="I53" s="128"/>
      <c r="J53" s="128"/>
      <c r="K53" s="128"/>
      <c r="L53" s="128"/>
      <c r="M53" s="128"/>
      <c r="N53" s="128"/>
      <c r="O53" s="128"/>
      <c r="P53" s="128"/>
      <c r="Q53" s="128"/>
      <c r="R53" s="128"/>
      <c r="S53" s="128"/>
      <c r="T53" s="128"/>
      <c r="U53" s="128"/>
      <c r="Z53" s="161"/>
      <c r="AH53" s="128"/>
      <c r="AI53" s="162"/>
      <c r="AJ53" s="162"/>
      <c r="AK53" s="162"/>
      <c r="AL53" s="162"/>
      <c r="AM53" s="128"/>
      <c r="AN53" s="128"/>
      <c r="AQ53" s="128"/>
      <c r="AR53" s="128"/>
      <c r="AS53" s="128"/>
      <c r="AT53" s="128"/>
      <c r="AU53" s="128"/>
      <c r="AV53" s="128"/>
    </row>
    <row r="54" ht="16.5" customHeight="1">
      <c r="A54" s="128"/>
      <c r="B54" s="128"/>
      <c r="C54" s="128"/>
      <c r="D54" s="128"/>
      <c r="E54" s="128"/>
      <c r="F54" s="128"/>
      <c r="G54" s="128"/>
      <c r="H54" s="128"/>
      <c r="I54" s="128"/>
      <c r="J54" s="128"/>
      <c r="K54" s="128"/>
      <c r="L54" s="128"/>
      <c r="M54" s="128"/>
      <c r="N54" s="128"/>
      <c r="O54" s="128"/>
      <c r="P54" s="128"/>
      <c r="Q54" s="128"/>
      <c r="R54" s="128"/>
      <c r="S54" s="128"/>
      <c r="T54" s="128"/>
      <c r="U54" s="128"/>
      <c r="Z54" s="161"/>
      <c r="AH54" s="128"/>
      <c r="AI54" s="162"/>
      <c r="AJ54" s="162"/>
      <c r="AK54" s="162"/>
      <c r="AL54" s="162"/>
      <c r="AM54" s="128"/>
      <c r="AN54" s="128"/>
      <c r="AQ54" s="128"/>
      <c r="AR54" s="128"/>
      <c r="AS54" s="128"/>
      <c r="AT54" s="128"/>
      <c r="AU54" s="128"/>
      <c r="AV54" s="128"/>
    </row>
    <row r="55" ht="16.5" customHeight="1">
      <c r="A55" s="128"/>
      <c r="B55" s="128"/>
      <c r="C55" s="128"/>
      <c r="D55" s="128"/>
      <c r="E55" s="128"/>
      <c r="F55" s="128"/>
      <c r="G55" s="128"/>
      <c r="H55" s="128"/>
      <c r="I55" s="128"/>
      <c r="J55" s="128"/>
      <c r="K55" s="128"/>
      <c r="L55" s="128"/>
      <c r="M55" s="128"/>
      <c r="N55" s="128"/>
      <c r="O55" s="128"/>
      <c r="P55" s="128"/>
      <c r="Q55" s="128"/>
      <c r="R55" s="128"/>
      <c r="S55" s="128"/>
      <c r="T55" s="128"/>
      <c r="U55" s="128"/>
      <c r="Z55" s="161"/>
      <c r="AH55" s="128"/>
      <c r="AI55" s="162"/>
      <c r="AJ55" s="162"/>
      <c r="AK55" s="162"/>
      <c r="AL55" s="162"/>
      <c r="AM55" s="128"/>
      <c r="AN55" s="128"/>
      <c r="AQ55" s="128"/>
      <c r="AR55" s="128"/>
      <c r="AS55" s="128"/>
      <c r="AT55" s="128"/>
      <c r="AU55" s="128"/>
      <c r="AV55" s="128"/>
    </row>
    <row r="56" ht="16.5" customHeight="1">
      <c r="A56" s="128"/>
      <c r="B56" s="128"/>
      <c r="C56" s="128"/>
      <c r="D56" s="128"/>
      <c r="E56" s="128"/>
      <c r="F56" s="128"/>
      <c r="G56" s="128"/>
      <c r="H56" s="128"/>
      <c r="I56" s="128"/>
      <c r="J56" s="128"/>
      <c r="K56" s="128"/>
      <c r="L56" s="128"/>
      <c r="M56" s="128"/>
      <c r="N56" s="128"/>
      <c r="O56" s="128"/>
      <c r="P56" s="128"/>
      <c r="Q56" s="128"/>
      <c r="R56" s="128"/>
      <c r="S56" s="128"/>
      <c r="T56" s="128"/>
      <c r="U56" s="128"/>
      <c r="Z56" s="161"/>
      <c r="AH56" s="128"/>
      <c r="AI56" s="162"/>
      <c r="AJ56" s="162"/>
      <c r="AK56" s="162"/>
      <c r="AL56" s="162"/>
      <c r="AM56" s="128"/>
      <c r="AN56" s="128"/>
      <c r="AQ56" s="128"/>
      <c r="AR56" s="128"/>
      <c r="AS56" s="128"/>
      <c r="AT56" s="128"/>
      <c r="AU56" s="128"/>
      <c r="AV56" s="128"/>
    </row>
    <row r="57" ht="16.5" customHeight="1">
      <c r="A57" s="128"/>
      <c r="B57" s="128"/>
      <c r="C57" s="128"/>
      <c r="D57" s="128"/>
      <c r="E57" s="128"/>
      <c r="F57" s="128"/>
      <c r="G57" s="128"/>
      <c r="H57" s="128"/>
      <c r="I57" s="128"/>
      <c r="J57" s="128"/>
      <c r="K57" s="128"/>
      <c r="L57" s="128"/>
      <c r="M57" s="128"/>
      <c r="N57" s="128"/>
      <c r="O57" s="128"/>
      <c r="P57" s="128"/>
      <c r="Q57" s="128"/>
      <c r="R57" s="128"/>
      <c r="S57" s="128"/>
      <c r="T57" s="128"/>
      <c r="U57" s="128"/>
      <c r="Z57" s="161"/>
      <c r="AH57" s="128"/>
      <c r="AI57" s="162"/>
      <c r="AJ57" s="162"/>
      <c r="AK57" s="162"/>
      <c r="AL57" s="162"/>
      <c r="AM57" s="128"/>
      <c r="AN57" s="128"/>
      <c r="AQ57" s="128"/>
      <c r="AR57" s="128"/>
      <c r="AS57" s="128"/>
      <c r="AT57" s="128"/>
      <c r="AU57" s="128"/>
      <c r="AV57" s="128"/>
    </row>
    <row r="58" ht="16.5" customHeight="1">
      <c r="A58" s="128"/>
      <c r="B58" s="128"/>
      <c r="C58" s="128"/>
      <c r="D58" s="128"/>
      <c r="E58" s="128"/>
      <c r="F58" s="128"/>
      <c r="G58" s="128"/>
      <c r="H58" s="128"/>
      <c r="I58" s="128"/>
      <c r="J58" s="128"/>
      <c r="K58" s="128"/>
      <c r="L58" s="128"/>
      <c r="M58" s="128"/>
      <c r="N58" s="128"/>
      <c r="O58" s="128"/>
      <c r="P58" s="128"/>
      <c r="Q58" s="128"/>
      <c r="R58" s="128"/>
      <c r="S58" s="128"/>
      <c r="T58" s="128"/>
      <c r="U58" s="128"/>
      <c r="Z58" s="161"/>
      <c r="AH58" s="128"/>
      <c r="AI58" s="162"/>
      <c r="AJ58" s="162"/>
      <c r="AK58" s="162"/>
      <c r="AL58" s="162"/>
      <c r="AM58" s="128"/>
      <c r="AN58" s="128"/>
      <c r="AQ58" s="128"/>
      <c r="AR58" s="128"/>
      <c r="AS58" s="128"/>
      <c r="AT58" s="128"/>
      <c r="AU58" s="128"/>
      <c r="AV58" s="128"/>
    </row>
    <row r="59" ht="16.5" customHeight="1">
      <c r="A59" s="128"/>
      <c r="B59" s="128"/>
      <c r="C59" s="128"/>
      <c r="D59" s="128"/>
      <c r="E59" s="128"/>
      <c r="F59" s="128"/>
      <c r="G59" s="128"/>
      <c r="H59" s="128"/>
      <c r="I59" s="128"/>
      <c r="J59" s="128"/>
      <c r="K59" s="128"/>
      <c r="L59" s="128"/>
      <c r="M59" s="128"/>
      <c r="N59" s="128"/>
      <c r="O59" s="128"/>
      <c r="P59" s="128"/>
      <c r="Q59" s="128"/>
      <c r="R59" s="128"/>
      <c r="S59" s="128"/>
      <c r="T59" s="128"/>
      <c r="U59" s="128"/>
      <c r="Z59" s="161"/>
      <c r="AH59" s="128"/>
      <c r="AI59" s="162"/>
      <c r="AJ59" s="162"/>
      <c r="AK59" s="162"/>
      <c r="AL59" s="162"/>
      <c r="AM59" s="128"/>
      <c r="AN59" s="128"/>
      <c r="AQ59" s="128"/>
      <c r="AR59" s="128"/>
      <c r="AS59" s="128"/>
      <c r="AT59" s="128"/>
      <c r="AU59" s="128"/>
      <c r="AV59" s="128"/>
    </row>
    <row r="60" ht="16.5" customHeight="1">
      <c r="A60" s="128"/>
      <c r="B60" s="128"/>
      <c r="C60" s="128"/>
      <c r="D60" s="128"/>
      <c r="E60" s="128"/>
      <c r="F60" s="128"/>
      <c r="G60" s="128"/>
      <c r="H60" s="128"/>
      <c r="I60" s="128"/>
      <c r="J60" s="128"/>
      <c r="K60" s="128"/>
      <c r="L60" s="128"/>
      <c r="M60" s="128"/>
      <c r="N60" s="128"/>
      <c r="O60" s="128"/>
      <c r="P60" s="128"/>
      <c r="Q60" s="128"/>
      <c r="R60" s="128"/>
      <c r="S60" s="128"/>
      <c r="T60" s="128"/>
      <c r="U60" s="128"/>
      <c r="Z60" s="161"/>
      <c r="AH60" s="128"/>
      <c r="AI60" s="162"/>
      <c r="AJ60" s="162"/>
      <c r="AK60" s="162"/>
      <c r="AL60" s="162"/>
      <c r="AM60" s="128"/>
      <c r="AN60" s="128"/>
      <c r="AQ60" s="128"/>
      <c r="AR60" s="128"/>
      <c r="AS60" s="128"/>
      <c r="AT60" s="128"/>
      <c r="AU60" s="128"/>
      <c r="AV60" s="128"/>
    </row>
    <row r="61" ht="16.5" customHeight="1">
      <c r="A61" s="128"/>
      <c r="B61" s="128"/>
      <c r="C61" s="128"/>
      <c r="D61" s="128"/>
      <c r="E61" s="128"/>
      <c r="F61" s="128"/>
      <c r="G61" s="128"/>
      <c r="H61" s="128"/>
      <c r="I61" s="128"/>
      <c r="J61" s="128"/>
      <c r="K61" s="128"/>
      <c r="L61" s="128"/>
      <c r="M61" s="128"/>
      <c r="N61" s="128"/>
      <c r="O61" s="128"/>
      <c r="P61" s="128"/>
      <c r="Q61" s="128"/>
      <c r="R61" s="128"/>
      <c r="S61" s="128"/>
      <c r="T61" s="128"/>
      <c r="U61" s="128"/>
      <c r="Z61" s="161"/>
      <c r="AH61" s="128"/>
      <c r="AI61" s="162"/>
      <c r="AJ61" s="162"/>
      <c r="AK61" s="162"/>
      <c r="AL61" s="162"/>
      <c r="AM61" s="128"/>
      <c r="AN61" s="128"/>
      <c r="AQ61" s="128"/>
      <c r="AR61" s="128"/>
      <c r="AS61" s="128"/>
      <c r="AT61" s="128"/>
      <c r="AU61" s="128"/>
      <c r="AV61" s="128"/>
    </row>
    <row r="62" ht="16.5" customHeight="1">
      <c r="A62" s="128"/>
      <c r="B62" s="128"/>
      <c r="C62" s="128"/>
      <c r="D62" s="128"/>
      <c r="E62" s="128"/>
      <c r="F62" s="128"/>
      <c r="G62" s="128"/>
      <c r="H62" s="128"/>
      <c r="I62" s="128"/>
      <c r="J62" s="128"/>
      <c r="K62" s="128"/>
      <c r="L62" s="128"/>
      <c r="M62" s="128"/>
      <c r="N62" s="128"/>
      <c r="O62" s="128"/>
      <c r="P62" s="128"/>
      <c r="Q62" s="128"/>
      <c r="R62" s="128"/>
      <c r="S62" s="128"/>
      <c r="T62" s="128"/>
      <c r="U62" s="128"/>
      <c r="Z62" s="161"/>
      <c r="AH62" s="128"/>
      <c r="AI62" s="162"/>
      <c r="AJ62" s="162"/>
      <c r="AK62" s="162"/>
      <c r="AL62" s="162"/>
      <c r="AM62" s="128"/>
      <c r="AN62" s="128"/>
      <c r="AQ62" s="128"/>
      <c r="AR62" s="128"/>
      <c r="AS62" s="128"/>
      <c r="AT62" s="128"/>
      <c r="AU62" s="128"/>
      <c r="AV62" s="128"/>
    </row>
    <row r="63" ht="16.5" customHeight="1">
      <c r="A63" s="128"/>
      <c r="B63" s="128"/>
      <c r="C63" s="128"/>
      <c r="D63" s="128"/>
      <c r="E63" s="128"/>
      <c r="F63" s="128"/>
      <c r="G63" s="128"/>
      <c r="H63" s="128"/>
      <c r="I63" s="128"/>
      <c r="J63" s="128"/>
      <c r="K63" s="128"/>
      <c r="L63" s="128"/>
      <c r="M63" s="128"/>
      <c r="N63" s="128"/>
      <c r="O63" s="128"/>
      <c r="P63" s="128"/>
      <c r="Q63" s="128"/>
      <c r="R63" s="128"/>
      <c r="S63" s="128"/>
      <c r="T63" s="128"/>
      <c r="U63" s="128"/>
      <c r="Z63" s="161"/>
      <c r="AH63" s="128"/>
      <c r="AI63" s="162"/>
      <c r="AJ63" s="162"/>
      <c r="AK63" s="162"/>
      <c r="AL63" s="162"/>
      <c r="AM63" s="128"/>
      <c r="AN63" s="128"/>
      <c r="AQ63" s="128"/>
      <c r="AR63" s="128"/>
      <c r="AS63" s="128"/>
      <c r="AT63" s="128"/>
      <c r="AU63" s="128"/>
      <c r="AV63" s="128"/>
    </row>
    <row r="64" ht="16.5" customHeight="1">
      <c r="A64" s="128"/>
      <c r="B64" s="128"/>
      <c r="C64" s="128"/>
      <c r="D64" s="128"/>
      <c r="E64" s="128"/>
      <c r="F64" s="128"/>
      <c r="G64" s="128"/>
      <c r="H64" s="128"/>
      <c r="I64" s="128"/>
      <c r="J64" s="128"/>
      <c r="K64" s="128"/>
      <c r="L64" s="128"/>
      <c r="M64" s="128"/>
      <c r="N64" s="128"/>
      <c r="O64" s="128"/>
      <c r="P64" s="128"/>
      <c r="Q64" s="128"/>
      <c r="R64" s="128"/>
      <c r="S64" s="128"/>
      <c r="T64" s="128"/>
      <c r="U64" s="128"/>
      <c r="Z64" s="161"/>
      <c r="AH64" s="128"/>
      <c r="AI64" s="162"/>
      <c r="AJ64" s="162"/>
      <c r="AK64" s="162"/>
      <c r="AL64" s="162"/>
      <c r="AM64" s="128"/>
      <c r="AN64" s="128"/>
      <c r="AQ64" s="128"/>
      <c r="AR64" s="128"/>
      <c r="AS64" s="128"/>
      <c r="AT64" s="128"/>
      <c r="AU64" s="128"/>
      <c r="AV64" s="128"/>
    </row>
    <row r="65" ht="16.5" customHeight="1">
      <c r="A65" s="128"/>
      <c r="B65" s="128"/>
      <c r="C65" s="128"/>
      <c r="D65" s="128"/>
      <c r="E65" s="128"/>
      <c r="F65" s="128"/>
      <c r="G65" s="128"/>
      <c r="H65" s="128"/>
      <c r="I65" s="128"/>
      <c r="J65" s="128"/>
      <c r="K65" s="128"/>
      <c r="L65" s="128"/>
      <c r="M65" s="128"/>
      <c r="N65" s="128"/>
      <c r="O65" s="128"/>
      <c r="P65" s="128"/>
      <c r="Q65" s="128"/>
      <c r="R65" s="128"/>
      <c r="S65" s="128"/>
      <c r="T65" s="128"/>
      <c r="U65" s="128"/>
      <c r="Z65" s="161"/>
      <c r="AH65" s="128"/>
      <c r="AI65" s="162"/>
      <c r="AJ65" s="162"/>
      <c r="AK65" s="162"/>
      <c r="AL65" s="162"/>
      <c r="AM65" s="128"/>
      <c r="AN65" s="128"/>
      <c r="AQ65" s="128"/>
      <c r="AR65" s="128"/>
      <c r="AS65" s="128"/>
      <c r="AT65" s="128"/>
      <c r="AU65" s="128"/>
      <c r="AV65" s="128"/>
    </row>
    <row r="66" ht="16.5" customHeight="1">
      <c r="A66" s="128"/>
      <c r="B66" s="128"/>
      <c r="C66" s="128"/>
      <c r="D66" s="128"/>
      <c r="E66" s="128"/>
      <c r="F66" s="128"/>
      <c r="G66" s="128"/>
      <c r="H66" s="128"/>
      <c r="I66" s="128"/>
      <c r="J66" s="128"/>
      <c r="K66" s="128"/>
      <c r="L66" s="128"/>
      <c r="M66" s="128"/>
      <c r="N66" s="128"/>
      <c r="O66" s="128"/>
      <c r="P66" s="128"/>
      <c r="Q66" s="128"/>
      <c r="R66" s="128"/>
      <c r="S66" s="128"/>
      <c r="T66" s="128"/>
      <c r="U66" s="128"/>
      <c r="Z66" s="161"/>
      <c r="AH66" s="128"/>
      <c r="AI66" s="162"/>
      <c r="AJ66" s="162"/>
      <c r="AK66" s="162"/>
      <c r="AL66" s="162"/>
      <c r="AM66" s="128"/>
      <c r="AN66" s="128"/>
      <c r="AQ66" s="128"/>
      <c r="AR66" s="128"/>
      <c r="AS66" s="128"/>
      <c r="AT66" s="128"/>
      <c r="AU66" s="128"/>
      <c r="AV66" s="128"/>
    </row>
    <row r="67" ht="16.5" customHeight="1">
      <c r="A67" s="128"/>
      <c r="B67" s="128"/>
      <c r="C67" s="128"/>
      <c r="D67" s="128"/>
      <c r="E67" s="128"/>
      <c r="F67" s="128"/>
      <c r="G67" s="128"/>
      <c r="H67" s="128"/>
      <c r="I67" s="128"/>
      <c r="J67" s="128"/>
      <c r="K67" s="128"/>
      <c r="L67" s="128"/>
      <c r="M67" s="128"/>
      <c r="N67" s="128"/>
      <c r="O67" s="128"/>
      <c r="P67" s="128"/>
      <c r="Q67" s="128"/>
      <c r="R67" s="128"/>
      <c r="S67" s="128"/>
      <c r="T67" s="128"/>
      <c r="U67" s="128"/>
      <c r="Z67" s="161"/>
      <c r="AH67" s="128"/>
      <c r="AI67" s="162"/>
      <c r="AJ67" s="162"/>
      <c r="AK67" s="162"/>
      <c r="AL67" s="162"/>
      <c r="AM67" s="128"/>
      <c r="AN67" s="128"/>
      <c r="AQ67" s="128"/>
      <c r="AR67" s="128"/>
      <c r="AS67" s="128"/>
      <c r="AT67" s="128"/>
      <c r="AU67" s="128"/>
      <c r="AV67" s="128"/>
    </row>
    <row r="68" ht="16.5" customHeight="1">
      <c r="A68" s="128"/>
      <c r="B68" s="128"/>
      <c r="C68" s="128"/>
      <c r="D68" s="128"/>
      <c r="E68" s="128"/>
      <c r="F68" s="128"/>
      <c r="G68" s="128"/>
      <c r="H68" s="128"/>
      <c r="I68" s="128"/>
      <c r="J68" s="128"/>
      <c r="K68" s="128"/>
      <c r="L68" s="128"/>
      <c r="M68" s="128"/>
      <c r="N68" s="128"/>
      <c r="O68" s="128"/>
      <c r="P68" s="128"/>
      <c r="Q68" s="128"/>
      <c r="R68" s="128"/>
      <c r="S68" s="128"/>
      <c r="T68" s="128"/>
      <c r="U68" s="128"/>
      <c r="Z68" s="161"/>
      <c r="AH68" s="128"/>
      <c r="AI68" s="162"/>
      <c r="AJ68" s="162"/>
      <c r="AK68" s="162"/>
      <c r="AL68" s="162"/>
      <c r="AM68" s="128"/>
      <c r="AN68" s="128"/>
      <c r="AQ68" s="128"/>
      <c r="AR68" s="128"/>
      <c r="AS68" s="128"/>
      <c r="AT68" s="128"/>
      <c r="AU68" s="128"/>
      <c r="AV68" s="128"/>
    </row>
    <row r="69" ht="16.5" customHeight="1">
      <c r="A69" s="128"/>
      <c r="B69" s="128"/>
      <c r="C69" s="128"/>
      <c r="D69" s="128"/>
      <c r="E69" s="128"/>
      <c r="F69" s="128"/>
      <c r="G69" s="128"/>
      <c r="H69" s="128"/>
      <c r="I69" s="128"/>
      <c r="J69" s="128"/>
      <c r="K69" s="128"/>
      <c r="L69" s="128"/>
      <c r="M69" s="128"/>
      <c r="N69" s="128"/>
      <c r="O69" s="128"/>
      <c r="P69" s="128"/>
      <c r="Q69" s="128"/>
      <c r="R69" s="128"/>
      <c r="S69" s="128"/>
      <c r="T69" s="128"/>
      <c r="U69" s="128"/>
      <c r="Z69" s="161"/>
      <c r="AH69" s="128"/>
      <c r="AI69" s="162"/>
      <c r="AJ69" s="162"/>
      <c r="AK69" s="162"/>
      <c r="AL69" s="162"/>
      <c r="AM69" s="128"/>
      <c r="AN69" s="128"/>
      <c r="AQ69" s="128"/>
      <c r="AR69" s="128"/>
      <c r="AS69" s="128"/>
      <c r="AT69" s="128"/>
      <c r="AU69" s="128"/>
      <c r="AV69" s="128"/>
    </row>
    <row r="70" ht="16.5" customHeight="1">
      <c r="A70" s="128"/>
      <c r="B70" s="128"/>
      <c r="C70" s="128"/>
      <c r="D70" s="128"/>
      <c r="E70" s="128"/>
      <c r="F70" s="128"/>
      <c r="G70" s="128"/>
      <c r="H70" s="128"/>
      <c r="I70" s="128"/>
      <c r="J70" s="128"/>
      <c r="K70" s="128"/>
      <c r="L70" s="128"/>
      <c r="M70" s="128"/>
      <c r="N70" s="128"/>
      <c r="O70" s="128"/>
      <c r="P70" s="128"/>
      <c r="Q70" s="128"/>
      <c r="R70" s="128"/>
      <c r="S70" s="128"/>
      <c r="T70" s="128"/>
      <c r="U70" s="128"/>
      <c r="Z70" s="161"/>
      <c r="AH70" s="128"/>
      <c r="AI70" s="162"/>
      <c r="AJ70" s="162"/>
      <c r="AK70" s="162"/>
      <c r="AL70" s="162"/>
      <c r="AM70" s="128"/>
      <c r="AN70" s="128"/>
      <c r="AQ70" s="128"/>
      <c r="AR70" s="128"/>
      <c r="AS70" s="128"/>
      <c r="AT70" s="128"/>
      <c r="AU70" s="128"/>
      <c r="AV70" s="128"/>
    </row>
    <row r="71" ht="16.5" customHeight="1">
      <c r="A71" s="128"/>
      <c r="B71" s="128"/>
      <c r="C71" s="128"/>
      <c r="D71" s="128"/>
      <c r="E71" s="128"/>
      <c r="F71" s="128"/>
      <c r="G71" s="128"/>
      <c r="H71" s="128"/>
      <c r="I71" s="128"/>
      <c r="J71" s="128"/>
      <c r="K71" s="128"/>
      <c r="L71" s="128"/>
      <c r="M71" s="128"/>
      <c r="N71" s="128"/>
      <c r="O71" s="128"/>
      <c r="P71" s="128"/>
      <c r="Q71" s="128"/>
      <c r="R71" s="128"/>
      <c r="S71" s="128"/>
      <c r="T71" s="128"/>
      <c r="U71" s="128"/>
      <c r="Z71" s="161"/>
      <c r="AH71" s="128"/>
      <c r="AI71" s="162"/>
      <c r="AJ71" s="162"/>
      <c r="AK71" s="162"/>
      <c r="AL71" s="162"/>
      <c r="AM71" s="128"/>
      <c r="AN71" s="128"/>
      <c r="AQ71" s="128"/>
      <c r="AR71" s="128"/>
      <c r="AS71" s="128"/>
      <c r="AT71" s="128"/>
      <c r="AU71" s="128"/>
      <c r="AV71" s="128"/>
    </row>
    <row r="72" ht="16.5" customHeight="1">
      <c r="A72" s="128"/>
      <c r="B72" s="128"/>
      <c r="C72" s="128"/>
      <c r="D72" s="128"/>
      <c r="E72" s="128"/>
      <c r="F72" s="128"/>
      <c r="G72" s="128"/>
      <c r="H72" s="128"/>
      <c r="I72" s="128"/>
      <c r="J72" s="128"/>
      <c r="K72" s="128"/>
      <c r="L72" s="128"/>
      <c r="M72" s="128"/>
      <c r="N72" s="128"/>
      <c r="O72" s="128"/>
      <c r="P72" s="128"/>
      <c r="Q72" s="128"/>
      <c r="R72" s="128"/>
      <c r="S72" s="128"/>
      <c r="T72" s="128"/>
      <c r="U72" s="128"/>
      <c r="Z72" s="161"/>
      <c r="AH72" s="128"/>
      <c r="AI72" s="162"/>
      <c r="AJ72" s="162"/>
      <c r="AK72" s="162"/>
      <c r="AL72" s="162"/>
      <c r="AM72" s="128"/>
      <c r="AN72" s="128"/>
      <c r="AQ72" s="128"/>
      <c r="AR72" s="128"/>
      <c r="AS72" s="128"/>
      <c r="AT72" s="128"/>
      <c r="AU72" s="128"/>
      <c r="AV72" s="128"/>
    </row>
    <row r="73" ht="16.5" customHeight="1">
      <c r="A73" s="128"/>
      <c r="B73" s="128"/>
      <c r="C73" s="128"/>
      <c r="D73" s="128"/>
      <c r="E73" s="128"/>
      <c r="F73" s="128"/>
      <c r="G73" s="128"/>
      <c r="H73" s="128"/>
      <c r="I73" s="128"/>
      <c r="J73" s="128"/>
      <c r="K73" s="128"/>
      <c r="L73" s="128"/>
      <c r="M73" s="128"/>
      <c r="N73" s="128"/>
      <c r="O73" s="128"/>
      <c r="P73" s="128"/>
      <c r="Q73" s="128"/>
      <c r="R73" s="128"/>
      <c r="S73" s="128"/>
      <c r="T73" s="128"/>
      <c r="U73" s="128"/>
      <c r="Z73" s="161"/>
      <c r="AH73" s="128"/>
      <c r="AI73" s="162"/>
      <c r="AJ73" s="162"/>
      <c r="AK73" s="162"/>
      <c r="AL73" s="162"/>
      <c r="AM73" s="128"/>
      <c r="AN73" s="128"/>
      <c r="AQ73" s="128"/>
      <c r="AR73" s="128"/>
      <c r="AS73" s="128"/>
      <c r="AT73" s="128"/>
      <c r="AU73" s="128"/>
      <c r="AV73" s="128"/>
    </row>
    <row r="74" ht="16.5" customHeight="1">
      <c r="A74" s="128"/>
      <c r="B74" s="128"/>
      <c r="C74" s="128"/>
      <c r="D74" s="128"/>
      <c r="E74" s="128"/>
      <c r="F74" s="128"/>
      <c r="G74" s="128"/>
      <c r="H74" s="128"/>
      <c r="I74" s="128"/>
      <c r="J74" s="128"/>
      <c r="K74" s="128"/>
      <c r="L74" s="128"/>
      <c r="M74" s="128"/>
      <c r="N74" s="128"/>
      <c r="O74" s="128"/>
      <c r="P74" s="128"/>
      <c r="Q74" s="128"/>
      <c r="R74" s="128"/>
      <c r="S74" s="128"/>
      <c r="T74" s="128"/>
      <c r="U74" s="128"/>
      <c r="Z74" s="161"/>
      <c r="AH74" s="128"/>
      <c r="AI74" s="162"/>
      <c r="AJ74" s="162"/>
      <c r="AK74" s="162"/>
      <c r="AL74" s="162"/>
      <c r="AM74" s="128"/>
      <c r="AN74" s="128"/>
      <c r="AQ74" s="128"/>
      <c r="AR74" s="128"/>
      <c r="AS74" s="128"/>
      <c r="AT74" s="128"/>
      <c r="AU74" s="128"/>
      <c r="AV74" s="128"/>
    </row>
    <row r="75" ht="16.5" customHeight="1">
      <c r="A75" s="128"/>
      <c r="B75" s="128"/>
      <c r="C75" s="128"/>
      <c r="D75" s="128"/>
      <c r="E75" s="128"/>
      <c r="F75" s="128"/>
      <c r="G75" s="128"/>
      <c r="H75" s="128"/>
      <c r="I75" s="128"/>
      <c r="J75" s="128"/>
      <c r="K75" s="128"/>
      <c r="L75" s="128"/>
      <c r="M75" s="128"/>
      <c r="N75" s="128"/>
      <c r="O75" s="128"/>
      <c r="P75" s="128"/>
      <c r="Q75" s="128"/>
      <c r="R75" s="128"/>
      <c r="S75" s="128"/>
      <c r="T75" s="128"/>
      <c r="U75" s="128"/>
      <c r="Z75" s="161"/>
      <c r="AH75" s="128"/>
      <c r="AI75" s="162"/>
      <c r="AJ75" s="162"/>
      <c r="AK75" s="162"/>
      <c r="AL75" s="162"/>
      <c r="AM75" s="128"/>
      <c r="AN75" s="128"/>
      <c r="AQ75" s="128"/>
      <c r="AR75" s="128"/>
      <c r="AS75" s="128"/>
      <c r="AT75" s="128"/>
      <c r="AU75" s="128"/>
      <c r="AV75" s="128"/>
    </row>
    <row r="76" ht="16.5" customHeight="1">
      <c r="A76" s="128"/>
      <c r="B76" s="128"/>
      <c r="C76" s="128"/>
      <c r="D76" s="128"/>
      <c r="E76" s="128"/>
      <c r="F76" s="128"/>
      <c r="G76" s="128"/>
      <c r="H76" s="128"/>
      <c r="I76" s="128"/>
      <c r="J76" s="128"/>
      <c r="K76" s="128"/>
      <c r="L76" s="128"/>
      <c r="M76" s="128"/>
      <c r="N76" s="128"/>
      <c r="O76" s="128"/>
      <c r="P76" s="128"/>
      <c r="Q76" s="128"/>
      <c r="R76" s="128"/>
      <c r="S76" s="128"/>
      <c r="T76" s="128"/>
      <c r="U76" s="128"/>
      <c r="Z76" s="161"/>
      <c r="AH76" s="128"/>
      <c r="AI76" s="162"/>
      <c r="AJ76" s="162"/>
      <c r="AK76" s="162"/>
      <c r="AL76" s="162"/>
      <c r="AM76" s="128"/>
      <c r="AN76" s="128"/>
      <c r="AQ76" s="128"/>
      <c r="AR76" s="128"/>
      <c r="AS76" s="128"/>
      <c r="AT76" s="128"/>
      <c r="AU76" s="128"/>
      <c r="AV76" s="128"/>
    </row>
    <row r="77" ht="16.5" customHeight="1">
      <c r="A77" s="128"/>
      <c r="B77" s="128"/>
      <c r="C77" s="128"/>
      <c r="D77" s="128"/>
      <c r="E77" s="128"/>
      <c r="F77" s="128"/>
      <c r="G77" s="128"/>
      <c r="H77" s="128"/>
      <c r="I77" s="128"/>
      <c r="J77" s="128"/>
      <c r="K77" s="128"/>
      <c r="L77" s="128"/>
      <c r="M77" s="128"/>
      <c r="N77" s="128"/>
      <c r="O77" s="128"/>
      <c r="P77" s="128"/>
      <c r="Q77" s="128"/>
      <c r="R77" s="128"/>
      <c r="S77" s="128"/>
      <c r="T77" s="128"/>
      <c r="U77" s="128"/>
      <c r="Z77" s="161"/>
      <c r="AH77" s="128"/>
      <c r="AI77" s="162"/>
      <c r="AJ77" s="162"/>
      <c r="AK77" s="162"/>
      <c r="AL77" s="162"/>
      <c r="AM77" s="128"/>
      <c r="AN77" s="128"/>
      <c r="AQ77" s="128"/>
      <c r="AR77" s="128"/>
      <c r="AS77" s="128"/>
      <c r="AT77" s="128"/>
      <c r="AU77" s="128"/>
      <c r="AV77" s="128"/>
    </row>
    <row r="78" ht="16.5" customHeight="1">
      <c r="A78" s="128"/>
      <c r="B78" s="128"/>
      <c r="C78" s="128"/>
      <c r="D78" s="128"/>
      <c r="E78" s="128"/>
      <c r="F78" s="128"/>
      <c r="G78" s="128"/>
      <c r="H78" s="128"/>
      <c r="I78" s="128"/>
      <c r="J78" s="128"/>
      <c r="K78" s="128"/>
      <c r="L78" s="128"/>
      <c r="M78" s="128"/>
      <c r="N78" s="128"/>
      <c r="O78" s="128"/>
      <c r="P78" s="128"/>
      <c r="Q78" s="128"/>
      <c r="R78" s="128"/>
      <c r="S78" s="128"/>
      <c r="T78" s="128"/>
      <c r="U78" s="128"/>
      <c r="Z78" s="161"/>
      <c r="AH78" s="128"/>
      <c r="AI78" s="162"/>
      <c r="AJ78" s="162"/>
      <c r="AK78" s="162"/>
      <c r="AL78" s="162"/>
      <c r="AM78" s="128"/>
      <c r="AN78" s="128"/>
      <c r="AQ78" s="128"/>
      <c r="AR78" s="128"/>
      <c r="AS78" s="128"/>
      <c r="AT78" s="128"/>
      <c r="AU78" s="128"/>
      <c r="AV78" s="128"/>
    </row>
    <row r="79" ht="16.5" customHeight="1">
      <c r="A79" s="128"/>
      <c r="B79" s="128"/>
      <c r="C79" s="128"/>
      <c r="D79" s="128"/>
      <c r="E79" s="128"/>
      <c r="F79" s="128"/>
      <c r="G79" s="128"/>
      <c r="H79" s="128"/>
      <c r="I79" s="128"/>
      <c r="J79" s="128"/>
      <c r="K79" s="128"/>
      <c r="L79" s="128"/>
      <c r="M79" s="128"/>
      <c r="N79" s="128"/>
      <c r="O79" s="128"/>
      <c r="P79" s="128"/>
      <c r="Q79" s="128"/>
      <c r="R79" s="128"/>
      <c r="S79" s="128"/>
      <c r="T79" s="128"/>
      <c r="U79" s="128"/>
      <c r="Z79" s="161"/>
      <c r="AH79" s="128"/>
      <c r="AI79" s="162"/>
      <c r="AJ79" s="162"/>
      <c r="AK79" s="162"/>
      <c r="AL79" s="162"/>
      <c r="AM79" s="128"/>
      <c r="AN79" s="128"/>
      <c r="AQ79" s="128"/>
      <c r="AR79" s="128"/>
      <c r="AS79" s="128"/>
      <c r="AT79" s="128"/>
      <c r="AU79" s="128"/>
      <c r="AV79" s="128"/>
    </row>
    <row r="80" ht="16.5" customHeight="1">
      <c r="A80" s="128"/>
      <c r="B80" s="128"/>
      <c r="C80" s="128"/>
      <c r="D80" s="128"/>
      <c r="E80" s="128"/>
      <c r="F80" s="128"/>
      <c r="G80" s="128"/>
      <c r="H80" s="128"/>
      <c r="I80" s="128"/>
      <c r="J80" s="128"/>
      <c r="K80" s="128"/>
      <c r="L80" s="128"/>
      <c r="M80" s="128"/>
      <c r="N80" s="128"/>
      <c r="O80" s="128"/>
      <c r="P80" s="128"/>
      <c r="Q80" s="128"/>
      <c r="R80" s="128"/>
      <c r="S80" s="128"/>
      <c r="T80" s="128"/>
      <c r="U80" s="128"/>
      <c r="Z80" s="161"/>
      <c r="AH80" s="128"/>
      <c r="AI80" s="162"/>
      <c r="AJ80" s="162"/>
      <c r="AK80" s="162"/>
      <c r="AL80" s="162"/>
      <c r="AM80" s="128"/>
      <c r="AN80" s="128"/>
      <c r="AR80" s="128"/>
      <c r="AS80" s="128"/>
      <c r="AT80" s="128"/>
      <c r="AU80" s="128"/>
      <c r="AV80" s="128"/>
    </row>
    <row r="81" ht="16.5" customHeight="1">
      <c r="A81" s="128"/>
      <c r="B81" s="128"/>
      <c r="C81" s="128"/>
      <c r="D81" s="128"/>
      <c r="E81" s="128"/>
      <c r="F81" s="128"/>
      <c r="G81" s="128"/>
      <c r="H81" s="128"/>
      <c r="I81" s="128"/>
      <c r="J81" s="128"/>
      <c r="K81" s="128"/>
      <c r="L81" s="128"/>
      <c r="M81" s="128"/>
      <c r="N81" s="128"/>
      <c r="O81" s="128"/>
      <c r="P81" s="128"/>
      <c r="Q81" s="128"/>
      <c r="R81" s="128"/>
      <c r="S81" s="128"/>
      <c r="T81" s="128"/>
      <c r="U81" s="128"/>
      <c r="Z81" s="161"/>
      <c r="AH81" s="128"/>
      <c r="AI81" s="162"/>
      <c r="AJ81" s="162"/>
      <c r="AK81" s="162"/>
      <c r="AL81" s="162"/>
      <c r="AM81" s="128"/>
      <c r="AN81" s="128"/>
      <c r="AR81" s="128"/>
      <c r="AS81" s="128"/>
      <c r="AT81" s="128"/>
      <c r="AU81" s="128"/>
      <c r="AV81" s="128"/>
    </row>
    <row r="82" ht="16.5" customHeight="1">
      <c r="A82" s="128"/>
      <c r="B82" s="128"/>
      <c r="C82" s="128"/>
      <c r="D82" s="128"/>
      <c r="E82" s="128"/>
      <c r="F82" s="128"/>
      <c r="G82" s="128"/>
      <c r="H82" s="128"/>
      <c r="I82" s="128"/>
      <c r="J82" s="128"/>
      <c r="K82" s="128"/>
      <c r="L82" s="128"/>
      <c r="M82" s="128"/>
      <c r="N82" s="128"/>
      <c r="O82" s="128"/>
      <c r="P82" s="128"/>
      <c r="Q82" s="128"/>
      <c r="R82" s="128"/>
      <c r="S82" s="128"/>
      <c r="T82" s="128"/>
      <c r="U82" s="128"/>
      <c r="Z82" s="161"/>
      <c r="AH82" s="128"/>
      <c r="AI82" s="162"/>
      <c r="AJ82" s="162"/>
      <c r="AK82" s="162"/>
      <c r="AL82" s="162"/>
      <c r="AM82" s="128"/>
      <c r="AN82" s="128"/>
      <c r="AQ82" s="128"/>
      <c r="AR82" s="128"/>
      <c r="AS82" s="128"/>
      <c r="AT82" s="128"/>
      <c r="AU82" s="128"/>
      <c r="AV82" s="128"/>
    </row>
    <row r="83" ht="16.5" customHeight="1">
      <c r="A83" s="128"/>
      <c r="B83" s="128"/>
      <c r="C83" s="128"/>
      <c r="D83" s="128"/>
      <c r="E83" s="128"/>
      <c r="F83" s="128"/>
      <c r="G83" s="128"/>
      <c r="H83" s="128"/>
      <c r="I83" s="128"/>
      <c r="J83" s="128"/>
      <c r="K83" s="128"/>
      <c r="L83" s="128"/>
      <c r="M83" s="128"/>
      <c r="N83" s="128"/>
      <c r="O83" s="128"/>
      <c r="P83" s="128"/>
      <c r="Q83" s="128"/>
      <c r="R83" s="128"/>
      <c r="S83" s="128"/>
      <c r="T83" s="128"/>
      <c r="U83" s="128"/>
      <c r="Z83" s="161"/>
      <c r="AH83" s="128"/>
      <c r="AI83" s="162"/>
      <c r="AJ83" s="162"/>
      <c r="AK83" s="162"/>
      <c r="AL83" s="162"/>
      <c r="AM83" s="128"/>
      <c r="AN83" s="128"/>
      <c r="AQ83" s="128"/>
      <c r="AR83" s="128"/>
      <c r="AS83" s="128"/>
      <c r="AT83" s="128"/>
      <c r="AU83" s="128"/>
      <c r="AV83" s="128"/>
    </row>
    <row r="84" ht="16.5" customHeight="1">
      <c r="A84" s="128"/>
      <c r="B84" s="128"/>
      <c r="C84" s="128"/>
      <c r="D84" s="128"/>
      <c r="E84" s="128"/>
      <c r="F84" s="128"/>
      <c r="G84" s="128"/>
      <c r="H84" s="128"/>
      <c r="I84" s="128"/>
      <c r="J84" s="128"/>
      <c r="K84" s="128"/>
      <c r="L84" s="128"/>
      <c r="M84" s="128"/>
      <c r="N84" s="128"/>
      <c r="O84" s="128"/>
      <c r="P84" s="128"/>
      <c r="Q84" s="128"/>
      <c r="R84" s="128"/>
      <c r="S84" s="128"/>
      <c r="T84" s="128"/>
      <c r="U84" s="128"/>
      <c r="Z84" s="161"/>
      <c r="AH84" s="128"/>
      <c r="AI84" s="162"/>
      <c r="AJ84" s="162"/>
      <c r="AK84" s="162"/>
      <c r="AL84" s="162"/>
      <c r="AM84" s="128"/>
      <c r="AN84" s="128"/>
      <c r="AQ84" s="128"/>
      <c r="AR84" s="128"/>
      <c r="AS84" s="128"/>
      <c r="AT84" s="128"/>
      <c r="AU84" s="128"/>
      <c r="AV84" s="128"/>
    </row>
    <row r="85" ht="16.5" customHeight="1">
      <c r="A85" s="128"/>
      <c r="B85" s="128"/>
      <c r="C85" s="128"/>
      <c r="D85" s="128"/>
      <c r="E85" s="128"/>
      <c r="F85" s="128"/>
      <c r="G85" s="128"/>
      <c r="H85" s="128"/>
      <c r="I85" s="128"/>
      <c r="J85" s="128"/>
      <c r="K85" s="128"/>
      <c r="L85" s="128"/>
      <c r="M85" s="128"/>
      <c r="N85" s="128"/>
      <c r="O85" s="128"/>
      <c r="P85" s="128"/>
      <c r="Q85" s="128"/>
      <c r="R85" s="128"/>
      <c r="S85" s="128"/>
      <c r="T85" s="128"/>
      <c r="U85" s="128"/>
      <c r="Z85" s="161"/>
      <c r="AH85" s="128"/>
      <c r="AI85" s="162"/>
      <c r="AJ85" s="162"/>
      <c r="AK85" s="162"/>
      <c r="AL85" s="162"/>
      <c r="AM85" s="128"/>
      <c r="AN85" s="128"/>
      <c r="AR85" s="128"/>
      <c r="AS85" s="128"/>
      <c r="AT85" s="128"/>
      <c r="AU85" s="128"/>
      <c r="AV85" s="128"/>
    </row>
    <row r="86" ht="16.5" customHeight="1">
      <c r="A86" s="128"/>
      <c r="B86" s="128"/>
      <c r="C86" s="128"/>
      <c r="D86" s="128"/>
      <c r="E86" s="128"/>
      <c r="F86" s="128"/>
      <c r="G86" s="128"/>
      <c r="H86" s="128"/>
      <c r="I86" s="128"/>
      <c r="J86" s="128"/>
      <c r="K86" s="128"/>
      <c r="L86" s="128"/>
      <c r="M86" s="128"/>
      <c r="N86" s="128"/>
      <c r="O86" s="128"/>
      <c r="P86" s="128"/>
      <c r="Q86" s="128"/>
      <c r="R86" s="128"/>
      <c r="S86" s="128"/>
      <c r="T86" s="128"/>
      <c r="U86" s="128"/>
      <c r="Z86" s="161"/>
      <c r="AH86" s="128"/>
      <c r="AI86" s="162"/>
      <c r="AJ86" s="162"/>
      <c r="AK86" s="162"/>
      <c r="AL86" s="162"/>
      <c r="AM86" s="128"/>
      <c r="AN86" s="128"/>
      <c r="AQ86" s="128"/>
      <c r="AR86" s="128"/>
      <c r="AS86" s="128"/>
      <c r="AT86" s="128"/>
      <c r="AU86" s="128"/>
      <c r="AV86" s="128"/>
    </row>
    <row r="87" ht="16.5" customHeight="1">
      <c r="A87" s="128"/>
      <c r="B87" s="128"/>
      <c r="C87" s="128"/>
      <c r="D87" s="128"/>
      <c r="E87" s="128"/>
      <c r="F87" s="128"/>
      <c r="G87" s="128"/>
      <c r="H87" s="128"/>
      <c r="I87" s="128"/>
      <c r="J87" s="128"/>
      <c r="K87" s="128"/>
      <c r="L87" s="128"/>
      <c r="M87" s="128"/>
      <c r="N87" s="128"/>
      <c r="O87" s="128"/>
      <c r="P87" s="128"/>
      <c r="Q87" s="128"/>
      <c r="R87" s="128"/>
      <c r="S87" s="128"/>
      <c r="T87" s="128"/>
      <c r="U87" s="128"/>
      <c r="Z87" s="161"/>
      <c r="AH87" s="128"/>
      <c r="AI87" s="162"/>
      <c r="AJ87" s="162"/>
      <c r="AK87" s="162"/>
      <c r="AL87" s="162"/>
      <c r="AM87" s="128"/>
      <c r="AN87" s="128"/>
      <c r="AQ87" s="128"/>
      <c r="AR87" s="128"/>
      <c r="AS87" s="128"/>
      <c r="AT87" s="128"/>
      <c r="AU87" s="128"/>
      <c r="AV87" s="128"/>
    </row>
    <row r="88" ht="16.5" customHeight="1">
      <c r="A88" s="128"/>
      <c r="B88" s="128"/>
      <c r="C88" s="128"/>
      <c r="D88" s="128"/>
      <c r="E88" s="128"/>
      <c r="F88" s="128"/>
      <c r="G88" s="128"/>
      <c r="H88" s="128"/>
      <c r="I88" s="128"/>
      <c r="J88" s="128"/>
      <c r="K88" s="128"/>
      <c r="L88" s="128"/>
      <c r="M88" s="128"/>
      <c r="N88" s="128"/>
      <c r="O88" s="128"/>
      <c r="P88" s="128"/>
      <c r="Q88" s="128"/>
      <c r="R88" s="128"/>
      <c r="S88" s="128"/>
      <c r="T88" s="128"/>
      <c r="U88" s="128"/>
      <c r="Z88" s="161"/>
      <c r="AH88" s="128"/>
      <c r="AI88" s="162"/>
      <c r="AJ88" s="162"/>
      <c r="AK88" s="162"/>
      <c r="AL88" s="162"/>
      <c r="AM88" s="128"/>
      <c r="AN88" s="128"/>
      <c r="AQ88" s="128"/>
      <c r="AR88" s="128"/>
      <c r="AS88" s="128"/>
      <c r="AT88" s="128"/>
      <c r="AU88" s="128"/>
      <c r="AV88" s="128"/>
    </row>
    <row r="89" ht="16.5" customHeight="1">
      <c r="A89" s="128"/>
      <c r="B89" s="128"/>
      <c r="C89" s="128"/>
      <c r="D89" s="128"/>
      <c r="E89" s="128"/>
      <c r="F89" s="128"/>
      <c r="G89" s="128"/>
      <c r="H89" s="128"/>
      <c r="I89" s="128"/>
      <c r="J89" s="128"/>
      <c r="K89" s="128"/>
      <c r="L89" s="128"/>
      <c r="M89" s="128"/>
      <c r="N89" s="128"/>
      <c r="O89" s="128"/>
      <c r="P89" s="128"/>
      <c r="Q89" s="128"/>
      <c r="R89" s="128"/>
      <c r="S89" s="128"/>
      <c r="T89" s="128"/>
      <c r="U89" s="128"/>
      <c r="Z89" s="161"/>
      <c r="AH89" s="128"/>
      <c r="AI89" s="162"/>
      <c r="AJ89" s="162"/>
      <c r="AK89" s="162"/>
      <c r="AL89" s="162"/>
      <c r="AM89" s="128"/>
      <c r="AN89" s="128"/>
      <c r="AQ89" s="128"/>
      <c r="AR89" s="128"/>
      <c r="AS89" s="128"/>
      <c r="AT89" s="128"/>
      <c r="AU89" s="128"/>
      <c r="AV89" s="128"/>
    </row>
    <row r="90" ht="16.5" customHeight="1">
      <c r="A90" s="128"/>
      <c r="B90" s="128"/>
      <c r="C90" s="128"/>
      <c r="D90" s="128"/>
      <c r="E90" s="128"/>
      <c r="F90" s="128"/>
      <c r="G90" s="128"/>
      <c r="H90" s="128"/>
      <c r="I90" s="128"/>
      <c r="J90" s="128"/>
      <c r="K90" s="128"/>
      <c r="L90" s="128"/>
      <c r="M90" s="128"/>
      <c r="N90" s="128"/>
      <c r="O90" s="128"/>
      <c r="P90" s="128"/>
      <c r="Q90" s="128"/>
      <c r="R90" s="128"/>
      <c r="S90" s="128"/>
      <c r="T90" s="128"/>
      <c r="U90" s="128"/>
      <c r="Z90" s="161"/>
      <c r="AH90" s="128"/>
      <c r="AI90" s="162"/>
      <c r="AJ90" s="162"/>
      <c r="AK90" s="162"/>
      <c r="AL90" s="162"/>
      <c r="AM90" s="128"/>
      <c r="AN90" s="128"/>
      <c r="AQ90" s="128"/>
      <c r="AR90" s="128"/>
      <c r="AS90" s="128"/>
      <c r="AT90" s="128"/>
      <c r="AU90" s="128"/>
      <c r="AV90" s="128"/>
    </row>
    <row r="91" ht="16.5" customHeight="1">
      <c r="A91" s="128"/>
      <c r="B91" s="128"/>
      <c r="C91" s="128"/>
      <c r="D91" s="128"/>
      <c r="E91" s="128"/>
      <c r="F91" s="128"/>
      <c r="G91" s="128"/>
      <c r="H91" s="128"/>
      <c r="I91" s="128"/>
      <c r="J91" s="128"/>
      <c r="K91" s="128"/>
      <c r="L91" s="128"/>
      <c r="M91" s="128"/>
      <c r="N91" s="128"/>
      <c r="O91" s="128"/>
      <c r="P91" s="128"/>
      <c r="Q91" s="128"/>
      <c r="R91" s="128"/>
      <c r="S91" s="128"/>
      <c r="T91" s="128"/>
      <c r="U91" s="128"/>
      <c r="Z91" s="161"/>
      <c r="AH91" s="128"/>
      <c r="AI91" s="162"/>
      <c r="AJ91" s="162"/>
      <c r="AK91" s="162"/>
      <c r="AL91" s="162"/>
      <c r="AM91" s="128"/>
      <c r="AN91" s="128"/>
      <c r="AQ91" s="128"/>
      <c r="AR91" s="128"/>
      <c r="AS91" s="128"/>
      <c r="AT91" s="128"/>
      <c r="AU91" s="128"/>
      <c r="AV91" s="128"/>
    </row>
    <row r="92" ht="16.5" customHeight="1">
      <c r="A92" s="128"/>
      <c r="B92" s="128"/>
      <c r="C92" s="128"/>
      <c r="D92" s="128"/>
      <c r="E92" s="128"/>
      <c r="F92" s="128"/>
      <c r="G92" s="128"/>
      <c r="H92" s="128"/>
      <c r="I92" s="128"/>
      <c r="J92" s="128"/>
      <c r="K92" s="128"/>
      <c r="L92" s="128"/>
      <c r="M92" s="128"/>
      <c r="N92" s="128"/>
      <c r="O92" s="128"/>
      <c r="P92" s="128"/>
      <c r="Q92" s="128"/>
      <c r="R92" s="128"/>
      <c r="S92" s="128"/>
      <c r="T92" s="128"/>
      <c r="U92" s="128"/>
      <c r="Z92" s="161"/>
      <c r="AH92" s="128"/>
      <c r="AI92" s="162"/>
      <c r="AJ92" s="162"/>
      <c r="AK92" s="162"/>
      <c r="AL92" s="162"/>
      <c r="AM92" s="128"/>
      <c r="AN92" s="128"/>
      <c r="AQ92" s="128"/>
      <c r="AR92" s="128"/>
      <c r="AS92" s="128"/>
      <c r="AT92" s="128"/>
      <c r="AU92" s="128"/>
      <c r="AV92" s="128"/>
    </row>
    <row r="93" ht="16.5" customHeight="1">
      <c r="A93" s="128"/>
      <c r="B93" s="128"/>
      <c r="C93" s="128"/>
      <c r="D93" s="128"/>
      <c r="E93" s="128"/>
      <c r="F93" s="128"/>
      <c r="G93" s="128"/>
      <c r="H93" s="128"/>
      <c r="I93" s="128"/>
      <c r="J93" s="128"/>
      <c r="K93" s="128"/>
      <c r="L93" s="128"/>
      <c r="M93" s="128"/>
      <c r="N93" s="128"/>
      <c r="O93" s="128"/>
      <c r="P93" s="128"/>
      <c r="Q93" s="128"/>
      <c r="R93" s="128"/>
      <c r="S93" s="128"/>
      <c r="T93" s="128"/>
      <c r="U93" s="128"/>
      <c r="Z93" s="161"/>
      <c r="AH93" s="128"/>
      <c r="AI93" s="162"/>
      <c r="AJ93" s="162"/>
      <c r="AK93" s="162"/>
      <c r="AL93" s="162"/>
      <c r="AM93" s="128"/>
      <c r="AN93" s="128"/>
      <c r="AQ93" s="128"/>
      <c r="AR93" s="128"/>
      <c r="AS93" s="128"/>
      <c r="AT93" s="128"/>
      <c r="AU93" s="128"/>
      <c r="AV93" s="128"/>
    </row>
    <row r="94" ht="16.5" customHeight="1">
      <c r="A94" s="128"/>
      <c r="B94" s="128"/>
      <c r="C94" s="128"/>
      <c r="D94" s="128"/>
      <c r="E94" s="128"/>
      <c r="F94" s="128"/>
      <c r="G94" s="128"/>
      <c r="H94" s="128"/>
      <c r="I94" s="128"/>
      <c r="J94" s="128"/>
      <c r="K94" s="128"/>
      <c r="L94" s="128"/>
      <c r="M94" s="128"/>
      <c r="N94" s="128"/>
      <c r="O94" s="128"/>
      <c r="P94" s="128"/>
      <c r="Q94" s="128"/>
      <c r="R94" s="128"/>
      <c r="S94" s="128"/>
      <c r="T94" s="128"/>
      <c r="U94" s="128"/>
      <c r="Z94" s="161"/>
      <c r="AH94" s="128"/>
      <c r="AI94" s="162"/>
      <c r="AJ94" s="162"/>
      <c r="AK94" s="162"/>
      <c r="AL94" s="162"/>
      <c r="AM94" s="128"/>
      <c r="AN94" s="128"/>
      <c r="AQ94" s="128"/>
      <c r="AR94" s="128"/>
      <c r="AS94" s="128"/>
      <c r="AT94" s="128"/>
      <c r="AU94" s="128"/>
      <c r="AV94" s="128"/>
    </row>
    <row r="95" ht="16.5" customHeight="1">
      <c r="A95" s="128"/>
      <c r="B95" s="128"/>
      <c r="C95" s="128"/>
      <c r="D95" s="128"/>
      <c r="E95" s="128"/>
      <c r="F95" s="128"/>
      <c r="G95" s="128"/>
      <c r="H95" s="128"/>
      <c r="I95" s="128"/>
      <c r="J95" s="128"/>
      <c r="K95" s="128"/>
      <c r="L95" s="128"/>
      <c r="M95" s="128"/>
      <c r="N95" s="128"/>
      <c r="O95" s="128"/>
      <c r="P95" s="128"/>
      <c r="Q95" s="128"/>
      <c r="R95" s="128"/>
      <c r="S95" s="128"/>
      <c r="T95" s="128"/>
      <c r="U95" s="128"/>
      <c r="Z95" s="161"/>
      <c r="AH95" s="128"/>
      <c r="AI95" s="162"/>
      <c r="AJ95" s="162"/>
      <c r="AK95" s="162"/>
      <c r="AL95" s="162"/>
      <c r="AM95" s="128"/>
      <c r="AN95" s="128"/>
      <c r="AQ95" s="128"/>
      <c r="AR95" s="128"/>
      <c r="AS95" s="128"/>
      <c r="AT95" s="128"/>
      <c r="AU95" s="128"/>
      <c r="AV95" s="128"/>
    </row>
    <row r="96" ht="16.5" customHeight="1">
      <c r="A96" s="128"/>
      <c r="B96" s="128"/>
      <c r="C96" s="128"/>
      <c r="D96" s="128"/>
      <c r="E96" s="128"/>
      <c r="F96" s="128"/>
      <c r="G96" s="128"/>
      <c r="H96" s="128"/>
      <c r="I96" s="128"/>
      <c r="J96" s="128"/>
      <c r="K96" s="128"/>
      <c r="L96" s="128"/>
      <c r="M96" s="128"/>
      <c r="N96" s="128"/>
      <c r="O96" s="128"/>
      <c r="P96" s="128"/>
      <c r="Q96" s="128"/>
      <c r="R96" s="128"/>
      <c r="S96" s="128"/>
      <c r="T96" s="128"/>
      <c r="U96" s="128"/>
      <c r="Z96" s="161"/>
      <c r="AH96" s="128"/>
      <c r="AI96" s="162"/>
      <c r="AJ96" s="162"/>
      <c r="AK96" s="162"/>
      <c r="AL96" s="162"/>
      <c r="AM96" s="128"/>
      <c r="AN96" s="128"/>
      <c r="AQ96" s="128"/>
      <c r="AR96" s="128"/>
      <c r="AS96" s="128"/>
      <c r="AT96" s="128"/>
      <c r="AU96" s="128"/>
      <c r="AV96" s="128"/>
    </row>
    <row r="97" ht="16.5" customHeight="1">
      <c r="A97" s="128"/>
      <c r="B97" s="128"/>
      <c r="C97" s="128"/>
      <c r="D97" s="128"/>
      <c r="E97" s="128"/>
      <c r="F97" s="128"/>
      <c r="G97" s="128"/>
      <c r="H97" s="128"/>
      <c r="I97" s="128"/>
      <c r="J97" s="128"/>
      <c r="K97" s="128"/>
      <c r="L97" s="128"/>
      <c r="M97" s="128"/>
      <c r="N97" s="128"/>
      <c r="O97" s="128"/>
      <c r="P97" s="128"/>
      <c r="Q97" s="128"/>
      <c r="R97" s="128"/>
      <c r="S97" s="128"/>
      <c r="T97" s="128"/>
      <c r="U97" s="128"/>
      <c r="Z97" s="161"/>
      <c r="AH97" s="128"/>
      <c r="AI97" s="162"/>
      <c r="AJ97" s="162"/>
      <c r="AK97" s="162"/>
      <c r="AL97" s="162"/>
      <c r="AM97" s="128"/>
      <c r="AN97" s="128"/>
      <c r="AQ97" s="128"/>
      <c r="AR97" s="128"/>
      <c r="AS97" s="128"/>
      <c r="AT97" s="128"/>
      <c r="AU97" s="128"/>
      <c r="AV97" s="128"/>
    </row>
    <row r="98" ht="16.5" customHeight="1">
      <c r="A98" s="128"/>
      <c r="B98" s="128"/>
      <c r="C98" s="128"/>
      <c r="D98" s="128"/>
      <c r="E98" s="128"/>
      <c r="F98" s="128"/>
      <c r="G98" s="128"/>
      <c r="H98" s="128"/>
      <c r="I98" s="128"/>
      <c r="J98" s="128"/>
      <c r="K98" s="128"/>
      <c r="L98" s="128"/>
      <c r="M98" s="128"/>
      <c r="N98" s="128"/>
      <c r="O98" s="128"/>
      <c r="P98" s="128"/>
      <c r="Q98" s="128"/>
      <c r="R98" s="128"/>
      <c r="S98" s="128"/>
      <c r="T98" s="128"/>
      <c r="U98" s="128"/>
      <c r="Z98" s="161"/>
      <c r="AH98" s="128"/>
      <c r="AI98" s="162"/>
      <c r="AJ98" s="162"/>
      <c r="AK98" s="162"/>
      <c r="AL98" s="162"/>
      <c r="AM98" s="128"/>
      <c r="AN98" s="128"/>
      <c r="AQ98" s="128"/>
      <c r="AR98" s="128"/>
      <c r="AS98" s="128"/>
      <c r="AT98" s="128"/>
      <c r="AU98" s="128"/>
      <c r="AV98" s="128"/>
    </row>
    <row r="99" ht="16.5" customHeight="1">
      <c r="A99" s="128"/>
      <c r="B99" s="128"/>
      <c r="C99" s="128"/>
      <c r="D99" s="128"/>
      <c r="E99" s="128"/>
      <c r="F99" s="128"/>
      <c r="G99" s="128"/>
      <c r="H99" s="128"/>
      <c r="I99" s="128"/>
      <c r="J99" s="128"/>
      <c r="K99" s="128"/>
      <c r="L99" s="128"/>
      <c r="M99" s="128"/>
      <c r="N99" s="128"/>
      <c r="O99" s="128"/>
      <c r="P99" s="128"/>
      <c r="Q99" s="128"/>
      <c r="R99" s="128"/>
      <c r="S99" s="128"/>
      <c r="T99" s="128"/>
      <c r="U99" s="128"/>
      <c r="Z99" s="161"/>
      <c r="AH99" s="128"/>
      <c r="AI99" s="162"/>
      <c r="AJ99" s="162"/>
      <c r="AK99" s="162"/>
      <c r="AL99" s="162"/>
      <c r="AM99" s="128"/>
      <c r="AN99" s="128"/>
      <c r="AQ99" s="128"/>
      <c r="AR99" s="128"/>
      <c r="AS99" s="128"/>
      <c r="AT99" s="128"/>
      <c r="AU99" s="128"/>
      <c r="AV99" s="128"/>
    </row>
    <row r="100" ht="16.5" customHeight="1">
      <c r="A100" s="128"/>
      <c r="B100" s="128"/>
      <c r="C100" s="128"/>
      <c r="D100" s="128"/>
      <c r="E100" s="128"/>
      <c r="F100" s="128"/>
      <c r="G100" s="128"/>
      <c r="H100" s="128"/>
      <c r="I100" s="128"/>
      <c r="J100" s="128"/>
      <c r="K100" s="128"/>
      <c r="L100" s="128"/>
      <c r="M100" s="128"/>
      <c r="N100" s="128"/>
      <c r="O100" s="128"/>
      <c r="P100" s="128"/>
      <c r="Q100" s="128"/>
      <c r="R100" s="128"/>
      <c r="S100" s="128"/>
      <c r="T100" s="128"/>
      <c r="U100" s="128"/>
      <c r="Z100" s="161"/>
      <c r="AH100" s="128"/>
      <c r="AI100" s="162"/>
      <c r="AJ100" s="162"/>
      <c r="AK100" s="162"/>
      <c r="AL100" s="162"/>
      <c r="AM100" s="128"/>
      <c r="AN100" s="128"/>
      <c r="AQ100" s="128"/>
      <c r="AR100" s="128"/>
      <c r="AS100" s="128"/>
      <c r="AT100" s="128"/>
      <c r="AU100" s="128"/>
      <c r="AV100" s="128"/>
    </row>
    <row r="101" ht="16.5" customHeight="1">
      <c r="A101" s="128"/>
      <c r="B101" s="128"/>
      <c r="F101" s="128"/>
      <c r="G101" s="128"/>
      <c r="H101" s="128"/>
      <c r="I101" s="128"/>
      <c r="L101" s="128"/>
      <c r="M101" s="128"/>
      <c r="N101" s="128"/>
      <c r="O101" s="128"/>
      <c r="P101" s="128"/>
      <c r="Q101" s="128"/>
      <c r="R101" s="128"/>
      <c r="S101" s="128"/>
      <c r="T101" s="128"/>
      <c r="U101" s="128"/>
      <c r="Z101" s="161"/>
      <c r="AH101" s="128"/>
      <c r="AI101" s="162"/>
      <c r="AJ101" s="162"/>
      <c r="AK101" s="162"/>
      <c r="AL101" s="162"/>
      <c r="AM101" s="128"/>
      <c r="AN101" s="128"/>
      <c r="AQ101" s="128"/>
      <c r="AR101" s="128"/>
      <c r="AS101" s="128"/>
      <c r="AT101" s="128"/>
      <c r="AU101" s="128"/>
      <c r="AV101" s="128"/>
    </row>
    <row r="102" ht="16.5" customHeight="1">
      <c r="A102" s="128"/>
      <c r="B102" s="128"/>
      <c r="F102" s="128"/>
      <c r="G102" s="128"/>
      <c r="H102" s="128"/>
      <c r="I102" s="128"/>
      <c r="L102" s="128"/>
      <c r="M102" s="128"/>
      <c r="N102" s="128"/>
      <c r="O102" s="128"/>
      <c r="P102" s="128"/>
      <c r="Q102" s="128"/>
      <c r="R102" s="128"/>
      <c r="S102" s="128"/>
      <c r="T102" s="128"/>
      <c r="U102" s="128"/>
      <c r="Z102" s="161"/>
      <c r="AH102" s="128"/>
      <c r="AI102" s="162"/>
      <c r="AJ102" s="162"/>
      <c r="AK102" s="162"/>
      <c r="AL102" s="162"/>
      <c r="AM102" s="128"/>
      <c r="AN102" s="128"/>
      <c r="AQ102" s="128"/>
      <c r="AR102" s="128"/>
      <c r="AS102" s="128"/>
      <c r="AT102" s="128"/>
      <c r="AU102" s="128"/>
      <c r="AV102" s="128"/>
    </row>
    <row r="103" ht="16.5"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Z103" s="161"/>
      <c r="AH103" s="128"/>
      <c r="AI103" s="162"/>
      <c r="AJ103" s="162"/>
      <c r="AK103" s="162"/>
      <c r="AL103" s="162"/>
      <c r="AM103" s="128"/>
      <c r="AN103" s="128"/>
      <c r="AQ103" s="128"/>
      <c r="AR103" s="128"/>
      <c r="AS103" s="128"/>
      <c r="AT103" s="128"/>
      <c r="AU103" s="128"/>
      <c r="AV103" s="128"/>
    </row>
    <row r="104" ht="16.5"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Z104" s="161"/>
      <c r="AH104" s="128"/>
      <c r="AI104" s="162"/>
      <c r="AJ104" s="162"/>
      <c r="AK104" s="162"/>
      <c r="AL104" s="162"/>
      <c r="AM104" s="128"/>
      <c r="AN104" s="128"/>
      <c r="AQ104" s="128"/>
      <c r="AR104" s="128"/>
      <c r="AS104" s="128"/>
      <c r="AT104" s="128"/>
      <c r="AU104" s="128"/>
      <c r="AV104" s="128"/>
    </row>
    <row r="105" ht="16.5" customHeight="1">
      <c r="A105" s="128"/>
      <c r="B105" s="128"/>
      <c r="C105" s="128"/>
      <c r="D105" s="128"/>
      <c r="E105" s="128"/>
      <c r="F105" s="128"/>
      <c r="G105" s="128"/>
      <c r="H105" s="128"/>
      <c r="I105" s="128"/>
      <c r="J105" s="128"/>
      <c r="K105" s="128"/>
      <c r="L105" s="128"/>
      <c r="M105" s="128"/>
      <c r="N105" s="128"/>
      <c r="O105" s="128"/>
      <c r="P105" s="128"/>
      <c r="Q105" s="128"/>
      <c r="R105" s="128"/>
      <c r="S105" s="128"/>
      <c r="T105" s="128"/>
      <c r="U105" s="128"/>
      <c r="Z105" s="161"/>
      <c r="AH105" s="128"/>
      <c r="AI105" s="162"/>
      <c r="AJ105" s="163"/>
      <c r="AK105" s="162"/>
      <c r="AL105" s="162"/>
      <c r="AM105" s="128"/>
      <c r="AN105" s="128"/>
      <c r="AQ105" s="128"/>
      <c r="AR105" s="128"/>
      <c r="AS105" s="128"/>
      <c r="AT105" s="128"/>
      <c r="AU105" s="128"/>
      <c r="AV105" s="128"/>
    </row>
    <row r="106" ht="16.5" customHeight="1">
      <c r="A106" s="128"/>
      <c r="B106" s="128"/>
      <c r="F106" s="128"/>
      <c r="G106" s="128"/>
      <c r="H106" s="128"/>
      <c r="I106" s="128"/>
      <c r="L106" s="128"/>
      <c r="M106" s="128"/>
      <c r="N106" s="128"/>
      <c r="O106" s="128"/>
      <c r="P106" s="128"/>
      <c r="Q106" s="128"/>
      <c r="R106" s="128"/>
      <c r="S106" s="128"/>
      <c r="T106" s="128"/>
      <c r="U106" s="128"/>
      <c r="Z106" s="161"/>
      <c r="AH106" s="128"/>
      <c r="AI106" s="162"/>
      <c r="AJ106" s="162"/>
      <c r="AK106" s="162"/>
      <c r="AL106" s="162"/>
      <c r="AM106" s="128"/>
      <c r="AN106" s="128"/>
      <c r="AQ106" s="128"/>
      <c r="AR106" s="128"/>
      <c r="AS106" s="128"/>
      <c r="AT106" s="128"/>
      <c r="AU106" s="128"/>
      <c r="AV106" s="128"/>
    </row>
    <row r="107" ht="16.5" customHeight="1">
      <c r="A107" s="128"/>
      <c r="B107" s="128"/>
      <c r="C107" s="128"/>
      <c r="D107" s="128"/>
      <c r="E107" s="128"/>
      <c r="F107" s="128"/>
      <c r="G107" s="128"/>
      <c r="H107" s="128"/>
      <c r="I107" s="128"/>
      <c r="J107" s="128"/>
      <c r="K107" s="128"/>
      <c r="L107" s="128"/>
      <c r="M107" s="128"/>
      <c r="N107" s="128"/>
      <c r="O107" s="128"/>
      <c r="P107" s="128"/>
      <c r="Q107" s="128"/>
      <c r="R107" s="128"/>
      <c r="S107" s="128"/>
      <c r="T107" s="128"/>
      <c r="U107" s="128"/>
      <c r="Z107" s="161"/>
      <c r="AH107" s="128"/>
      <c r="AI107" s="162"/>
      <c r="AJ107" s="162"/>
      <c r="AK107" s="162"/>
      <c r="AL107" s="162"/>
      <c r="AM107" s="128"/>
      <c r="AN107" s="128"/>
      <c r="AQ107" s="128"/>
      <c r="AR107" s="128"/>
      <c r="AS107" s="128"/>
      <c r="AT107" s="128"/>
      <c r="AU107" s="128"/>
      <c r="AV107" s="128"/>
    </row>
    <row r="108" ht="16.5" customHeight="1">
      <c r="A108" s="128"/>
      <c r="B108" s="128"/>
      <c r="C108" s="128"/>
      <c r="D108" s="128"/>
      <c r="E108" s="128"/>
      <c r="F108" s="128"/>
      <c r="G108" s="128"/>
      <c r="H108" s="128"/>
      <c r="I108" s="128"/>
      <c r="J108" s="128"/>
      <c r="K108" s="128"/>
      <c r="L108" s="128"/>
      <c r="M108" s="128"/>
      <c r="N108" s="128"/>
      <c r="O108" s="128"/>
      <c r="P108" s="128"/>
      <c r="Q108" s="128"/>
      <c r="R108" s="128"/>
      <c r="S108" s="128"/>
      <c r="T108" s="128"/>
      <c r="U108" s="128"/>
      <c r="Z108" s="161"/>
      <c r="AH108" s="128"/>
      <c r="AI108" s="162"/>
      <c r="AJ108" s="162"/>
      <c r="AK108" s="162"/>
      <c r="AL108" s="162"/>
      <c r="AM108" s="128"/>
      <c r="AN108" s="128"/>
      <c r="AQ108" s="128"/>
      <c r="AR108" s="128"/>
      <c r="AS108" s="128"/>
      <c r="AT108" s="128"/>
      <c r="AU108" s="128"/>
      <c r="AV108" s="128"/>
    </row>
    <row r="109" ht="16.5" customHeight="1">
      <c r="A109" s="128"/>
      <c r="B109" s="128"/>
      <c r="C109" s="128"/>
      <c r="D109" s="128"/>
      <c r="E109" s="128"/>
      <c r="F109" s="128"/>
      <c r="G109" s="128"/>
      <c r="H109" s="128"/>
      <c r="I109" s="128"/>
      <c r="J109" s="128"/>
      <c r="K109" s="128"/>
      <c r="L109" s="128"/>
      <c r="M109" s="128"/>
      <c r="N109" s="128"/>
      <c r="O109" s="128"/>
      <c r="P109" s="128"/>
      <c r="Q109" s="128"/>
      <c r="R109" s="128"/>
      <c r="S109" s="128"/>
      <c r="T109" s="128"/>
      <c r="U109" s="128"/>
      <c r="Z109" s="161"/>
      <c r="AH109" s="128"/>
      <c r="AI109" s="162"/>
      <c r="AJ109" s="162"/>
      <c r="AK109" s="162"/>
      <c r="AL109" s="162"/>
      <c r="AM109" s="128"/>
      <c r="AN109" s="128"/>
      <c r="AQ109" s="128"/>
      <c r="AR109" s="128"/>
      <c r="AS109" s="128"/>
      <c r="AT109" s="128"/>
      <c r="AU109" s="128"/>
      <c r="AV109" s="128"/>
    </row>
    <row r="110" ht="16.5" customHeight="1">
      <c r="A110" s="128"/>
      <c r="B110" s="128"/>
      <c r="C110" s="128"/>
      <c r="D110" s="128"/>
      <c r="E110" s="128"/>
      <c r="F110" s="128"/>
      <c r="G110" s="128"/>
      <c r="H110" s="128"/>
      <c r="I110" s="128"/>
      <c r="J110" s="128"/>
      <c r="K110" s="128"/>
      <c r="L110" s="128"/>
      <c r="M110" s="128"/>
      <c r="N110" s="128"/>
      <c r="O110" s="128"/>
      <c r="P110" s="128"/>
      <c r="Q110" s="128"/>
      <c r="R110" s="128"/>
      <c r="S110" s="128"/>
      <c r="T110" s="128"/>
      <c r="U110" s="128"/>
      <c r="Z110" s="161"/>
      <c r="AH110" s="128"/>
      <c r="AI110" s="162"/>
      <c r="AJ110" s="162"/>
      <c r="AK110" s="162"/>
      <c r="AL110" s="162"/>
      <c r="AM110" s="128"/>
      <c r="AN110" s="128"/>
      <c r="AQ110" s="128"/>
      <c r="AR110" s="128"/>
      <c r="AS110" s="128"/>
      <c r="AT110" s="128"/>
      <c r="AU110" s="128"/>
      <c r="AV110" s="128"/>
    </row>
    <row r="111" ht="16.5" customHeight="1">
      <c r="A111" s="128"/>
      <c r="B111" s="128"/>
      <c r="C111" s="128"/>
      <c r="D111" s="128"/>
      <c r="E111" s="128"/>
      <c r="F111" s="128"/>
      <c r="G111" s="128"/>
      <c r="H111" s="128"/>
      <c r="I111" s="128"/>
      <c r="J111" s="128"/>
      <c r="K111" s="128"/>
      <c r="L111" s="128"/>
      <c r="M111" s="128"/>
      <c r="N111" s="128"/>
      <c r="O111" s="128"/>
      <c r="P111" s="128"/>
      <c r="Q111" s="128"/>
      <c r="R111" s="128"/>
      <c r="S111" s="128"/>
      <c r="T111" s="128"/>
      <c r="U111" s="128"/>
      <c r="Z111" s="161"/>
      <c r="AH111" s="128"/>
      <c r="AI111" s="162"/>
      <c r="AJ111" s="162"/>
      <c r="AK111" s="162"/>
      <c r="AL111" s="162"/>
      <c r="AM111" s="128"/>
      <c r="AN111" s="128"/>
      <c r="AQ111" s="128"/>
      <c r="AR111" s="128"/>
      <c r="AS111" s="128"/>
      <c r="AT111" s="128"/>
      <c r="AU111" s="128"/>
      <c r="AV111" s="128"/>
    </row>
    <row r="112" ht="16.5" customHeight="1">
      <c r="A112" s="128"/>
      <c r="B112" s="128"/>
      <c r="C112" s="128"/>
      <c r="D112" s="128"/>
      <c r="E112" s="128"/>
      <c r="F112" s="128"/>
      <c r="G112" s="128"/>
      <c r="H112" s="128"/>
      <c r="I112" s="128"/>
      <c r="J112" s="128"/>
      <c r="K112" s="128"/>
      <c r="L112" s="128"/>
      <c r="M112" s="128"/>
      <c r="N112" s="128"/>
      <c r="O112" s="128"/>
      <c r="P112" s="128"/>
      <c r="Q112" s="128"/>
      <c r="R112" s="128"/>
      <c r="S112" s="128"/>
      <c r="T112" s="128"/>
      <c r="U112" s="128"/>
      <c r="Z112" s="161"/>
      <c r="AH112" s="128"/>
      <c r="AI112" s="162"/>
      <c r="AJ112" s="162"/>
      <c r="AK112" s="162"/>
      <c r="AL112" s="162"/>
      <c r="AM112" s="128"/>
      <c r="AN112" s="128"/>
      <c r="AQ112" s="128"/>
      <c r="AR112" s="128"/>
      <c r="AS112" s="128"/>
      <c r="AT112" s="128"/>
      <c r="AU112" s="128"/>
      <c r="AV112" s="128"/>
    </row>
    <row r="113" ht="16.5" customHeight="1">
      <c r="A113" s="128"/>
      <c r="B113" s="128"/>
      <c r="C113" s="128"/>
      <c r="D113" s="128"/>
      <c r="E113" s="128"/>
      <c r="F113" s="128"/>
      <c r="G113" s="128"/>
      <c r="H113" s="128"/>
      <c r="I113" s="128"/>
      <c r="J113" s="128"/>
      <c r="K113" s="128"/>
      <c r="L113" s="128"/>
      <c r="M113" s="128"/>
      <c r="N113" s="128"/>
      <c r="O113" s="128"/>
      <c r="P113" s="128"/>
      <c r="Q113" s="128"/>
      <c r="R113" s="128"/>
      <c r="S113" s="128"/>
      <c r="T113" s="128"/>
      <c r="U113" s="128"/>
      <c r="Z113" s="161"/>
      <c r="AH113" s="128"/>
      <c r="AI113" s="162"/>
      <c r="AJ113" s="162"/>
      <c r="AK113" s="162"/>
      <c r="AL113" s="162"/>
      <c r="AM113" s="128"/>
      <c r="AN113" s="128"/>
      <c r="AQ113" s="128"/>
      <c r="AR113" s="128"/>
      <c r="AS113" s="128"/>
      <c r="AT113" s="128"/>
      <c r="AU113" s="128"/>
      <c r="AV113" s="128"/>
    </row>
    <row r="114" ht="16.5"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Z114" s="161"/>
      <c r="AH114" s="128"/>
      <c r="AI114" s="162"/>
      <c r="AJ114" s="162"/>
      <c r="AK114" s="162"/>
      <c r="AL114" s="162"/>
      <c r="AM114" s="128"/>
      <c r="AN114" s="128"/>
      <c r="AQ114" s="128"/>
      <c r="AR114" s="128"/>
      <c r="AS114" s="128"/>
      <c r="AT114" s="128"/>
      <c r="AU114" s="128"/>
      <c r="AV114" s="128"/>
    </row>
    <row r="115" ht="16.5" customHeight="1">
      <c r="A115" s="128"/>
      <c r="B115" s="128"/>
      <c r="C115" s="128"/>
      <c r="D115" s="128"/>
      <c r="E115" s="128"/>
      <c r="F115" s="128"/>
      <c r="G115" s="128"/>
      <c r="H115" s="128"/>
      <c r="I115" s="128"/>
      <c r="J115" s="128"/>
      <c r="K115" s="128"/>
      <c r="L115" s="128"/>
      <c r="M115" s="128"/>
      <c r="N115" s="128"/>
      <c r="O115" s="128"/>
      <c r="P115" s="128"/>
      <c r="Q115" s="128"/>
      <c r="R115" s="128"/>
      <c r="S115" s="128"/>
      <c r="T115" s="128"/>
      <c r="U115" s="128"/>
      <c r="Z115" s="161"/>
      <c r="AH115" s="128"/>
      <c r="AI115" s="162"/>
      <c r="AJ115" s="163"/>
      <c r="AK115" s="162"/>
      <c r="AL115" s="162"/>
      <c r="AM115" s="128"/>
      <c r="AN115" s="128"/>
      <c r="AQ115" s="128"/>
      <c r="AR115" s="128"/>
      <c r="AS115" s="128"/>
      <c r="AT115" s="128"/>
      <c r="AU115" s="128"/>
      <c r="AV115" s="128"/>
    </row>
    <row r="116" ht="16.5" customHeight="1">
      <c r="A116" s="128"/>
      <c r="B116" s="128"/>
      <c r="C116" s="128"/>
      <c r="D116" s="128"/>
      <c r="E116" s="128"/>
      <c r="F116" s="128"/>
      <c r="G116" s="128"/>
      <c r="H116" s="128"/>
      <c r="I116" s="128"/>
      <c r="J116" s="128"/>
      <c r="K116" s="128"/>
      <c r="L116" s="128"/>
      <c r="M116" s="128"/>
      <c r="N116" s="128"/>
      <c r="O116" s="128"/>
      <c r="P116" s="128"/>
      <c r="Q116" s="128"/>
      <c r="R116" s="128"/>
      <c r="S116" s="128"/>
      <c r="T116" s="128"/>
      <c r="U116" s="128"/>
      <c r="Z116" s="161"/>
      <c r="AH116" s="128"/>
      <c r="AI116" s="162"/>
      <c r="AJ116" s="163"/>
      <c r="AK116" s="162"/>
      <c r="AL116" s="162"/>
      <c r="AM116" s="128"/>
      <c r="AN116" s="128"/>
      <c r="AQ116" s="128"/>
      <c r="AR116" s="128"/>
      <c r="AS116" s="128"/>
      <c r="AT116" s="128"/>
      <c r="AU116" s="128"/>
      <c r="AV116" s="128"/>
    </row>
    <row r="117" ht="16.5" customHeight="1">
      <c r="A117" s="128"/>
      <c r="B117" s="128"/>
      <c r="C117" s="128"/>
      <c r="D117" s="128"/>
      <c r="E117" s="128"/>
      <c r="F117" s="128"/>
      <c r="G117" s="128"/>
      <c r="H117" s="128"/>
      <c r="I117" s="128"/>
      <c r="J117" s="128"/>
      <c r="K117" s="128"/>
      <c r="L117" s="128"/>
      <c r="M117" s="128"/>
      <c r="N117" s="128"/>
      <c r="O117" s="128"/>
      <c r="P117" s="128"/>
      <c r="Q117" s="128"/>
      <c r="R117" s="128"/>
      <c r="S117" s="128"/>
      <c r="T117" s="128"/>
      <c r="U117" s="128"/>
      <c r="Z117" s="161"/>
      <c r="AH117" s="128"/>
      <c r="AI117" s="162"/>
      <c r="AJ117" s="162"/>
      <c r="AK117" s="162"/>
      <c r="AL117" s="162"/>
      <c r="AM117" s="128"/>
      <c r="AN117" s="128"/>
      <c r="AQ117" s="128"/>
      <c r="AR117" s="128"/>
      <c r="AS117" s="128"/>
      <c r="AT117" s="128"/>
      <c r="AU117" s="128"/>
      <c r="AV117" s="128"/>
    </row>
    <row r="118" ht="16.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Z118" s="161"/>
      <c r="AH118" s="128"/>
      <c r="AI118" s="162"/>
      <c r="AJ118" s="163"/>
      <c r="AK118" s="162"/>
      <c r="AL118" s="162"/>
      <c r="AM118" s="128"/>
      <c r="AN118" s="128"/>
      <c r="AQ118" s="128"/>
      <c r="AR118" s="128"/>
      <c r="AS118" s="128"/>
      <c r="AT118" s="128"/>
      <c r="AU118" s="128"/>
      <c r="AV118" s="128"/>
    </row>
    <row r="119" ht="16.5" customHeight="1">
      <c r="A119" s="128"/>
      <c r="B119" s="128"/>
      <c r="C119" s="128"/>
      <c r="D119" s="128"/>
      <c r="E119" s="128"/>
      <c r="F119" s="128"/>
      <c r="G119" s="128"/>
      <c r="H119" s="128"/>
      <c r="I119" s="128"/>
      <c r="J119" s="128"/>
      <c r="K119" s="128"/>
      <c r="L119" s="128"/>
      <c r="M119" s="128"/>
      <c r="N119" s="128"/>
      <c r="O119" s="128"/>
      <c r="P119" s="128"/>
      <c r="Q119" s="128"/>
      <c r="R119" s="128"/>
      <c r="S119" s="128"/>
      <c r="T119" s="128"/>
      <c r="U119" s="128"/>
      <c r="Z119" s="161"/>
      <c r="AH119" s="128"/>
      <c r="AI119" s="162"/>
      <c r="AJ119" s="163"/>
      <c r="AK119" s="162"/>
      <c r="AL119" s="162"/>
      <c r="AM119" s="128"/>
      <c r="AN119" s="128"/>
      <c r="AQ119" s="128"/>
      <c r="AR119" s="128"/>
      <c r="AS119" s="128"/>
      <c r="AT119" s="128"/>
      <c r="AU119" s="128"/>
      <c r="AV119" s="128"/>
    </row>
    <row r="120" ht="16.5" customHeight="1">
      <c r="A120" s="128"/>
      <c r="B120" s="128"/>
      <c r="C120" s="128"/>
      <c r="D120" s="128"/>
      <c r="E120" s="128"/>
      <c r="F120" s="128"/>
      <c r="G120" s="128"/>
      <c r="H120" s="128"/>
      <c r="I120" s="128"/>
      <c r="J120" s="128"/>
      <c r="K120" s="128"/>
      <c r="L120" s="128"/>
      <c r="M120" s="128"/>
      <c r="N120" s="128"/>
      <c r="O120" s="128"/>
      <c r="P120" s="128"/>
      <c r="Q120" s="128"/>
      <c r="R120" s="128"/>
      <c r="S120" s="128"/>
      <c r="T120" s="128"/>
      <c r="U120" s="128"/>
      <c r="Z120" s="161"/>
      <c r="AH120" s="128"/>
      <c r="AI120" s="162"/>
      <c r="AJ120" s="163"/>
      <c r="AK120" s="162"/>
      <c r="AL120" s="162"/>
      <c r="AQ120" s="128"/>
      <c r="AR120" s="128"/>
      <c r="AS120" s="128"/>
      <c r="AT120" s="128"/>
      <c r="AU120" s="128"/>
      <c r="AV120" s="128"/>
    </row>
    <row r="121" ht="16.5" customHeight="1">
      <c r="A121" s="128"/>
      <c r="B121" s="128"/>
      <c r="C121" s="128"/>
      <c r="D121" s="128"/>
      <c r="E121" s="128"/>
      <c r="F121" s="128"/>
      <c r="G121" s="128"/>
      <c r="H121" s="128"/>
      <c r="I121" s="128"/>
      <c r="J121" s="128"/>
      <c r="K121" s="128"/>
      <c r="L121" s="128"/>
      <c r="M121" s="128"/>
      <c r="N121" s="128"/>
      <c r="O121" s="128"/>
      <c r="P121" s="128"/>
      <c r="Q121" s="128"/>
      <c r="R121" s="128"/>
      <c r="S121" s="128"/>
      <c r="T121" s="128"/>
      <c r="U121" s="128"/>
      <c r="Z121" s="161"/>
      <c r="AH121" s="128"/>
      <c r="AI121" s="162"/>
      <c r="AJ121" s="163"/>
      <c r="AK121" s="162"/>
      <c r="AL121" s="162"/>
      <c r="AQ121" s="128"/>
      <c r="AR121" s="128"/>
      <c r="AS121" s="128"/>
      <c r="AT121" s="128"/>
      <c r="AU121" s="128"/>
      <c r="AV121" s="128"/>
    </row>
    <row r="122" ht="16.5" customHeight="1">
      <c r="A122" s="128"/>
      <c r="B122" s="128"/>
      <c r="C122" s="128"/>
      <c r="D122" s="128"/>
      <c r="E122" s="128"/>
      <c r="F122" s="128"/>
      <c r="G122" s="128"/>
      <c r="H122" s="128"/>
      <c r="I122" s="128"/>
      <c r="J122" s="128"/>
      <c r="K122" s="128"/>
      <c r="L122" s="128"/>
      <c r="M122" s="128"/>
      <c r="N122" s="128"/>
      <c r="O122" s="128"/>
      <c r="P122" s="128"/>
      <c r="Q122" s="128"/>
      <c r="R122" s="128"/>
      <c r="S122" s="128"/>
      <c r="T122" s="128"/>
      <c r="U122" s="128"/>
      <c r="Z122" s="161"/>
      <c r="AH122" s="128"/>
      <c r="AI122" s="162"/>
      <c r="AJ122" s="163"/>
      <c r="AK122" s="162"/>
      <c r="AL122" s="162"/>
      <c r="AM122" s="128"/>
      <c r="AN122" s="128"/>
      <c r="AQ122" s="128"/>
      <c r="AR122" s="128"/>
      <c r="AS122" s="128"/>
      <c r="AT122" s="128"/>
      <c r="AU122" s="128"/>
      <c r="AV122" s="128"/>
    </row>
    <row r="123" ht="16.5" customHeight="1">
      <c r="A123" s="128"/>
      <c r="B123" s="128"/>
      <c r="C123" s="128"/>
      <c r="D123" s="128"/>
      <c r="E123" s="128"/>
      <c r="F123" s="128"/>
      <c r="G123" s="128"/>
      <c r="H123" s="128"/>
      <c r="I123" s="128"/>
      <c r="J123" s="128"/>
      <c r="K123" s="128"/>
      <c r="L123" s="128"/>
      <c r="M123" s="128"/>
      <c r="N123" s="128"/>
      <c r="O123" s="128"/>
      <c r="P123" s="128"/>
      <c r="Q123" s="128"/>
      <c r="R123" s="128"/>
      <c r="S123" s="128"/>
      <c r="T123" s="128"/>
      <c r="U123" s="128"/>
      <c r="Z123" s="161"/>
      <c r="AH123" s="128"/>
      <c r="AI123" s="162"/>
      <c r="AJ123" s="162"/>
      <c r="AK123" s="162"/>
      <c r="AL123" s="162"/>
      <c r="AM123" s="128"/>
      <c r="AN123" s="128"/>
      <c r="AQ123" s="128"/>
      <c r="AR123" s="128"/>
      <c r="AS123" s="128"/>
      <c r="AT123" s="128"/>
      <c r="AU123" s="128"/>
      <c r="AV123" s="128"/>
    </row>
    <row r="124" ht="16.5" customHeight="1">
      <c r="A124" s="128"/>
      <c r="B124" s="128"/>
      <c r="C124" s="128"/>
      <c r="D124" s="128"/>
      <c r="E124" s="128"/>
      <c r="F124" s="128"/>
      <c r="G124" s="128"/>
      <c r="H124" s="128"/>
      <c r="I124" s="128"/>
      <c r="J124" s="128"/>
      <c r="K124" s="128"/>
      <c r="L124" s="128"/>
      <c r="M124" s="128"/>
      <c r="N124" s="128"/>
      <c r="O124" s="128"/>
      <c r="P124" s="128"/>
      <c r="Q124" s="128"/>
      <c r="R124" s="128"/>
      <c r="S124" s="128"/>
      <c r="T124" s="128"/>
      <c r="U124" s="128"/>
      <c r="Z124" s="161"/>
      <c r="AH124" s="128"/>
      <c r="AI124" s="162"/>
      <c r="AJ124" s="163"/>
      <c r="AK124" s="162"/>
      <c r="AL124" s="162"/>
      <c r="AM124" s="128"/>
      <c r="AN124" s="128"/>
      <c r="AQ124" s="128"/>
      <c r="AR124" s="128"/>
      <c r="AS124" s="128"/>
      <c r="AT124" s="128"/>
      <c r="AU124" s="128"/>
      <c r="AV124" s="128"/>
    </row>
    <row r="125" ht="16.5" customHeight="1">
      <c r="A125" s="128"/>
      <c r="B125" s="128"/>
      <c r="C125" s="128"/>
      <c r="D125" s="128"/>
      <c r="E125" s="128"/>
      <c r="F125" s="128"/>
      <c r="G125" s="128"/>
      <c r="H125" s="128"/>
      <c r="I125" s="128"/>
      <c r="J125" s="128"/>
      <c r="K125" s="128"/>
      <c r="L125" s="128"/>
      <c r="M125" s="128"/>
      <c r="N125" s="128"/>
      <c r="O125" s="128"/>
      <c r="P125" s="128"/>
      <c r="Q125" s="128"/>
      <c r="R125" s="128"/>
      <c r="S125" s="128"/>
      <c r="T125" s="128"/>
      <c r="U125" s="128"/>
      <c r="Z125" s="161"/>
      <c r="AH125" s="128"/>
      <c r="AI125" s="162"/>
      <c r="AJ125" s="163"/>
      <c r="AK125" s="162"/>
      <c r="AL125" s="162"/>
      <c r="AQ125" s="128"/>
      <c r="AR125" s="128"/>
      <c r="AS125" s="128"/>
      <c r="AT125" s="128"/>
      <c r="AU125" s="128"/>
      <c r="AV125" s="128"/>
    </row>
    <row r="126" ht="16.5" customHeight="1">
      <c r="A126" s="128"/>
      <c r="B126" s="128"/>
      <c r="C126" s="128"/>
      <c r="D126" s="128"/>
      <c r="E126" s="128"/>
      <c r="F126" s="128"/>
      <c r="G126" s="128"/>
      <c r="H126" s="128"/>
      <c r="I126" s="128"/>
      <c r="J126" s="128"/>
      <c r="K126" s="128"/>
      <c r="L126" s="128"/>
      <c r="M126" s="128"/>
      <c r="N126" s="128"/>
      <c r="O126" s="128"/>
      <c r="P126" s="128"/>
      <c r="Q126" s="128"/>
      <c r="R126" s="128"/>
      <c r="S126" s="128"/>
      <c r="T126" s="128"/>
      <c r="U126" s="128"/>
      <c r="Z126" s="161"/>
      <c r="AH126" s="128"/>
      <c r="AI126" s="162"/>
      <c r="AJ126" s="163"/>
      <c r="AK126" s="162"/>
      <c r="AL126" s="162"/>
      <c r="AQ126" s="128"/>
      <c r="AR126" s="128"/>
      <c r="AS126" s="128"/>
      <c r="AT126" s="128"/>
      <c r="AU126" s="128"/>
      <c r="AV126" s="128"/>
    </row>
    <row r="127" ht="16.5" customHeight="1">
      <c r="A127" s="128"/>
      <c r="B127" s="128"/>
      <c r="C127" s="128"/>
      <c r="D127" s="128"/>
      <c r="E127" s="128"/>
      <c r="F127" s="128"/>
      <c r="G127" s="128"/>
      <c r="H127" s="128"/>
      <c r="I127" s="128"/>
      <c r="J127" s="128"/>
      <c r="K127" s="128"/>
      <c r="L127" s="128"/>
      <c r="M127" s="128"/>
      <c r="N127" s="128"/>
      <c r="O127" s="128"/>
      <c r="P127" s="128"/>
      <c r="Q127" s="128"/>
      <c r="R127" s="128"/>
      <c r="S127" s="128"/>
      <c r="T127" s="128"/>
      <c r="U127" s="128"/>
      <c r="Z127" s="161"/>
      <c r="AH127" s="128"/>
      <c r="AI127" s="162"/>
      <c r="AJ127" s="163"/>
      <c r="AK127" s="162"/>
      <c r="AL127" s="162"/>
      <c r="AQ127" s="128"/>
      <c r="AR127" s="128"/>
      <c r="AS127" s="128"/>
      <c r="AT127" s="128"/>
      <c r="AU127" s="128"/>
      <c r="AV127" s="128"/>
    </row>
    <row r="128" ht="16.5" customHeight="1">
      <c r="A128" s="128"/>
      <c r="B128" s="128"/>
      <c r="C128" s="128"/>
      <c r="D128" s="128"/>
      <c r="E128" s="128"/>
      <c r="F128" s="128"/>
      <c r="G128" s="128"/>
      <c r="H128" s="128"/>
      <c r="I128" s="128"/>
      <c r="J128" s="128"/>
      <c r="K128" s="128"/>
      <c r="L128" s="128"/>
      <c r="M128" s="128"/>
      <c r="N128" s="128"/>
      <c r="O128" s="128"/>
      <c r="P128" s="128"/>
      <c r="Q128" s="128"/>
      <c r="R128" s="128"/>
      <c r="S128" s="128"/>
      <c r="T128" s="128"/>
      <c r="U128" s="128"/>
      <c r="Z128" s="161"/>
      <c r="AH128" s="128"/>
      <c r="AI128" s="162"/>
      <c r="AJ128" s="163"/>
      <c r="AK128" s="162"/>
      <c r="AL128" s="162"/>
      <c r="AQ128" s="128"/>
      <c r="AR128" s="128"/>
      <c r="AS128" s="128"/>
      <c r="AT128" s="128"/>
      <c r="AU128" s="128"/>
      <c r="AV128" s="128"/>
    </row>
    <row r="129" ht="16.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Z129" s="161"/>
      <c r="AH129" s="128"/>
      <c r="AI129" s="162"/>
      <c r="AJ129" s="163"/>
      <c r="AK129" s="162"/>
      <c r="AL129" s="162"/>
      <c r="AQ129" s="128"/>
      <c r="AR129" s="128"/>
      <c r="AS129" s="128"/>
      <c r="AT129" s="128"/>
      <c r="AU129" s="128"/>
      <c r="AV129" s="128"/>
    </row>
    <row r="130" ht="16.5" customHeight="1">
      <c r="A130" s="128"/>
      <c r="B130" s="128"/>
      <c r="C130" s="128"/>
      <c r="D130" s="128"/>
      <c r="E130" s="128"/>
      <c r="F130" s="128"/>
      <c r="G130" s="128"/>
      <c r="H130" s="128"/>
      <c r="I130" s="128"/>
      <c r="J130" s="128"/>
      <c r="K130" s="128"/>
      <c r="L130" s="128"/>
      <c r="M130" s="128"/>
      <c r="N130" s="128"/>
      <c r="O130" s="128"/>
      <c r="P130" s="128"/>
      <c r="Q130" s="128"/>
      <c r="R130" s="128"/>
      <c r="S130" s="128"/>
      <c r="T130" s="128"/>
      <c r="U130" s="128"/>
      <c r="Z130" s="161"/>
      <c r="AH130" s="128"/>
      <c r="AI130" s="162"/>
      <c r="AJ130" s="163"/>
      <c r="AK130" s="162"/>
      <c r="AL130" s="162"/>
      <c r="AQ130" s="128"/>
      <c r="AR130" s="128"/>
      <c r="AS130" s="128"/>
      <c r="AT130" s="128"/>
      <c r="AU130" s="128"/>
      <c r="AV130" s="128"/>
    </row>
    <row r="131" ht="16.5" customHeight="1">
      <c r="A131" s="128"/>
      <c r="B131" s="128"/>
      <c r="C131" s="128"/>
      <c r="D131" s="128"/>
      <c r="E131" s="128"/>
      <c r="F131" s="128"/>
      <c r="G131" s="128"/>
      <c r="H131" s="128"/>
      <c r="I131" s="128"/>
      <c r="J131" s="128"/>
      <c r="K131" s="128"/>
      <c r="L131" s="128"/>
      <c r="M131" s="128"/>
      <c r="N131" s="128"/>
      <c r="O131" s="128"/>
      <c r="P131" s="128"/>
      <c r="Q131" s="128"/>
      <c r="R131" s="128"/>
      <c r="S131" s="128"/>
      <c r="T131" s="128"/>
      <c r="U131" s="128"/>
      <c r="Z131" s="161"/>
      <c r="AH131" s="128"/>
      <c r="AI131" s="162"/>
      <c r="AJ131" s="163"/>
      <c r="AK131" s="162"/>
      <c r="AL131" s="162"/>
      <c r="AQ131" s="128"/>
      <c r="AR131" s="128"/>
      <c r="AS131" s="128"/>
      <c r="AT131" s="128"/>
      <c r="AU131" s="128"/>
      <c r="AV131" s="128"/>
    </row>
    <row r="132" ht="16.5" customHeight="1">
      <c r="A132" s="128"/>
      <c r="B132" s="128"/>
      <c r="C132" s="128"/>
      <c r="D132" s="128"/>
      <c r="E132" s="128"/>
      <c r="F132" s="128"/>
      <c r="G132" s="128"/>
      <c r="H132" s="128"/>
      <c r="I132" s="128"/>
      <c r="J132" s="128"/>
      <c r="K132" s="128"/>
      <c r="L132" s="128"/>
      <c r="M132" s="128"/>
      <c r="N132" s="128"/>
      <c r="O132" s="128"/>
      <c r="P132" s="128"/>
      <c r="Q132" s="128"/>
      <c r="R132" s="128"/>
      <c r="S132" s="128"/>
      <c r="T132" s="128"/>
      <c r="U132" s="128"/>
      <c r="Z132" s="161"/>
      <c r="AH132" s="128"/>
      <c r="AI132" s="162"/>
      <c r="AJ132" s="163"/>
      <c r="AK132" s="162"/>
      <c r="AL132" s="162"/>
      <c r="AQ132" s="128"/>
      <c r="AR132" s="128"/>
      <c r="AS132" s="128"/>
      <c r="AT132" s="128"/>
      <c r="AU132" s="128"/>
      <c r="AV132" s="128"/>
    </row>
    <row r="133" ht="16.5" customHeight="1">
      <c r="A133" s="128"/>
      <c r="B133" s="128"/>
      <c r="C133" s="128"/>
      <c r="D133" s="128"/>
      <c r="E133" s="128"/>
      <c r="F133" s="128"/>
      <c r="G133" s="128"/>
      <c r="H133" s="128"/>
      <c r="I133" s="128"/>
      <c r="J133" s="128"/>
      <c r="K133" s="128"/>
      <c r="L133" s="128"/>
      <c r="M133" s="128"/>
      <c r="N133" s="128"/>
      <c r="O133" s="128"/>
      <c r="P133" s="128"/>
      <c r="Q133" s="128"/>
      <c r="R133" s="128"/>
      <c r="S133" s="128"/>
      <c r="T133" s="128"/>
      <c r="U133" s="128"/>
      <c r="Z133" s="161"/>
      <c r="AH133" s="128"/>
      <c r="AI133" s="162"/>
      <c r="AJ133" s="163"/>
      <c r="AK133" s="162"/>
      <c r="AL133" s="162"/>
      <c r="AQ133" s="128"/>
      <c r="AR133" s="128"/>
      <c r="AS133" s="128"/>
      <c r="AT133" s="128"/>
      <c r="AU133" s="128"/>
      <c r="AV133" s="128"/>
    </row>
    <row r="134" ht="16.5" customHeight="1">
      <c r="A134" s="128"/>
      <c r="B134" s="128"/>
      <c r="C134" s="128"/>
      <c r="D134" s="128"/>
      <c r="E134" s="128"/>
      <c r="F134" s="128"/>
      <c r="G134" s="128"/>
      <c r="H134" s="128"/>
      <c r="I134" s="128"/>
      <c r="J134" s="128"/>
      <c r="K134" s="128"/>
      <c r="L134" s="128"/>
      <c r="M134" s="128"/>
      <c r="N134" s="128"/>
      <c r="O134" s="128"/>
      <c r="P134" s="128"/>
      <c r="Q134" s="128"/>
      <c r="R134" s="128"/>
      <c r="S134" s="128"/>
      <c r="T134" s="128"/>
      <c r="U134" s="128"/>
      <c r="Z134" s="161"/>
      <c r="AH134" s="128"/>
      <c r="AI134" s="162"/>
      <c r="AJ134" s="163"/>
      <c r="AK134" s="162"/>
      <c r="AL134" s="162"/>
      <c r="AQ134" s="128"/>
      <c r="AR134" s="128"/>
      <c r="AS134" s="128"/>
      <c r="AT134" s="128"/>
      <c r="AU134" s="128"/>
      <c r="AV134" s="128"/>
    </row>
    <row r="135" ht="16.5" customHeight="1">
      <c r="A135" s="128"/>
      <c r="B135" s="128"/>
      <c r="C135" s="128"/>
      <c r="D135" s="128"/>
      <c r="E135" s="128"/>
      <c r="F135" s="128"/>
      <c r="G135" s="128"/>
      <c r="H135" s="128"/>
      <c r="I135" s="128"/>
      <c r="J135" s="128"/>
      <c r="K135" s="128"/>
      <c r="L135" s="128"/>
      <c r="M135" s="128"/>
      <c r="N135" s="128"/>
      <c r="O135" s="128"/>
      <c r="P135" s="128"/>
      <c r="Q135" s="128"/>
      <c r="R135" s="128"/>
      <c r="S135" s="128"/>
      <c r="T135" s="128"/>
      <c r="U135" s="128"/>
      <c r="Z135" s="161"/>
      <c r="AH135" s="128"/>
      <c r="AI135" s="162"/>
      <c r="AJ135" s="163"/>
      <c r="AK135" s="162"/>
      <c r="AL135" s="162"/>
      <c r="AQ135" s="128"/>
      <c r="AR135" s="128"/>
      <c r="AS135" s="128"/>
      <c r="AT135" s="128"/>
      <c r="AU135" s="128"/>
      <c r="AV135" s="128"/>
    </row>
    <row r="136" ht="16.5" customHeight="1">
      <c r="A136" s="128"/>
      <c r="B136" s="128"/>
      <c r="C136" s="128"/>
      <c r="D136" s="128"/>
      <c r="E136" s="128"/>
      <c r="F136" s="128"/>
      <c r="G136" s="128"/>
      <c r="H136" s="128"/>
      <c r="I136" s="128"/>
      <c r="J136" s="128"/>
      <c r="K136" s="128"/>
      <c r="L136" s="128"/>
      <c r="M136" s="128"/>
      <c r="N136" s="128"/>
      <c r="O136" s="128"/>
      <c r="P136" s="128"/>
      <c r="Q136" s="128"/>
      <c r="R136" s="128"/>
      <c r="S136" s="128"/>
      <c r="T136" s="128"/>
      <c r="U136" s="128"/>
      <c r="Z136" s="161"/>
      <c r="AH136" s="128"/>
      <c r="AI136" s="162"/>
      <c r="AJ136" s="163"/>
      <c r="AK136" s="162"/>
      <c r="AL136" s="162"/>
      <c r="AQ136" s="128"/>
      <c r="AR136" s="128"/>
      <c r="AS136" s="128"/>
      <c r="AT136" s="128"/>
      <c r="AU136" s="128"/>
      <c r="AV136" s="128"/>
    </row>
    <row r="137" ht="16.5" customHeight="1">
      <c r="A137" s="128"/>
      <c r="B137" s="128"/>
      <c r="C137" s="128"/>
      <c r="D137" s="128"/>
      <c r="E137" s="128"/>
      <c r="F137" s="128"/>
      <c r="G137" s="128"/>
      <c r="H137" s="128"/>
      <c r="I137" s="128"/>
      <c r="J137" s="128"/>
      <c r="K137" s="128"/>
      <c r="L137" s="128"/>
      <c r="M137" s="128"/>
      <c r="N137" s="128"/>
      <c r="O137" s="128"/>
      <c r="P137" s="128"/>
      <c r="Q137" s="128"/>
      <c r="R137" s="128"/>
      <c r="S137" s="128"/>
      <c r="T137" s="128"/>
      <c r="U137" s="128"/>
      <c r="Z137" s="161"/>
      <c r="AH137" s="128"/>
      <c r="AI137" s="162"/>
      <c r="AJ137" s="163"/>
      <c r="AK137" s="162"/>
      <c r="AL137" s="162"/>
      <c r="AM137" s="128"/>
      <c r="AN137" s="128"/>
      <c r="AQ137" s="128"/>
      <c r="AR137" s="128"/>
      <c r="AS137" s="128"/>
      <c r="AT137" s="128"/>
      <c r="AU137" s="128"/>
      <c r="AV137" s="128"/>
    </row>
    <row r="138" ht="16.5" customHeight="1">
      <c r="A138" s="128"/>
      <c r="B138" s="128"/>
      <c r="C138" s="128"/>
      <c r="D138" s="128"/>
      <c r="E138" s="128"/>
      <c r="F138" s="128"/>
      <c r="G138" s="128"/>
      <c r="H138" s="128"/>
      <c r="I138" s="128"/>
      <c r="J138" s="128"/>
      <c r="K138" s="128"/>
      <c r="L138" s="128"/>
      <c r="M138" s="128"/>
      <c r="N138" s="128"/>
      <c r="O138" s="128"/>
      <c r="P138" s="128"/>
      <c r="Q138" s="128"/>
      <c r="R138" s="128"/>
      <c r="S138" s="128"/>
      <c r="T138" s="128"/>
      <c r="U138" s="128"/>
      <c r="Z138" s="161"/>
      <c r="AH138" s="128"/>
      <c r="AI138" s="162"/>
      <c r="AJ138" s="163"/>
      <c r="AK138" s="162"/>
      <c r="AL138" s="162"/>
      <c r="AM138" s="164"/>
      <c r="AN138" s="164"/>
      <c r="AQ138" s="128"/>
      <c r="AR138" s="128"/>
      <c r="AS138" s="128"/>
      <c r="AT138" s="128"/>
      <c r="AU138" s="128"/>
      <c r="AV138" s="128"/>
    </row>
    <row r="139" ht="16.5" customHeight="1">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Z139" s="161"/>
      <c r="AH139" s="128"/>
      <c r="AI139" s="162"/>
      <c r="AJ139" s="163"/>
      <c r="AK139" s="162"/>
      <c r="AL139" s="162"/>
      <c r="AQ139" s="128"/>
      <c r="AR139" s="128"/>
      <c r="AS139" s="128"/>
      <c r="AT139" s="128"/>
      <c r="AU139" s="128"/>
      <c r="AV139" s="128"/>
    </row>
    <row r="140" ht="16.5" customHeight="1">
      <c r="A140" s="128"/>
      <c r="B140" s="128"/>
      <c r="C140" s="128"/>
      <c r="D140" s="128"/>
      <c r="E140" s="128"/>
      <c r="F140" s="128"/>
      <c r="G140" s="128"/>
      <c r="H140" s="128"/>
      <c r="I140" s="128"/>
      <c r="J140" s="128"/>
      <c r="K140" s="128"/>
      <c r="L140" s="128"/>
      <c r="M140" s="128"/>
      <c r="N140" s="128"/>
      <c r="O140" s="128"/>
      <c r="P140" s="128"/>
      <c r="Q140" s="128"/>
      <c r="R140" s="128"/>
      <c r="S140" s="128"/>
      <c r="T140" s="128"/>
      <c r="U140" s="128"/>
      <c r="Z140" s="161"/>
      <c r="AH140" s="128"/>
      <c r="AI140" s="162"/>
      <c r="AJ140" s="163"/>
      <c r="AK140" s="162"/>
      <c r="AL140" s="162"/>
      <c r="AQ140" s="128"/>
      <c r="AR140" s="128"/>
      <c r="AS140" s="128"/>
      <c r="AT140" s="128"/>
      <c r="AU140" s="128"/>
      <c r="AV140" s="128"/>
    </row>
    <row r="141" ht="16.5" customHeight="1">
      <c r="A141" s="128"/>
      <c r="B141" s="128"/>
      <c r="C141" s="128"/>
      <c r="D141" s="128"/>
      <c r="E141" s="128"/>
      <c r="F141" s="128"/>
      <c r="G141" s="128"/>
      <c r="H141" s="128"/>
      <c r="I141" s="128"/>
      <c r="J141" s="128"/>
      <c r="K141" s="128"/>
      <c r="L141" s="128"/>
      <c r="M141" s="128"/>
      <c r="N141" s="128"/>
      <c r="O141" s="128"/>
      <c r="P141" s="128"/>
      <c r="Q141" s="128"/>
      <c r="R141" s="128"/>
      <c r="S141" s="128"/>
      <c r="T141" s="128"/>
      <c r="U141" s="128"/>
      <c r="Z141" s="161"/>
      <c r="AH141" s="128"/>
      <c r="AI141" s="162"/>
      <c r="AJ141" s="163"/>
      <c r="AK141" s="162"/>
      <c r="AL141" s="162"/>
      <c r="AQ141" s="128"/>
      <c r="AR141" s="128"/>
      <c r="AS141" s="128"/>
      <c r="AT141" s="128"/>
      <c r="AU141" s="128"/>
      <c r="AV141" s="128"/>
    </row>
    <row r="142" ht="16.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Z142" s="161"/>
      <c r="AH142" s="128"/>
      <c r="AI142" s="162"/>
      <c r="AJ142" s="163"/>
      <c r="AK142" s="162"/>
      <c r="AL142" s="162"/>
      <c r="AQ142" s="128"/>
      <c r="AR142" s="128"/>
      <c r="AS142" s="128"/>
      <c r="AT142" s="128"/>
      <c r="AU142" s="128"/>
      <c r="AV142" s="128"/>
    </row>
    <row r="143" ht="16.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Z143" s="161"/>
      <c r="AH143" s="128"/>
      <c r="AI143" s="162"/>
      <c r="AJ143" s="163"/>
      <c r="AK143" s="162"/>
      <c r="AL143" s="162"/>
      <c r="AQ143" s="128"/>
      <c r="AR143" s="128"/>
      <c r="AS143" s="128"/>
      <c r="AT143" s="128"/>
      <c r="AU143" s="128"/>
      <c r="AV143" s="128"/>
    </row>
    <row r="144" ht="16.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Z144" s="161"/>
      <c r="AH144" s="128"/>
      <c r="AI144" s="162"/>
      <c r="AJ144" s="163"/>
      <c r="AK144" s="162"/>
      <c r="AL144" s="162"/>
      <c r="AQ144" s="128"/>
      <c r="AR144" s="128"/>
      <c r="AS144" s="128"/>
      <c r="AT144" s="128"/>
      <c r="AU144" s="128"/>
      <c r="AV144" s="128"/>
    </row>
    <row r="145" ht="16.5" customHeight="1">
      <c r="A145" s="128"/>
      <c r="B145" s="128"/>
      <c r="C145" s="128"/>
      <c r="D145" s="128"/>
      <c r="E145" s="128"/>
      <c r="F145" s="128"/>
      <c r="G145" s="128"/>
      <c r="H145" s="128"/>
      <c r="I145" s="128"/>
      <c r="J145" s="128"/>
      <c r="K145" s="128"/>
      <c r="L145" s="128"/>
      <c r="M145" s="128"/>
      <c r="N145" s="128"/>
      <c r="O145" s="128"/>
      <c r="P145" s="128"/>
      <c r="Q145" s="128"/>
      <c r="R145" s="128"/>
      <c r="S145" s="128"/>
      <c r="T145" s="128"/>
      <c r="U145" s="128"/>
      <c r="Z145" s="161"/>
      <c r="AH145" s="128"/>
      <c r="AI145" s="162"/>
      <c r="AJ145" s="163"/>
      <c r="AK145" s="162"/>
      <c r="AL145" s="162"/>
      <c r="AQ145" s="128"/>
      <c r="AR145" s="128"/>
      <c r="AS145" s="128"/>
      <c r="AT145" s="128"/>
      <c r="AU145" s="128"/>
      <c r="AV145" s="128"/>
    </row>
    <row r="146" ht="16.5" customHeight="1">
      <c r="A146" s="128"/>
      <c r="C146" s="128"/>
      <c r="D146" s="128"/>
      <c r="E146" s="128"/>
      <c r="F146" s="128"/>
      <c r="G146" s="128"/>
      <c r="H146" s="128"/>
      <c r="I146" s="128"/>
      <c r="J146" s="128"/>
      <c r="K146" s="128"/>
      <c r="L146" s="128"/>
      <c r="M146" s="128"/>
      <c r="N146" s="128"/>
      <c r="O146" s="128"/>
      <c r="P146" s="128"/>
      <c r="Q146" s="128"/>
      <c r="R146" s="128"/>
      <c r="S146" s="128"/>
      <c r="T146" s="128"/>
      <c r="U146" s="128"/>
      <c r="AH146" s="128"/>
      <c r="AI146" s="162"/>
      <c r="AJ146" s="162"/>
      <c r="AK146" s="162"/>
      <c r="AL146" s="162"/>
      <c r="AQ146" s="128"/>
      <c r="AR146" s="128"/>
      <c r="AS146" s="128"/>
      <c r="AT146" s="128"/>
      <c r="AU146" s="128"/>
      <c r="AV146" s="128"/>
    </row>
    <row r="147" ht="16.5" customHeight="1">
      <c r="A147" s="128"/>
      <c r="C147" s="128"/>
      <c r="D147" s="128"/>
      <c r="E147" s="128"/>
      <c r="F147" s="128"/>
      <c r="G147" s="128"/>
      <c r="H147" s="128"/>
      <c r="I147" s="128"/>
      <c r="J147" s="128"/>
      <c r="K147" s="128"/>
      <c r="L147" s="128"/>
      <c r="M147" s="128"/>
      <c r="N147" s="128"/>
      <c r="O147" s="128"/>
      <c r="P147" s="128"/>
      <c r="Q147" s="128"/>
      <c r="R147" s="128"/>
      <c r="S147" s="128"/>
      <c r="T147" s="128"/>
      <c r="U147" s="128"/>
      <c r="Z147" s="161"/>
      <c r="AH147" s="128"/>
      <c r="AI147" s="162"/>
      <c r="AJ147" s="162"/>
      <c r="AK147" s="128"/>
      <c r="AL147" s="128"/>
      <c r="AO147" s="120"/>
      <c r="AQ147" s="128"/>
      <c r="AR147" s="128"/>
      <c r="AS147" s="128"/>
      <c r="AT147" s="128"/>
      <c r="AU147" s="128"/>
      <c r="AV147" s="128"/>
    </row>
    <row r="148" ht="16.5" customHeight="1">
      <c r="A148" s="128"/>
      <c r="C148" s="128"/>
      <c r="D148" s="128"/>
      <c r="E148" s="128"/>
      <c r="F148" s="128"/>
      <c r="G148" s="128"/>
      <c r="H148" s="128"/>
      <c r="I148" s="128"/>
      <c r="J148" s="128"/>
      <c r="K148" s="128"/>
      <c r="L148" s="128"/>
      <c r="M148" s="128"/>
      <c r="N148" s="128"/>
      <c r="O148" s="128"/>
      <c r="P148" s="128"/>
      <c r="Q148" s="128"/>
      <c r="R148" s="128"/>
      <c r="S148" s="128"/>
      <c r="T148" s="128"/>
      <c r="U148" s="128"/>
      <c r="Z148" s="161"/>
      <c r="AH148" s="128"/>
      <c r="AI148" s="162"/>
      <c r="AJ148" s="162"/>
      <c r="AK148" s="128"/>
      <c r="AL148" s="128"/>
      <c r="AO148" s="120"/>
      <c r="AQ148" s="128"/>
      <c r="AR148" s="128"/>
      <c r="AS148" s="128"/>
      <c r="AT148" s="128"/>
      <c r="AU148" s="128"/>
      <c r="AV148" s="128"/>
    </row>
    <row r="149" ht="16.5" customHeight="1">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Z149" s="161"/>
      <c r="AF149" s="128"/>
      <c r="AH149" s="128"/>
      <c r="AI149" s="162"/>
      <c r="AJ149" s="162"/>
      <c r="AK149" s="128"/>
      <c r="AL149" s="128"/>
      <c r="AO149" s="120"/>
      <c r="AQ149" s="128"/>
      <c r="AR149" s="128"/>
      <c r="AS149" s="128"/>
      <c r="AT149" s="128"/>
      <c r="AU149" s="128"/>
      <c r="AV149" s="128"/>
    </row>
    <row r="150" ht="16.5" customHeight="1">
      <c r="A150" s="128"/>
      <c r="C150" s="128"/>
      <c r="D150" s="128"/>
      <c r="E150" s="128"/>
      <c r="F150" s="128"/>
      <c r="G150" s="128"/>
      <c r="H150" s="128"/>
      <c r="I150" s="128"/>
      <c r="J150" s="128"/>
      <c r="K150" s="128"/>
      <c r="L150" s="128"/>
      <c r="M150" s="128"/>
      <c r="N150" s="128"/>
      <c r="O150" s="128"/>
      <c r="P150" s="128"/>
      <c r="Q150" s="128"/>
      <c r="R150" s="128"/>
      <c r="S150" s="128"/>
      <c r="T150" s="128"/>
      <c r="U150" s="128"/>
      <c r="Y150" s="128"/>
      <c r="Z150" s="161"/>
      <c r="AA150" s="128"/>
      <c r="AB150" s="128"/>
      <c r="AC150" s="128"/>
      <c r="AD150" s="128"/>
      <c r="AE150" s="128"/>
      <c r="AF150" s="128"/>
      <c r="AH150" s="128"/>
      <c r="AI150" s="162"/>
      <c r="AJ150" s="162"/>
      <c r="AK150" s="128"/>
      <c r="AL150" s="128"/>
      <c r="AO150" s="120"/>
      <c r="AQ150" s="161"/>
      <c r="AR150" s="128"/>
      <c r="AS150" s="128"/>
      <c r="AT150" s="128"/>
      <c r="AU150" s="128"/>
      <c r="AV150" s="128"/>
    </row>
    <row r="151" ht="16.5" customHeight="1">
      <c r="A151" s="128"/>
      <c r="C151" s="128"/>
      <c r="D151" s="128"/>
      <c r="E151" s="128"/>
      <c r="F151" s="128"/>
      <c r="G151" s="128"/>
      <c r="H151" s="128"/>
      <c r="I151" s="128"/>
      <c r="J151" s="128"/>
      <c r="K151" s="128"/>
      <c r="L151" s="128"/>
      <c r="M151" s="128"/>
      <c r="N151" s="128"/>
      <c r="O151" s="128"/>
      <c r="P151" s="128"/>
      <c r="Q151" s="128"/>
      <c r="R151" s="128"/>
      <c r="S151" s="128"/>
      <c r="T151" s="128"/>
      <c r="U151" s="128"/>
      <c r="Y151" s="128"/>
      <c r="Z151" s="161"/>
      <c r="AA151" s="128"/>
      <c r="AB151" s="128"/>
      <c r="AC151" s="128"/>
      <c r="AD151" s="128"/>
      <c r="AE151" s="128"/>
      <c r="AF151" s="128"/>
      <c r="AH151" s="128"/>
      <c r="AI151" s="162"/>
      <c r="AJ151" s="162"/>
      <c r="AK151" s="128"/>
      <c r="AL151" s="128"/>
      <c r="AO151" s="120"/>
      <c r="AQ151" s="128"/>
      <c r="AR151" s="128"/>
      <c r="AS151" s="128"/>
      <c r="AT151" s="128"/>
      <c r="AU151" s="128"/>
      <c r="AV151" s="128"/>
    </row>
    <row r="152" ht="16.5" customHeight="1">
      <c r="A152" s="128"/>
      <c r="C152" s="128"/>
      <c r="D152" s="128"/>
      <c r="E152" s="128"/>
      <c r="F152" s="128"/>
      <c r="G152" s="128"/>
      <c r="H152" s="128"/>
      <c r="I152" s="128"/>
      <c r="J152" s="128"/>
      <c r="K152" s="128"/>
      <c r="L152" s="128"/>
      <c r="M152" s="128"/>
      <c r="N152" s="128"/>
      <c r="O152" s="128"/>
      <c r="P152" s="128"/>
      <c r="Q152" s="128"/>
      <c r="R152" s="128"/>
      <c r="S152" s="128"/>
      <c r="T152" s="128"/>
      <c r="U152" s="128"/>
      <c r="Y152" s="128"/>
      <c r="Z152" s="161"/>
      <c r="AA152" s="128"/>
      <c r="AB152" s="128"/>
      <c r="AC152" s="128"/>
      <c r="AD152" s="128"/>
      <c r="AE152" s="128"/>
      <c r="AF152" s="128"/>
      <c r="AH152" s="128"/>
      <c r="AI152" s="162"/>
      <c r="AJ152" s="162"/>
      <c r="AK152" s="128"/>
      <c r="AL152" s="128"/>
      <c r="AO152" s="120"/>
      <c r="AQ152" s="128"/>
      <c r="AR152" s="128"/>
      <c r="AS152" s="128"/>
      <c r="AT152" s="128"/>
      <c r="AU152" s="128"/>
      <c r="AV152" s="128"/>
    </row>
    <row r="153" ht="16.5" customHeight="1">
      <c r="A153" s="128"/>
      <c r="C153" s="128"/>
      <c r="D153" s="128"/>
      <c r="E153" s="128"/>
      <c r="F153" s="128"/>
      <c r="G153" s="128"/>
      <c r="H153" s="128"/>
      <c r="I153" s="128"/>
      <c r="J153" s="128"/>
      <c r="K153" s="128"/>
      <c r="L153" s="128"/>
      <c r="M153" s="128"/>
      <c r="N153" s="128"/>
      <c r="O153" s="128"/>
      <c r="P153" s="128"/>
      <c r="Q153" s="128"/>
      <c r="R153" s="128"/>
      <c r="S153" s="128"/>
      <c r="T153" s="128"/>
      <c r="U153" s="128"/>
      <c r="Y153" s="128"/>
      <c r="Z153" s="161"/>
      <c r="AA153" s="128"/>
      <c r="AB153" s="128"/>
      <c r="AC153" s="128"/>
      <c r="AD153" s="128"/>
      <c r="AE153" s="128"/>
      <c r="AF153" s="128"/>
      <c r="AH153" s="128"/>
      <c r="AI153" s="162"/>
      <c r="AJ153" s="162"/>
      <c r="AK153" s="128"/>
      <c r="AL153" s="128"/>
      <c r="AO153" s="120"/>
      <c r="AQ153" s="128"/>
      <c r="AR153" s="128"/>
      <c r="AS153" s="128"/>
      <c r="AT153" s="128"/>
      <c r="AU153" s="128"/>
      <c r="AV153" s="128"/>
    </row>
    <row r="154" ht="16.5" customHeight="1">
      <c r="A154" s="128"/>
      <c r="C154" s="128"/>
      <c r="D154" s="128"/>
      <c r="E154" s="128"/>
      <c r="F154" s="128"/>
      <c r="G154" s="128"/>
      <c r="H154" s="128"/>
      <c r="I154" s="128"/>
      <c r="J154" s="128"/>
      <c r="K154" s="128"/>
      <c r="L154" s="128"/>
      <c r="M154" s="128"/>
      <c r="N154" s="128"/>
      <c r="O154" s="128"/>
      <c r="P154" s="128"/>
      <c r="Q154" s="128"/>
      <c r="R154" s="128"/>
      <c r="S154" s="128"/>
      <c r="T154" s="128"/>
      <c r="U154" s="128"/>
      <c r="Y154" s="128"/>
      <c r="Z154" s="161"/>
      <c r="AA154" s="128"/>
      <c r="AB154" s="128"/>
      <c r="AC154" s="128"/>
      <c r="AD154" s="128"/>
      <c r="AE154" s="128"/>
      <c r="AF154" s="128"/>
      <c r="AH154" s="128"/>
      <c r="AI154" s="162"/>
      <c r="AJ154" s="162"/>
      <c r="AK154" s="128"/>
      <c r="AL154" s="128"/>
      <c r="AO154" s="120"/>
      <c r="AQ154" s="128"/>
      <c r="AR154" s="128"/>
      <c r="AS154" s="128"/>
      <c r="AT154" s="128"/>
      <c r="AU154" s="128"/>
      <c r="AV154" s="128"/>
    </row>
    <row r="155" ht="16.5" customHeight="1">
      <c r="A155" s="128"/>
      <c r="C155" s="128"/>
      <c r="D155" s="128"/>
      <c r="E155" s="128"/>
      <c r="F155" s="128"/>
      <c r="G155" s="128"/>
      <c r="H155" s="128"/>
      <c r="I155" s="128"/>
      <c r="J155" s="128"/>
      <c r="K155" s="128"/>
      <c r="L155" s="128"/>
      <c r="M155" s="128"/>
      <c r="N155" s="128"/>
      <c r="O155" s="128"/>
      <c r="P155" s="128"/>
      <c r="Q155" s="128"/>
      <c r="R155" s="128"/>
      <c r="S155" s="128"/>
      <c r="T155" s="128"/>
      <c r="U155" s="128"/>
      <c r="Y155" s="128"/>
      <c r="Z155" s="161"/>
      <c r="AA155" s="128"/>
      <c r="AB155" s="128"/>
      <c r="AC155" s="128"/>
      <c r="AD155" s="128"/>
      <c r="AE155" s="128"/>
      <c r="AF155" s="128"/>
      <c r="AH155" s="128"/>
      <c r="AI155" s="162"/>
      <c r="AJ155" s="162"/>
      <c r="AK155" s="128"/>
      <c r="AL155" s="128"/>
      <c r="AO155" s="120"/>
      <c r="AQ155" s="128"/>
      <c r="AR155" s="128"/>
      <c r="AS155" s="128"/>
      <c r="AT155" s="128"/>
      <c r="AU155" s="128"/>
      <c r="AV155" s="128"/>
    </row>
    <row r="156" ht="16.5" customHeight="1">
      <c r="A156" s="128"/>
      <c r="C156" s="128"/>
      <c r="D156" s="128"/>
      <c r="E156" s="128"/>
      <c r="F156" s="128"/>
      <c r="G156" s="128"/>
      <c r="H156" s="128"/>
      <c r="I156" s="128"/>
      <c r="J156" s="128"/>
      <c r="K156" s="128"/>
      <c r="L156" s="128"/>
      <c r="M156" s="128"/>
      <c r="N156" s="128"/>
      <c r="O156" s="128"/>
      <c r="P156" s="128"/>
      <c r="Q156" s="128"/>
      <c r="R156" s="128"/>
      <c r="S156" s="128"/>
      <c r="T156" s="128"/>
      <c r="U156" s="128"/>
      <c r="Y156" s="128"/>
      <c r="Z156" s="161"/>
      <c r="AA156" s="128"/>
      <c r="AB156" s="128"/>
      <c r="AC156" s="128"/>
      <c r="AD156" s="128"/>
      <c r="AE156" s="128"/>
      <c r="AF156" s="128"/>
      <c r="AH156" s="128"/>
      <c r="AI156" s="162"/>
      <c r="AJ156" s="162"/>
      <c r="AK156" s="128"/>
      <c r="AL156" s="128"/>
      <c r="AO156" s="120"/>
      <c r="AQ156" s="128"/>
      <c r="AR156" s="128"/>
      <c r="AS156" s="128"/>
      <c r="AT156" s="128"/>
      <c r="AU156" s="128"/>
      <c r="AV156" s="128"/>
    </row>
    <row r="157" ht="16.5" customHeight="1">
      <c r="A157" s="128"/>
      <c r="C157" s="128"/>
      <c r="D157" s="128"/>
      <c r="E157" s="128"/>
      <c r="F157" s="128"/>
      <c r="G157" s="128"/>
      <c r="H157" s="128"/>
      <c r="I157" s="128"/>
      <c r="J157" s="128"/>
      <c r="K157" s="128"/>
      <c r="L157" s="128"/>
      <c r="M157" s="128"/>
      <c r="N157" s="128"/>
      <c r="O157" s="128"/>
      <c r="P157" s="128"/>
      <c r="Q157" s="128"/>
      <c r="R157" s="128"/>
      <c r="S157" s="128"/>
      <c r="T157" s="128"/>
      <c r="U157" s="128"/>
      <c r="Y157" s="128"/>
      <c r="Z157" s="161"/>
      <c r="AA157" s="128"/>
      <c r="AB157" s="128"/>
      <c r="AC157" s="128"/>
      <c r="AD157" s="128"/>
      <c r="AE157" s="128"/>
      <c r="AF157" s="128"/>
      <c r="AH157" s="128"/>
      <c r="AI157" s="162"/>
      <c r="AJ157" s="162"/>
      <c r="AK157" s="128"/>
      <c r="AL157" s="128"/>
      <c r="AO157" s="120"/>
      <c r="AQ157" s="128"/>
      <c r="AR157" s="128"/>
      <c r="AS157" s="128"/>
      <c r="AT157" s="128"/>
      <c r="AU157" s="128"/>
      <c r="AV157" s="128"/>
    </row>
    <row r="158" ht="16.5" customHeight="1">
      <c r="A158" s="128"/>
      <c r="C158" s="128"/>
      <c r="D158" s="128"/>
      <c r="E158" s="128"/>
      <c r="F158" s="128"/>
      <c r="G158" s="128"/>
      <c r="H158" s="128"/>
      <c r="I158" s="128"/>
      <c r="J158" s="128"/>
      <c r="K158" s="128"/>
      <c r="L158" s="128"/>
      <c r="M158" s="128"/>
      <c r="N158" s="128"/>
      <c r="O158" s="128"/>
      <c r="P158" s="128"/>
      <c r="Q158" s="128"/>
      <c r="R158" s="128"/>
      <c r="S158" s="128"/>
      <c r="T158" s="128"/>
      <c r="U158" s="128"/>
      <c r="Y158" s="128"/>
      <c r="Z158" s="161"/>
      <c r="AA158" s="128"/>
      <c r="AB158" s="128"/>
      <c r="AC158" s="128"/>
      <c r="AD158" s="128"/>
      <c r="AE158" s="128"/>
      <c r="AF158" s="128"/>
      <c r="AH158" s="128"/>
      <c r="AI158" s="162"/>
      <c r="AJ158" s="162"/>
      <c r="AK158" s="128"/>
      <c r="AL158" s="128"/>
      <c r="AO158" s="120"/>
      <c r="AQ158" s="128"/>
      <c r="AR158" s="128"/>
      <c r="AS158" s="128"/>
      <c r="AT158" s="128"/>
      <c r="AU158" s="128"/>
      <c r="AV158" s="128"/>
    </row>
    <row r="159" ht="16.5" customHeight="1">
      <c r="A159" s="128"/>
      <c r="C159" s="128"/>
      <c r="D159" s="128"/>
      <c r="E159" s="128"/>
      <c r="F159" s="128"/>
      <c r="G159" s="128"/>
      <c r="H159" s="128"/>
      <c r="I159" s="128"/>
      <c r="J159" s="128"/>
      <c r="K159" s="128"/>
      <c r="L159" s="128"/>
      <c r="M159" s="128"/>
      <c r="N159" s="128"/>
      <c r="O159" s="128"/>
      <c r="P159" s="128"/>
      <c r="Q159" s="128"/>
      <c r="R159" s="128"/>
      <c r="S159" s="128"/>
      <c r="T159" s="128"/>
      <c r="U159" s="128"/>
      <c r="Y159" s="128"/>
      <c r="Z159" s="161"/>
      <c r="AA159" s="128"/>
      <c r="AB159" s="128"/>
      <c r="AC159" s="128"/>
      <c r="AD159" s="128"/>
      <c r="AE159" s="128"/>
      <c r="AF159" s="128"/>
      <c r="AH159" s="128"/>
      <c r="AI159" s="162"/>
      <c r="AJ159" s="162"/>
      <c r="AK159" s="128"/>
      <c r="AL159" s="128"/>
      <c r="AO159" s="120"/>
      <c r="AQ159" s="128"/>
      <c r="AR159" s="128"/>
      <c r="AS159" s="128"/>
      <c r="AT159" s="128"/>
      <c r="AU159" s="128"/>
      <c r="AV159" s="128"/>
    </row>
    <row r="160" ht="16.5" customHeight="1">
      <c r="A160" s="128"/>
      <c r="C160" s="128"/>
      <c r="D160" s="128"/>
      <c r="E160" s="128"/>
      <c r="F160" s="128"/>
      <c r="G160" s="128"/>
      <c r="H160" s="128"/>
      <c r="I160" s="128"/>
      <c r="J160" s="128"/>
      <c r="K160" s="128"/>
      <c r="L160" s="128"/>
      <c r="M160" s="128"/>
      <c r="N160" s="128"/>
      <c r="O160" s="128"/>
      <c r="P160" s="128"/>
      <c r="Q160" s="128"/>
      <c r="R160" s="128"/>
      <c r="S160" s="128"/>
      <c r="T160" s="128"/>
      <c r="U160" s="128"/>
      <c r="W160" s="128"/>
      <c r="Y160" s="128"/>
      <c r="Z160" s="161"/>
      <c r="AA160" s="128"/>
      <c r="AB160" s="128"/>
      <c r="AC160" s="128"/>
      <c r="AD160" s="128"/>
      <c r="AE160" s="128"/>
      <c r="AF160" s="128"/>
      <c r="AH160" s="128"/>
      <c r="AI160" s="162"/>
      <c r="AJ160" s="162"/>
      <c r="AK160" s="128"/>
      <c r="AL160" s="128"/>
      <c r="AO160" s="120"/>
      <c r="AQ160" s="128"/>
      <c r="AR160" s="128"/>
      <c r="AS160" s="128"/>
      <c r="AT160" s="128"/>
      <c r="AU160" s="128"/>
      <c r="AV160" s="128"/>
    </row>
    <row r="161" ht="16.5" customHeight="1">
      <c r="A161" s="128"/>
      <c r="C161" s="128"/>
      <c r="D161" s="128"/>
      <c r="E161" s="128"/>
      <c r="F161" s="128"/>
      <c r="G161" s="128"/>
      <c r="H161" s="128"/>
      <c r="I161" s="128"/>
      <c r="J161" s="128"/>
      <c r="K161" s="128"/>
      <c r="L161" s="128"/>
      <c r="M161" s="128"/>
      <c r="N161" s="128"/>
      <c r="O161" s="128"/>
      <c r="P161" s="128"/>
      <c r="Q161" s="128"/>
      <c r="R161" s="128"/>
      <c r="S161" s="128"/>
      <c r="T161" s="128"/>
      <c r="U161" s="128"/>
      <c r="Y161" s="128"/>
      <c r="Z161" s="161"/>
      <c r="AA161" s="128"/>
      <c r="AB161" s="128"/>
      <c r="AC161" s="128"/>
      <c r="AD161" s="128"/>
      <c r="AE161" s="128"/>
      <c r="AF161" s="128"/>
      <c r="AH161" s="128"/>
      <c r="AI161" s="162"/>
      <c r="AJ161" s="162"/>
      <c r="AK161" s="128"/>
      <c r="AL161" s="128"/>
      <c r="AO161" s="120"/>
      <c r="AQ161" s="128"/>
      <c r="AR161" s="128"/>
      <c r="AS161" s="128"/>
      <c r="AT161" s="128"/>
      <c r="AU161" s="128"/>
      <c r="AV161" s="128"/>
    </row>
    <row r="162" ht="16.5" customHeight="1">
      <c r="A162" s="128"/>
      <c r="C162" s="128"/>
      <c r="D162" s="128"/>
      <c r="E162" s="128"/>
      <c r="F162" s="128"/>
      <c r="G162" s="128"/>
      <c r="H162" s="128"/>
      <c r="I162" s="128"/>
      <c r="J162" s="128"/>
      <c r="K162" s="128"/>
      <c r="L162" s="128"/>
      <c r="M162" s="128"/>
      <c r="N162" s="128"/>
      <c r="O162" s="128"/>
      <c r="P162" s="128"/>
      <c r="Q162" s="128"/>
      <c r="R162" s="128"/>
      <c r="S162" s="128"/>
      <c r="T162" s="128"/>
      <c r="U162" s="128"/>
      <c r="Y162" s="128"/>
      <c r="Z162" s="161"/>
      <c r="AA162" s="128"/>
      <c r="AB162" s="128"/>
      <c r="AC162" s="128"/>
      <c r="AD162" s="128"/>
      <c r="AE162" s="128"/>
      <c r="AF162" s="128"/>
      <c r="AH162" s="128"/>
      <c r="AI162" s="162"/>
      <c r="AJ162" s="162"/>
      <c r="AK162" s="128"/>
      <c r="AL162" s="128"/>
      <c r="AO162" s="120"/>
      <c r="AQ162" s="128"/>
      <c r="AR162" s="128"/>
      <c r="AS162" s="128"/>
      <c r="AT162" s="128"/>
      <c r="AU162" s="128"/>
      <c r="AV162" s="128"/>
    </row>
    <row r="163" ht="16.5" customHeight="1">
      <c r="A163" s="128"/>
      <c r="C163" s="128"/>
      <c r="D163" s="128"/>
      <c r="E163" s="128"/>
      <c r="F163" s="128"/>
      <c r="G163" s="128"/>
      <c r="H163" s="128"/>
      <c r="I163" s="128"/>
      <c r="J163" s="128"/>
      <c r="K163" s="128"/>
      <c r="L163" s="128"/>
      <c r="M163" s="128"/>
      <c r="N163" s="128"/>
      <c r="O163" s="128"/>
      <c r="P163" s="128"/>
      <c r="Q163" s="128"/>
      <c r="R163" s="128"/>
      <c r="S163" s="128"/>
      <c r="T163" s="128"/>
      <c r="U163" s="128"/>
      <c r="Y163" s="128"/>
      <c r="Z163" s="161"/>
      <c r="AA163" s="128"/>
      <c r="AB163" s="128"/>
      <c r="AC163" s="128"/>
      <c r="AD163" s="128"/>
      <c r="AE163" s="128"/>
      <c r="AF163" s="128"/>
      <c r="AH163" s="128"/>
      <c r="AI163" s="162"/>
      <c r="AJ163" s="162"/>
      <c r="AK163" s="128"/>
      <c r="AL163" s="128"/>
      <c r="AO163" s="120"/>
      <c r="AQ163" s="128"/>
      <c r="AR163" s="128"/>
      <c r="AS163" s="128"/>
      <c r="AT163" s="128"/>
      <c r="AU163" s="128"/>
      <c r="AV163" s="128"/>
    </row>
    <row r="164" ht="16.5" customHeight="1">
      <c r="A164" s="128"/>
      <c r="C164" s="128"/>
      <c r="D164" s="128"/>
      <c r="E164" s="128"/>
      <c r="F164" s="128"/>
      <c r="G164" s="128"/>
      <c r="H164" s="128"/>
      <c r="I164" s="128"/>
      <c r="J164" s="128"/>
      <c r="K164" s="128"/>
      <c r="L164" s="128"/>
      <c r="M164" s="128"/>
      <c r="N164" s="128"/>
      <c r="O164" s="128"/>
      <c r="P164" s="128"/>
      <c r="Q164" s="128"/>
      <c r="R164" s="128"/>
      <c r="S164" s="128"/>
      <c r="T164" s="128"/>
      <c r="U164" s="128"/>
      <c r="Y164" s="128"/>
      <c r="Z164" s="161"/>
      <c r="AA164" s="128"/>
      <c r="AB164" s="128"/>
      <c r="AC164" s="128"/>
      <c r="AD164" s="128"/>
      <c r="AE164" s="128"/>
      <c r="AH164" s="128"/>
      <c r="AI164" s="162"/>
      <c r="AJ164" s="162"/>
      <c r="AK164" s="128"/>
      <c r="AL164" s="128"/>
      <c r="AO164" s="120"/>
      <c r="AQ164" s="128"/>
      <c r="AR164" s="128"/>
      <c r="AS164" s="128"/>
      <c r="AT164" s="128"/>
      <c r="AU164" s="128"/>
      <c r="AV164" s="128"/>
    </row>
    <row r="165" ht="16.5" customHeight="1">
      <c r="A165" s="128"/>
      <c r="C165" s="128"/>
      <c r="D165" s="128"/>
      <c r="E165" s="128"/>
      <c r="F165" s="128"/>
      <c r="G165" s="128"/>
      <c r="H165" s="128"/>
      <c r="I165" s="128"/>
      <c r="J165" s="128"/>
      <c r="K165" s="128"/>
      <c r="L165" s="128"/>
      <c r="M165" s="128"/>
      <c r="N165" s="128"/>
      <c r="O165" s="128"/>
      <c r="P165" s="128"/>
      <c r="Q165" s="128"/>
      <c r="R165" s="128"/>
      <c r="S165" s="128"/>
      <c r="T165" s="128"/>
      <c r="U165" s="128"/>
      <c r="Y165" s="128"/>
      <c r="Z165" s="161"/>
      <c r="AA165" s="128"/>
      <c r="AB165" s="128"/>
      <c r="AC165" s="128"/>
      <c r="AD165" s="128"/>
      <c r="AE165" s="128"/>
      <c r="AH165" s="128"/>
      <c r="AI165" s="162"/>
      <c r="AJ165" s="162"/>
      <c r="AK165" s="162"/>
      <c r="AL165" s="162"/>
      <c r="AO165" s="120"/>
      <c r="AQ165" s="128"/>
      <c r="AR165" s="128"/>
      <c r="AS165" s="128"/>
      <c r="AT165" s="128"/>
      <c r="AU165" s="128"/>
      <c r="AV165" s="128"/>
    </row>
    <row r="166" ht="16.5" customHeight="1">
      <c r="A166" s="128"/>
      <c r="C166" s="128"/>
      <c r="D166" s="128"/>
      <c r="E166" s="128"/>
      <c r="F166" s="128"/>
      <c r="G166" s="128"/>
      <c r="H166" s="128"/>
      <c r="I166" s="128"/>
      <c r="J166" s="128"/>
      <c r="K166" s="128"/>
      <c r="L166" s="128"/>
      <c r="M166" s="128"/>
      <c r="N166" s="128"/>
      <c r="O166" s="128"/>
      <c r="P166" s="128"/>
      <c r="Q166" s="128"/>
      <c r="R166" s="128"/>
      <c r="S166" s="128"/>
      <c r="T166" s="128"/>
      <c r="U166" s="128"/>
      <c r="Y166" s="128"/>
      <c r="Z166" s="161"/>
      <c r="AA166" s="128"/>
      <c r="AB166" s="128"/>
      <c r="AC166" s="128"/>
      <c r="AD166" s="128"/>
      <c r="AE166" s="128"/>
      <c r="AF166" s="128"/>
      <c r="AH166" s="128"/>
      <c r="AI166" s="162"/>
      <c r="AJ166" s="162"/>
      <c r="AK166" s="128"/>
      <c r="AL166" s="128"/>
      <c r="AO166" s="120"/>
      <c r="AQ166" s="128"/>
      <c r="AR166" s="128"/>
      <c r="AS166" s="128"/>
      <c r="AT166" s="128"/>
      <c r="AU166" s="128"/>
      <c r="AV166" s="128"/>
    </row>
    <row r="167" ht="16.5" customHeight="1">
      <c r="A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61"/>
      <c r="AA167" s="128"/>
      <c r="AB167" s="128"/>
      <c r="AC167" s="128"/>
      <c r="AD167" s="128"/>
      <c r="AE167" s="128"/>
      <c r="AF167" s="128"/>
      <c r="AH167" s="128"/>
      <c r="AI167" s="162"/>
      <c r="AJ167" s="162"/>
      <c r="AK167" s="128"/>
      <c r="AL167" s="162"/>
      <c r="AO167" s="120"/>
      <c r="AQ167" s="128"/>
      <c r="AR167" s="128"/>
      <c r="AS167" s="128"/>
      <c r="AT167" s="128"/>
      <c r="AU167" s="128"/>
      <c r="AV167" s="128"/>
    </row>
    <row r="168" ht="16.5" customHeight="1">
      <c r="A168" s="128"/>
      <c r="C168" s="128"/>
      <c r="D168" s="128"/>
      <c r="E168" s="128"/>
      <c r="F168" s="128"/>
      <c r="G168" s="128"/>
      <c r="H168" s="128"/>
      <c r="I168" s="128"/>
      <c r="J168" s="128"/>
      <c r="K168" s="128"/>
      <c r="L168" s="128"/>
      <c r="M168" s="128"/>
      <c r="N168" s="128"/>
      <c r="O168" s="128"/>
      <c r="P168" s="128"/>
      <c r="Q168" s="128"/>
      <c r="R168" s="128"/>
      <c r="S168" s="128"/>
      <c r="T168" s="128"/>
      <c r="U168" s="128"/>
      <c r="Y168" s="128"/>
      <c r="Z168" s="161"/>
      <c r="AA168" s="128"/>
      <c r="AB168" s="128"/>
      <c r="AC168" s="128"/>
      <c r="AD168" s="128"/>
      <c r="AE168" s="128"/>
      <c r="AF168" s="128"/>
      <c r="AH168" s="128"/>
      <c r="AI168" s="162"/>
      <c r="AJ168" s="162"/>
      <c r="AK168" s="162"/>
      <c r="AL168" s="162"/>
      <c r="AQ168" s="128"/>
      <c r="AR168" s="128"/>
      <c r="AS168" s="128"/>
      <c r="AT168" s="128"/>
      <c r="AU168" s="128"/>
      <c r="AV168" s="128"/>
    </row>
    <row r="169" ht="16.5" customHeight="1">
      <c r="A169" s="128"/>
      <c r="C169" s="128"/>
      <c r="D169" s="128"/>
      <c r="E169" s="128"/>
      <c r="F169" s="128"/>
      <c r="G169" s="128"/>
      <c r="H169" s="128"/>
      <c r="I169" s="128"/>
      <c r="J169" s="128"/>
      <c r="K169" s="128"/>
      <c r="L169" s="128"/>
      <c r="M169" s="128"/>
      <c r="N169" s="128"/>
      <c r="O169" s="128"/>
      <c r="P169" s="128"/>
      <c r="Q169" s="128"/>
      <c r="R169" s="128"/>
      <c r="S169" s="128"/>
      <c r="T169" s="128"/>
      <c r="U169" s="128"/>
      <c r="Y169" s="128"/>
      <c r="Z169" s="161"/>
      <c r="AA169" s="128"/>
      <c r="AB169" s="128"/>
      <c r="AC169" s="128"/>
      <c r="AD169" s="128"/>
      <c r="AE169" s="128"/>
      <c r="AF169" s="128"/>
      <c r="AH169" s="128"/>
      <c r="AI169" s="162"/>
      <c r="AJ169" s="162"/>
      <c r="AK169" s="162"/>
      <c r="AL169" s="162"/>
      <c r="AQ169" s="128"/>
      <c r="AR169" s="128"/>
      <c r="AS169" s="128"/>
      <c r="AT169" s="128"/>
      <c r="AU169" s="128"/>
      <c r="AV169" s="128"/>
    </row>
    <row r="170" ht="16.5" customHeight="1">
      <c r="A170" s="128"/>
      <c r="C170" s="128"/>
      <c r="D170" s="128"/>
      <c r="E170" s="128"/>
      <c r="F170" s="128"/>
      <c r="G170" s="128"/>
      <c r="H170" s="128"/>
      <c r="I170" s="128"/>
      <c r="J170" s="128"/>
      <c r="K170" s="128"/>
      <c r="L170" s="128"/>
      <c r="M170" s="128"/>
      <c r="N170" s="128"/>
      <c r="O170" s="128"/>
      <c r="P170" s="128"/>
      <c r="Q170" s="128"/>
      <c r="R170" s="128"/>
      <c r="S170" s="128"/>
      <c r="T170" s="128"/>
      <c r="U170" s="128"/>
      <c r="W170" s="128"/>
      <c r="X170" s="128"/>
      <c r="Y170" s="128"/>
      <c r="Z170" s="161"/>
      <c r="AA170" s="128"/>
      <c r="AB170" s="128"/>
      <c r="AC170" s="128"/>
      <c r="AD170" s="128"/>
      <c r="AE170" s="128"/>
      <c r="AF170" s="128"/>
      <c r="AH170" s="128"/>
      <c r="AI170" s="162"/>
      <c r="AJ170" s="162"/>
      <c r="AK170" s="162"/>
      <c r="AL170" s="162"/>
      <c r="AQ170" s="128"/>
      <c r="AR170" s="128"/>
      <c r="AS170" s="128"/>
      <c r="AT170" s="128"/>
      <c r="AU170" s="128"/>
      <c r="AV170" s="128"/>
    </row>
    <row r="171" ht="16.5" customHeight="1">
      <c r="C171" s="128"/>
      <c r="D171" s="128"/>
      <c r="E171" s="128"/>
      <c r="F171" s="128"/>
      <c r="G171" s="128"/>
      <c r="H171" s="128"/>
      <c r="I171" s="128"/>
      <c r="J171" s="128"/>
      <c r="K171" s="128"/>
      <c r="L171" s="128"/>
      <c r="M171" s="128"/>
      <c r="N171" s="128"/>
      <c r="O171" s="128"/>
      <c r="P171" s="128"/>
      <c r="Q171" s="128"/>
      <c r="R171" s="128"/>
      <c r="S171" s="128"/>
      <c r="T171" s="128"/>
      <c r="U171" s="128"/>
      <c r="Z171" s="161"/>
      <c r="AF171" s="128"/>
      <c r="AH171" s="128"/>
      <c r="AI171" s="162"/>
      <c r="AJ171" s="162"/>
      <c r="AK171" s="162"/>
      <c r="AL171" s="162"/>
      <c r="AQ171" s="128"/>
      <c r="AR171" s="128"/>
      <c r="AS171" s="128"/>
      <c r="AT171" s="128"/>
      <c r="AU171" s="128"/>
      <c r="AV171" s="128"/>
    </row>
    <row r="172" ht="16.5" customHeight="1">
      <c r="C172" s="128"/>
      <c r="D172" s="128"/>
      <c r="E172" s="128"/>
      <c r="F172" s="128"/>
      <c r="G172" s="128"/>
      <c r="H172" s="128"/>
      <c r="I172" s="128"/>
      <c r="J172" s="128"/>
      <c r="K172" s="128"/>
      <c r="L172" s="128"/>
      <c r="M172" s="128"/>
      <c r="N172" s="128"/>
      <c r="O172" s="128"/>
      <c r="P172" s="128"/>
      <c r="Q172" s="128"/>
      <c r="R172" s="128"/>
      <c r="S172" s="128"/>
      <c r="T172" s="128"/>
      <c r="U172" s="128"/>
      <c r="Z172" s="161"/>
      <c r="AF172" s="128"/>
      <c r="AH172" s="128"/>
      <c r="AI172" s="162"/>
      <c r="AJ172" s="162"/>
      <c r="AK172" s="162"/>
      <c r="AL172" s="162"/>
      <c r="AQ172" s="128"/>
      <c r="AR172" s="128"/>
      <c r="AS172" s="128"/>
      <c r="AT172" s="128"/>
      <c r="AU172" s="128"/>
      <c r="AV172" s="128"/>
    </row>
    <row r="173" ht="16.5" customHeight="1">
      <c r="C173" s="128"/>
      <c r="D173" s="128"/>
      <c r="E173" s="128"/>
      <c r="F173" s="128"/>
      <c r="G173" s="128"/>
      <c r="H173" s="128"/>
      <c r="I173" s="128"/>
      <c r="J173" s="128"/>
      <c r="K173" s="128"/>
      <c r="L173" s="128"/>
      <c r="M173" s="128"/>
      <c r="N173" s="128"/>
      <c r="O173" s="128"/>
      <c r="P173" s="128"/>
      <c r="Q173" s="128"/>
      <c r="R173" s="128"/>
      <c r="S173" s="128"/>
      <c r="T173" s="128"/>
      <c r="U173" s="128"/>
      <c r="Z173" s="161"/>
      <c r="AF173" s="128"/>
      <c r="AH173" s="128"/>
      <c r="AI173" s="162"/>
      <c r="AJ173" s="162"/>
      <c r="AK173" s="162"/>
      <c r="AL173" s="162"/>
      <c r="AQ173" s="128"/>
      <c r="AR173" s="128"/>
      <c r="AS173" s="128"/>
      <c r="AT173" s="128"/>
      <c r="AU173" s="128"/>
      <c r="AV173" s="128"/>
    </row>
    <row r="174" ht="16.5" customHeight="1">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Y174" s="128"/>
      <c r="Z174" s="161"/>
      <c r="AB174" s="128"/>
      <c r="AD174" s="128"/>
      <c r="AE174" s="128"/>
      <c r="AF174" s="128"/>
      <c r="AG174" s="128"/>
      <c r="AH174" s="128"/>
      <c r="AI174" s="162"/>
      <c r="AJ174" s="162"/>
      <c r="AK174" s="128"/>
      <c r="AL174" s="128"/>
      <c r="AN174" s="128"/>
      <c r="AO174" s="120"/>
      <c r="AQ174" s="128"/>
      <c r="AR174" s="128"/>
      <c r="AS174" s="128"/>
      <c r="AT174" s="128"/>
      <c r="AU174" s="128"/>
      <c r="AV174" s="128"/>
    </row>
    <row r="175" ht="16.5" customHeight="1">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Y175" s="128"/>
      <c r="Z175" s="161"/>
      <c r="AB175" s="128"/>
      <c r="AD175" s="128"/>
      <c r="AE175" s="128"/>
      <c r="AF175" s="128"/>
      <c r="AG175" s="128"/>
      <c r="AH175" s="128"/>
      <c r="AI175" s="162"/>
      <c r="AJ175" s="162"/>
      <c r="AK175" s="128"/>
      <c r="AL175" s="128"/>
      <c r="AN175" s="128"/>
      <c r="AO175" s="120"/>
      <c r="AQ175" s="128"/>
      <c r="AR175" s="128"/>
      <c r="AS175" s="128"/>
      <c r="AT175" s="128"/>
      <c r="AU175" s="128"/>
      <c r="AV175" s="128"/>
    </row>
    <row r="176" ht="16.5" customHeight="1">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Y176" s="128"/>
      <c r="Z176" s="161"/>
      <c r="AB176" s="128"/>
      <c r="AD176" s="128"/>
      <c r="AE176" s="128"/>
      <c r="AF176" s="128"/>
      <c r="AG176" s="128"/>
      <c r="AH176" s="128"/>
      <c r="AI176" s="162"/>
      <c r="AJ176" s="162"/>
      <c r="AK176" s="128"/>
      <c r="AL176" s="128"/>
      <c r="AN176" s="128"/>
      <c r="AO176" s="120"/>
      <c r="AQ176" s="128"/>
      <c r="AR176" s="128"/>
      <c r="AS176" s="128"/>
      <c r="AT176" s="128"/>
      <c r="AU176" s="128"/>
      <c r="AV176" s="128"/>
    </row>
    <row r="177" ht="16.5" customHeight="1">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Y177" s="128"/>
      <c r="Z177" s="161"/>
      <c r="AB177" s="128"/>
      <c r="AD177" s="128"/>
      <c r="AE177" s="128"/>
      <c r="AF177" s="128"/>
      <c r="AG177" s="128"/>
      <c r="AH177" s="128"/>
      <c r="AI177" s="162"/>
      <c r="AJ177" s="162"/>
      <c r="AK177" s="128"/>
      <c r="AL177" s="128"/>
      <c r="AN177" s="128"/>
      <c r="AO177" s="120"/>
      <c r="AQ177" s="128"/>
      <c r="AR177" s="128"/>
      <c r="AS177" s="128"/>
      <c r="AT177" s="128"/>
      <c r="AU177" s="128"/>
      <c r="AV177" s="128"/>
    </row>
    <row r="178" ht="16.5" customHeight="1">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Y178" s="128"/>
      <c r="Z178" s="161"/>
      <c r="AB178" s="128"/>
      <c r="AD178" s="128"/>
      <c r="AE178" s="128"/>
      <c r="AF178" s="128"/>
      <c r="AG178" s="128"/>
      <c r="AH178" s="128"/>
      <c r="AI178" s="162"/>
      <c r="AJ178" s="162"/>
      <c r="AK178" s="128"/>
      <c r="AL178" s="128"/>
      <c r="AM178" s="128"/>
      <c r="AN178" s="128"/>
      <c r="AO178" s="120"/>
      <c r="AQ178" s="128"/>
      <c r="AR178" s="128"/>
      <c r="AS178" s="128"/>
      <c r="AT178" s="128"/>
      <c r="AU178" s="128"/>
      <c r="AV178" s="128"/>
    </row>
    <row r="179" ht="16.5" customHeight="1">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Y179" s="128"/>
      <c r="Z179" s="161"/>
      <c r="AB179" s="128"/>
      <c r="AD179" s="128"/>
      <c r="AE179" s="128"/>
      <c r="AF179" s="128"/>
      <c r="AG179" s="128"/>
      <c r="AH179" s="128"/>
      <c r="AI179" s="162"/>
      <c r="AJ179" s="162"/>
      <c r="AK179" s="128"/>
      <c r="AL179" s="128"/>
      <c r="AM179" s="128"/>
      <c r="AN179" s="128"/>
      <c r="AO179" s="120"/>
      <c r="AQ179" s="128"/>
      <c r="AR179" s="128"/>
      <c r="AS179" s="128"/>
      <c r="AT179" s="128"/>
      <c r="AU179" s="128"/>
      <c r="AV179" s="128"/>
    </row>
    <row r="180" ht="16.5" customHeight="1">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Y180" s="128"/>
      <c r="Z180" s="161"/>
      <c r="AB180" s="128"/>
      <c r="AD180" s="128"/>
      <c r="AE180" s="128"/>
      <c r="AF180" s="128"/>
      <c r="AG180" s="128"/>
      <c r="AH180" s="128"/>
      <c r="AI180" s="162"/>
      <c r="AJ180" s="162"/>
      <c r="AK180" s="128"/>
      <c r="AL180" s="128"/>
      <c r="AM180" s="128"/>
      <c r="AN180" s="128"/>
      <c r="AO180" s="120"/>
      <c r="AQ180" s="128"/>
      <c r="AR180" s="128"/>
      <c r="AS180" s="128"/>
      <c r="AT180" s="128"/>
      <c r="AU180" s="128"/>
      <c r="AV180" s="128"/>
    </row>
    <row r="181" ht="16.5" customHeight="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Y181" s="128"/>
      <c r="Z181" s="161"/>
      <c r="AB181" s="128"/>
      <c r="AD181" s="128"/>
      <c r="AE181" s="128"/>
      <c r="AF181" s="128"/>
      <c r="AG181" s="128"/>
      <c r="AH181" s="128"/>
      <c r="AI181" s="162"/>
      <c r="AJ181" s="162"/>
      <c r="AK181" s="128"/>
      <c r="AL181" s="128"/>
      <c r="AM181" s="128"/>
      <c r="AN181" s="128"/>
      <c r="AO181" s="120"/>
      <c r="AQ181" s="128"/>
      <c r="AR181" s="128"/>
      <c r="AS181" s="128"/>
      <c r="AT181" s="128"/>
      <c r="AU181" s="128"/>
      <c r="AV181" s="128"/>
    </row>
    <row r="182" ht="16.5" customHeight="1">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Y182" s="128"/>
      <c r="Z182" s="161"/>
      <c r="AB182" s="128"/>
      <c r="AD182" s="128"/>
      <c r="AE182" s="128"/>
      <c r="AF182" s="128"/>
      <c r="AG182" s="128"/>
      <c r="AH182" s="128"/>
      <c r="AI182" s="162"/>
      <c r="AJ182" s="162"/>
      <c r="AK182" s="128"/>
      <c r="AL182" s="128"/>
      <c r="AM182" s="128"/>
      <c r="AN182" s="128"/>
      <c r="AO182" s="120"/>
      <c r="AQ182" s="128"/>
      <c r="AR182" s="128"/>
      <c r="AS182" s="128"/>
      <c r="AT182" s="128"/>
      <c r="AU182" s="128"/>
      <c r="AV182" s="128"/>
    </row>
    <row r="183" ht="16.5" customHeight="1">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Y183" s="128"/>
      <c r="Z183" s="161"/>
      <c r="AB183" s="128"/>
      <c r="AD183" s="128"/>
      <c r="AE183" s="128"/>
      <c r="AF183" s="128"/>
      <c r="AG183" s="128"/>
      <c r="AH183" s="128"/>
      <c r="AI183" s="162"/>
      <c r="AJ183" s="162"/>
      <c r="AK183" s="128"/>
      <c r="AL183" s="128"/>
      <c r="AM183" s="128"/>
      <c r="AN183" s="128"/>
      <c r="AO183" s="120"/>
      <c r="AQ183" s="128"/>
      <c r="AR183" s="128"/>
      <c r="AS183" s="128"/>
      <c r="AT183" s="128"/>
      <c r="AU183" s="128"/>
      <c r="AV183" s="128"/>
    </row>
    <row r="184" ht="16.5" customHeight="1">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Y184" s="128"/>
      <c r="Z184" s="161"/>
      <c r="AB184" s="128"/>
      <c r="AD184" s="128"/>
      <c r="AE184" s="128"/>
      <c r="AF184" s="128"/>
      <c r="AG184" s="128"/>
      <c r="AH184" s="128"/>
      <c r="AI184" s="162"/>
      <c r="AJ184" s="162"/>
      <c r="AK184" s="128"/>
      <c r="AL184" s="128"/>
      <c r="AM184" s="128"/>
      <c r="AN184" s="128"/>
      <c r="AO184" s="120"/>
      <c r="AQ184" s="128"/>
      <c r="AR184" s="128"/>
      <c r="AS184" s="128"/>
      <c r="AT184" s="128"/>
      <c r="AU184" s="128"/>
      <c r="AV184" s="128"/>
    </row>
    <row r="185" ht="16.5" customHeight="1">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Y185" s="128"/>
      <c r="Z185" s="161"/>
      <c r="AB185" s="128"/>
      <c r="AD185" s="128"/>
      <c r="AE185" s="128"/>
      <c r="AF185" s="128"/>
      <c r="AG185" s="128"/>
      <c r="AH185" s="128"/>
      <c r="AI185" s="162"/>
      <c r="AJ185" s="162"/>
      <c r="AK185" s="128"/>
      <c r="AL185" s="128"/>
      <c r="AM185" s="128"/>
      <c r="AN185" s="128"/>
      <c r="AO185" s="120"/>
      <c r="AQ185" s="128"/>
      <c r="AR185" s="128"/>
      <c r="AS185" s="128"/>
      <c r="AT185" s="128"/>
      <c r="AU185" s="128"/>
      <c r="AV185" s="128"/>
    </row>
    <row r="186" ht="16.5" customHeight="1">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Y186" s="128"/>
      <c r="Z186" s="161"/>
      <c r="AB186" s="128"/>
      <c r="AD186" s="128"/>
      <c r="AE186" s="128"/>
      <c r="AF186" s="128"/>
      <c r="AG186" s="128"/>
      <c r="AH186" s="128"/>
      <c r="AI186" s="162"/>
      <c r="AJ186" s="162"/>
      <c r="AK186" s="128"/>
      <c r="AL186" s="128"/>
      <c r="AM186" s="128"/>
      <c r="AN186" s="128"/>
      <c r="AO186" s="120"/>
      <c r="AQ186" s="128"/>
      <c r="AR186" s="128"/>
      <c r="AS186" s="128"/>
      <c r="AT186" s="128"/>
      <c r="AU186" s="128"/>
      <c r="AV186" s="128"/>
    </row>
    <row r="187" ht="16.5" customHeight="1">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Y187" s="128"/>
      <c r="Z187" s="161"/>
      <c r="AB187" s="128"/>
      <c r="AD187" s="128"/>
      <c r="AE187" s="128"/>
      <c r="AF187" s="128"/>
      <c r="AG187" s="128"/>
      <c r="AH187" s="128"/>
      <c r="AI187" s="162"/>
      <c r="AJ187" s="162"/>
      <c r="AK187" s="128"/>
      <c r="AL187" s="128"/>
      <c r="AM187" s="128"/>
      <c r="AN187" s="128"/>
      <c r="AO187" s="120"/>
      <c r="AQ187" s="128"/>
      <c r="AR187" s="128"/>
      <c r="AS187" s="128"/>
      <c r="AT187" s="128"/>
      <c r="AU187" s="128"/>
      <c r="AV187" s="128"/>
    </row>
    <row r="188" ht="16.5" customHeight="1">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Y188" s="128"/>
      <c r="Z188" s="161"/>
      <c r="AB188" s="128"/>
      <c r="AD188" s="128"/>
      <c r="AE188" s="128"/>
      <c r="AF188" s="128"/>
      <c r="AG188" s="128"/>
      <c r="AH188" s="128"/>
      <c r="AI188" s="162"/>
      <c r="AJ188" s="162"/>
      <c r="AK188" s="128"/>
      <c r="AL188" s="128"/>
      <c r="AM188" s="128"/>
      <c r="AN188" s="128"/>
      <c r="AO188" s="120"/>
      <c r="AQ188" s="128"/>
      <c r="AR188" s="128"/>
      <c r="AS188" s="128"/>
      <c r="AT188" s="128"/>
      <c r="AU188" s="128"/>
      <c r="AV188" s="128"/>
    </row>
    <row r="189" ht="16.5" customHeight="1">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Y189" s="128"/>
      <c r="Z189" s="161"/>
      <c r="AB189" s="128"/>
      <c r="AD189" s="128"/>
      <c r="AE189" s="128"/>
      <c r="AF189" s="128"/>
      <c r="AH189" s="128"/>
      <c r="AI189" s="162"/>
      <c r="AJ189" s="162"/>
      <c r="AK189" s="128"/>
      <c r="AL189" s="128"/>
      <c r="AM189" s="128"/>
      <c r="AN189" s="128"/>
      <c r="AO189" s="120"/>
      <c r="AQ189" s="128"/>
      <c r="AR189" s="128"/>
      <c r="AS189" s="128"/>
      <c r="AT189" s="128"/>
      <c r="AU189" s="128"/>
      <c r="AV189" s="128"/>
    </row>
    <row r="190" ht="16.5" customHeight="1">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Y190" s="128"/>
      <c r="Z190" s="161"/>
      <c r="AB190" s="128"/>
      <c r="AD190" s="128"/>
      <c r="AE190" s="128"/>
      <c r="AF190" s="128"/>
      <c r="AH190" s="128"/>
      <c r="AI190" s="162"/>
      <c r="AJ190" s="163"/>
      <c r="AK190" s="162"/>
      <c r="AL190" s="162"/>
      <c r="AM190" s="128"/>
      <c r="AN190" s="128"/>
      <c r="AO190" s="120"/>
      <c r="AQ190" s="128"/>
      <c r="AR190" s="128"/>
      <c r="AS190" s="128"/>
      <c r="AT190" s="128"/>
      <c r="AU190" s="128"/>
      <c r="AV190" s="128"/>
    </row>
    <row r="191" ht="16.5" customHeight="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Y191" s="128"/>
      <c r="Z191" s="161"/>
      <c r="AB191" s="128"/>
      <c r="AD191" s="128"/>
      <c r="AE191" s="128"/>
      <c r="AF191" s="128"/>
      <c r="AH191" s="128"/>
      <c r="AI191" s="162"/>
      <c r="AJ191" s="163"/>
      <c r="AK191" s="162"/>
      <c r="AL191" s="162"/>
      <c r="AM191" s="128"/>
      <c r="AN191" s="128"/>
      <c r="AO191" s="120"/>
      <c r="AQ191" s="128"/>
      <c r="AR191" s="128"/>
      <c r="AS191" s="128"/>
      <c r="AT191" s="128"/>
      <c r="AU191" s="128"/>
      <c r="AV191" s="128"/>
    </row>
    <row r="192" ht="16.5" customHeight="1">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Y192" s="128"/>
      <c r="Z192" s="161"/>
      <c r="AB192" s="128"/>
      <c r="AD192" s="128"/>
      <c r="AE192" s="128"/>
      <c r="AF192" s="128"/>
      <c r="AH192" s="128"/>
      <c r="AI192" s="162"/>
      <c r="AJ192" s="163"/>
      <c r="AK192" s="162"/>
      <c r="AL192" s="162"/>
      <c r="AM192" s="128"/>
      <c r="AN192" s="128"/>
      <c r="AO192" s="120"/>
      <c r="AQ192" s="128"/>
      <c r="AR192" s="128"/>
      <c r="AS192" s="128"/>
      <c r="AT192" s="128"/>
      <c r="AU192" s="128"/>
      <c r="AV192" s="128"/>
    </row>
    <row r="193" ht="16.5" customHeight="1">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Y193" s="128"/>
      <c r="Z193" s="161"/>
      <c r="AB193" s="128"/>
      <c r="AD193" s="128"/>
      <c r="AE193" s="128"/>
      <c r="AF193" s="128"/>
      <c r="AH193" s="128"/>
      <c r="AI193" s="162"/>
      <c r="AJ193" s="163"/>
      <c r="AK193" s="162"/>
      <c r="AL193" s="162"/>
      <c r="AM193" s="128"/>
      <c r="AN193" s="128"/>
      <c r="AO193" s="120"/>
      <c r="AQ193" s="128"/>
      <c r="AR193" s="128"/>
      <c r="AS193" s="128"/>
      <c r="AT193" s="128"/>
      <c r="AU193" s="128"/>
      <c r="AV193" s="128"/>
    </row>
    <row r="194" ht="16.5" customHeight="1">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Y194" s="128"/>
      <c r="Z194" s="161"/>
      <c r="AB194" s="128"/>
      <c r="AD194" s="128"/>
      <c r="AE194" s="128"/>
      <c r="AF194" s="128"/>
      <c r="AH194" s="128"/>
      <c r="AI194" s="162"/>
      <c r="AJ194" s="163"/>
      <c r="AK194" s="162"/>
      <c r="AL194" s="162"/>
      <c r="AM194" s="128"/>
      <c r="AN194" s="128"/>
      <c r="AO194" s="120"/>
      <c r="AQ194" s="128"/>
      <c r="AR194" s="128"/>
      <c r="AS194" s="128"/>
      <c r="AT194" s="128"/>
      <c r="AU194" s="128"/>
      <c r="AV194" s="128"/>
    </row>
    <row r="195" ht="16.5" customHeight="1">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Y195" s="128"/>
      <c r="Z195" s="161"/>
      <c r="AB195" s="128"/>
      <c r="AD195" s="128"/>
      <c r="AE195" s="128"/>
      <c r="AF195" s="128"/>
      <c r="AH195" s="128"/>
      <c r="AI195" s="162"/>
      <c r="AJ195" s="163"/>
      <c r="AK195" s="162"/>
      <c r="AL195" s="162"/>
      <c r="AM195" s="128"/>
      <c r="AN195" s="128"/>
      <c r="AO195" s="120"/>
      <c r="AQ195" s="128"/>
      <c r="AR195" s="128"/>
      <c r="AS195" s="128"/>
      <c r="AT195" s="128"/>
      <c r="AU195" s="128"/>
      <c r="AV195" s="128"/>
    </row>
    <row r="196" ht="16.5" customHeight="1">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Y196" s="128"/>
      <c r="Z196" s="161"/>
      <c r="AB196" s="128"/>
      <c r="AD196" s="128"/>
      <c r="AE196" s="128"/>
      <c r="AF196" s="128"/>
      <c r="AH196" s="128"/>
      <c r="AI196" s="162"/>
      <c r="AJ196" s="163"/>
      <c r="AK196" s="162"/>
      <c r="AL196" s="162"/>
      <c r="AM196" s="128"/>
      <c r="AN196" s="128"/>
      <c r="AO196" s="120"/>
      <c r="AQ196" s="128"/>
      <c r="AR196" s="128"/>
      <c r="AS196" s="128"/>
      <c r="AT196" s="128"/>
      <c r="AU196" s="128"/>
      <c r="AV196" s="128"/>
    </row>
    <row r="197" ht="16.5" customHeight="1">
      <c r="A197" s="128"/>
      <c r="B197" s="128"/>
      <c r="C197" s="128"/>
      <c r="D197" s="128"/>
      <c r="E197" s="128"/>
      <c r="F197" s="128"/>
      <c r="G197" s="128"/>
      <c r="H197" s="128"/>
      <c r="I197" s="128"/>
      <c r="J197" s="128"/>
      <c r="K197" s="128"/>
      <c r="L197" s="128"/>
      <c r="M197" s="128"/>
      <c r="N197" s="128"/>
      <c r="O197" s="128"/>
      <c r="P197" s="128"/>
      <c r="Q197" s="128"/>
      <c r="R197" s="128"/>
      <c r="S197" s="128"/>
      <c r="T197" s="128"/>
      <c r="U197" s="128"/>
      <c r="Z197" s="161"/>
      <c r="AH197" s="128"/>
      <c r="AI197" s="162"/>
      <c r="AJ197" s="162"/>
      <c r="AK197" s="162"/>
      <c r="AL197" s="162"/>
      <c r="AM197" s="128"/>
      <c r="AN197" s="128"/>
      <c r="AQ197" s="128"/>
      <c r="AR197" s="128"/>
      <c r="AS197" s="128"/>
      <c r="AT197" s="128"/>
      <c r="AU197" s="128"/>
      <c r="AV197" s="128"/>
    </row>
    <row r="198" ht="16.5" customHeight="1">
      <c r="A198" s="128"/>
      <c r="B198" s="128"/>
      <c r="C198" s="128"/>
      <c r="D198" s="128"/>
      <c r="E198" s="128"/>
      <c r="F198" s="128"/>
      <c r="G198" s="128"/>
      <c r="H198" s="128"/>
      <c r="I198" s="128"/>
      <c r="J198" s="128"/>
      <c r="K198" s="128"/>
      <c r="L198" s="128"/>
      <c r="M198" s="128"/>
      <c r="N198" s="128"/>
      <c r="O198" s="128"/>
      <c r="P198" s="128"/>
      <c r="Q198" s="128"/>
      <c r="R198" s="128"/>
      <c r="S198" s="128"/>
      <c r="T198" s="128"/>
      <c r="U198" s="128"/>
      <c r="Z198" s="161"/>
      <c r="AH198" s="128"/>
      <c r="AI198" s="162"/>
      <c r="AJ198" s="162"/>
      <c r="AK198" s="162"/>
      <c r="AL198" s="162"/>
      <c r="AM198" s="128"/>
      <c r="AN198" s="128"/>
      <c r="AQ198" s="128"/>
      <c r="AR198" s="128"/>
      <c r="AS198" s="128"/>
      <c r="AT198" s="128"/>
      <c r="AU198" s="128"/>
      <c r="AV198" s="128"/>
    </row>
    <row r="199" ht="16.5" customHeight="1">
      <c r="A199" s="128"/>
      <c r="B199" s="128"/>
      <c r="C199" s="128"/>
      <c r="D199" s="128"/>
      <c r="E199" s="128"/>
      <c r="F199" s="128"/>
      <c r="G199" s="128"/>
      <c r="H199" s="128"/>
      <c r="I199" s="128"/>
      <c r="J199" s="128"/>
      <c r="K199" s="128"/>
      <c r="L199" s="128"/>
      <c r="M199" s="128"/>
      <c r="N199" s="128"/>
      <c r="O199" s="128"/>
      <c r="P199" s="128"/>
      <c r="Q199" s="128"/>
      <c r="R199" s="128"/>
      <c r="S199" s="128"/>
      <c r="T199" s="128"/>
      <c r="U199" s="128"/>
      <c r="Z199" s="161"/>
      <c r="AH199" s="128"/>
      <c r="AI199" s="162"/>
      <c r="AJ199" s="162"/>
      <c r="AK199" s="162"/>
      <c r="AL199" s="162"/>
      <c r="AM199" s="128"/>
      <c r="AN199" s="128"/>
      <c r="AQ199" s="128"/>
      <c r="AR199" s="128"/>
      <c r="AS199" s="128"/>
      <c r="AT199" s="128"/>
      <c r="AU199" s="128"/>
      <c r="AV199" s="128"/>
    </row>
    <row r="200" ht="16.5" customHeight="1">
      <c r="A200" s="128"/>
      <c r="B200" s="128"/>
      <c r="C200" s="128"/>
      <c r="D200" s="128"/>
      <c r="E200" s="128"/>
      <c r="F200" s="128"/>
      <c r="G200" s="128"/>
      <c r="H200" s="128"/>
      <c r="I200" s="128"/>
      <c r="J200" s="128"/>
      <c r="K200" s="128"/>
      <c r="L200" s="128"/>
      <c r="M200" s="128"/>
      <c r="N200" s="128"/>
      <c r="O200" s="128"/>
      <c r="P200" s="128"/>
      <c r="Q200" s="128"/>
      <c r="R200" s="128"/>
      <c r="S200" s="128"/>
      <c r="T200" s="128"/>
      <c r="U200" s="128"/>
      <c r="Z200" s="161"/>
      <c r="AH200" s="128"/>
      <c r="AI200" s="162"/>
      <c r="AJ200" s="162"/>
      <c r="AK200" s="162"/>
      <c r="AL200" s="162"/>
      <c r="AM200" s="128"/>
      <c r="AN200" s="128"/>
      <c r="AQ200" s="128"/>
      <c r="AR200" s="128"/>
      <c r="AS200" s="128"/>
      <c r="AT200" s="128"/>
      <c r="AU200" s="128"/>
      <c r="AV200" s="128"/>
    </row>
    <row r="201" ht="16.5" customHeight="1">
      <c r="A201" s="128"/>
      <c r="B201" s="128"/>
      <c r="C201" s="128"/>
      <c r="D201" s="128"/>
      <c r="E201" s="128"/>
      <c r="F201" s="128"/>
      <c r="G201" s="128"/>
      <c r="H201" s="128"/>
      <c r="I201" s="128"/>
      <c r="J201" s="128"/>
      <c r="K201" s="128"/>
      <c r="L201" s="128"/>
      <c r="M201" s="128"/>
      <c r="N201" s="128"/>
      <c r="O201" s="128"/>
      <c r="P201" s="128"/>
      <c r="Q201" s="128"/>
      <c r="R201" s="128"/>
      <c r="S201" s="128"/>
      <c r="T201" s="128"/>
      <c r="U201" s="128"/>
      <c r="Z201" s="161"/>
      <c r="AH201" s="128"/>
      <c r="AI201" s="162"/>
      <c r="AJ201" s="162"/>
      <c r="AK201" s="162"/>
      <c r="AL201" s="162"/>
      <c r="AM201" s="128"/>
      <c r="AN201" s="128"/>
      <c r="AQ201" s="128"/>
      <c r="AR201" s="128"/>
      <c r="AS201" s="128"/>
      <c r="AT201" s="128"/>
      <c r="AU201" s="128"/>
      <c r="AV201" s="128"/>
    </row>
    <row r="202" ht="16.5" customHeight="1">
      <c r="A202" s="128"/>
      <c r="B202" s="128"/>
      <c r="C202" s="128"/>
      <c r="D202" s="128"/>
      <c r="E202" s="128"/>
      <c r="F202" s="128"/>
      <c r="G202" s="128"/>
      <c r="H202" s="128"/>
      <c r="I202" s="128"/>
      <c r="J202" s="128"/>
      <c r="K202" s="128"/>
      <c r="L202" s="128"/>
      <c r="M202" s="128"/>
      <c r="N202" s="128"/>
      <c r="O202" s="128"/>
      <c r="P202" s="128"/>
      <c r="Q202" s="128"/>
      <c r="R202" s="128"/>
      <c r="S202" s="128"/>
      <c r="T202" s="128"/>
      <c r="U202" s="128"/>
      <c r="Z202" s="161"/>
      <c r="AH202" s="128"/>
      <c r="AI202" s="162"/>
      <c r="AJ202" s="162"/>
      <c r="AK202" s="162"/>
      <c r="AL202" s="162"/>
      <c r="AM202" s="128"/>
      <c r="AN202" s="128"/>
      <c r="AQ202" s="128"/>
      <c r="AR202" s="128"/>
      <c r="AS202" s="128"/>
      <c r="AT202" s="128"/>
      <c r="AU202" s="128"/>
      <c r="AV202" s="128"/>
    </row>
    <row r="203" ht="16.5" customHeight="1">
      <c r="A203" s="128"/>
      <c r="B203" s="128"/>
      <c r="C203" s="128"/>
      <c r="D203" s="128"/>
      <c r="E203" s="128"/>
      <c r="F203" s="128"/>
      <c r="G203" s="128"/>
      <c r="H203" s="128"/>
      <c r="I203" s="128"/>
      <c r="J203" s="128"/>
      <c r="K203" s="128"/>
      <c r="L203" s="128"/>
      <c r="M203" s="128"/>
      <c r="N203" s="128"/>
      <c r="O203" s="128"/>
      <c r="P203" s="128"/>
      <c r="Q203" s="128"/>
      <c r="R203" s="128"/>
      <c r="S203" s="128"/>
      <c r="T203" s="128"/>
      <c r="U203" s="128"/>
      <c r="Z203" s="161"/>
      <c r="AH203" s="128"/>
      <c r="AI203" s="162"/>
      <c r="AJ203" s="162"/>
      <c r="AK203" s="162"/>
      <c r="AL203" s="162"/>
      <c r="AM203" s="128"/>
      <c r="AN203" s="128"/>
      <c r="AQ203" s="128"/>
      <c r="AR203" s="128"/>
      <c r="AS203" s="128"/>
      <c r="AT203" s="128"/>
      <c r="AU203" s="128"/>
      <c r="AV203" s="128"/>
    </row>
    <row r="204" ht="16.5" customHeight="1">
      <c r="A204" s="128"/>
      <c r="B204" s="128"/>
      <c r="C204" s="128"/>
      <c r="D204" s="128"/>
      <c r="E204" s="128"/>
      <c r="F204" s="128"/>
      <c r="G204" s="128"/>
      <c r="H204" s="128"/>
      <c r="I204" s="128"/>
      <c r="J204" s="128"/>
      <c r="K204" s="128"/>
      <c r="L204" s="128"/>
      <c r="M204" s="128"/>
      <c r="N204" s="128"/>
      <c r="O204" s="128"/>
      <c r="P204" s="128"/>
      <c r="Q204" s="128"/>
      <c r="R204" s="128"/>
      <c r="S204" s="128"/>
      <c r="T204" s="128"/>
      <c r="U204" s="128"/>
      <c r="Z204" s="161"/>
      <c r="AH204" s="128"/>
      <c r="AI204" s="162"/>
      <c r="AJ204" s="162"/>
      <c r="AK204" s="162"/>
      <c r="AL204" s="162"/>
      <c r="AM204" s="128"/>
      <c r="AN204" s="128"/>
      <c r="AQ204" s="128"/>
      <c r="AR204" s="128"/>
      <c r="AS204" s="128"/>
      <c r="AT204" s="128"/>
      <c r="AU204" s="128"/>
      <c r="AV204" s="128"/>
    </row>
    <row r="205" ht="16.5" customHeight="1">
      <c r="A205" s="128"/>
      <c r="B205" s="128"/>
      <c r="C205" s="128"/>
      <c r="D205" s="128"/>
      <c r="E205" s="128"/>
      <c r="F205" s="128"/>
      <c r="G205" s="128"/>
      <c r="H205" s="128"/>
      <c r="I205" s="128"/>
      <c r="J205" s="128"/>
      <c r="K205" s="128"/>
      <c r="L205" s="128"/>
      <c r="M205" s="128"/>
      <c r="N205" s="128"/>
      <c r="O205" s="128"/>
      <c r="P205" s="128"/>
      <c r="Q205" s="128"/>
      <c r="R205" s="128"/>
      <c r="S205" s="128"/>
      <c r="T205" s="128"/>
      <c r="U205" s="128"/>
      <c r="Z205" s="161"/>
      <c r="AH205" s="128"/>
      <c r="AI205" s="162"/>
      <c r="AJ205" s="162"/>
      <c r="AK205" s="162"/>
      <c r="AL205" s="162"/>
      <c r="AM205" s="128"/>
      <c r="AN205" s="128"/>
      <c r="AQ205" s="128"/>
      <c r="AR205" s="128"/>
      <c r="AS205" s="128"/>
      <c r="AT205" s="128"/>
      <c r="AU205" s="128"/>
      <c r="AV205" s="128"/>
    </row>
    <row r="206" ht="16.5" customHeight="1">
      <c r="A206" s="128"/>
      <c r="B206" s="128"/>
      <c r="C206" s="128"/>
      <c r="D206" s="128"/>
      <c r="E206" s="128"/>
      <c r="F206" s="128"/>
      <c r="G206" s="128"/>
      <c r="H206" s="128"/>
      <c r="I206" s="128"/>
      <c r="J206" s="128"/>
      <c r="K206" s="128"/>
      <c r="L206" s="128"/>
      <c r="M206" s="128"/>
      <c r="N206" s="128"/>
      <c r="O206" s="128"/>
      <c r="P206" s="128"/>
      <c r="Q206" s="128"/>
      <c r="R206" s="128"/>
      <c r="S206" s="128"/>
      <c r="T206" s="128"/>
      <c r="U206" s="128"/>
      <c r="Z206" s="161"/>
      <c r="AH206" s="128"/>
      <c r="AI206" s="162"/>
      <c r="AJ206" s="162"/>
      <c r="AK206" s="162"/>
      <c r="AL206" s="162"/>
      <c r="AM206" s="128"/>
      <c r="AN206" s="128"/>
      <c r="AQ206" s="128"/>
      <c r="AR206" s="128"/>
      <c r="AS206" s="128"/>
      <c r="AT206" s="128"/>
      <c r="AU206" s="128"/>
      <c r="AV206" s="128"/>
    </row>
    <row r="207" ht="16.5" customHeight="1">
      <c r="A207" s="128"/>
      <c r="B207" s="128"/>
      <c r="C207" s="128"/>
      <c r="D207" s="128"/>
      <c r="E207" s="128"/>
      <c r="F207" s="128"/>
      <c r="G207" s="128"/>
      <c r="H207" s="128"/>
      <c r="I207" s="128"/>
      <c r="J207" s="128"/>
      <c r="K207" s="128"/>
      <c r="L207" s="128"/>
      <c r="M207" s="128"/>
      <c r="N207" s="128"/>
      <c r="O207" s="128"/>
      <c r="P207" s="128"/>
      <c r="Q207" s="128"/>
      <c r="R207" s="128"/>
      <c r="S207" s="128"/>
      <c r="T207" s="128"/>
      <c r="U207" s="128"/>
      <c r="Z207" s="161"/>
      <c r="AH207" s="128"/>
      <c r="AI207" s="162"/>
      <c r="AJ207" s="162"/>
      <c r="AK207" s="162"/>
      <c r="AL207" s="162"/>
      <c r="AM207" s="128"/>
      <c r="AN207" s="128"/>
      <c r="AQ207" s="128"/>
      <c r="AR207" s="128"/>
      <c r="AS207" s="128"/>
      <c r="AT207" s="128"/>
      <c r="AU207" s="128"/>
      <c r="AV207" s="128"/>
    </row>
    <row r="208" ht="16.5" customHeight="1">
      <c r="A208" s="128"/>
      <c r="B208" s="128"/>
      <c r="C208" s="128"/>
      <c r="D208" s="128"/>
      <c r="E208" s="128"/>
      <c r="F208" s="128"/>
      <c r="G208" s="128"/>
      <c r="H208" s="128"/>
      <c r="I208" s="128"/>
      <c r="J208" s="128"/>
      <c r="K208" s="128"/>
      <c r="L208" s="128"/>
      <c r="M208" s="128"/>
      <c r="N208" s="128"/>
      <c r="O208" s="128"/>
      <c r="P208" s="128"/>
      <c r="Q208" s="128"/>
      <c r="R208" s="128"/>
      <c r="S208" s="128"/>
      <c r="T208" s="128"/>
      <c r="U208" s="128"/>
      <c r="Z208" s="161"/>
      <c r="AH208" s="128"/>
      <c r="AI208" s="162"/>
      <c r="AJ208" s="162"/>
      <c r="AK208" s="162"/>
      <c r="AL208" s="162"/>
      <c r="AM208" s="128"/>
      <c r="AN208" s="128"/>
      <c r="AQ208" s="128"/>
      <c r="AR208" s="128"/>
      <c r="AS208" s="128"/>
      <c r="AT208" s="128"/>
      <c r="AU208" s="128"/>
      <c r="AV208" s="128"/>
    </row>
    <row r="209" ht="16.5" customHeight="1">
      <c r="A209" s="128"/>
      <c r="B209" s="128"/>
      <c r="C209" s="128"/>
      <c r="D209" s="128"/>
      <c r="E209" s="128"/>
      <c r="F209" s="128"/>
      <c r="G209" s="128"/>
      <c r="H209" s="128"/>
      <c r="I209" s="128"/>
      <c r="J209" s="128"/>
      <c r="K209" s="128"/>
      <c r="L209" s="128"/>
      <c r="M209" s="128"/>
      <c r="N209" s="128"/>
      <c r="O209" s="128"/>
      <c r="P209" s="128"/>
      <c r="Q209" s="128"/>
      <c r="R209" s="128"/>
      <c r="S209" s="128"/>
      <c r="T209" s="128"/>
      <c r="U209" s="128"/>
      <c r="Y209" s="128"/>
      <c r="Z209" s="161"/>
      <c r="AH209" s="128"/>
      <c r="AI209" s="162"/>
      <c r="AJ209" s="162"/>
      <c r="AK209" s="162"/>
      <c r="AL209" s="162"/>
      <c r="AM209" s="128"/>
      <c r="AN209" s="128"/>
      <c r="AQ209" s="128"/>
      <c r="AR209" s="128"/>
      <c r="AS209" s="128"/>
      <c r="AT209" s="128"/>
      <c r="AU209" s="128"/>
      <c r="AV209" s="128"/>
    </row>
    <row r="210" ht="16.5" customHeight="1">
      <c r="A210" s="128"/>
      <c r="B210" s="128"/>
      <c r="C210" s="128"/>
      <c r="D210" s="128"/>
      <c r="E210" s="128"/>
      <c r="F210" s="128"/>
      <c r="G210" s="128"/>
      <c r="H210" s="128"/>
      <c r="I210" s="128"/>
      <c r="J210" s="128"/>
      <c r="K210" s="128"/>
      <c r="L210" s="128"/>
      <c r="M210" s="128"/>
      <c r="N210" s="128"/>
      <c r="O210" s="128"/>
      <c r="P210" s="128"/>
      <c r="Q210" s="128"/>
      <c r="R210" s="128"/>
      <c r="S210" s="128"/>
      <c r="T210" s="128"/>
      <c r="U210" s="128"/>
      <c r="Z210" s="161"/>
      <c r="AH210" s="128"/>
      <c r="AI210" s="162"/>
      <c r="AJ210" s="162"/>
      <c r="AK210" s="162"/>
      <c r="AL210" s="162"/>
      <c r="AM210" s="128"/>
      <c r="AN210" s="128"/>
      <c r="AQ210" s="128"/>
      <c r="AR210" s="128"/>
      <c r="AS210" s="128"/>
      <c r="AT210" s="128"/>
      <c r="AU210" s="128"/>
      <c r="AV210" s="128"/>
    </row>
    <row r="211" ht="16.5" customHeight="1">
      <c r="A211" s="128"/>
      <c r="B211" s="128"/>
      <c r="C211" s="128"/>
      <c r="D211" s="128"/>
      <c r="E211" s="128"/>
      <c r="F211" s="128"/>
      <c r="G211" s="128"/>
      <c r="H211" s="128"/>
      <c r="I211" s="128"/>
      <c r="J211" s="128"/>
      <c r="K211" s="128"/>
      <c r="L211" s="128"/>
      <c r="M211" s="128"/>
      <c r="N211" s="128"/>
      <c r="O211" s="128"/>
      <c r="P211" s="128"/>
      <c r="Q211" s="128"/>
      <c r="R211" s="128"/>
      <c r="S211" s="128"/>
      <c r="T211" s="128"/>
      <c r="U211" s="128"/>
      <c r="Z211" s="161"/>
      <c r="AH211" s="128"/>
      <c r="AI211" s="162"/>
      <c r="AJ211" s="162"/>
      <c r="AK211" s="162"/>
      <c r="AL211" s="162"/>
      <c r="AM211" s="128"/>
      <c r="AN211" s="128"/>
      <c r="AQ211" s="128"/>
      <c r="AR211" s="128"/>
      <c r="AS211" s="128"/>
      <c r="AT211" s="128"/>
      <c r="AU211" s="128"/>
      <c r="AV211" s="128"/>
    </row>
    <row r="212" ht="16.5" customHeight="1">
      <c r="A212" s="128"/>
      <c r="B212" s="128"/>
      <c r="C212" s="128"/>
      <c r="D212" s="128"/>
      <c r="E212" s="128"/>
      <c r="F212" s="128"/>
      <c r="G212" s="128"/>
      <c r="H212" s="128"/>
      <c r="I212" s="128"/>
      <c r="J212" s="128"/>
      <c r="K212" s="128"/>
      <c r="L212" s="128"/>
      <c r="M212" s="128"/>
      <c r="N212" s="128"/>
      <c r="O212" s="128"/>
      <c r="P212" s="128"/>
      <c r="Q212" s="128"/>
      <c r="R212" s="128"/>
      <c r="S212" s="128"/>
      <c r="T212" s="128"/>
      <c r="U212" s="128"/>
      <c r="Z212" s="161"/>
      <c r="AH212" s="128"/>
      <c r="AI212" s="162"/>
      <c r="AJ212" s="162"/>
      <c r="AK212" s="162"/>
      <c r="AL212" s="162"/>
      <c r="AM212" s="128"/>
      <c r="AN212" s="128"/>
      <c r="AQ212" s="128"/>
      <c r="AR212" s="128"/>
      <c r="AS212" s="128"/>
      <c r="AT212" s="128"/>
      <c r="AU212" s="128"/>
      <c r="AV212" s="128"/>
    </row>
    <row r="213" ht="16.5" customHeight="1">
      <c r="A213" s="128"/>
      <c r="B213" s="128"/>
      <c r="C213" s="128"/>
      <c r="D213" s="128"/>
      <c r="E213" s="128"/>
      <c r="F213" s="128"/>
      <c r="G213" s="128"/>
      <c r="H213" s="128"/>
      <c r="I213" s="128"/>
      <c r="J213" s="128"/>
      <c r="K213" s="128"/>
      <c r="L213" s="128"/>
      <c r="M213" s="128"/>
      <c r="N213" s="128"/>
      <c r="O213" s="128"/>
      <c r="P213" s="128"/>
      <c r="Q213" s="128"/>
      <c r="R213" s="128"/>
      <c r="S213" s="128"/>
      <c r="T213" s="128"/>
      <c r="U213" s="128"/>
      <c r="Z213" s="161"/>
      <c r="AH213" s="128"/>
      <c r="AI213" s="162"/>
      <c r="AJ213" s="162"/>
      <c r="AK213" s="162"/>
      <c r="AL213" s="162"/>
      <c r="AM213" s="128"/>
      <c r="AN213" s="128"/>
      <c r="AQ213" s="128"/>
      <c r="AR213" s="128"/>
      <c r="AS213" s="128"/>
      <c r="AT213" s="128"/>
      <c r="AU213" s="128"/>
      <c r="AV213" s="128"/>
    </row>
    <row r="214" ht="16.5" customHeight="1">
      <c r="A214" s="128"/>
      <c r="B214" s="128"/>
      <c r="C214" s="128"/>
      <c r="D214" s="128"/>
      <c r="E214" s="128"/>
      <c r="F214" s="128"/>
      <c r="G214" s="128"/>
      <c r="H214" s="128"/>
      <c r="I214" s="128"/>
      <c r="J214" s="128"/>
      <c r="K214" s="128"/>
      <c r="L214" s="128"/>
      <c r="M214" s="128"/>
      <c r="N214" s="128"/>
      <c r="O214" s="128"/>
      <c r="P214" s="128"/>
      <c r="Q214" s="128"/>
      <c r="R214" s="128"/>
      <c r="S214" s="128"/>
      <c r="T214" s="128"/>
      <c r="U214" s="128"/>
      <c r="Z214" s="161"/>
      <c r="AH214" s="128"/>
      <c r="AI214" s="162"/>
      <c r="AJ214" s="162"/>
      <c r="AK214" s="162"/>
      <c r="AL214" s="162"/>
      <c r="AM214" s="128"/>
      <c r="AN214" s="128"/>
      <c r="AQ214" s="128"/>
      <c r="AR214" s="128"/>
      <c r="AS214" s="128"/>
      <c r="AT214" s="128"/>
      <c r="AU214" s="128"/>
      <c r="AV214" s="128"/>
    </row>
    <row r="215" ht="16.5" customHeight="1">
      <c r="A215" s="128"/>
      <c r="B215" s="128"/>
      <c r="C215" s="128"/>
      <c r="D215" s="128"/>
      <c r="E215" s="128"/>
      <c r="F215" s="128"/>
      <c r="G215" s="128"/>
      <c r="H215" s="128"/>
      <c r="I215" s="128"/>
      <c r="J215" s="128"/>
      <c r="K215" s="128"/>
      <c r="L215" s="128"/>
      <c r="M215" s="128"/>
      <c r="N215" s="128"/>
      <c r="O215" s="128"/>
      <c r="P215" s="128"/>
      <c r="Q215" s="128"/>
      <c r="R215" s="128"/>
      <c r="S215" s="128"/>
      <c r="T215" s="128"/>
      <c r="U215" s="128"/>
      <c r="Z215" s="161"/>
      <c r="AH215" s="128"/>
      <c r="AI215" s="162"/>
      <c r="AJ215" s="162"/>
      <c r="AK215" s="162"/>
      <c r="AL215" s="162"/>
      <c r="AM215" s="128"/>
      <c r="AN215" s="128"/>
      <c r="AQ215" s="128"/>
      <c r="AR215" s="128"/>
      <c r="AS215" s="128"/>
      <c r="AT215" s="128"/>
      <c r="AU215" s="128"/>
      <c r="AV215" s="128"/>
    </row>
    <row r="216" ht="16.5" customHeight="1">
      <c r="A216" s="128"/>
      <c r="B216" s="128"/>
      <c r="C216" s="128"/>
      <c r="D216" s="128"/>
      <c r="E216" s="128"/>
      <c r="F216" s="128"/>
      <c r="G216" s="128"/>
      <c r="H216" s="128"/>
      <c r="I216" s="128"/>
      <c r="J216" s="128"/>
      <c r="K216" s="128"/>
      <c r="L216" s="128"/>
      <c r="M216" s="128"/>
      <c r="N216" s="128"/>
      <c r="O216" s="128"/>
      <c r="P216" s="128"/>
      <c r="Q216" s="128"/>
      <c r="R216" s="128"/>
      <c r="S216" s="128"/>
      <c r="T216" s="128"/>
      <c r="U216" s="128"/>
      <c r="Z216" s="161"/>
      <c r="AH216" s="128"/>
      <c r="AI216" s="162"/>
      <c r="AJ216" s="162"/>
      <c r="AK216" s="162"/>
      <c r="AL216" s="162"/>
      <c r="AM216" s="128"/>
      <c r="AN216" s="128"/>
      <c r="AQ216" s="128"/>
      <c r="AR216" s="128"/>
      <c r="AS216" s="128"/>
      <c r="AT216" s="128"/>
      <c r="AU216" s="128"/>
      <c r="AV216" s="128"/>
    </row>
    <row r="217" ht="16.5" customHeight="1">
      <c r="A217" s="128"/>
      <c r="B217" s="128"/>
      <c r="C217" s="128"/>
      <c r="D217" s="128"/>
      <c r="E217" s="128"/>
      <c r="F217" s="128"/>
      <c r="G217" s="128"/>
      <c r="H217" s="128"/>
      <c r="I217" s="128"/>
      <c r="J217" s="128"/>
      <c r="K217" s="128"/>
      <c r="L217" s="128"/>
      <c r="M217" s="128"/>
      <c r="N217" s="128"/>
      <c r="O217" s="128"/>
      <c r="P217" s="128"/>
      <c r="Q217" s="128"/>
      <c r="R217" s="128"/>
      <c r="S217" s="128"/>
      <c r="T217" s="128"/>
      <c r="U217" s="128"/>
      <c r="Z217" s="161"/>
      <c r="AH217" s="128"/>
      <c r="AI217" s="162"/>
      <c r="AJ217" s="162"/>
      <c r="AK217" s="162"/>
      <c r="AL217" s="162"/>
      <c r="AM217" s="128"/>
      <c r="AN217" s="128"/>
      <c r="AQ217" s="128"/>
      <c r="AR217" s="128"/>
      <c r="AS217" s="128"/>
      <c r="AT217" s="128"/>
      <c r="AU217" s="128"/>
      <c r="AV217" s="128"/>
    </row>
    <row r="218" ht="16.5" customHeight="1">
      <c r="A218" s="128"/>
      <c r="B218" s="128"/>
      <c r="C218" s="128"/>
      <c r="D218" s="128"/>
      <c r="E218" s="128"/>
      <c r="F218" s="128"/>
      <c r="G218" s="128"/>
      <c r="H218" s="128"/>
      <c r="I218" s="128"/>
      <c r="J218" s="128"/>
      <c r="K218" s="128"/>
      <c r="L218" s="128"/>
      <c r="M218" s="128"/>
      <c r="N218" s="128"/>
      <c r="O218" s="128"/>
      <c r="P218" s="128"/>
      <c r="Q218" s="128"/>
      <c r="R218" s="128"/>
      <c r="S218" s="128"/>
      <c r="T218" s="128"/>
      <c r="U218" s="128"/>
      <c r="Z218" s="161"/>
      <c r="AH218" s="128"/>
      <c r="AI218" s="162"/>
      <c r="AJ218" s="162"/>
      <c r="AK218" s="162"/>
      <c r="AL218" s="162"/>
      <c r="AM218" s="128"/>
      <c r="AN218" s="128"/>
      <c r="AQ218" s="128"/>
      <c r="AR218" s="128"/>
      <c r="AS218" s="128"/>
      <c r="AT218" s="128"/>
      <c r="AU218" s="128"/>
      <c r="AV218" s="128"/>
    </row>
    <row r="219" ht="16.5" customHeight="1">
      <c r="A219" s="128"/>
      <c r="B219" s="128"/>
      <c r="C219" s="128"/>
      <c r="D219" s="128"/>
      <c r="E219" s="128"/>
      <c r="F219" s="128"/>
      <c r="G219" s="128"/>
      <c r="H219" s="128"/>
      <c r="I219" s="128"/>
      <c r="J219" s="128"/>
      <c r="K219" s="128"/>
      <c r="L219" s="128"/>
      <c r="M219" s="128"/>
      <c r="N219" s="128"/>
      <c r="O219" s="128"/>
      <c r="P219" s="128"/>
      <c r="Q219" s="128"/>
      <c r="R219" s="128"/>
      <c r="S219" s="128"/>
      <c r="T219" s="128"/>
      <c r="U219" s="128"/>
      <c r="Z219" s="161"/>
      <c r="AH219" s="128"/>
      <c r="AI219" s="162"/>
      <c r="AJ219" s="162"/>
      <c r="AK219" s="162"/>
      <c r="AL219" s="162"/>
      <c r="AM219" s="128"/>
      <c r="AN219" s="128"/>
      <c r="AQ219" s="128"/>
      <c r="AR219" s="128"/>
      <c r="AS219" s="128"/>
      <c r="AT219" s="128"/>
      <c r="AU219" s="128"/>
      <c r="AV219" s="128"/>
    </row>
    <row r="220" ht="16.5" customHeight="1">
      <c r="A220" s="128"/>
      <c r="B220" s="128"/>
      <c r="C220" s="128"/>
      <c r="D220" s="128"/>
      <c r="E220" s="128"/>
      <c r="F220" s="128"/>
      <c r="G220" s="128"/>
      <c r="H220" s="128"/>
      <c r="I220" s="128"/>
      <c r="J220" s="128"/>
      <c r="K220" s="128"/>
      <c r="L220" s="128"/>
      <c r="M220" s="128"/>
      <c r="N220" s="128"/>
      <c r="O220" s="128"/>
      <c r="P220" s="128"/>
      <c r="Q220" s="128"/>
      <c r="R220" s="128"/>
      <c r="S220" s="128"/>
      <c r="T220" s="128"/>
      <c r="U220" s="128"/>
      <c r="Z220" s="161"/>
      <c r="AH220" s="128"/>
      <c r="AI220" s="162"/>
      <c r="AJ220" s="162"/>
      <c r="AK220" s="162"/>
      <c r="AL220" s="162"/>
      <c r="AM220" s="128"/>
      <c r="AN220" s="128"/>
      <c r="AQ220" s="128"/>
      <c r="AR220" s="128"/>
      <c r="AS220" s="128"/>
      <c r="AT220" s="128"/>
      <c r="AU220" s="128"/>
      <c r="AV220" s="128"/>
    </row>
    <row r="221" ht="16.5" customHeight="1">
      <c r="A221" s="128"/>
      <c r="B221" s="128"/>
      <c r="C221" s="128"/>
      <c r="D221" s="128"/>
      <c r="E221" s="128"/>
      <c r="F221" s="128"/>
      <c r="G221" s="128"/>
      <c r="H221" s="128"/>
      <c r="I221" s="128"/>
      <c r="J221" s="128"/>
      <c r="K221" s="128"/>
      <c r="L221" s="128"/>
      <c r="M221" s="128"/>
      <c r="N221" s="128"/>
      <c r="O221" s="128"/>
      <c r="P221" s="128"/>
      <c r="Q221" s="128"/>
      <c r="R221" s="128"/>
      <c r="S221" s="128"/>
      <c r="T221" s="128"/>
      <c r="U221" s="128"/>
      <c r="Z221" s="161"/>
      <c r="AH221" s="128"/>
      <c r="AI221" s="162"/>
      <c r="AJ221" s="162"/>
      <c r="AK221" s="162"/>
      <c r="AL221" s="162"/>
      <c r="AM221" s="128"/>
      <c r="AN221" s="128"/>
      <c r="AQ221" s="128"/>
      <c r="AR221" s="128"/>
      <c r="AS221" s="128"/>
      <c r="AT221" s="128"/>
      <c r="AU221" s="128"/>
      <c r="AV221" s="128"/>
    </row>
    <row r="222" ht="16.5" customHeight="1">
      <c r="A222" s="128"/>
      <c r="B222" s="128"/>
      <c r="C222" s="128"/>
      <c r="D222" s="128"/>
      <c r="E222" s="128"/>
      <c r="F222" s="128"/>
      <c r="G222" s="128"/>
      <c r="H222" s="128"/>
      <c r="I222" s="128"/>
      <c r="J222" s="128"/>
      <c r="K222" s="128"/>
      <c r="L222" s="128"/>
      <c r="M222" s="128"/>
      <c r="N222" s="128"/>
      <c r="O222" s="128"/>
      <c r="P222" s="128"/>
      <c r="Q222" s="128"/>
      <c r="R222" s="128"/>
      <c r="S222" s="128"/>
      <c r="T222" s="128"/>
      <c r="U222" s="128"/>
      <c r="Z222" s="161"/>
      <c r="AH222" s="128"/>
      <c r="AI222" s="162"/>
      <c r="AJ222" s="162"/>
      <c r="AK222" s="162"/>
      <c r="AL222" s="162"/>
      <c r="AM222" s="128"/>
      <c r="AN222" s="128"/>
      <c r="AQ222" s="128"/>
      <c r="AR222" s="128"/>
      <c r="AS222" s="128"/>
      <c r="AT222" s="128"/>
      <c r="AU222" s="128"/>
      <c r="AV222" s="128"/>
    </row>
    <row r="223" ht="16.5" customHeight="1">
      <c r="A223" s="128"/>
      <c r="B223" s="128"/>
      <c r="C223" s="128"/>
      <c r="D223" s="128"/>
      <c r="E223" s="128"/>
      <c r="F223" s="128"/>
      <c r="G223" s="128"/>
      <c r="H223" s="128"/>
      <c r="I223" s="128"/>
      <c r="J223" s="128"/>
      <c r="K223" s="128"/>
      <c r="L223" s="128"/>
      <c r="M223" s="128"/>
      <c r="N223" s="128"/>
      <c r="O223" s="128"/>
      <c r="P223" s="128"/>
      <c r="Q223" s="128"/>
      <c r="R223" s="128"/>
      <c r="S223" s="128"/>
      <c r="T223" s="128"/>
      <c r="U223" s="128"/>
      <c r="Z223" s="161"/>
      <c r="AH223" s="128"/>
      <c r="AI223" s="162"/>
      <c r="AJ223" s="162"/>
      <c r="AK223" s="162"/>
      <c r="AL223" s="162"/>
      <c r="AM223" s="128"/>
      <c r="AN223" s="128"/>
      <c r="AQ223" s="128"/>
      <c r="AR223" s="128"/>
      <c r="AS223" s="128"/>
      <c r="AT223" s="128"/>
      <c r="AU223" s="128"/>
      <c r="AV223" s="128"/>
    </row>
    <row r="224" ht="16.5" customHeight="1">
      <c r="A224" s="128"/>
      <c r="B224" s="128"/>
      <c r="C224" s="128"/>
      <c r="D224" s="128"/>
      <c r="E224" s="128"/>
      <c r="F224" s="128"/>
      <c r="G224" s="128"/>
      <c r="H224" s="128"/>
      <c r="I224" s="128"/>
      <c r="J224" s="128"/>
      <c r="K224" s="128"/>
      <c r="L224" s="128"/>
      <c r="M224" s="128"/>
      <c r="N224" s="128"/>
      <c r="O224" s="128"/>
      <c r="P224" s="128"/>
      <c r="Q224" s="128"/>
      <c r="R224" s="128"/>
      <c r="S224" s="128"/>
      <c r="T224" s="128"/>
      <c r="U224" s="128"/>
      <c r="Z224" s="161"/>
      <c r="AH224" s="128"/>
      <c r="AI224" s="162"/>
      <c r="AJ224" s="162"/>
      <c r="AK224" s="162"/>
      <c r="AL224" s="162"/>
      <c r="AM224" s="128"/>
      <c r="AN224" s="128"/>
      <c r="AQ224" s="128"/>
      <c r="AR224" s="128"/>
      <c r="AS224" s="128"/>
      <c r="AT224" s="128"/>
      <c r="AU224" s="128"/>
      <c r="AV224" s="128"/>
    </row>
    <row r="225" ht="16.5" customHeight="1">
      <c r="A225" s="128"/>
      <c r="B225" s="128"/>
      <c r="C225" s="128"/>
      <c r="D225" s="128"/>
      <c r="E225" s="128"/>
      <c r="F225" s="128"/>
      <c r="G225" s="128"/>
      <c r="H225" s="128"/>
      <c r="I225" s="128"/>
      <c r="J225" s="128"/>
      <c r="K225" s="128"/>
      <c r="L225" s="128"/>
      <c r="M225" s="128"/>
      <c r="N225" s="128"/>
      <c r="O225" s="128"/>
      <c r="P225" s="128"/>
      <c r="Q225" s="128"/>
      <c r="R225" s="128"/>
      <c r="S225" s="128"/>
      <c r="T225" s="128"/>
      <c r="U225" s="128"/>
      <c r="Z225" s="161"/>
      <c r="AH225" s="128"/>
      <c r="AI225" s="162"/>
      <c r="AJ225" s="162"/>
      <c r="AK225" s="162"/>
      <c r="AL225" s="162"/>
      <c r="AM225" s="128"/>
      <c r="AN225" s="128"/>
      <c r="AQ225" s="128"/>
      <c r="AR225" s="128"/>
      <c r="AS225" s="128"/>
      <c r="AT225" s="128"/>
      <c r="AU225" s="128"/>
      <c r="AV225" s="128"/>
    </row>
    <row r="226" ht="16.5" customHeight="1">
      <c r="A226" s="128"/>
      <c r="B226" s="128"/>
      <c r="C226" s="128"/>
      <c r="D226" s="128"/>
      <c r="E226" s="128"/>
      <c r="F226" s="128"/>
      <c r="G226" s="128"/>
      <c r="H226" s="128"/>
      <c r="I226" s="128"/>
      <c r="J226" s="128"/>
      <c r="K226" s="128"/>
      <c r="L226" s="128"/>
      <c r="M226" s="128"/>
      <c r="N226" s="128"/>
      <c r="O226" s="128"/>
      <c r="P226" s="128"/>
      <c r="Q226" s="128"/>
      <c r="R226" s="128"/>
      <c r="S226" s="128"/>
      <c r="T226" s="128"/>
      <c r="U226" s="128"/>
      <c r="Z226" s="161"/>
      <c r="AH226" s="128"/>
      <c r="AI226" s="162"/>
      <c r="AJ226" s="162"/>
      <c r="AK226" s="162"/>
      <c r="AL226" s="162"/>
      <c r="AM226" s="128"/>
      <c r="AN226" s="128"/>
      <c r="AQ226" s="128"/>
      <c r="AR226" s="128"/>
      <c r="AS226" s="128"/>
      <c r="AT226" s="128"/>
      <c r="AU226" s="128"/>
      <c r="AV226" s="128"/>
    </row>
    <row r="227" ht="16.5" customHeight="1">
      <c r="A227" s="128"/>
      <c r="B227" s="128"/>
      <c r="C227" s="128"/>
      <c r="D227" s="128"/>
      <c r="E227" s="128"/>
      <c r="F227" s="128"/>
      <c r="G227" s="128"/>
      <c r="H227" s="128"/>
      <c r="I227" s="128"/>
      <c r="J227" s="128"/>
      <c r="K227" s="128"/>
      <c r="L227" s="128"/>
      <c r="M227" s="128"/>
      <c r="N227" s="128"/>
      <c r="O227" s="128"/>
      <c r="P227" s="128"/>
      <c r="Q227" s="128"/>
      <c r="R227" s="128"/>
      <c r="S227" s="128"/>
      <c r="T227" s="128"/>
      <c r="U227" s="128"/>
      <c r="Z227" s="161"/>
      <c r="AH227" s="128"/>
      <c r="AI227" s="162"/>
      <c r="AJ227" s="162"/>
      <c r="AK227" s="162"/>
      <c r="AL227" s="162"/>
      <c r="AM227" s="128"/>
      <c r="AN227" s="128"/>
      <c r="AQ227" s="128"/>
      <c r="AR227" s="128"/>
      <c r="AS227" s="128"/>
      <c r="AT227" s="128"/>
      <c r="AU227" s="128"/>
      <c r="AV227" s="128"/>
    </row>
    <row r="228" ht="16.5" customHeight="1">
      <c r="A228" s="128"/>
      <c r="B228" s="128"/>
      <c r="C228" s="128"/>
      <c r="D228" s="128"/>
      <c r="E228" s="128"/>
      <c r="F228" s="128"/>
      <c r="G228" s="128"/>
      <c r="H228" s="128"/>
      <c r="I228" s="128"/>
      <c r="J228" s="128"/>
      <c r="K228" s="128"/>
      <c r="L228" s="128"/>
      <c r="M228" s="128"/>
      <c r="N228" s="128"/>
      <c r="O228" s="128"/>
      <c r="P228" s="128"/>
      <c r="Q228" s="128"/>
      <c r="R228" s="128"/>
      <c r="S228" s="128"/>
      <c r="T228" s="128"/>
      <c r="U228" s="128"/>
      <c r="Z228" s="161"/>
      <c r="AH228" s="128"/>
      <c r="AI228" s="162"/>
      <c r="AJ228" s="162"/>
      <c r="AK228" s="162"/>
      <c r="AL228" s="162"/>
      <c r="AM228" s="128"/>
      <c r="AN228" s="128"/>
      <c r="AQ228" s="128"/>
      <c r="AR228" s="128"/>
      <c r="AS228" s="128"/>
      <c r="AT228" s="128"/>
      <c r="AU228" s="128"/>
      <c r="AV228" s="128"/>
    </row>
    <row r="229" ht="16.5" customHeight="1">
      <c r="A229" s="128"/>
      <c r="B229" s="128"/>
      <c r="C229" s="128"/>
      <c r="D229" s="128"/>
      <c r="E229" s="128"/>
      <c r="F229" s="128"/>
      <c r="G229" s="128"/>
      <c r="H229" s="128"/>
      <c r="I229" s="128"/>
      <c r="J229" s="128"/>
      <c r="K229" s="128"/>
      <c r="L229" s="128"/>
      <c r="M229" s="128"/>
      <c r="N229" s="128"/>
      <c r="O229" s="128"/>
      <c r="P229" s="128"/>
      <c r="Q229" s="128"/>
      <c r="R229" s="128"/>
      <c r="S229" s="128"/>
      <c r="T229" s="128"/>
      <c r="U229" s="128"/>
      <c r="Z229" s="161"/>
      <c r="AH229" s="128"/>
      <c r="AI229" s="162"/>
      <c r="AJ229" s="162"/>
      <c r="AK229" s="162"/>
      <c r="AL229" s="162"/>
      <c r="AM229" s="128"/>
      <c r="AN229" s="128"/>
      <c r="AQ229" s="128"/>
      <c r="AR229" s="128"/>
      <c r="AS229" s="128"/>
      <c r="AT229" s="128"/>
      <c r="AU229" s="128"/>
      <c r="AV229" s="128"/>
    </row>
    <row r="230" ht="16.5" customHeight="1">
      <c r="A230" s="128"/>
      <c r="B230" s="128"/>
      <c r="C230" s="128"/>
      <c r="D230" s="128"/>
      <c r="E230" s="128"/>
      <c r="F230" s="128"/>
      <c r="G230" s="128"/>
      <c r="H230" s="128"/>
      <c r="I230" s="128"/>
      <c r="J230" s="128"/>
      <c r="K230" s="128"/>
      <c r="L230" s="128"/>
      <c r="M230" s="128"/>
      <c r="N230" s="128"/>
      <c r="O230" s="128"/>
      <c r="P230" s="128"/>
      <c r="Q230" s="128"/>
      <c r="R230" s="128"/>
      <c r="S230" s="128"/>
      <c r="T230" s="128"/>
      <c r="U230" s="128"/>
      <c r="Z230" s="161"/>
      <c r="AH230" s="128"/>
      <c r="AI230" s="162"/>
      <c r="AJ230" s="162"/>
      <c r="AK230" s="162"/>
      <c r="AL230" s="162"/>
      <c r="AM230" s="128"/>
      <c r="AN230" s="128"/>
      <c r="AQ230" s="128"/>
      <c r="AR230" s="128"/>
      <c r="AS230" s="128"/>
      <c r="AT230" s="128"/>
      <c r="AU230" s="128"/>
      <c r="AV230" s="128"/>
    </row>
    <row r="231" ht="16.5" customHeight="1">
      <c r="A231" s="128"/>
      <c r="B231" s="128"/>
      <c r="C231" s="128"/>
      <c r="D231" s="128"/>
      <c r="E231" s="128"/>
      <c r="F231" s="128"/>
      <c r="G231" s="128"/>
      <c r="H231" s="128"/>
      <c r="I231" s="128"/>
      <c r="J231" s="128"/>
      <c r="K231" s="128"/>
      <c r="L231" s="128"/>
      <c r="M231" s="128"/>
      <c r="N231" s="128"/>
      <c r="O231" s="128"/>
      <c r="P231" s="128"/>
      <c r="Q231" s="128"/>
      <c r="R231" s="128"/>
      <c r="S231" s="128"/>
      <c r="T231" s="128"/>
      <c r="U231" s="128"/>
      <c r="Z231" s="161"/>
      <c r="AH231" s="128"/>
      <c r="AI231" s="162"/>
      <c r="AJ231" s="162"/>
      <c r="AK231" s="162"/>
      <c r="AL231" s="162"/>
      <c r="AM231" s="128"/>
      <c r="AN231" s="128"/>
      <c r="AQ231" s="128"/>
      <c r="AR231" s="128"/>
      <c r="AS231" s="128"/>
      <c r="AT231" s="128"/>
      <c r="AU231" s="128"/>
      <c r="AV231" s="128"/>
    </row>
    <row r="232" ht="16.5" customHeight="1">
      <c r="A232" s="128"/>
      <c r="B232" s="128"/>
      <c r="C232" s="128"/>
      <c r="D232" s="128"/>
      <c r="E232" s="128"/>
      <c r="F232" s="128"/>
      <c r="G232" s="128"/>
      <c r="H232" s="128"/>
      <c r="I232" s="128"/>
      <c r="J232" s="128"/>
      <c r="K232" s="128"/>
      <c r="L232" s="128"/>
      <c r="M232" s="128"/>
      <c r="N232" s="128"/>
      <c r="O232" s="128"/>
      <c r="P232" s="128"/>
      <c r="Q232" s="128"/>
      <c r="R232" s="128"/>
      <c r="S232" s="128"/>
      <c r="T232" s="128"/>
      <c r="U232" s="128"/>
      <c r="Z232" s="161"/>
      <c r="AH232" s="128"/>
      <c r="AI232" s="162"/>
      <c r="AJ232" s="162"/>
      <c r="AK232" s="162"/>
      <c r="AL232" s="162"/>
      <c r="AM232" s="128"/>
      <c r="AN232" s="128"/>
      <c r="AQ232" s="128"/>
      <c r="AR232" s="128"/>
      <c r="AS232" s="128"/>
      <c r="AT232" s="128"/>
      <c r="AU232" s="128"/>
      <c r="AV232" s="128"/>
    </row>
    <row r="233" ht="16.5" customHeight="1">
      <c r="A233" s="128"/>
      <c r="B233" s="128"/>
      <c r="C233" s="128"/>
      <c r="D233" s="128"/>
      <c r="E233" s="128"/>
      <c r="F233" s="128"/>
      <c r="G233" s="128"/>
      <c r="H233" s="128"/>
      <c r="I233" s="128"/>
      <c r="J233" s="128"/>
      <c r="K233" s="128"/>
      <c r="L233" s="128"/>
      <c r="M233" s="128"/>
      <c r="N233" s="128"/>
      <c r="O233" s="128"/>
      <c r="P233" s="128"/>
      <c r="Q233" s="128"/>
      <c r="R233" s="128"/>
      <c r="S233" s="128"/>
      <c r="T233" s="128"/>
      <c r="U233" s="128"/>
      <c r="Z233" s="161"/>
      <c r="AH233" s="128"/>
      <c r="AI233" s="162"/>
      <c r="AJ233" s="162"/>
      <c r="AK233" s="162"/>
      <c r="AL233" s="162"/>
      <c r="AM233" s="128"/>
      <c r="AN233" s="128"/>
      <c r="AQ233" s="128"/>
      <c r="AR233" s="128"/>
      <c r="AS233" s="128"/>
      <c r="AT233" s="128"/>
      <c r="AU233" s="128"/>
      <c r="AV233" s="128"/>
    </row>
    <row r="234" ht="16.5" customHeight="1">
      <c r="A234" s="128"/>
      <c r="B234" s="128"/>
      <c r="C234" s="128"/>
      <c r="D234" s="128"/>
      <c r="E234" s="128"/>
      <c r="F234" s="128"/>
      <c r="G234" s="128"/>
      <c r="H234" s="128"/>
      <c r="I234" s="128"/>
      <c r="J234" s="128"/>
      <c r="K234" s="128"/>
      <c r="L234" s="128"/>
      <c r="M234" s="128"/>
      <c r="N234" s="128"/>
      <c r="O234" s="128"/>
      <c r="P234" s="128"/>
      <c r="Q234" s="128"/>
      <c r="R234" s="128"/>
      <c r="S234" s="128"/>
      <c r="T234" s="128"/>
      <c r="U234" s="128"/>
      <c r="Z234" s="161"/>
      <c r="AH234" s="128"/>
      <c r="AI234" s="162"/>
      <c r="AJ234" s="162"/>
      <c r="AK234" s="162"/>
      <c r="AL234" s="162"/>
      <c r="AM234" s="128"/>
      <c r="AN234" s="128"/>
      <c r="AQ234" s="128"/>
      <c r="AR234" s="128"/>
      <c r="AS234" s="128"/>
      <c r="AT234" s="128"/>
      <c r="AU234" s="128"/>
      <c r="AV234" s="128"/>
    </row>
    <row r="235" ht="16.5" customHeight="1">
      <c r="A235" s="128"/>
      <c r="B235" s="128"/>
      <c r="C235" s="128"/>
      <c r="D235" s="128"/>
      <c r="E235" s="128"/>
      <c r="F235" s="128"/>
      <c r="G235" s="128"/>
      <c r="H235" s="128"/>
      <c r="I235" s="128"/>
      <c r="J235" s="128"/>
      <c r="K235" s="128"/>
      <c r="L235" s="128"/>
      <c r="M235" s="128"/>
      <c r="N235" s="128"/>
      <c r="O235" s="128"/>
      <c r="P235" s="128"/>
      <c r="Q235" s="128"/>
      <c r="R235" s="128"/>
      <c r="S235" s="128"/>
      <c r="T235" s="128"/>
      <c r="U235" s="128"/>
      <c r="Z235" s="161"/>
      <c r="AH235" s="128"/>
      <c r="AI235" s="162"/>
      <c r="AJ235" s="162"/>
      <c r="AK235" s="162"/>
      <c r="AL235" s="162"/>
      <c r="AM235" s="128"/>
      <c r="AN235" s="128"/>
      <c r="AQ235" s="128"/>
      <c r="AR235" s="128"/>
      <c r="AS235" s="128"/>
      <c r="AT235" s="128"/>
      <c r="AU235" s="128"/>
      <c r="AV235" s="128"/>
    </row>
    <row r="236" ht="16.5" customHeight="1">
      <c r="A236" s="128"/>
      <c r="B236" s="128"/>
      <c r="C236" s="128"/>
      <c r="D236" s="128"/>
      <c r="E236" s="128"/>
      <c r="F236" s="128"/>
      <c r="G236" s="128"/>
      <c r="H236" s="128"/>
      <c r="I236" s="128"/>
      <c r="J236" s="128"/>
      <c r="K236" s="128"/>
      <c r="L236" s="128"/>
      <c r="M236" s="128"/>
      <c r="N236" s="128"/>
      <c r="O236" s="128"/>
      <c r="P236" s="128"/>
      <c r="Q236" s="128"/>
      <c r="R236" s="128"/>
      <c r="S236" s="128"/>
      <c r="T236" s="128"/>
      <c r="U236" s="128"/>
      <c r="Z236" s="161"/>
      <c r="AH236" s="128"/>
      <c r="AI236" s="162"/>
      <c r="AJ236" s="162"/>
      <c r="AK236" s="162"/>
      <c r="AL236" s="162"/>
      <c r="AM236" s="128"/>
      <c r="AN236" s="128"/>
      <c r="AQ236" s="128"/>
      <c r="AR236" s="128"/>
      <c r="AS236" s="128"/>
      <c r="AT236" s="128"/>
      <c r="AU236" s="128"/>
      <c r="AV236" s="128"/>
    </row>
    <row r="237" ht="16.5" customHeight="1">
      <c r="A237" s="128"/>
      <c r="B237" s="128"/>
      <c r="C237" s="128"/>
      <c r="D237" s="128"/>
      <c r="E237" s="128"/>
      <c r="F237" s="128"/>
      <c r="G237" s="128"/>
      <c r="H237" s="128"/>
      <c r="I237" s="128"/>
      <c r="J237" s="128"/>
      <c r="K237" s="128"/>
      <c r="L237" s="128"/>
      <c r="M237" s="128"/>
      <c r="N237" s="128"/>
      <c r="O237" s="128"/>
      <c r="P237" s="128"/>
      <c r="Q237" s="128"/>
      <c r="R237" s="128"/>
      <c r="S237" s="128"/>
      <c r="T237" s="128"/>
      <c r="U237" s="128"/>
      <c r="Z237" s="161"/>
      <c r="AH237" s="128"/>
      <c r="AI237" s="162"/>
      <c r="AJ237" s="162"/>
      <c r="AK237" s="162"/>
      <c r="AL237" s="162"/>
      <c r="AM237" s="128"/>
      <c r="AN237" s="128"/>
      <c r="AR237" s="128"/>
      <c r="AS237" s="128"/>
      <c r="AT237" s="128"/>
      <c r="AU237" s="128"/>
      <c r="AV237" s="128"/>
    </row>
    <row r="238" ht="16.5" customHeight="1">
      <c r="A238" s="128"/>
      <c r="B238" s="128"/>
      <c r="C238" s="128"/>
      <c r="D238" s="128"/>
      <c r="E238" s="128"/>
      <c r="F238" s="128"/>
      <c r="G238" s="128"/>
      <c r="H238" s="128"/>
      <c r="I238" s="128"/>
      <c r="J238" s="128"/>
      <c r="K238" s="128"/>
      <c r="L238" s="128"/>
      <c r="M238" s="128"/>
      <c r="N238" s="128"/>
      <c r="O238" s="128"/>
      <c r="P238" s="128"/>
      <c r="Q238" s="128"/>
      <c r="R238" s="128"/>
      <c r="S238" s="128"/>
      <c r="T238" s="128"/>
      <c r="U238" s="128"/>
      <c r="Z238" s="161"/>
      <c r="AH238" s="128"/>
      <c r="AI238" s="162"/>
      <c r="AJ238" s="162"/>
      <c r="AK238" s="162"/>
      <c r="AL238" s="162"/>
      <c r="AM238" s="128"/>
      <c r="AN238" s="128"/>
      <c r="AQ238" s="128"/>
      <c r="AR238" s="128"/>
      <c r="AS238" s="128"/>
      <c r="AT238" s="128"/>
      <c r="AU238" s="128"/>
      <c r="AV238" s="128"/>
    </row>
    <row r="239" ht="16.5" customHeight="1">
      <c r="A239" s="128"/>
      <c r="B239" s="128"/>
      <c r="C239" s="128"/>
      <c r="D239" s="128"/>
      <c r="E239" s="128"/>
      <c r="F239" s="128"/>
      <c r="G239" s="128"/>
      <c r="H239" s="128"/>
      <c r="I239" s="128"/>
      <c r="J239" s="128"/>
      <c r="K239" s="128"/>
      <c r="L239" s="128"/>
      <c r="M239" s="128"/>
      <c r="N239" s="128"/>
      <c r="O239" s="128"/>
      <c r="P239" s="128"/>
      <c r="Q239" s="128"/>
      <c r="R239" s="128"/>
      <c r="S239" s="128"/>
      <c r="T239" s="128"/>
      <c r="U239" s="128"/>
      <c r="Z239" s="161"/>
      <c r="AH239" s="128"/>
      <c r="AI239" s="162"/>
      <c r="AJ239" s="162"/>
      <c r="AK239" s="162"/>
      <c r="AL239" s="162"/>
      <c r="AM239" s="128"/>
      <c r="AN239" s="128"/>
      <c r="AQ239" s="128"/>
      <c r="AR239" s="128"/>
      <c r="AS239" s="128"/>
      <c r="AT239" s="128"/>
      <c r="AU239" s="128"/>
      <c r="AV239" s="128"/>
    </row>
    <row r="240" ht="16.5" customHeight="1">
      <c r="A240" s="128"/>
      <c r="B240" s="128"/>
      <c r="C240" s="128"/>
      <c r="D240" s="128"/>
      <c r="E240" s="128"/>
      <c r="F240" s="128"/>
      <c r="G240" s="128"/>
      <c r="H240" s="128"/>
      <c r="I240" s="128"/>
      <c r="J240" s="128"/>
      <c r="K240" s="128"/>
      <c r="L240" s="128"/>
      <c r="M240" s="128"/>
      <c r="N240" s="128"/>
      <c r="O240" s="128"/>
      <c r="P240" s="128"/>
      <c r="Q240" s="128"/>
      <c r="R240" s="128"/>
      <c r="S240" s="128"/>
      <c r="T240" s="128"/>
      <c r="U240" s="128"/>
      <c r="Z240" s="161"/>
      <c r="AH240" s="128"/>
      <c r="AI240" s="162"/>
      <c r="AJ240" s="162"/>
      <c r="AK240" s="162"/>
      <c r="AL240" s="162"/>
      <c r="AM240" s="128"/>
      <c r="AN240" s="128"/>
      <c r="AQ240" s="128"/>
      <c r="AR240" s="128"/>
      <c r="AS240" s="128"/>
      <c r="AT240" s="128"/>
      <c r="AU240" s="128"/>
      <c r="AV240" s="128"/>
    </row>
    <row r="241" ht="16.5" customHeight="1">
      <c r="A241" s="128"/>
      <c r="B241" s="128"/>
      <c r="C241" s="128"/>
      <c r="D241" s="128"/>
      <c r="E241" s="128"/>
      <c r="F241" s="128"/>
      <c r="G241" s="128"/>
      <c r="H241" s="128"/>
      <c r="I241" s="128"/>
      <c r="J241" s="128"/>
      <c r="K241" s="128"/>
      <c r="L241" s="128"/>
      <c r="M241" s="128"/>
      <c r="N241" s="128"/>
      <c r="O241" s="128"/>
      <c r="P241" s="128"/>
      <c r="Q241" s="128"/>
      <c r="R241" s="128"/>
      <c r="S241" s="128"/>
      <c r="T241" s="128"/>
      <c r="U241" s="128"/>
      <c r="Z241" s="161"/>
      <c r="AH241" s="128"/>
      <c r="AI241" s="162"/>
      <c r="AJ241" s="162"/>
      <c r="AK241" s="162"/>
      <c r="AL241" s="162"/>
      <c r="AM241" s="128"/>
      <c r="AN241" s="128"/>
      <c r="AQ241" s="128"/>
      <c r="AR241" s="128"/>
      <c r="AS241" s="128"/>
      <c r="AT241" s="128"/>
      <c r="AU241" s="128"/>
      <c r="AV241" s="128"/>
    </row>
    <row r="242" ht="16.5" customHeight="1">
      <c r="A242" s="128"/>
      <c r="B242" s="128"/>
      <c r="C242" s="128"/>
      <c r="D242" s="128"/>
      <c r="E242" s="128"/>
      <c r="F242" s="128"/>
      <c r="G242" s="128"/>
      <c r="H242" s="128"/>
      <c r="I242" s="128"/>
      <c r="J242" s="128"/>
      <c r="K242" s="128"/>
      <c r="L242" s="128"/>
      <c r="M242" s="128"/>
      <c r="N242" s="128"/>
      <c r="O242" s="128"/>
      <c r="P242" s="128"/>
      <c r="Q242" s="128"/>
      <c r="R242" s="128"/>
      <c r="S242" s="128"/>
      <c r="T242" s="128"/>
      <c r="U242" s="128"/>
      <c r="Z242" s="161"/>
      <c r="AH242" s="128"/>
      <c r="AI242" s="162"/>
      <c r="AJ242" s="162"/>
      <c r="AK242" s="162"/>
      <c r="AL242" s="162"/>
      <c r="AM242" s="128"/>
      <c r="AN242" s="128"/>
      <c r="AQ242" s="128"/>
      <c r="AR242" s="128"/>
      <c r="AS242" s="128"/>
      <c r="AT242" s="128"/>
      <c r="AU242" s="128"/>
      <c r="AV242" s="128"/>
    </row>
    <row r="243" ht="16.5" customHeight="1">
      <c r="A243" s="128"/>
      <c r="B243" s="128"/>
      <c r="C243" s="128"/>
      <c r="D243" s="128"/>
      <c r="E243" s="128"/>
      <c r="F243" s="128"/>
      <c r="G243" s="128"/>
      <c r="H243" s="128"/>
      <c r="I243" s="128"/>
      <c r="J243" s="128"/>
      <c r="K243" s="128"/>
      <c r="L243" s="128"/>
      <c r="M243" s="128"/>
      <c r="N243" s="128"/>
      <c r="O243" s="128"/>
      <c r="P243" s="128"/>
      <c r="Q243" s="128"/>
      <c r="R243" s="128"/>
      <c r="S243" s="128"/>
      <c r="T243" s="128"/>
      <c r="U243" s="128"/>
      <c r="Z243" s="161"/>
      <c r="AH243" s="128"/>
      <c r="AI243" s="162"/>
      <c r="AJ243" s="162"/>
      <c r="AK243" s="162"/>
      <c r="AL243" s="162"/>
      <c r="AM243" s="128"/>
      <c r="AN243" s="128"/>
      <c r="AR243" s="128"/>
      <c r="AS243" s="128"/>
      <c r="AT243" s="128"/>
      <c r="AU243" s="128"/>
      <c r="AV243" s="128"/>
    </row>
    <row r="244" ht="16.5" customHeight="1">
      <c r="A244" s="128"/>
      <c r="B244" s="128"/>
      <c r="C244" s="128"/>
      <c r="D244" s="128"/>
      <c r="E244" s="128"/>
      <c r="F244" s="128"/>
      <c r="G244" s="128"/>
      <c r="H244" s="128"/>
      <c r="I244" s="128"/>
      <c r="J244" s="128"/>
      <c r="K244" s="128"/>
      <c r="L244" s="128"/>
      <c r="M244" s="128"/>
      <c r="N244" s="128"/>
      <c r="O244" s="128"/>
      <c r="P244" s="128"/>
      <c r="Q244" s="128"/>
      <c r="R244" s="128"/>
      <c r="S244" s="128"/>
      <c r="T244" s="128"/>
      <c r="U244" s="128"/>
      <c r="Z244" s="161"/>
      <c r="AH244" s="128"/>
      <c r="AI244" s="162"/>
      <c r="AJ244" s="162"/>
      <c r="AK244" s="162"/>
      <c r="AL244" s="162"/>
      <c r="AM244" s="128"/>
      <c r="AN244" s="128"/>
      <c r="AR244" s="128"/>
      <c r="AS244" s="128"/>
      <c r="AT244" s="128"/>
      <c r="AU244" s="128"/>
      <c r="AV244" s="128"/>
    </row>
    <row r="245" ht="16.5" customHeight="1">
      <c r="A245" s="128"/>
      <c r="B245" s="128"/>
      <c r="C245" s="128"/>
      <c r="D245" s="128"/>
      <c r="E245" s="128"/>
      <c r="F245" s="128"/>
      <c r="G245" s="128"/>
      <c r="H245" s="128"/>
      <c r="I245" s="128"/>
      <c r="J245" s="128"/>
      <c r="K245" s="128"/>
      <c r="L245" s="128"/>
      <c r="M245" s="128"/>
      <c r="N245" s="128"/>
      <c r="O245" s="128"/>
      <c r="P245" s="128"/>
      <c r="Q245" s="128"/>
      <c r="R245" s="128"/>
      <c r="S245" s="128"/>
      <c r="T245" s="128"/>
      <c r="U245" s="128"/>
      <c r="Z245" s="161"/>
      <c r="AH245" s="128"/>
      <c r="AI245" s="162"/>
      <c r="AJ245" s="162"/>
      <c r="AK245" s="162"/>
      <c r="AL245" s="162"/>
      <c r="AM245" s="128"/>
      <c r="AN245" s="128"/>
      <c r="AR245" s="128"/>
      <c r="AS245" s="128"/>
      <c r="AT245" s="128"/>
      <c r="AU245" s="128"/>
      <c r="AV245" s="128"/>
    </row>
    <row r="246" ht="16.5" customHeight="1">
      <c r="A246" s="128"/>
      <c r="B246" s="128"/>
      <c r="C246" s="128"/>
      <c r="D246" s="128"/>
      <c r="E246" s="128"/>
      <c r="F246" s="128"/>
      <c r="G246" s="128"/>
      <c r="H246" s="128"/>
      <c r="I246" s="128"/>
      <c r="J246" s="128"/>
      <c r="K246" s="128"/>
      <c r="L246" s="128"/>
      <c r="M246" s="128"/>
      <c r="N246" s="128"/>
      <c r="O246" s="128"/>
      <c r="P246" s="128"/>
      <c r="Q246" s="128"/>
      <c r="R246" s="128"/>
      <c r="S246" s="128"/>
      <c r="T246" s="128"/>
      <c r="U246" s="128"/>
      <c r="Z246" s="161"/>
      <c r="AH246" s="128"/>
      <c r="AI246" s="162"/>
      <c r="AJ246" s="162"/>
      <c r="AK246" s="162"/>
      <c r="AL246" s="162"/>
      <c r="AM246" s="128"/>
      <c r="AN246" s="128"/>
      <c r="AR246" s="128"/>
      <c r="AS246" s="128"/>
      <c r="AT246" s="128"/>
      <c r="AU246" s="128"/>
      <c r="AV246" s="128"/>
    </row>
    <row r="247" ht="16.5" customHeight="1">
      <c r="A247" s="128"/>
      <c r="B247" s="128"/>
      <c r="C247" s="128"/>
      <c r="D247" s="128"/>
      <c r="E247" s="128"/>
      <c r="F247" s="128"/>
      <c r="G247" s="128"/>
      <c r="H247" s="128"/>
      <c r="I247" s="128"/>
      <c r="J247" s="128"/>
      <c r="K247" s="128"/>
      <c r="L247" s="128"/>
      <c r="M247" s="128"/>
      <c r="N247" s="128"/>
      <c r="O247" s="128"/>
      <c r="P247" s="128"/>
      <c r="Q247" s="128"/>
      <c r="R247" s="128"/>
      <c r="S247" s="128"/>
      <c r="T247" s="128"/>
      <c r="U247" s="128"/>
      <c r="Z247" s="161"/>
      <c r="AH247" s="128"/>
      <c r="AI247" s="162"/>
      <c r="AJ247" s="162"/>
      <c r="AK247" s="162"/>
      <c r="AL247" s="162"/>
      <c r="AM247" s="128"/>
      <c r="AN247" s="128"/>
      <c r="AR247" s="128"/>
      <c r="AS247" s="128"/>
      <c r="AT247" s="128"/>
      <c r="AU247" s="128"/>
      <c r="AV247" s="128"/>
    </row>
    <row r="248" ht="16.5" customHeight="1">
      <c r="A248" s="128"/>
      <c r="B248" s="128"/>
      <c r="C248" s="128"/>
      <c r="D248" s="128"/>
      <c r="E248" s="128"/>
      <c r="F248" s="128"/>
      <c r="G248" s="128"/>
      <c r="H248" s="128"/>
      <c r="I248" s="128"/>
      <c r="J248" s="128"/>
      <c r="K248" s="128"/>
      <c r="L248" s="128"/>
      <c r="M248" s="128"/>
      <c r="N248" s="128"/>
      <c r="O248" s="128"/>
      <c r="P248" s="128"/>
      <c r="Q248" s="128"/>
      <c r="R248" s="128"/>
      <c r="S248" s="128"/>
      <c r="T248" s="128"/>
      <c r="U248" s="128"/>
      <c r="Z248" s="161"/>
      <c r="AH248" s="128"/>
      <c r="AI248" s="162"/>
      <c r="AJ248" s="162"/>
      <c r="AK248" s="162"/>
      <c r="AL248" s="162"/>
      <c r="AM248" s="128"/>
      <c r="AN248" s="128"/>
      <c r="AR248" s="128"/>
      <c r="AS248" s="128"/>
      <c r="AT248" s="128"/>
      <c r="AU248" s="128"/>
      <c r="AV248" s="128"/>
    </row>
    <row r="249" ht="16.5" customHeight="1">
      <c r="A249" s="128"/>
      <c r="B249" s="128"/>
      <c r="C249" s="128"/>
      <c r="D249" s="128"/>
      <c r="E249" s="128"/>
      <c r="F249" s="128"/>
      <c r="G249" s="128"/>
      <c r="H249" s="128"/>
      <c r="I249" s="128"/>
      <c r="J249" s="128"/>
      <c r="K249" s="128"/>
      <c r="L249" s="128"/>
      <c r="M249" s="128"/>
      <c r="N249" s="128"/>
      <c r="O249" s="128"/>
      <c r="P249" s="128"/>
      <c r="Q249" s="128"/>
      <c r="R249" s="128"/>
      <c r="S249" s="128"/>
      <c r="T249" s="128"/>
      <c r="U249" s="128"/>
      <c r="Z249" s="161"/>
      <c r="AH249" s="128"/>
      <c r="AI249" s="162"/>
      <c r="AJ249" s="162"/>
      <c r="AK249" s="162"/>
      <c r="AL249" s="162"/>
      <c r="AM249" s="128"/>
      <c r="AN249" s="128"/>
      <c r="AR249" s="128"/>
      <c r="AS249" s="128"/>
      <c r="AT249" s="128"/>
      <c r="AU249" s="128"/>
      <c r="AV249" s="128"/>
    </row>
    <row r="250" ht="16.5" customHeight="1">
      <c r="A250" s="128"/>
      <c r="B250" s="128"/>
      <c r="C250" s="128"/>
      <c r="D250" s="128"/>
      <c r="E250" s="128"/>
      <c r="F250" s="128"/>
      <c r="G250" s="128"/>
      <c r="H250" s="128"/>
      <c r="I250" s="128"/>
      <c r="J250" s="128"/>
      <c r="K250" s="128"/>
      <c r="L250" s="128"/>
      <c r="M250" s="128"/>
      <c r="N250" s="128"/>
      <c r="O250" s="128"/>
      <c r="P250" s="128"/>
      <c r="Q250" s="128"/>
      <c r="R250" s="128"/>
      <c r="S250" s="128"/>
      <c r="T250" s="128"/>
      <c r="U250" s="128"/>
      <c r="Z250" s="161"/>
      <c r="AH250" s="128"/>
      <c r="AI250" s="162"/>
      <c r="AJ250" s="162"/>
      <c r="AK250" s="162"/>
      <c r="AL250" s="162"/>
      <c r="AM250" s="128"/>
      <c r="AN250" s="128"/>
      <c r="AR250" s="128"/>
      <c r="AS250" s="128"/>
      <c r="AT250" s="128"/>
      <c r="AU250" s="128"/>
      <c r="AV250" s="128"/>
    </row>
    <row r="251" ht="16.5" customHeight="1">
      <c r="A251" s="128"/>
      <c r="B251" s="128"/>
      <c r="C251" s="128"/>
      <c r="D251" s="128"/>
      <c r="E251" s="128"/>
      <c r="F251" s="128"/>
      <c r="G251" s="128"/>
      <c r="H251" s="128"/>
      <c r="I251" s="128"/>
      <c r="J251" s="128"/>
      <c r="K251" s="128"/>
      <c r="L251" s="128"/>
      <c r="M251" s="128"/>
      <c r="N251" s="128"/>
      <c r="O251" s="128"/>
      <c r="P251" s="128"/>
      <c r="Q251" s="128"/>
      <c r="R251" s="128"/>
      <c r="S251" s="128"/>
      <c r="T251" s="128"/>
      <c r="U251" s="128"/>
      <c r="Z251" s="161"/>
      <c r="AH251" s="128"/>
      <c r="AI251" s="162"/>
      <c r="AJ251" s="162"/>
      <c r="AK251" s="162"/>
      <c r="AL251" s="162"/>
      <c r="AM251" s="128"/>
      <c r="AN251" s="128"/>
      <c r="AR251" s="128"/>
      <c r="AS251" s="128"/>
      <c r="AT251" s="128"/>
      <c r="AU251" s="128"/>
      <c r="AV251" s="128"/>
    </row>
    <row r="252" ht="16.5" customHeight="1">
      <c r="A252" s="128"/>
      <c r="B252" s="128"/>
      <c r="C252" s="128"/>
      <c r="D252" s="128"/>
      <c r="E252" s="128"/>
      <c r="F252" s="128"/>
      <c r="G252" s="128"/>
      <c r="H252" s="128"/>
      <c r="I252" s="128"/>
      <c r="J252" s="128"/>
      <c r="K252" s="128"/>
      <c r="L252" s="128"/>
      <c r="M252" s="128"/>
      <c r="N252" s="128"/>
      <c r="O252" s="128"/>
      <c r="P252" s="128"/>
      <c r="Q252" s="128"/>
      <c r="R252" s="128"/>
      <c r="S252" s="128"/>
      <c r="T252" s="128"/>
      <c r="U252" s="128"/>
      <c r="Z252" s="161"/>
      <c r="AH252" s="128"/>
      <c r="AI252" s="162"/>
      <c r="AJ252" s="162"/>
      <c r="AK252" s="162"/>
      <c r="AL252" s="162"/>
      <c r="AM252" s="128"/>
      <c r="AN252" s="128"/>
      <c r="AR252" s="128"/>
      <c r="AS252" s="128"/>
      <c r="AT252" s="128"/>
      <c r="AU252" s="128"/>
      <c r="AV252" s="128"/>
    </row>
    <row r="253" ht="16.5" customHeight="1">
      <c r="A253" s="128"/>
      <c r="B253" s="128"/>
      <c r="C253" s="128"/>
      <c r="D253" s="128"/>
      <c r="E253" s="128"/>
      <c r="F253" s="128"/>
      <c r="G253" s="128"/>
      <c r="H253" s="128"/>
      <c r="I253" s="128"/>
      <c r="J253" s="128"/>
      <c r="K253" s="128"/>
      <c r="L253" s="128"/>
      <c r="M253" s="128"/>
      <c r="N253" s="128"/>
      <c r="O253" s="128"/>
      <c r="P253" s="128"/>
      <c r="Q253" s="128"/>
      <c r="R253" s="128"/>
      <c r="S253" s="128"/>
      <c r="T253" s="128"/>
      <c r="U253" s="128"/>
      <c r="Z253" s="161"/>
      <c r="AH253" s="128"/>
      <c r="AI253" s="162"/>
      <c r="AJ253" s="162"/>
      <c r="AK253" s="162"/>
      <c r="AL253" s="162"/>
      <c r="AM253" s="128"/>
      <c r="AN253" s="128"/>
      <c r="AR253" s="128"/>
      <c r="AS253" s="128"/>
      <c r="AT253" s="128"/>
      <c r="AU253" s="128"/>
      <c r="AV253" s="128"/>
    </row>
    <row r="254" ht="16.5" customHeight="1">
      <c r="A254" s="128"/>
      <c r="B254" s="128"/>
      <c r="C254" s="128"/>
      <c r="D254" s="128"/>
      <c r="E254" s="128"/>
      <c r="F254" s="128"/>
      <c r="G254" s="128"/>
      <c r="H254" s="128"/>
      <c r="I254" s="128"/>
      <c r="J254" s="128"/>
      <c r="K254" s="128"/>
      <c r="L254" s="128"/>
      <c r="M254" s="128"/>
      <c r="N254" s="128"/>
      <c r="O254" s="128"/>
      <c r="P254" s="128"/>
      <c r="Q254" s="128"/>
      <c r="R254" s="128"/>
      <c r="S254" s="128"/>
      <c r="T254" s="128"/>
      <c r="U254" s="128"/>
      <c r="Z254" s="161"/>
      <c r="AH254" s="128"/>
      <c r="AI254" s="162"/>
      <c r="AJ254" s="162"/>
      <c r="AK254" s="162"/>
      <c r="AL254" s="162"/>
      <c r="AM254" s="128"/>
      <c r="AN254" s="128"/>
      <c r="AR254" s="128"/>
      <c r="AS254" s="128"/>
      <c r="AT254" s="128"/>
      <c r="AU254" s="128"/>
      <c r="AV254" s="128"/>
    </row>
    <row r="255" ht="16.5" customHeight="1">
      <c r="A255" s="128"/>
      <c r="B255" s="128"/>
      <c r="C255" s="128"/>
      <c r="D255" s="128"/>
      <c r="E255" s="128"/>
      <c r="F255" s="128"/>
      <c r="G255" s="128"/>
      <c r="H255" s="128"/>
      <c r="I255" s="128"/>
      <c r="J255" s="128"/>
      <c r="K255" s="128"/>
      <c r="L255" s="128"/>
      <c r="M255" s="128"/>
      <c r="N255" s="128"/>
      <c r="O255" s="128"/>
      <c r="P255" s="128"/>
      <c r="Q255" s="128"/>
      <c r="R255" s="128"/>
      <c r="S255" s="128"/>
      <c r="T255" s="128"/>
      <c r="U255" s="128"/>
      <c r="Z255" s="161"/>
      <c r="AH255" s="128"/>
      <c r="AI255" s="162"/>
      <c r="AJ255" s="162"/>
      <c r="AK255" s="162"/>
      <c r="AL255" s="162"/>
      <c r="AM255" s="128"/>
      <c r="AN255" s="128"/>
      <c r="AR255" s="128"/>
      <c r="AS255" s="128"/>
      <c r="AT255" s="128"/>
      <c r="AU255" s="128"/>
      <c r="AV255" s="128"/>
    </row>
    <row r="256" ht="16.5" customHeight="1">
      <c r="A256" s="128"/>
      <c r="B256" s="128"/>
      <c r="C256" s="128"/>
      <c r="D256" s="128"/>
      <c r="E256" s="128"/>
      <c r="F256" s="128"/>
      <c r="G256" s="128"/>
      <c r="H256" s="128"/>
      <c r="I256" s="128"/>
      <c r="J256" s="128"/>
      <c r="K256" s="128"/>
      <c r="L256" s="128"/>
      <c r="M256" s="128"/>
      <c r="N256" s="128"/>
      <c r="O256" s="128"/>
      <c r="P256" s="128"/>
      <c r="Q256" s="128"/>
      <c r="R256" s="128"/>
      <c r="S256" s="128"/>
      <c r="T256" s="128"/>
      <c r="U256" s="128"/>
      <c r="Z256" s="161"/>
      <c r="AH256" s="128"/>
      <c r="AI256" s="162"/>
      <c r="AJ256" s="162"/>
      <c r="AK256" s="162"/>
      <c r="AL256" s="162"/>
      <c r="AM256" s="128"/>
      <c r="AN256" s="128"/>
      <c r="AR256" s="128"/>
      <c r="AS256" s="128"/>
      <c r="AT256" s="128"/>
      <c r="AU256" s="128"/>
      <c r="AV256" s="128"/>
    </row>
    <row r="257" ht="16.5" customHeight="1">
      <c r="A257" s="128"/>
      <c r="B257" s="128"/>
      <c r="C257" s="128"/>
      <c r="D257" s="128"/>
      <c r="E257" s="128"/>
      <c r="F257" s="128"/>
      <c r="G257" s="128"/>
      <c r="H257" s="128"/>
      <c r="I257" s="128"/>
      <c r="J257" s="128"/>
      <c r="K257" s="128"/>
      <c r="L257" s="128"/>
      <c r="M257" s="128"/>
      <c r="N257" s="128"/>
      <c r="O257" s="128"/>
      <c r="P257" s="128"/>
      <c r="Q257" s="128"/>
      <c r="R257" s="128"/>
      <c r="S257" s="128"/>
      <c r="T257" s="128"/>
      <c r="U257" s="128"/>
      <c r="Z257" s="161"/>
      <c r="AH257" s="128"/>
      <c r="AI257" s="162"/>
      <c r="AJ257" s="162"/>
      <c r="AK257" s="162"/>
      <c r="AL257" s="162"/>
      <c r="AM257" s="128"/>
      <c r="AN257" s="128"/>
      <c r="AR257" s="128"/>
      <c r="AS257" s="128"/>
      <c r="AT257" s="128"/>
      <c r="AU257" s="128"/>
      <c r="AV257" s="128"/>
    </row>
    <row r="258" ht="16.5" customHeight="1">
      <c r="A258" s="128"/>
      <c r="B258" s="128"/>
      <c r="C258" s="128"/>
      <c r="D258" s="128"/>
      <c r="E258" s="128"/>
      <c r="F258" s="128"/>
      <c r="G258" s="128"/>
      <c r="H258" s="128"/>
      <c r="I258" s="128"/>
      <c r="J258" s="128"/>
      <c r="K258" s="128"/>
      <c r="L258" s="128"/>
      <c r="M258" s="128"/>
      <c r="N258" s="128"/>
      <c r="O258" s="128"/>
      <c r="P258" s="128"/>
      <c r="Q258" s="128"/>
      <c r="R258" s="128"/>
      <c r="S258" s="128"/>
      <c r="T258" s="128"/>
      <c r="U258" s="128"/>
      <c r="Z258" s="161"/>
      <c r="AH258" s="128"/>
      <c r="AI258" s="162"/>
      <c r="AJ258" s="162"/>
      <c r="AK258" s="162"/>
      <c r="AL258" s="162"/>
      <c r="AM258" s="128"/>
      <c r="AN258" s="128"/>
      <c r="AR258" s="128"/>
      <c r="AS258" s="128"/>
      <c r="AT258" s="128"/>
      <c r="AU258" s="128"/>
      <c r="AV258" s="128"/>
    </row>
    <row r="259" ht="16.5" customHeight="1">
      <c r="A259" s="128"/>
      <c r="B259" s="128"/>
      <c r="C259" s="128"/>
      <c r="D259" s="128"/>
      <c r="E259" s="128"/>
      <c r="F259" s="128"/>
      <c r="G259" s="128"/>
      <c r="H259" s="128"/>
      <c r="I259" s="128"/>
      <c r="J259" s="128"/>
      <c r="K259" s="128"/>
      <c r="L259" s="128"/>
      <c r="M259" s="128"/>
      <c r="N259" s="128"/>
      <c r="O259" s="128"/>
      <c r="P259" s="128"/>
      <c r="Q259" s="128"/>
      <c r="R259" s="128"/>
      <c r="S259" s="128"/>
      <c r="T259" s="128"/>
      <c r="U259" s="128"/>
      <c r="Z259" s="161"/>
      <c r="AH259" s="128"/>
      <c r="AI259" s="162"/>
      <c r="AJ259" s="162"/>
      <c r="AK259" s="162"/>
      <c r="AL259" s="162"/>
      <c r="AM259" s="128"/>
      <c r="AN259" s="128"/>
      <c r="AR259" s="128"/>
      <c r="AS259" s="128"/>
      <c r="AT259" s="128"/>
      <c r="AU259" s="128"/>
      <c r="AV259" s="128"/>
    </row>
    <row r="260" ht="16.5" customHeight="1">
      <c r="A260" s="128"/>
      <c r="B260" s="128"/>
      <c r="C260" s="128"/>
      <c r="D260" s="128"/>
      <c r="E260" s="128"/>
      <c r="F260" s="128"/>
      <c r="G260" s="128"/>
      <c r="H260" s="128"/>
      <c r="I260" s="128"/>
      <c r="J260" s="128"/>
      <c r="K260" s="128"/>
      <c r="L260" s="128"/>
      <c r="M260" s="128"/>
      <c r="N260" s="128"/>
      <c r="O260" s="128"/>
      <c r="P260" s="128"/>
      <c r="Q260" s="128"/>
      <c r="R260" s="128"/>
      <c r="S260" s="128"/>
      <c r="T260" s="128"/>
      <c r="U260" s="128"/>
      <c r="Z260" s="161"/>
      <c r="AH260" s="128"/>
      <c r="AI260" s="162"/>
      <c r="AJ260" s="162"/>
      <c r="AK260" s="162"/>
      <c r="AL260" s="162"/>
      <c r="AM260" s="128"/>
      <c r="AN260" s="128"/>
      <c r="AR260" s="128"/>
      <c r="AS260" s="128"/>
      <c r="AT260" s="128"/>
      <c r="AU260" s="128"/>
      <c r="AV260" s="128"/>
    </row>
    <row r="261" ht="16.5" customHeight="1">
      <c r="A261" s="128"/>
      <c r="B261" s="128"/>
      <c r="C261" s="128"/>
      <c r="D261" s="128"/>
      <c r="E261" s="128"/>
      <c r="F261" s="128"/>
      <c r="G261" s="128"/>
      <c r="H261" s="128"/>
      <c r="I261" s="128"/>
      <c r="J261" s="128"/>
      <c r="K261" s="128"/>
      <c r="L261" s="128"/>
      <c r="M261" s="128"/>
      <c r="N261" s="128"/>
      <c r="O261" s="128"/>
      <c r="P261" s="128"/>
      <c r="Q261" s="128"/>
      <c r="R261" s="128"/>
      <c r="S261" s="128"/>
      <c r="T261" s="128"/>
      <c r="U261" s="128"/>
      <c r="Z261" s="161"/>
      <c r="AH261" s="128"/>
      <c r="AI261" s="162"/>
      <c r="AJ261" s="162"/>
      <c r="AK261" s="162"/>
      <c r="AL261" s="162"/>
      <c r="AM261" s="128"/>
      <c r="AN261" s="128"/>
      <c r="AR261" s="128"/>
      <c r="AS261" s="128"/>
      <c r="AT261" s="128"/>
      <c r="AU261" s="128"/>
      <c r="AV261" s="128"/>
    </row>
    <row r="262" ht="16.5" customHeight="1">
      <c r="A262" s="128"/>
      <c r="B262" s="128"/>
      <c r="C262" s="128"/>
      <c r="D262" s="128"/>
      <c r="E262" s="128"/>
      <c r="F262" s="128"/>
      <c r="G262" s="128"/>
      <c r="H262" s="128"/>
      <c r="I262" s="128"/>
      <c r="J262" s="128"/>
      <c r="K262" s="128"/>
      <c r="L262" s="128"/>
      <c r="M262" s="128"/>
      <c r="N262" s="128"/>
      <c r="O262" s="128"/>
      <c r="P262" s="128"/>
      <c r="Q262" s="128"/>
      <c r="R262" s="128"/>
      <c r="S262" s="128"/>
      <c r="T262" s="128"/>
      <c r="U262" s="128"/>
      <c r="Z262" s="161"/>
      <c r="AH262" s="128"/>
      <c r="AI262" s="162"/>
      <c r="AJ262" s="162"/>
      <c r="AK262" s="162"/>
      <c r="AL262" s="162"/>
      <c r="AM262" s="128"/>
      <c r="AN262" s="128"/>
      <c r="AR262" s="128"/>
      <c r="AS262" s="128"/>
      <c r="AT262" s="128"/>
      <c r="AU262" s="128"/>
      <c r="AV262" s="128"/>
    </row>
    <row r="263" ht="16.5" customHeight="1">
      <c r="A263" s="128"/>
      <c r="B263" s="128"/>
      <c r="C263" s="128"/>
      <c r="D263" s="128"/>
      <c r="E263" s="128"/>
      <c r="F263" s="128"/>
      <c r="G263" s="128"/>
      <c r="H263" s="128"/>
      <c r="I263" s="128"/>
      <c r="J263" s="128"/>
      <c r="K263" s="128"/>
      <c r="L263" s="128"/>
      <c r="M263" s="128"/>
      <c r="N263" s="128"/>
      <c r="O263" s="128"/>
      <c r="P263" s="128"/>
      <c r="Q263" s="128"/>
      <c r="R263" s="128"/>
      <c r="S263" s="128"/>
      <c r="T263" s="128"/>
      <c r="U263" s="128"/>
      <c r="Z263" s="161"/>
      <c r="AH263" s="128"/>
      <c r="AI263" s="162"/>
      <c r="AJ263" s="162"/>
      <c r="AK263" s="162"/>
      <c r="AL263" s="162"/>
      <c r="AM263" s="128"/>
      <c r="AN263" s="128"/>
      <c r="AR263" s="128"/>
      <c r="AS263" s="128"/>
      <c r="AT263" s="128"/>
      <c r="AU263" s="128"/>
      <c r="AV263" s="128"/>
    </row>
    <row r="264" ht="16.5" customHeight="1">
      <c r="A264" s="128"/>
      <c r="B264" s="128"/>
      <c r="C264" s="128"/>
      <c r="D264" s="128"/>
      <c r="E264" s="128"/>
      <c r="F264" s="128"/>
      <c r="G264" s="128"/>
      <c r="H264" s="128"/>
      <c r="I264" s="128"/>
      <c r="J264" s="128"/>
      <c r="K264" s="128"/>
      <c r="L264" s="128"/>
      <c r="M264" s="128"/>
      <c r="N264" s="128"/>
      <c r="O264" s="128"/>
      <c r="P264" s="128"/>
      <c r="Q264" s="128"/>
      <c r="R264" s="128"/>
      <c r="S264" s="128"/>
      <c r="T264" s="128"/>
      <c r="U264" s="128"/>
      <c r="Z264" s="161"/>
      <c r="AH264" s="128"/>
      <c r="AI264" s="162"/>
      <c r="AJ264" s="162"/>
      <c r="AK264" s="162"/>
      <c r="AL264" s="162"/>
      <c r="AM264" s="128"/>
      <c r="AN264" s="128"/>
      <c r="AR264" s="128"/>
      <c r="AS264" s="128"/>
      <c r="AT264" s="128"/>
      <c r="AU264" s="128"/>
      <c r="AV264" s="128"/>
    </row>
    <row r="265" ht="16.5" customHeight="1">
      <c r="A265" s="128"/>
      <c r="B265" s="128"/>
      <c r="C265" s="128"/>
      <c r="D265" s="128"/>
      <c r="E265" s="128"/>
      <c r="F265" s="128"/>
      <c r="G265" s="128"/>
      <c r="H265" s="128"/>
      <c r="I265" s="128"/>
      <c r="J265" s="128"/>
      <c r="K265" s="128"/>
      <c r="L265" s="128"/>
      <c r="M265" s="128"/>
      <c r="N265" s="128"/>
      <c r="O265" s="128"/>
      <c r="P265" s="128"/>
      <c r="Q265" s="128"/>
      <c r="R265" s="128"/>
      <c r="S265" s="128"/>
      <c r="T265" s="128"/>
      <c r="U265" s="128"/>
      <c r="Z265" s="161"/>
      <c r="AH265" s="128"/>
      <c r="AI265" s="162"/>
      <c r="AJ265" s="162"/>
      <c r="AK265" s="162"/>
      <c r="AL265" s="162"/>
      <c r="AM265" s="128"/>
      <c r="AN265" s="128"/>
      <c r="AR265" s="128"/>
      <c r="AS265" s="128"/>
      <c r="AT265" s="128"/>
      <c r="AU265" s="128"/>
      <c r="AV265" s="128"/>
    </row>
    <row r="266" ht="16.5" customHeight="1">
      <c r="A266" s="128"/>
      <c r="B266" s="128"/>
      <c r="C266" s="128"/>
      <c r="D266" s="128"/>
      <c r="E266" s="128"/>
      <c r="F266" s="128"/>
      <c r="G266" s="128"/>
      <c r="H266" s="128"/>
      <c r="I266" s="128"/>
      <c r="J266" s="128"/>
      <c r="K266" s="128"/>
      <c r="L266" s="128"/>
      <c r="M266" s="128"/>
      <c r="N266" s="128"/>
      <c r="O266" s="128"/>
      <c r="P266" s="128"/>
      <c r="Q266" s="128"/>
      <c r="R266" s="128"/>
      <c r="S266" s="128"/>
      <c r="T266" s="128"/>
      <c r="U266" s="128"/>
      <c r="Z266" s="161"/>
      <c r="AH266" s="128"/>
      <c r="AI266" s="162"/>
      <c r="AJ266" s="162"/>
      <c r="AK266" s="162"/>
      <c r="AL266" s="162"/>
      <c r="AM266" s="128"/>
      <c r="AN266" s="128"/>
      <c r="AR266" s="128"/>
      <c r="AS266" s="128"/>
      <c r="AT266" s="128"/>
      <c r="AU266" s="128"/>
      <c r="AV266" s="128"/>
    </row>
    <row r="267" ht="16.5" customHeight="1">
      <c r="A267" s="128"/>
      <c r="B267" s="128"/>
      <c r="C267" s="128"/>
      <c r="D267" s="128"/>
      <c r="E267" s="128"/>
      <c r="F267" s="128"/>
      <c r="G267" s="128"/>
      <c r="H267" s="128"/>
      <c r="I267" s="128"/>
      <c r="J267" s="128"/>
      <c r="K267" s="128"/>
      <c r="L267" s="128"/>
      <c r="M267" s="128"/>
      <c r="N267" s="128"/>
      <c r="O267" s="128"/>
      <c r="P267" s="128"/>
      <c r="Q267" s="128"/>
      <c r="R267" s="128"/>
      <c r="S267" s="128"/>
      <c r="T267" s="128"/>
      <c r="U267" s="128"/>
      <c r="Z267" s="161"/>
      <c r="AH267" s="128"/>
      <c r="AI267" s="162"/>
      <c r="AJ267" s="162"/>
      <c r="AK267" s="162"/>
      <c r="AL267" s="162"/>
      <c r="AM267" s="128"/>
      <c r="AN267" s="128"/>
      <c r="AR267" s="128"/>
      <c r="AS267" s="128"/>
      <c r="AT267" s="128"/>
      <c r="AU267" s="128"/>
      <c r="AV267" s="128"/>
    </row>
    <row r="268" ht="16.5" customHeight="1">
      <c r="A268" s="128"/>
      <c r="B268" s="128"/>
      <c r="C268" s="128"/>
      <c r="D268" s="128"/>
      <c r="E268" s="128"/>
      <c r="F268" s="128"/>
      <c r="G268" s="128"/>
      <c r="H268" s="128"/>
      <c r="I268" s="128"/>
      <c r="J268" s="128"/>
      <c r="K268" s="128"/>
      <c r="L268" s="128"/>
      <c r="M268" s="128"/>
      <c r="N268" s="128"/>
      <c r="O268" s="128"/>
      <c r="P268" s="128"/>
      <c r="Q268" s="128"/>
      <c r="R268" s="128"/>
      <c r="S268" s="128"/>
      <c r="T268" s="128"/>
      <c r="U268" s="128"/>
      <c r="Z268" s="161"/>
      <c r="AH268" s="128"/>
      <c r="AI268" s="162"/>
      <c r="AJ268" s="162"/>
      <c r="AK268" s="162"/>
      <c r="AL268" s="162"/>
      <c r="AM268" s="128"/>
      <c r="AN268" s="128"/>
      <c r="AR268" s="128"/>
      <c r="AS268" s="128"/>
      <c r="AT268" s="128"/>
      <c r="AU268" s="128"/>
      <c r="AV268" s="128"/>
    </row>
    <row r="269" ht="16.5" customHeight="1">
      <c r="A269" s="128"/>
      <c r="B269" s="128"/>
      <c r="C269" s="128"/>
      <c r="D269" s="128"/>
      <c r="E269" s="128"/>
      <c r="F269" s="128"/>
      <c r="G269" s="128"/>
      <c r="H269" s="128"/>
      <c r="I269" s="128"/>
      <c r="J269" s="128"/>
      <c r="K269" s="128"/>
      <c r="L269" s="128"/>
      <c r="M269" s="128"/>
      <c r="N269" s="128"/>
      <c r="O269" s="128"/>
      <c r="P269" s="128"/>
      <c r="Q269" s="128"/>
      <c r="R269" s="128"/>
      <c r="S269" s="128"/>
      <c r="T269" s="128"/>
      <c r="U269" s="128"/>
      <c r="Z269" s="161"/>
      <c r="AH269" s="128"/>
      <c r="AI269" s="162"/>
      <c r="AJ269" s="162"/>
      <c r="AK269" s="162"/>
      <c r="AL269" s="162"/>
      <c r="AM269" s="128"/>
      <c r="AN269" s="128"/>
      <c r="AR269" s="128"/>
      <c r="AS269" s="128"/>
      <c r="AT269" s="128"/>
      <c r="AU269" s="128"/>
      <c r="AV269" s="128"/>
    </row>
    <row r="270" ht="16.5" customHeight="1">
      <c r="A270" s="128"/>
      <c r="B270" s="128"/>
      <c r="C270" s="128"/>
      <c r="D270" s="128"/>
      <c r="E270" s="128"/>
      <c r="F270" s="128"/>
      <c r="G270" s="128"/>
      <c r="H270" s="128"/>
      <c r="I270" s="128"/>
      <c r="J270" s="128"/>
      <c r="K270" s="128"/>
      <c r="L270" s="128"/>
      <c r="M270" s="128"/>
      <c r="N270" s="128"/>
      <c r="O270" s="128"/>
      <c r="P270" s="128"/>
      <c r="Q270" s="128"/>
      <c r="R270" s="128"/>
      <c r="S270" s="128"/>
      <c r="T270" s="128"/>
      <c r="U270" s="128"/>
      <c r="Z270" s="161"/>
      <c r="AH270" s="128"/>
      <c r="AI270" s="162"/>
      <c r="AJ270" s="162"/>
      <c r="AK270" s="162"/>
      <c r="AL270" s="162"/>
      <c r="AM270" s="128"/>
      <c r="AN270" s="128"/>
      <c r="AR270" s="128"/>
      <c r="AS270" s="128"/>
      <c r="AT270" s="128"/>
      <c r="AU270" s="128"/>
      <c r="AV270" s="128"/>
    </row>
    <row r="271" ht="16.5" customHeight="1">
      <c r="A271" s="128"/>
      <c r="B271" s="128"/>
      <c r="C271" s="128"/>
      <c r="D271" s="128"/>
      <c r="E271" s="128"/>
      <c r="F271" s="128"/>
      <c r="G271" s="128"/>
      <c r="H271" s="128"/>
      <c r="I271" s="128"/>
      <c r="J271" s="128"/>
      <c r="K271" s="128"/>
      <c r="L271" s="128"/>
      <c r="M271" s="128"/>
      <c r="N271" s="128"/>
      <c r="O271" s="128"/>
      <c r="P271" s="128"/>
      <c r="Q271" s="128"/>
      <c r="R271" s="128"/>
      <c r="S271" s="128"/>
      <c r="T271" s="128"/>
      <c r="U271" s="128"/>
      <c r="Z271" s="161"/>
      <c r="AH271" s="128"/>
      <c r="AI271" s="162"/>
      <c r="AJ271" s="162"/>
      <c r="AK271" s="162"/>
      <c r="AL271" s="162"/>
      <c r="AM271" s="128"/>
      <c r="AN271" s="128"/>
      <c r="AR271" s="128"/>
      <c r="AS271" s="128"/>
      <c r="AT271" s="128"/>
      <c r="AU271" s="128"/>
      <c r="AV271" s="128"/>
    </row>
    <row r="272" ht="16.5" customHeight="1">
      <c r="A272" s="128"/>
      <c r="B272" s="128"/>
      <c r="F272" s="128"/>
      <c r="G272" s="128"/>
      <c r="H272" s="128"/>
      <c r="I272" s="128"/>
      <c r="L272" s="128"/>
      <c r="M272" s="128"/>
      <c r="N272" s="128"/>
      <c r="O272" s="128"/>
      <c r="P272" s="128"/>
      <c r="Q272" s="128"/>
      <c r="R272" s="128"/>
      <c r="S272" s="128"/>
      <c r="T272" s="128"/>
      <c r="U272" s="128"/>
      <c r="Z272" s="161"/>
      <c r="AH272" s="128"/>
      <c r="AI272" s="162"/>
      <c r="AJ272" s="162"/>
      <c r="AK272" s="162"/>
      <c r="AL272" s="162"/>
      <c r="AM272" s="128"/>
      <c r="AN272" s="128"/>
      <c r="AR272" s="128"/>
      <c r="AS272" s="128"/>
      <c r="AT272" s="128"/>
      <c r="AU272" s="128"/>
      <c r="AV272" s="128"/>
    </row>
    <row r="273" ht="16.5" customHeight="1">
      <c r="A273" s="128"/>
      <c r="B273" s="128"/>
      <c r="C273" s="128"/>
      <c r="D273" s="128"/>
      <c r="E273" s="128"/>
      <c r="F273" s="128"/>
      <c r="G273" s="128"/>
      <c r="H273" s="128"/>
      <c r="I273" s="128"/>
      <c r="J273" s="128"/>
      <c r="K273" s="128"/>
      <c r="L273" s="128"/>
      <c r="M273" s="128"/>
      <c r="N273" s="128"/>
      <c r="O273" s="128"/>
      <c r="P273" s="128"/>
      <c r="Q273" s="128"/>
      <c r="R273" s="128"/>
      <c r="S273" s="128"/>
      <c r="T273" s="128"/>
      <c r="U273" s="128"/>
      <c r="Z273" s="161"/>
      <c r="AH273" s="128"/>
      <c r="AI273" s="162"/>
      <c r="AJ273" s="162"/>
      <c r="AK273" s="162"/>
      <c r="AL273" s="162"/>
      <c r="AM273" s="128"/>
      <c r="AN273" s="128"/>
      <c r="AR273" s="128"/>
      <c r="AS273" s="128"/>
      <c r="AT273" s="128"/>
      <c r="AU273" s="128"/>
      <c r="AV273" s="128"/>
    </row>
    <row r="274" ht="16.5" customHeight="1">
      <c r="A274" s="128"/>
      <c r="B274" s="128"/>
      <c r="C274" s="128"/>
      <c r="D274" s="128"/>
      <c r="E274" s="128"/>
      <c r="F274" s="128"/>
      <c r="G274" s="128"/>
      <c r="H274" s="128"/>
      <c r="I274" s="128"/>
      <c r="J274" s="128"/>
      <c r="K274" s="128"/>
      <c r="L274" s="128"/>
      <c r="M274" s="128"/>
      <c r="N274" s="128"/>
      <c r="O274" s="128"/>
      <c r="P274" s="128"/>
      <c r="Q274" s="128"/>
      <c r="R274" s="128"/>
      <c r="S274" s="128"/>
      <c r="T274" s="128"/>
      <c r="U274" s="128"/>
      <c r="Z274" s="161"/>
      <c r="AH274" s="128"/>
      <c r="AI274" s="162"/>
      <c r="AJ274" s="162"/>
      <c r="AK274" s="162"/>
      <c r="AL274" s="162"/>
      <c r="AM274" s="128"/>
      <c r="AN274" s="128"/>
      <c r="AR274" s="128"/>
      <c r="AS274" s="128"/>
      <c r="AT274" s="128"/>
      <c r="AU274" s="128"/>
      <c r="AV274" s="128"/>
    </row>
    <row r="275" ht="16.5" customHeight="1">
      <c r="A275" s="128"/>
      <c r="B275" s="128"/>
      <c r="C275" s="128"/>
      <c r="D275" s="128"/>
      <c r="E275" s="128"/>
      <c r="F275" s="128"/>
      <c r="G275" s="128"/>
      <c r="H275" s="128"/>
      <c r="I275" s="128"/>
      <c r="J275" s="128"/>
      <c r="K275" s="128"/>
      <c r="L275" s="128"/>
      <c r="M275" s="128"/>
      <c r="N275" s="128"/>
      <c r="O275" s="128"/>
      <c r="P275" s="128"/>
      <c r="Q275" s="128"/>
      <c r="R275" s="128"/>
      <c r="S275" s="128"/>
      <c r="T275" s="128"/>
      <c r="U275" s="128"/>
      <c r="Z275" s="161"/>
      <c r="AH275" s="128"/>
      <c r="AI275" s="162"/>
      <c r="AJ275" s="162"/>
      <c r="AK275" s="162"/>
      <c r="AL275" s="162"/>
      <c r="AM275" s="128"/>
      <c r="AN275" s="128"/>
      <c r="AR275" s="128"/>
      <c r="AS275" s="128"/>
      <c r="AT275" s="128"/>
      <c r="AU275" s="128"/>
      <c r="AV275" s="128"/>
    </row>
    <row r="276" ht="16.5" customHeight="1">
      <c r="A276" s="128"/>
      <c r="B276" s="128"/>
      <c r="C276" s="128"/>
      <c r="D276" s="128"/>
      <c r="E276" s="128"/>
      <c r="F276" s="128"/>
      <c r="G276" s="128"/>
      <c r="H276" s="128"/>
      <c r="I276" s="128"/>
      <c r="J276" s="128"/>
      <c r="K276" s="128"/>
      <c r="L276" s="128"/>
      <c r="M276" s="128"/>
      <c r="N276" s="128"/>
      <c r="O276" s="128"/>
      <c r="P276" s="128"/>
      <c r="Q276" s="128"/>
      <c r="R276" s="128"/>
      <c r="S276" s="128"/>
      <c r="T276" s="128"/>
      <c r="U276" s="128"/>
      <c r="Z276" s="161"/>
      <c r="AH276" s="128"/>
      <c r="AI276" s="162"/>
      <c r="AJ276" s="162"/>
      <c r="AK276" s="162"/>
      <c r="AL276" s="162"/>
      <c r="AM276" s="128"/>
      <c r="AN276" s="128"/>
      <c r="AR276" s="128"/>
      <c r="AS276" s="128"/>
      <c r="AT276" s="128"/>
      <c r="AU276" s="128"/>
      <c r="AV276" s="128"/>
    </row>
    <row r="277" ht="16.5" customHeight="1">
      <c r="A277" s="128"/>
      <c r="B277" s="128"/>
      <c r="C277" s="128"/>
      <c r="D277" s="128"/>
      <c r="E277" s="128"/>
      <c r="F277" s="128"/>
      <c r="G277" s="128"/>
      <c r="H277" s="128"/>
      <c r="I277" s="128"/>
      <c r="J277" s="128"/>
      <c r="K277" s="128"/>
      <c r="L277" s="128"/>
      <c r="M277" s="128"/>
      <c r="N277" s="128"/>
      <c r="O277" s="128"/>
      <c r="P277" s="128"/>
      <c r="Q277" s="128"/>
      <c r="R277" s="128"/>
      <c r="S277" s="128"/>
      <c r="T277" s="128"/>
      <c r="U277" s="128"/>
      <c r="Z277" s="161"/>
      <c r="AH277" s="128"/>
      <c r="AI277" s="162"/>
      <c r="AJ277" s="162"/>
      <c r="AK277" s="162"/>
      <c r="AL277" s="162"/>
      <c r="AM277" s="128"/>
      <c r="AN277" s="128"/>
      <c r="AR277" s="128"/>
      <c r="AS277" s="128"/>
      <c r="AT277" s="128"/>
      <c r="AU277" s="128"/>
      <c r="AV277" s="128"/>
    </row>
    <row r="278" ht="16.5" customHeight="1">
      <c r="A278" s="128"/>
      <c r="B278" s="128"/>
      <c r="F278" s="128"/>
      <c r="G278" s="128"/>
      <c r="H278" s="128"/>
      <c r="I278" s="128"/>
      <c r="L278" s="128"/>
      <c r="M278" s="128"/>
      <c r="N278" s="128"/>
      <c r="O278" s="128"/>
      <c r="P278" s="128"/>
      <c r="Q278" s="128"/>
      <c r="R278" s="128"/>
      <c r="S278" s="128"/>
      <c r="T278" s="128"/>
      <c r="U278" s="128"/>
      <c r="Z278" s="161"/>
      <c r="AH278" s="128"/>
      <c r="AI278" s="162"/>
      <c r="AJ278" s="162"/>
      <c r="AK278" s="162"/>
      <c r="AL278" s="162"/>
      <c r="AM278" s="128"/>
      <c r="AN278" s="128"/>
      <c r="AR278" s="128"/>
      <c r="AS278" s="128"/>
      <c r="AT278" s="128"/>
      <c r="AU278" s="128"/>
      <c r="AV278" s="128"/>
    </row>
    <row r="279" ht="16.5" customHeight="1">
      <c r="A279" s="128"/>
      <c r="B279" s="128"/>
      <c r="F279" s="128"/>
      <c r="G279" s="128"/>
      <c r="H279" s="128"/>
      <c r="I279" s="128"/>
      <c r="L279" s="128"/>
      <c r="M279" s="128"/>
      <c r="N279" s="128"/>
      <c r="O279" s="128"/>
      <c r="P279" s="128"/>
      <c r="Q279" s="128"/>
      <c r="R279" s="128"/>
      <c r="S279" s="128"/>
      <c r="T279" s="128"/>
      <c r="U279" s="128"/>
      <c r="Z279" s="161"/>
      <c r="AH279" s="128"/>
      <c r="AI279" s="162"/>
      <c r="AJ279" s="162"/>
      <c r="AK279" s="162"/>
      <c r="AL279" s="162"/>
      <c r="AM279" s="128"/>
      <c r="AN279" s="128"/>
      <c r="AR279" s="128"/>
      <c r="AS279" s="128"/>
      <c r="AT279" s="128"/>
      <c r="AU279" s="128"/>
      <c r="AV279" s="128"/>
    </row>
    <row r="280" ht="16.5" customHeight="1">
      <c r="A280" s="128"/>
      <c r="B280" s="128"/>
      <c r="F280" s="128"/>
      <c r="G280" s="128"/>
      <c r="H280" s="128"/>
      <c r="I280" s="128"/>
      <c r="L280" s="128"/>
      <c r="M280" s="128"/>
      <c r="N280" s="128"/>
      <c r="O280" s="128"/>
      <c r="P280" s="128"/>
      <c r="Q280" s="128"/>
      <c r="R280" s="128"/>
      <c r="S280" s="128"/>
      <c r="T280" s="128"/>
      <c r="U280" s="128"/>
      <c r="Z280" s="161"/>
      <c r="AH280" s="128"/>
      <c r="AI280" s="162"/>
      <c r="AJ280" s="162"/>
      <c r="AK280" s="162"/>
      <c r="AL280" s="162"/>
      <c r="AM280" s="128"/>
      <c r="AN280" s="128"/>
      <c r="AR280" s="128"/>
      <c r="AS280" s="128"/>
      <c r="AT280" s="128"/>
      <c r="AU280" s="128"/>
      <c r="AV280" s="128"/>
    </row>
    <row r="281" ht="16.5" customHeight="1">
      <c r="A281" s="128"/>
      <c r="B281" s="128"/>
      <c r="F281" s="128"/>
      <c r="G281" s="128"/>
      <c r="H281" s="128"/>
      <c r="I281" s="128"/>
      <c r="L281" s="128"/>
      <c r="M281" s="128"/>
      <c r="N281" s="128"/>
      <c r="O281" s="128"/>
      <c r="P281" s="128"/>
      <c r="Q281" s="128"/>
      <c r="R281" s="128"/>
      <c r="S281" s="128"/>
      <c r="T281" s="128"/>
      <c r="U281" s="128"/>
      <c r="Z281" s="161"/>
      <c r="AH281" s="128"/>
      <c r="AI281" s="162"/>
      <c r="AJ281" s="162"/>
      <c r="AK281" s="162"/>
      <c r="AL281" s="162"/>
      <c r="AM281" s="128"/>
      <c r="AN281" s="128"/>
      <c r="AR281" s="128"/>
      <c r="AS281" s="128"/>
      <c r="AT281" s="128"/>
      <c r="AU281" s="128"/>
      <c r="AV281" s="128"/>
    </row>
    <row r="282" ht="16.5" customHeight="1">
      <c r="A282" s="128"/>
      <c r="B282" s="128"/>
      <c r="F282" s="128"/>
      <c r="G282" s="128"/>
      <c r="H282" s="128"/>
      <c r="I282" s="128"/>
      <c r="L282" s="128"/>
      <c r="M282" s="128"/>
      <c r="N282" s="128"/>
      <c r="O282" s="128"/>
      <c r="P282" s="128"/>
      <c r="Q282" s="128"/>
      <c r="R282" s="128"/>
      <c r="S282" s="128"/>
      <c r="T282" s="128"/>
      <c r="U282" s="128"/>
      <c r="Z282" s="161"/>
      <c r="AH282" s="128"/>
      <c r="AI282" s="162"/>
      <c r="AJ282" s="162"/>
      <c r="AK282" s="162"/>
      <c r="AL282" s="162"/>
      <c r="AM282" s="128"/>
      <c r="AN282" s="128"/>
      <c r="AR282" s="128"/>
      <c r="AS282" s="128"/>
      <c r="AT282" s="128"/>
      <c r="AU282" s="128"/>
      <c r="AV282" s="128"/>
    </row>
    <row r="283" ht="16.5" customHeight="1">
      <c r="A283" s="128"/>
      <c r="B283" s="128"/>
      <c r="F283" s="128"/>
      <c r="G283" s="128"/>
      <c r="H283" s="128"/>
      <c r="I283" s="128"/>
      <c r="L283" s="128"/>
      <c r="M283" s="128"/>
      <c r="N283" s="128"/>
      <c r="O283" s="128"/>
      <c r="P283" s="128"/>
      <c r="Q283" s="128"/>
      <c r="R283" s="128"/>
      <c r="S283" s="128"/>
      <c r="T283" s="128"/>
      <c r="U283" s="128"/>
      <c r="Z283" s="161"/>
      <c r="AH283" s="128"/>
      <c r="AI283" s="162"/>
      <c r="AJ283" s="162"/>
      <c r="AK283" s="162"/>
      <c r="AL283" s="162"/>
      <c r="AM283" s="128"/>
      <c r="AN283" s="128"/>
      <c r="AR283" s="128"/>
      <c r="AS283" s="128"/>
      <c r="AT283" s="128"/>
      <c r="AU283" s="128"/>
      <c r="AV283" s="128"/>
    </row>
    <row r="284" ht="16.5" customHeight="1">
      <c r="A284" s="128"/>
      <c r="B284" s="128"/>
      <c r="F284" s="128"/>
      <c r="G284" s="128"/>
      <c r="H284" s="128"/>
      <c r="I284" s="128"/>
      <c r="L284" s="128"/>
      <c r="M284" s="128"/>
      <c r="N284" s="128"/>
      <c r="O284" s="128"/>
      <c r="P284" s="128"/>
      <c r="Q284" s="128"/>
      <c r="R284" s="128"/>
      <c r="S284" s="128"/>
      <c r="T284" s="128"/>
      <c r="U284" s="128"/>
      <c r="Z284" s="161"/>
      <c r="AH284" s="128"/>
      <c r="AI284" s="162"/>
      <c r="AJ284" s="162"/>
      <c r="AK284" s="162"/>
      <c r="AL284" s="162"/>
      <c r="AM284" s="128"/>
      <c r="AN284" s="128"/>
      <c r="AR284" s="128"/>
      <c r="AS284" s="128"/>
      <c r="AT284" s="128"/>
      <c r="AU284" s="128"/>
      <c r="AV284" s="128"/>
    </row>
    <row r="285" ht="16.5" customHeight="1">
      <c r="A285" s="128"/>
      <c r="B285" s="128"/>
      <c r="F285" s="128"/>
      <c r="G285" s="128"/>
      <c r="H285" s="128"/>
      <c r="I285" s="128"/>
      <c r="L285" s="128"/>
      <c r="M285" s="128"/>
      <c r="N285" s="128"/>
      <c r="O285" s="128"/>
      <c r="P285" s="128"/>
      <c r="Q285" s="128"/>
      <c r="R285" s="128"/>
      <c r="S285" s="128"/>
      <c r="T285" s="128"/>
      <c r="U285" s="128"/>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M289" s="128"/>
      <c r="AN289" s="128"/>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M290" s="128"/>
      <c r="AN290" s="128"/>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M294" s="128"/>
      <c r="AN294" s="128"/>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M295" s="128"/>
      <c r="AN295" s="128"/>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H306" s="128"/>
      <c r="AI306" s="162"/>
      <c r="AJ306" s="162"/>
      <c r="AK306" s="162"/>
      <c r="AL306" s="162"/>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B308" s="128"/>
      <c r="AD308" s="128"/>
      <c r="AH308" s="128"/>
      <c r="AI308" s="162"/>
      <c r="AJ308" s="162"/>
      <c r="AK308" s="162"/>
      <c r="AL308" s="162"/>
      <c r="AM308" s="128"/>
      <c r="AN308" s="128"/>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E3B5EC45-E579-43F7-8013-3B8B505C1237}" filter="1" showAutoFilter="1">
      <autoFilter ref="$A$2:$AI$3005">
        <filterColumn colId="1">
          <filters/>
        </filterColumn>
      </autoFilter>
    </customSheetView>
    <customSheetView guid="{132A98EE-A652-47A3-8573-75AD0C980F36}" filter="1" showAutoFilter="1">
      <autoFilter ref="$A$2:$AI$3005">
        <filterColumn colId="1">
          <filters/>
        </filterColumn>
      </autoFilter>
    </customSheetView>
    <customSheetView guid="{D6758A69-06A4-4D56-9891-4F59A514054A}" filter="1" showAutoFilter="1">
      <autoFilter ref="$A$2:$AI$3005">
        <filterColumn colId="1">
          <filters/>
        </filterColumn>
      </autoFilter>
    </customSheetView>
    <customSheetView guid="{3D96D15B-6CF7-4243-B18F-922044E97539}" filter="1" showAutoFilter="1">
      <autoFilter ref="$A$2:$AI$3005">
        <filterColumn colId="1">
          <filters blank="1"/>
        </filterColumn>
      </autoFilter>
    </customSheetView>
    <customSheetView guid="{9FE50817-30D0-4AB1-9972-8414AD008906}" filter="1" showAutoFilter="1">
      <autoFilter ref="$A$2:$AI$3005">
        <filterColumn colId="1">
          <filters/>
        </filterColumn>
      </autoFilter>
    </customSheetView>
    <customSheetView guid="{E1D7E346-E54C-4BFC-B2FF-725C820475BD}" filter="1" showAutoFilter="1">
      <autoFilter ref="$A$2:$AI$3005">
        <filterColumn colId="1">
          <filters blank="1"/>
        </filterColumn>
        <sortState ref="A2:AI3005">
          <sortCondition ref="B2:B3005"/>
        </sortState>
      </autoFilter>
    </customSheetView>
    <customSheetView guid="{80941854-E4A6-406A-8DC2-AE1BF11F4D0E}" filter="1" showAutoFilter="1">
      <autoFilter ref="$A$2:$AI$3005">
        <filterColumn colId="1">
          <filters/>
        </filterColumn>
      </autoFilter>
    </customSheetView>
    <customSheetView guid="{B8B031C7-297B-4C6F-8471-18F4030AC571}" filter="1" showAutoFilter="1">
      <autoFilter ref="$A$2:$AI$3005">
        <filterColumn colId="1">
          <filters/>
        </filterColumn>
      </autoFilter>
    </customSheetView>
    <customSheetView guid="{ACBEBF91-2DEF-44BD-9231-DD7F79E101EA}" filter="1" showAutoFilter="1">
      <autoFilter ref="$A$2:$AI$3005">
        <filterColumn colId="1">
          <filters/>
        </filterColumn>
      </autoFilter>
    </customSheetView>
    <customSheetView guid="{67B2A20B-830C-421E-A7B7-75E96CF5D2C2}" filter="1" showAutoFilter="1">
      <autoFilter ref="$A$2:$AI$3005">
        <filterColumn colId="1">
          <filters blank="1"/>
        </filterColumn>
      </autoFilter>
    </customSheetView>
    <customSheetView guid="{9C063EE1-C351-4270-A178-E5015BC3AA29}" filter="1" showAutoFilter="1">
      <autoFilter ref="$A$2:$AI$3005">
        <filterColumn colId="1">
          <filters blank="1"/>
        </filterColumn>
      </autoFilter>
    </customSheetView>
    <customSheetView guid="{84DCC8BC-2D82-48E8-9FEB-E93AB3F9EDBF}" filter="1" showAutoFilter="1">
      <autoFilter ref="$A$2:$AI$3005">
        <filterColumn colId="1">
          <filters blank="1"/>
        </filterColumn>
      </autoFilter>
    </customSheetView>
    <customSheetView guid="{AEC56A7C-6B37-4D0B-9FFD-4EABE41F7C99}" filter="1" showAutoFilter="1">
      <autoFilter ref="$A$2:$AI$3005">
        <filterColumn colId="1">
          <filters/>
        </filterColumn>
      </autoFilter>
    </customSheetView>
    <customSheetView guid="{7C7DD275-BEF5-426C-AEE8-E4B4D49EF5D6}" filter="1" showAutoFilter="1">
      <autoFilter ref="$A$2:$AI$3005">
        <filterColumn colId="1">
          <filters/>
        </filterColumn>
      </autoFilter>
    </customSheetView>
    <customSheetView guid="{D1D7A882-ACA8-467B-A35D-7ABAD4B7BED0}" filter="1" showAutoFilter="1">
      <autoFilter ref="$A$2:$AI$3005">
        <filterColumn colId="1">
          <filters/>
        </filterColumn>
      </autoFilter>
    </customSheetView>
    <customSheetView guid="{4C8753D4-6D99-4C3C-A5BA-42B22AFCD711}" filter="1" showAutoFilter="1">
      <autoFilter ref="$A$2:$AI$3005"/>
    </customSheetView>
    <customSheetView guid="{8B7679BE-9520-42E0-9911-4313B6EFDD08}" filter="1" showAutoFilter="1">
      <autoFilter ref="$A$2:$AI$3005">
        <sortState ref="A2:AI3005">
          <sortCondition ref="B2:B3005"/>
        </sortState>
      </autoFilter>
    </customSheetView>
    <customSheetView guid="{25D3ACFD-9469-42FE-99F9-4133C718E0FC}" filter="1" showAutoFilter="1">
      <autoFilter ref="$A$2:$AI$3005">
        <filterColumn colId="1">
          <filters blank="1"/>
        </filterColumn>
      </autoFilter>
    </customSheetView>
    <customSheetView guid="{0A51C4DE-8622-4A2D-BF41-950CECF6C24C}" filter="1" showAutoFilter="1">
      <autoFilter ref="$A$2:$AI$3005">
        <filterColumn colId="1">
          <filters/>
        </filterColumn>
      </autoFilter>
    </customSheetView>
    <customSheetView guid="{FCB5B6C7-D5A9-426E-8D73-339190C55DD0}" filter="1" showAutoFilter="1">
      <autoFilter ref="$A$2:$AI$3005">
        <filterColumn colId="1">
          <filters/>
        </filterColumn>
      </autoFilter>
    </customSheetView>
    <customSheetView guid="{F94EBFFF-0510-4716-998B-94CDB6B779C7}" filter="1" showAutoFilter="1">
      <autoFilter ref="$A$2:$AI$3005">
        <filterColumn colId="1">
          <filters/>
        </filterColumn>
      </autoFilter>
    </customSheetView>
    <customSheetView guid="{5BEEE79D-D3C2-4EF8-BE99-E4819AA03701}" filter="1" showAutoFilter="1">
      <autoFilter ref="$A$2:$AI$3005">
        <filterColumn colId="1">
          <filters/>
        </filterColumn>
      </autoFilter>
    </customSheetView>
    <customSheetView guid="{115CE58F-8ECA-40D8-9EA1-2E11DFD4B1AA}" filter="1" showAutoFilter="1">
      <autoFilter ref="$A$2:$AI$3005">
        <filterColumn colId="1">
          <filters/>
        </filterColumn>
      </autoFilter>
    </customSheetView>
    <customSheetView guid="{3CF29B03-E13B-4AC3-BDC8-2D4C7A9B895F}" filter="1" showAutoFilter="1">
      <autoFilter ref="$A$2:$AI$3005">
        <filterColumn colId="1">
          <filters/>
        </filterColumn>
      </autoFilter>
    </customSheetView>
    <customSheetView guid="{09F30A69-C339-437E-9B48-C6D71DED26DD}" filter="1" showAutoFilter="1">
      <autoFilter ref="$A$2:$AI$3005">
        <filterColumn colId="1">
          <filters/>
        </filterColumn>
      </autoFilter>
    </customSheetView>
    <customSheetView guid="{1F6F7DBF-968C-4665-8180-DD00B27B32F6}" filter="1" showAutoFilter="1">
      <autoFilter ref="$A$2:$AI$3005">
        <filterColumn colId="1">
          <filters/>
        </filterColumn>
      </autoFilter>
    </customSheetView>
    <customSheetView guid="{7940FCF7-BCD2-4983-B196-239FB41777CC}" filter="1" showAutoFilter="1">
      <autoFilter ref="$A$2:$AI$3005">
        <filterColumn colId="1">
          <filters/>
        </filterColumn>
      </autoFilter>
    </customSheetView>
    <customSheetView guid="{3A52064A-E059-48F1-917A-D3E75B11A78F}" filter="1" showAutoFilter="1">
      <autoFilter ref="$A$2:$AI$3005">
        <filterColumn colId="1">
          <filters/>
        </filterColumn>
      </autoFilter>
    </customSheetView>
    <customSheetView guid="{59EF398B-AB70-4F29-9655-4CA23EFD1DCF}" filter="1" showAutoFilter="1">
      <autoFilter ref="$A$2:$AI$3005">
        <filterColumn colId="1">
          <filters/>
        </filterColumn>
      </autoFilter>
    </customSheetView>
    <customSheetView guid="{8D5DC446-BBF5-429A-8220-42CAC7285551}" filter="1" showAutoFilter="1">
      <autoFilter ref="$A$2:$AI$3005">
        <filterColumn colId="1">
          <filters/>
        </filterColumn>
      </autoFilter>
    </customSheetView>
    <customSheetView guid="{53A66797-97C5-4811-B81F-8A9CE932CAEF}" filter="1" showAutoFilter="1">
      <autoFilter ref="$A$2:$AI$3005">
        <filterColumn colId="1">
          <filters/>
        </filterColumn>
      </autoFilter>
    </customSheetView>
    <customSheetView guid="{CE2EDC92-601C-4BCF-AC86-A46D6811E4EF}" filter="1" showAutoFilter="1">
      <autoFilter ref="$A$2:$AI$3005">
        <sortState ref="A2:AI3005">
          <sortCondition ref="B2:B3005"/>
        </sortState>
      </autoFilter>
    </customSheetView>
    <customSheetView guid="{A9587BE4-0AAB-47B6-8DB1-0149010137B3}" filter="1" showAutoFilter="1">
      <autoFilter ref="$A$2:$AI$3005">
        <filterColumn colId="1">
          <filters blank="1"/>
        </filterColumn>
      </autoFilter>
    </customSheetView>
    <customSheetView guid="{68D70063-8B2C-490D-83B3-E9352C0D83CA}" filter="1" showAutoFilter="1">
      <autoFilter ref="$A$2:$AI$3005">
        <filterColumn colId="1">
          <filters/>
        </filterColumn>
      </autoFilter>
    </customSheetView>
    <customSheetView guid="{C913F813-7EE8-4BC1-BF8D-CEE98ED5948A}" filter="1" showAutoFilter="1">
      <autoFilter ref="$A$2:$AI$3005">
        <filterColumn colId="1">
          <filters/>
        </filterColumn>
      </autoFilter>
    </customSheetView>
    <customSheetView guid="{ED480F8D-7BA2-4792-9FFD-2A306B5C71D4}" filter="1" showAutoFilter="1">
      <autoFilter ref="$A$2:$AI$3005">
        <filterColumn colId="1">
          <filters/>
        </filterColumn>
      </autoFilter>
    </customSheetView>
    <customSheetView guid="{89DC864F-8A27-4CAF-AC5A-0175D2B954A8}" filter="1" showAutoFilter="1">
      <autoFilter ref="$A$2:$AI$3005">
        <filterColumn colId="1">
          <filters/>
        </filterColumn>
      </autoFilter>
    </customSheetView>
    <customSheetView guid="{28E847FA-4802-4196-B2E1-027B2A1737A4}" filter="1" showAutoFilter="1">
      <autoFilter ref="$A$2:$AI$3005">
        <filterColumn colId="1">
          <filters blank="1"/>
        </filterColumn>
      </autoFilter>
    </customSheetView>
    <customSheetView guid="{78F1A355-2550-4597-AA01-3A647DD6BCF3}" filter="1" showAutoFilter="1">
      <autoFilter ref="$A$2:$AI$3005">
        <sortState ref="A2:AI3005">
          <sortCondition descending="1" ref="B2:B3005"/>
        </sortState>
      </autoFilter>
    </customSheetView>
    <customSheetView guid="{ACD351F2-417E-4BD7-BBCD-F920F252F812}" filter="1" showAutoFilter="1">
      <autoFilter ref="$A$2:$AI$3005">
        <filterColumn colId="1">
          <filters/>
        </filterColumn>
      </autoFilter>
    </customSheetView>
    <customSheetView guid="{43874A1D-C3E9-4A35-A9E2-2FBC597432C6}" filter="1" showAutoFilter="1">
      <autoFilter ref="$A$2:$AI$3005">
        <filterColumn colId="1">
          <filters/>
        </filterColumn>
      </autoFilter>
    </customSheetView>
    <customSheetView guid="{D8B82D5F-5AA0-43B2-B519-A28AB267F609}" filter="1" showAutoFilter="1">
      <autoFilter ref="$A$2:$AI$3005">
        <filterColumn colId="1">
          <filters/>
        </filterColumn>
      </autoFilter>
    </customSheetView>
    <customSheetView guid="{98554044-C184-471D-9911-F8A628FB45A4}" filter="1" showAutoFilter="1">
      <autoFilter ref="$A$2:$AI$3005">
        <filterColumn colId="1">
          <filters/>
        </filterColumn>
      </autoFilter>
    </customSheetView>
    <customSheetView guid="{14940FA2-5572-4975-BBE6-884DBF89A7E4}" filter="1" showAutoFilter="1">
      <autoFilter ref="$A$2:$AI$3005">
        <filterColumn colId="1">
          <filters/>
        </filterColumn>
      </autoFilter>
    </customSheetView>
    <customSheetView guid="{ECA1CA83-49EB-4526-A2C2-9EB13A88129D}" filter="1" showAutoFilter="1">
      <autoFilter ref="$A$2:$AI$3005">
        <filterColumn colId="1">
          <filters/>
        </filterColumn>
      </autoFilter>
    </customSheetView>
    <customSheetView guid="{DF5F7DB4-E0E2-4F98-8029-DFC548C5FFAF}" filter="1" showAutoFilter="1">
      <autoFilter ref="$A$2:$AI$3005">
        <filterColumn colId="1">
          <filters/>
        </filterColumn>
      </autoFilter>
    </customSheetView>
    <customSheetView guid="{81323228-8ECC-4742-87E2-5C6D2DED11C2}" filter="1" showAutoFilter="1">
      <autoFilter ref="$A$2:$AI$3005">
        <filterColumn colId="1">
          <filters/>
        </filterColumn>
      </autoFilter>
    </customSheetView>
    <customSheetView guid="{657642B3-84AB-4A53-8BEF-79F93077E486}" filter="1" showAutoFilter="1">
      <autoFilter ref="$A$2:$AI$3005">
        <filterColumn colId="1">
          <filters/>
        </filterColumn>
      </autoFilter>
    </customSheetView>
    <customSheetView guid="{B0FBCB0C-5440-469B-B6C3-8B74B0766DD4}" filter="1" showAutoFilter="1">
      <autoFilter ref="$A$2:$AI$3005">
        <filterColumn colId="1">
          <filters/>
        </filterColumn>
      </autoFilter>
    </customSheetView>
    <customSheetView guid="{A5A23A26-7BBE-46F4-97E0-027D51B898CF}" filter="1" showAutoFilter="1">
      <autoFilter ref="$A$2:$AI$3005">
        <filterColumn colId="1">
          <filters/>
        </filterColumn>
      </autoFilter>
    </customSheetView>
    <customSheetView guid="{563E810A-39A2-45F9-BB70-F08E53589036}" filter="1" showAutoFilter="1">
      <autoFilter ref="$A$2:$AI$3005">
        <filterColumn colId="1">
          <filters/>
        </filterColumn>
      </autoFilter>
    </customSheetView>
    <customSheetView guid="{0ED3ADFF-2CA0-46C1-8EEC-22ACD3B1D8F9}" filter="1" showAutoFilter="1">
      <autoFilter ref="$A$2:$AI$3005">
        <filterColumn colId="1">
          <filters/>
        </filterColumn>
      </autoFilter>
    </customSheetView>
    <customSheetView guid="{8FB02958-7CB7-4001-9047-C20DCAE66E33}" filter="1" showAutoFilter="1">
      <autoFilter ref="$A$2:$AI$3005">
        <filterColumn colId="1">
          <filters/>
        </filterColumn>
      </autoFilter>
    </customSheetView>
    <customSheetView guid="{9283134D-B3D5-46C3-9AC1-219A7C99A489}" filter="1" showAutoFilter="1">
      <autoFilter ref="$A$2:$AI$3005">
        <filterColumn colId="1">
          <filters/>
        </filterColumn>
      </autoFilter>
    </customSheetView>
    <customSheetView guid="{8BAB726A-3AE3-4145-A391-8E01CF0B2BDE}" filter="1" showAutoFilter="1">
      <autoFilter ref="$A$2:$AI$3005">
        <filterColumn colId="1">
          <filters blank="1"/>
        </filterColumn>
      </autoFilter>
    </customSheetView>
    <customSheetView guid="{339A94DF-42B8-446A-AACB-88CB56E0EA8C}" filter="1" showAutoFilter="1">
      <autoFilter ref="$A$2:$AI$3005">
        <filterColumn colId="1">
          <filters/>
        </filterColumn>
      </autoFilter>
    </customSheetView>
    <customSheetView guid="{5DA3A77B-9A82-44FB-A3B4-747F3AE19978}" filter="1" showAutoFilter="1">
      <autoFilter ref="$A$2:$AI$3005">
        <filterColumn colId="1">
          <filters/>
        </filterColumn>
      </autoFilter>
    </customSheetView>
    <customSheetView guid="{5BEEE79D-D3C2-4EF8-BE99-E4819AA03701}" filter="1" showAutoFilter="1">
      <autoFilter ref="$A$2:$AI$3005">
        <filterColumn colId="1">
          <filters blank="1"/>
        </filterColumn>
      </autoFilter>
    </customSheetView>
    <customSheetView guid="{8DD8D1CD-142B-41A1-82D3-AAC744FCB4CA}" filter="1" showAutoFilter="1">
      <autoFilter ref="$A$2:$AI$3005">
        <filterColumn colId="1">
          <filters blank="1"/>
        </filterColumn>
        <sortState ref="A2:AI3005">
          <sortCondition ref="B2:B3005"/>
        </sortState>
      </autoFilter>
    </customSheetView>
    <customSheetView guid="{0058ADCA-6EC4-4620-89A8-EA473D6071C6}" filter="1" showAutoFilter="1">
      <autoFilter ref="$A$2:$AI$3005">
        <filterColumn colId="1">
          <filters/>
        </filterColumn>
      </autoFilter>
    </customSheetView>
    <customSheetView guid="{BBE85C0D-F789-45A1-9C5D-FE855D34B0A2}" filter="1" showAutoFilter="1">
      <autoFilter ref="$A$2:$AI$3005">
        <filterColumn colId="1">
          <filters blank="1"/>
        </filterColumn>
      </autoFilter>
    </customSheetView>
    <customSheetView guid="{0E9B69A3-AA07-4628-A1EF-B1018583E8ED}" filter="1" showAutoFilter="1">
      <autoFilter ref="$A$2:$AP$3005">
        <filterColumn colId="1">
          <filters blank="1"/>
        </filterColumn>
      </autoFilter>
    </customSheetView>
    <customSheetView guid="{4FC2001A-D4BE-498E-AF49-E3783418C457}" filter="1" showAutoFilter="1">
      <autoFilter ref="$A$2:$AP$3005">
        <sortState ref="A2:AP3005">
          <sortCondition ref="B2:B3005"/>
        </sortState>
      </autoFilter>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67"/>
      <c r="B3" s="8"/>
      <c r="C3" s="128"/>
      <c r="D3" s="128"/>
      <c r="E3" s="128"/>
      <c r="F3" s="8"/>
      <c r="G3" s="8"/>
      <c r="H3" s="128"/>
      <c r="I3" s="128"/>
      <c r="J3" s="128"/>
      <c r="K3" s="128"/>
      <c r="L3" s="8"/>
      <c r="M3" s="8"/>
      <c r="N3" s="128"/>
      <c r="O3" s="128"/>
      <c r="P3" s="8"/>
      <c r="Q3" s="8"/>
      <c r="R3" s="128"/>
      <c r="S3" s="8"/>
      <c r="T3" s="8"/>
      <c r="U3" s="128"/>
      <c r="V3" s="8"/>
      <c r="W3" s="8"/>
      <c r="Y3" s="8"/>
      <c r="Z3" s="161"/>
      <c r="AA3" s="168"/>
      <c r="AC3" s="128"/>
      <c r="AE3" s="8"/>
      <c r="AF3" s="8"/>
      <c r="AG3" s="128"/>
      <c r="AH3" s="128"/>
      <c r="AI3" s="169"/>
      <c r="AJ3" s="169"/>
      <c r="AK3" s="8"/>
      <c r="AL3" s="8"/>
      <c r="AM3" s="8"/>
      <c r="AN3" s="8"/>
      <c r="AO3" s="120"/>
      <c r="AQ3" s="128"/>
      <c r="AR3" s="128"/>
      <c r="AS3" s="128"/>
      <c r="AT3" s="128"/>
      <c r="AU3" s="128"/>
      <c r="AV3" s="128"/>
    </row>
    <row r="4" ht="16.5" customHeight="1">
      <c r="A4" s="167"/>
      <c r="Z4" s="161"/>
      <c r="AI4" s="169"/>
      <c r="AJ4" s="169"/>
      <c r="AO4" s="120"/>
    </row>
    <row r="5" ht="16.5" customHeight="1">
      <c r="A5" s="167">
        <v>44176.0</v>
      </c>
      <c r="B5" s="8" t="s">
        <v>222</v>
      </c>
      <c r="C5" s="128"/>
      <c r="D5" s="128"/>
      <c r="E5" s="128"/>
      <c r="F5" s="8">
        <v>845365.0</v>
      </c>
      <c r="G5" s="8">
        <v>71365.0</v>
      </c>
      <c r="H5" s="128"/>
      <c r="I5" s="128"/>
      <c r="J5" s="128"/>
      <c r="K5" s="128"/>
      <c r="L5" s="8">
        <v>606668.0</v>
      </c>
      <c r="M5" s="3">
        <v>66971.0</v>
      </c>
      <c r="N5" s="128"/>
      <c r="O5" s="128"/>
      <c r="P5" s="8">
        <v>1.183314E7</v>
      </c>
      <c r="Q5" s="128"/>
      <c r="R5" s="128"/>
      <c r="S5" s="8">
        <v>1307878.0</v>
      </c>
      <c r="T5" s="8">
        <v>140124.0</v>
      </c>
      <c r="U5" s="128"/>
      <c r="V5" s="8">
        <v>1448002.0</v>
      </c>
      <c r="W5" s="8">
        <v>1.0525262E7</v>
      </c>
      <c r="Y5" s="8">
        <v>9109.0</v>
      </c>
      <c r="Z5" s="161"/>
      <c r="AA5" s="168">
        <v>2604.0</v>
      </c>
      <c r="AC5" s="128"/>
      <c r="AE5" s="8">
        <v>1157334.0</v>
      </c>
      <c r="AF5" s="8">
        <v>23551.0</v>
      </c>
      <c r="AG5" s="128"/>
      <c r="AH5" s="128"/>
      <c r="AI5" s="169">
        <v>44176.75</v>
      </c>
      <c r="AJ5" s="169">
        <v>44176.75833333333</v>
      </c>
      <c r="AK5" s="8" t="s">
        <v>308</v>
      </c>
      <c r="AL5" s="8" t="s">
        <v>309</v>
      </c>
      <c r="AM5" s="8" t="s">
        <v>310</v>
      </c>
      <c r="AN5" s="8" t="s">
        <v>311</v>
      </c>
      <c r="AO5" s="120"/>
      <c r="AQ5" s="128"/>
      <c r="AR5" s="128"/>
      <c r="AS5" s="128"/>
      <c r="AT5" s="128"/>
      <c r="AU5" s="128"/>
      <c r="AV5" s="128"/>
    </row>
    <row r="6" ht="16.5" customHeight="1">
      <c r="A6" s="167"/>
      <c r="Z6" s="161"/>
      <c r="AI6" s="169"/>
      <c r="AJ6" s="169"/>
      <c r="AO6" s="120"/>
    </row>
    <row r="7" ht="16.5" customHeight="1">
      <c r="A7" s="167"/>
      <c r="Z7" s="161"/>
      <c r="AI7" s="169"/>
      <c r="AJ7" s="169"/>
      <c r="AO7" s="120"/>
    </row>
    <row r="8" ht="16.5" customHeight="1">
      <c r="A8" s="167"/>
      <c r="Z8" s="161"/>
      <c r="AI8" s="169"/>
      <c r="AJ8" s="169"/>
      <c r="AO8" s="120"/>
    </row>
    <row r="9" ht="16.5" customHeight="1">
      <c r="A9" s="167"/>
      <c r="Z9" s="161"/>
      <c r="AI9" s="169"/>
      <c r="AJ9" s="169"/>
      <c r="AO9" s="120"/>
    </row>
    <row r="10" ht="16.5" customHeight="1">
      <c r="A10" s="167"/>
      <c r="Z10" s="161"/>
      <c r="AI10" s="169"/>
      <c r="AJ10" s="169"/>
      <c r="AO10" s="120"/>
    </row>
    <row r="11" ht="16.5" customHeight="1">
      <c r="A11" s="167"/>
      <c r="Z11" s="161"/>
      <c r="AI11" s="169"/>
      <c r="AJ11" s="169"/>
      <c r="AO11" s="120"/>
    </row>
    <row r="12" ht="16.5" customHeight="1">
      <c r="A12" s="167"/>
      <c r="Z12" s="161"/>
      <c r="AI12" s="169"/>
      <c r="AJ12" s="169"/>
      <c r="AO12" s="120"/>
    </row>
    <row r="13" ht="16.5" customHeight="1">
      <c r="A13" s="167"/>
      <c r="Z13" s="161"/>
      <c r="AI13" s="169"/>
      <c r="AJ13" s="169"/>
      <c r="AO13" s="120"/>
    </row>
    <row r="14" ht="16.5" customHeight="1">
      <c r="A14" s="167"/>
      <c r="Z14" s="161"/>
      <c r="AI14" s="169"/>
      <c r="AJ14" s="169"/>
      <c r="AO14" s="120"/>
    </row>
    <row r="15" ht="16.5" customHeight="1">
      <c r="A15" s="167"/>
      <c r="Z15" s="161"/>
      <c r="AI15" s="169"/>
      <c r="AJ15" s="169"/>
      <c r="AO15" s="120"/>
    </row>
    <row r="16" ht="16.5" customHeight="1">
      <c r="A16" s="167"/>
      <c r="Z16" s="161"/>
      <c r="AI16" s="169"/>
      <c r="AJ16" s="169"/>
      <c r="AO16" s="120"/>
    </row>
    <row r="17" ht="16.5" customHeight="1">
      <c r="A17" s="167"/>
      <c r="Z17" s="161"/>
      <c r="AI17" s="169"/>
      <c r="AJ17" s="170"/>
      <c r="AO17" s="120"/>
    </row>
    <row r="18" ht="16.5" customHeight="1">
      <c r="A18" s="167"/>
      <c r="Z18" s="161"/>
      <c r="AI18" s="169"/>
      <c r="AJ18" s="170"/>
      <c r="AO18" s="120"/>
    </row>
    <row r="19" ht="16.5" customHeight="1">
      <c r="A19" s="167"/>
      <c r="Z19" s="161"/>
      <c r="AI19" s="169"/>
      <c r="AJ19" s="170"/>
      <c r="AO19" s="120"/>
    </row>
    <row r="20" ht="16.5" customHeight="1">
      <c r="A20" s="167"/>
      <c r="Z20" s="161"/>
      <c r="AI20" s="169"/>
      <c r="AJ20" s="170"/>
      <c r="AO20" s="120"/>
    </row>
    <row r="21" ht="16.5" customHeight="1">
      <c r="A21" s="167"/>
      <c r="Z21" s="161"/>
      <c r="AI21" s="169"/>
      <c r="AJ21" s="170"/>
      <c r="AO21" s="120"/>
    </row>
    <row r="22" ht="16.5" customHeight="1">
      <c r="A22" s="167"/>
      <c r="Z22" s="161"/>
      <c r="AI22" s="169"/>
      <c r="AJ22" s="170"/>
      <c r="AO22" s="120"/>
    </row>
    <row r="23" ht="16.5" customHeight="1">
      <c r="A23" s="167"/>
      <c r="Z23" s="161"/>
      <c r="AI23" s="169"/>
      <c r="AJ23" s="170"/>
      <c r="AO23" s="120"/>
    </row>
    <row r="24" ht="16.5" customHeight="1">
      <c r="A24" s="167"/>
      <c r="Z24" s="161"/>
      <c r="AI24" s="169"/>
      <c r="AJ24" s="169"/>
    </row>
    <row r="25" ht="16.5" customHeight="1">
      <c r="A25" s="167"/>
      <c r="Z25" s="161"/>
      <c r="AI25" s="169"/>
      <c r="AJ25" s="169"/>
    </row>
    <row r="26" ht="16.5" customHeight="1">
      <c r="A26" s="167"/>
      <c r="Z26" s="161"/>
      <c r="AI26" s="169"/>
      <c r="AJ26" s="169"/>
    </row>
    <row r="27" ht="16.5" customHeight="1">
      <c r="A27" s="167"/>
      <c r="Z27" s="161"/>
      <c r="AI27" s="169"/>
      <c r="AJ27" s="169"/>
    </row>
    <row r="28" ht="16.5" customHeight="1">
      <c r="A28" s="167"/>
      <c r="Z28" s="161"/>
      <c r="AI28" s="169"/>
      <c r="AJ28" s="169"/>
    </row>
    <row r="29" ht="16.5" customHeight="1">
      <c r="A29" s="167"/>
      <c r="Z29" s="161"/>
      <c r="AI29" s="169"/>
      <c r="AJ29" s="169"/>
    </row>
    <row r="30" ht="16.5" customHeight="1">
      <c r="A30" s="167"/>
      <c r="Z30" s="161"/>
      <c r="AI30" s="169"/>
      <c r="AJ30" s="169"/>
    </row>
    <row r="31" ht="16.5" customHeight="1">
      <c r="A31" s="167"/>
      <c r="Z31" s="161"/>
      <c r="AI31" s="169"/>
      <c r="AJ31" s="169"/>
    </row>
    <row r="32" ht="16.5" customHeight="1">
      <c r="A32" s="167"/>
      <c r="Z32" s="161"/>
      <c r="AI32" s="169"/>
      <c r="AJ32" s="169"/>
    </row>
    <row r="33" ht="16.5" customHeight="1">
      <c r="A33" s="167"/>
      <c r="Z33" s="161"/>
      <c r="AI33" s="169"/>
      <c r="AJ33" s="169"/>
    </row>
    <row r="34" ht="16.5" customHeight="1">
      <c r="A34" s="167"/>
      <c r="Z34" s="161"/>
      <c r="AI34" s="169"/>
      <c r="AJ34" s="169"/>
    </row>
    <row r="35" ht="16.5" customHeight="1">
      <c r="A35" s="167"/>
      <c r="Z35" s="161"/>
      <c r="AI35" s="169"/>
      <c r="AJ35" s="169"/>
    </row>
    <row r="36" ht="16.5" customHeight="1">
      <c r="A36" s="167"/>
      <c r="Z36" s="161"/>
      <c r="AI36" s="169"/>
      <c r="AJ36" s="169"/>
    </row>
    <row r="37" ht="16.5" customHeight="1">
      <c r="A37" s="167"/>
      <c r="Z37" s="161"/>
      <c r="AI37" s="169"/>
      <c r="AJ37" s="169"/>
    </row>
    <row r="38" ht="16.5" customHeight="1">
      <c r="A38" s="167"/>
      <c r="Z38" s="161"/>
      <c r="AI38" s="169"/>
      <c r="AJ38" s="169"/>
    </row>
    <row r="39" ht="16.5" customHeight="1">
      <c r="A39" s="167"/>
      <c r="Z39" s="161"/>
      <c r="AI39" s="169"/>
      <c r="AJ39" s="169"/>
    </row>
    <row r="40" ht="16.5" customHeight="1">
      <c r="A40" s="167"/>
      <c r="Z40" s="161"/>
      <c r="AI40" s="169"/>
      <c r="AJ40" s="169"/>
    </row>
    <row r="41" ht="16.5" customHeight="1">
      <c r="A41" s="167"/>
      <c r="Z41" s="161"/>
      <c r="AI41" s="169"/>
      <c r="AJ41" s="169"/>
    </row>
    <row r="42" ht="16.5" customHeight="1">
      <c r="A42" s="167"/>
      <c r="Z42" s="161"/>
      <c r="AI42" s="169"/>
      <c r="AJ42" s="169"/>
    </row>
    <row r="43" ht="16.5" customHeight="1">
      <c r="A43" s="167"/>
      <c r="Z43" s="161"/>
      <c r="AI43" s="169"/>
      <c r="AJ43" s="169"/>
    </row>
    <row r="44" ht="16.5" customHeight="1">
      <c r="A44" s="167"/>
      <c r="Z44" s="161"/>
      <c r="AI44" s="169"/>
      <c r="AJ44" s="169"/>
    </row>
    <row r="45" ht="16.5" customHeight="1">
      <c r="A45" s="167"/>
      <c r="Z45" s="161"/>
      <c r="AI45" s="169"/>
      <c r="AJ45" s="169"/>
    </row>
    <row r="46" ht="16.5" customHeight="1">
      <c r="A46" s="167"/>
      <c r="Z46" s="161"/>
      <c r="AI46" s="169"/>
      <c r="AJ46" s="169"/>
    </row>
    <row r="47" ht="16.5" customHeight="1">
      <c r="A47" s="167"/>
      <c r="Z47" s="161"/>
      <c r="AI47" s="169"/>
      <c r="AJ47" s="169"/>
    </row>
    <row r="48" ht="16.5" customHeight="1">
      <c r="A48" s="167"/>
      <c r="Z48" s="161"/>
      <c r="AI48" s="169"/>
      <c r="AJ48" s="169"/>
    </row>
    <row r="49" ht="16.5" customHeight="1">
      <c r="A49" s="167"/>
      <c r="Z49" s="161"/>
      <c r="AI49" s="169"/>
      <c r="AJ49" s="169"/>
    </row>
    <row r="50" ht="16.5" customHeight="1">
      <c r="A50" s="167"/>
      <c r="Z50" s="161"/>
      <c r="AI50" s="169"/>
      <c r="AJ50" s="169"/>
    </row>
    <row r="51" ht="16.5" customHeight="1">
      <c r="A51" s="167"/>
      <c r="Z51" s="161"/>
      <c r="AI51" s="169"/>
      <c r="AJ51" s="169"/>
    </row>
    <row r="52" ht="16.5" customHeight="1">
      <c r="A52" s="167"/>
      <c r="Z52" s="161"/>
      <c r="AI52" s="169"/>
      <c r="AJ52" s="169"/>
    </row>
    <row r="53" ht="16.5" customHeight="1">
      <c r="A53" s="167"/>
      <c r="Z53" s="161"/>
      <c r="AI53" s="169"/>
      <c r="AJ53" s="169"/>
    </row>
    <row r="54" ht="16.5" customHeight="1">
      <c r="A54" s="167"/>
      <c r="Z54" s="161"/>
      <c r="AI54" s="169"/>
      <c r="AJ54" s="169"/>
    </row>
    <row r="55" ht="16.5" customHeight="1">
      <c r="A55" s="167"/>
      <c r="Z55" s="161"/>
      <c r="AI55" s="169"/>
      <c r="AJ55" s="169"/>
    </row>
    <row r="56" ht="16.5" customHeight="1">
      <c r="A56" s="167"/>
      <c r="Z56" s="161"/>
      <c r="AI56" s="169"/>
      <c r="AJ56" s="169"/>
    </row>
    <row r="57" ht="16.5" customHeight="1">
      <c r="A57" s="167"/>
      <c r="Z57" s="161"/>
      <c r="AI57" s="169"/>
      <c r="AJ57" s="169"/>
    </row>
    <row r="58" ht="16.5" customHeight="1">
      <c r="A58" s="167"/>
      <c r="Z58" s="161"/>
      <c r="AI58" s="169"/>
      <c r="AJ58" s="169"/>
    </row>
    <row r="59" ht="16.5" customHeight="1">
      <c r="A59" s="167"/>
      <c r="Z59" s="161"/>
      <c r="AI59" s="169"/>
      <c r="AJ59" s="169"/>
    </row>
    <row r="60" ht="16.5" customHeight="1">
      <c r="A60" s="167"/>
      <c r="Z60" s="161"/>
      <c r="AI60" s="169"/>
      <c r="AJ60" s="169"/>
    </row>
    <row r="61" ht="16.5" customHeight="1">
      <c r="A61" s="167"/>
      <c r="Z61" s="161"/>
      <c r="AI61" s="169"/>
      <c r="AJ61" s="169"/>
    </row>
    <row r="62" ht="16.5" customHeight="1">
      <c r="A62" s="167"/>
      <c r="Z62" s="161"/>
      <c r="AI62" s="169"/>
      <c r="AJ62" s="169"/>
    </row>
    <row r="63" ht="16.5" customHeight="1">
      <c r="A63" s="167"/>
      <c r="Z63" s="161"/>
      <c r="AI63" s="169"/>
      <c r="AJ63" s="169"/>
    </row>
    <row r="64" ht="16.5" customHeight="1">
      <c r="A64" s="167"/>
      <c r="Z64" s="161"/>
      <c r="AI64" s="169"/>
      <c r="AJ64" s="169"/>
    </row>
    <row r="65" ht="16.5" customHeight="1">
      <c r="A65" s="167"/>
      <c r="Z65" s="161"/>
      <c r="AI65" s="169"/>
      <c r="AJ65" s="169"/>
    </row>
    <row r="66" ht="16.5" customHeight="1">
      <c r="A66" s="167"/>
      <c r="Z66" s="161"/>
      <c r="AI66" s="169"/>
      <c r="AJ66" s="169"/>
    </row>
    <row r="67" ht="16.5" customHeight="1">
      <c r="A67" s="167"/>
      <c r="Z67" s="161"/>
      <c r="AI67" s="169"/>
      <c r="AJ67" s="169"/>
    </row>
    <row r="68" ht="16.5" customHeight="1">
      <c r="A68" s="167"/>
      <c r="Z68" s="161"/>
      <c r="AI68" s="169"/>
      <c r="AJ68" s="169"/>
    </row>
    <row r="69" ht="16.5" customHeight="1">
      <c r="A69" s="167"/>
      <c r="Z69" s="161"/>
      <c r="AI69" s="169"/>
      <c r="AJ69" s="169"/>
    </row>
    <row r="70" ht="16.5" customHeight="1">
      <c r="A70" s="167"/>
      <c r="Z70" s="161"/>
      <c r="AI70" s="169"/>
      <c r="AJ70" s="169"/>
    </row>
    <row r="71" ht="16.5" customHeight="1">
      <c r="A71" s="167"/>
      <c r="Z71" s="161"/>
      <c r="AI71" s="169"/>
      <c r="AJ71" s="169"/>
    </row>
    <row r="72" ht="16.5" customHeight="1">
      <c r="A72" s="167"/>
      <c r="Z72" s="161"/>
      <c r="AI72" s="169"/>
      <c r="AJ72" s="169"/>
    </row>
    <row r="73" ht="16.5" customHeight="1">
      <c r="A73" s="167"/>
      <c r="Z73" s="161"/>
      <c r="AI73" s="169"/>
      <c r="AJ73" s="169"/>
    </row>
    <row r="74" ht="16.5" customHeight="1">
      <c r="A74" s="167"/>
      <c r="Z74" s="161"/>
      <c r="AI74" s="169"/>
      <c r="AJ74" s="169"/>
    </row>
    <row r="75" ht="16.5" customHeight="1">
      <c r="A75" s="167"/>
      <c r="Z75" s="161"/>
      <c r="AI75" s="169"/>
      <c r="AJ75" s="169"/>
    </row>
    <row r="76" ht="16.5" customHeight="1">
      <c r="A76" s="167"/>
      <c r="Z76" s="161"/>
      <c r="AI76" s="169"/>
      <c r="AJ76" s="169"/>
    </row>
    <row r="77" ht="16.5" customHeight="1">
      <c r="A77" s="167"/>
      <c r="Z77" s="161"/>
      <c r="AI77" s="169"/>
      <c r="AJ77" s="169"/>
    </row>
    <row r="78" ht="16.5" customHeight="1">
      <c r="A78" s="167"/>
      <c r="Z78" s="161"/>
      <c r="AI78" s="169"/>
      <c r="AJ78" s="169"/>
    </row>
    <row r="79" ht="16.5" customHeight="1">
      <c r="A79" s="167"/>
      <c r="Z79" s="161"/>
      <c r="AI79" s="169"/>
      <c r="AJ79" s="169"/>
    </row>
    <row r="80" ht="16.5" customHeight="1">
      <c r="A80" s="167"/>
      <c r="Z80" s="161"/>
      <c r="AI80" s="169"/>
      <c r="AJ80" s="169"/>
    </row>
    <row r="81" ht="16.5" customHeight="1">
      <c r="A81" s="167"/>
      <c r="Z81" s="161"/>
      <c r="AI81" s="169"/>
      <c r="AJ81" s="169"/>
    </row>
    <row r="82" ht="16.5" customHeight="1">
      <c r="A82" s="167"/>
      <c r="Z82" s="161"/>
      <c r="AI82" s="169"/>
      <c r="AJ82" s="169"/>
    </row>
    <row r="83" ht="16.5" customHeight="1">
      <c r="A83" s="167"/>
      <c r="Z83" s="161"/>
      <c r="AI83" s="169"/>
      <c r="AJ83" s="169"/>
    </row>
    <row r="84" ht="16.5" customHeight="1">
      <c r="A84" s="167"/>
      <c r="Z84" s="161"/>
      <c r="AI84" s="169"/>
      <c r="AJ84" s="169"/>
    </row>
    <row r="85" ht="16.5" customHeight="1">
      <c r="A85" s="167"/>
      <c r="Z85" s="161"/>
      <c r="AI85" s="169"/>
      <c r="AJ85" s="169"/>
    </row>
    <row r="86" ht="16.5" customHeight="1">
      <c r="A86" s="167"/>
      <c r="Z86" s="161"/>
      <c r="AI86" s="169"/>
      <c r="AJ86" s="169"/>
    </row>
    <row r="87" ht="16.5" customHeight="1">
      <c r="A87" s="167"/>
      <c r="Z87" s="161"/>
      <c r="AI87" s="169"/>
      <c r="AJ87" s="169"/>
    </row>
    <row r="88" ht="16.5" customHeight="1">
      <c r="A88" s="167"/>
      <c r="Z88" s="161"/>
      <c r="AI88" s="169"/>
      <c r="AJ88" s="169"/>
    </row>
    <row r="89" ht="16.5" customHeight="1">
      <c r="A89" s="167"/>
      <c r="Z89" s="161"/>
      <c r="AI89" s="169"/>
      <c r="AJ89" s="169"/>
    </row>
    <row r="90" ht="16.5" customHeight="1">
      <c r="A90" s="167"/>
      <c r="Z90" s="161"/>
      <c r="AI90" s="169"/>
      <c r="AJ90" s="162"/>
      <c r="AK90" s="162"/>
      <c r="AL90" s="162"/>
    </row>
    <row r="91" ht="16.5" customHeight="1">
      <c r="A91" s="167"/>
      <c r="Z91" s="161"/>
      <c r="AI91" s="169"/>
      <c r="AJ91" s="169"/>
    </row>
    <row r="92" ht="16.5" customHeight="1">
      <c r="A92" s="167"/>
      <c r="Z92" s="161"/>
      <c r="AI92" s="169"/>
      <c r="AJ92" s="169"/>
    </row>
    <row r="93" ht="16.5" customHeight="1">
      <c r="A93" s="167"/>
      <c r="Z93" s="161"/>
      <c r="AI93" s="169"/>
      <c r="AJ93" s="169"/>
    </row>
    <row r="94" ht="16.5" customHeight="1">
      <c r="A94" s="167"/>
      <c r="Z94" s="161"/>
      <c r="AI94" s="169"/>
      <c r="AJ94" s="169"/>
    </row>
    <row r="95" ht="16.5" customHeight="1">
      <c r="A95" s="167"/>
      <c r="Z95" s="161"/>
      <c r="AI95" s="169"/>
      <c r="AJ95" s="169"/>
    </row>
    <row r="96" ht="16.5" customHeight="1">
      <c r="A96" s="167"/>
      <c r="Z96" s="161"/>
      <c r="AI96" s="169"/>
      <c r="AJ96" s="169"/>
    </row>
    <row r="97" ht="16.5" customHeight="1">
      <c r="A97" s="167"/>
      <c r="Z97" s="161"/>
      <c r="AI97" s="169"/>
      <c r="AJ97" s="169"/>
    </row>
    <row r="98" ht="16.5" customHeight="1">
      <c r="A98" s="167"/>
      <c r="Z98" s="161"/>
      <c r="AI98" s="169"/>
      <c r="AJ98" s="169"/>
    </row>
    <row r="99" ht="16.5" customHeight="1">
      <c r="A99" s="167"/>
      <c r="Z99" s="161"/>
      <c r="AI99" s="169"/>
      <c r="AJ99" s="169"/>
    </row>
    <row r="100" ht="16.5" customHeight="1">
      <c r="A100" s="167"/>
      <c r="Z100" s="161"/>
      <c r="AI100" s="169"/>
      <c r="AJ100" s="169"/>
    </row>
    <row r="101" ht="16.5" customHeight="1">
      <c r="A101" s="167"/>
      <c r="Z101" s="161"/>
      <c r="AI101" s="169"/>
      <c r="AJ101" s="169"/>
    </row>
    <row r="102" ht="16.5" customHeight="1">
      <c r="A102" s="167"/>
      <c r="Z102" s="161"/>
      <c r="AI102" s="169"/>
      <c r="AJ102" s="169"/>
    </row>
    <row r="103" ht="16.5" customHeight="1">
      <c r="A103" s="167"/>
      <c r="Z103" s="161"/>
      <c r="AI103" s="169"/>
      <c r="AJ103" s="170"/>
    </row>
    <row r="104" ht="16.5" customHeight="1">
      <c r="A104" s="167"/>
      <c r="Z104" s="161"/>
      <c r="AI104" s="169"/>
      <c r="AJ104" s="169"/>
    </row>
    <row r="105" ht="16.5" customHeight="1">
      <c r="A105" s="167"/>
      <c r="Z105" s="161"/>
      <c r="AI105" s="169"/>
      <c r="AJ105" s="169"/>
    </row>
    <row r="106" ht="16.5" customHeight="1">
      <c r="A106" s="167"/>
      <c r="Z106" s="161"/>
      <c r="AI106" s="169"/>
      <c r="AJ106" s="169"/>
    </row>
    <row r="107" ht="16.5" customHeight="1">
      <c r="A107" s="167"/>
      <c r="Z107" s="161"/>
      <c r="AI107" s="169"/>
      <c r="AJ107" s="169"/>
    </row>
    <row r="108" ht="16.5" customHeight="1">
      <c r="A108" s="167"/>
      <c r="Z108" s="161"/>
      <c r="AI108" s="169"/>
      <c r="AJ108" s="169"/>
    </row>
    <row r="109" ht="16.5" customHeight="1">
      <c r="A109" s="167"/>
      <c r="Z109" s="161"/>
      <c r="AI109" s="169"/>
      <c r="AJ109" s="169"/>
    </row>
    <row r="110" ht="16.5" customHeight="1">
      <c r="A110" s="167"/>
      <c r="Z110" s="161"/>
      <c r="AI110" s="169"/>
      <c r="AJ110" s="169"/>
    </row>
    <row r="111" ht="16.5" customHeight="1">
      <c r="A111" s="167"/>
      <c r="Z111" s="161"/>
      <c r="AI111" s="169"/>
      <c r="AJ111" s="169"/>
    </row>
    <row r="112" ht="16.5" customHeight="1">
      <c r="A112" s="167"/>
      <c r="Z112" s="161"/>
      <c r="AI112" s="169"/>
      <c r="AJ112" s="169"/>
    </row>
    <row r="113" ht="16.5" customHeight="1">
      <c r="A113" s="167"/>
      <c r="Z113" s="161"/>
      <c r="AI113" s="169"/>
      <c r="AJ113" s="170"/>
    </row>
    <row r="114" ht="16.5" customHeight="1">
      <c r="A114" s="167"/>
      <c r="Z114" s="161"/>
      <c r="AI114" s="169"/>
      <c r="AJ114" s="170"/>
    </row>
    <row r="115" ht="16.5" customHeight="1">
      <c r="A115" s="167"/>
      <c r="Z115" s="161"/>
      <c r="AI115" s="169"/>
      <c r="AJ115" s="169"/>
    </row>
    <row r="116" ht="16.5" customHeight="1">
      <c r="A116" s="167"/>
      <c r="Z116" s="161"/>
      <c r="AI116" s="169"/>
      <c r="AJ116" s="170"/>
    </row>
    <row r="117" ht="16.5" customHeight="1">
      <c r="A117" s="167"/>
      <c r="Z117" s="161"/>
      <c r="AI117" s="169"/>
      <c r="AJ117" s="170"/>
    </row>
    <row r="118" ht="16.5" customHeight="1">
      <c r="A118" s="167"/>
      <c r="Z118" s="161"/>
      <c r="AI118" s="169"/>
      <c r="AJ118" s="170"/>
    </row>
    <row r="119" ht="16.5" customHeight="1">
      <c r="A119" s="167"/>
      <c r="Z119" s="161"/>
      <c r="AI119" s="169"/>
      <c r="AJ119" s="170"/>
    </row>
    <row r="120" ht="16.5" customHeight="1">
      <c r="A120" s="167"/>
      <c r="Z120" s="161"/>
      <c r="AI120" s="169"/>
      <c r="AJ120" s="170"/>
    </row>
    <row r="121" ht="16.5" customHeight="1">
      <c r="A121" s="167"/>
      <c r="Z121" s="161"/>
      <c r="AI121" s="169"/>
      <c r="AJ121" s="169"/>
    </row>
    <row r="122" ht="16.5" customHeight="1">
      <c r="A122" s="167"/>
      <c r="Z122" s="161"/>
      <c r="AI122" s="169"/>
      <c r="AJ122" s="170"/>
    </row>
    <row r="123" ht="16.5" customHeight="1">
      <c r="A123" s="167"/>
      <c r="Z123" s="161"/>
      <c r="AI123" s="169"/>
      <c r="AJ123" s="170"/>
    </row>
    <row r="124" ht="16.5" customHeight="1">
      <c r="A124" s="167"/>
      <c r="Z124" s="161"/>
      <c r="AI124" s="169"/>
      <c r="AJ124" s="170"/>
    </row>
    <row r="125" ht="16.5" customHeight="1">
      <c r="A125" s="167"/>
      <c r="Z125" s="161"/>
      <c r="AI125" s="169"/>
      <c r="AJ125" s="170"/>
    </row>
    <row r="126" ht="16.5" customHeight="1">
      <c r="A126" s="167"/>
      <c r="Z126" s="161"/>
      <c r="AI126" s="169"/>
      <c r="AJ126" s="170"/>
    </row>
    <row r="127" ht="16.5" customHeight="1">
      <c r="A127" s="167"/>
      <c r="Z127" s="161"/>
      <c r="AI127" s="169"/>
      <c r="AJ127" s="170"/>
    </row>
    <row r="128" ht="16.5" customHeight="1">
      <c r="A128" s="167"/>
      <c r="Z128" s="161"/>
      <c r="AI128" s="169"/>
      <c r="AJ128" s="170"/>
    </row>
    <row r="129" ht="16.5" customHeight="1">
      <c r="A129" s="167"/>
      <c r="Z129" s="161"/>
      <c r="AI129" s="169"/>
      <c r="AJ129" s="170"/>
    </row>
    <row r="130" ht="16.5" customHeight="1">
      <c r="A130" s="167"/>
      <c r="Z130" s="161"/>
      <c r="AI130" s="169"/>
      <c r="AJ130" s="170"/>
    </row>
    <row r="131" ht="16.5" customHeight="1">
      <c r="A131" s="167"/>
      <c r="Z131" s="161"/>
      <c r="AI131" s="169"/>
      <c r="AJ131" s="170"/>
    </row>
    <row r="132" ht="16.5" customHeight="1">
      <c r="A132" s="167"/>
      <c r="Z132" s="161"/>
      <c r="AI132" s="169"/>
      <c r="AJ132" s="170"/>
    </row>
    <row r="133" ht="16.5" customHeight="1">
      <c r="A133" s="167"/>
      <c r="Z133" s="161"/>
      <c r="AI133" s="169"/>
      <c r="AJ133" s="170"/>
    </row>
    <row r="134" ht="16.5" customHeight="1">
      <c r="A134" s="167"/>
      <c r="Z134" s="161"/>
      <c r="AI134" s="169"/>
      <c r="AJ134" s="170"/>
    </row>
    <row r="135" ht="16.5" customHeight="1">
      <c r="A135" s="167"/>
      <c r="Z135" s="161"/>
      <c r="AI135" s="169"/>
      <c r="AJ135" s="170"/>
    </row>
    <row r="136" ht="16.5" customHeight="1">
      <c r="A136" s="167"/>
      <c r="Z136" s="161"/>
      <c r="AI136" s="169"/>
      <c r="AJ136" s="170"/>
      <c r="AM136" s="171"/>
      <c r="AN136" s="171"/>
    </row>
    <row r="137" ht="16.5" customHeight="1">
      <c r="A137" s="167"/>
      <c r="Z137" s="161"/>
      <c r="AI137" s="169"/>
      <c r="AJ137" s="170"/>
    </row>
    <row r="138" ht="16.5" customHeight="1">
      <c r="A138" s="167"/>
      <c r="Z138" s="161"/>
      <c r="AI138" s="169"/>
      <c r="AJ138" s="170"/>
    </row>
    <row r="139" ht="16.5" customHeight="1">
      <c r="A139" s="167"/>
      <c r="Z139" s="161"/>
      <c r="AI139" s="169"/>
      <c r="AJ139" s="163"/>
      <c r="AK139" s="162"/>
      <c r="AL139" s="162"/>
    </row>
    <row r="140" ht="16.5" customHeight="1">
      <c r="A140" s="167"/>
      <c r="Z140" s="161"/>
      <c r="AI140" s="169"/>
      <c r="AJ140" s="170"/>
    </row>
    <row r="141" ht="16.5" customHeight="1">
      <c r="A141" s="167"/>
      <c r="Z141" s="161"/>
      <c r="AI141" s="169"/>
      <c r="AJ141" s="170"/>
    </row>
    <row r="142" ht="16.5" customHeight="1">
      <c r="A142" s="167"/>
      <c r="Z142" s="161"/>
      <c r="AI142" s="169"/>
      <c r="AJ142" s="170"/>
    </row>
    <row r="143" ht="16.5" customHeight="1">
      <c r="A143" s="167"/>
      <c r="Z143" s="161"/>
      <c r="AI143" s="169"/>
      <c r="AJ143" s="170"/>
    </row>
    <row r="144" ht="16.5" customHeight="1">
      <c r="A144" s="167"/>
      <c r="AI144" s="169"/>
      <c r="AJ144" s="169"/>
    </row>
    <row r="145" ht="16.5" customHeight="1">
      <c r="A145" s="167"/>
      <c r="Z145" s="161"/>
      <c r="AI145" s="169"/>
      <c r="AJ145" s="169"/>
      <c r="AO145" s="120"/>
    </row>
    <row r="146" ht="16.5" customHeight="1">
      <c r="A146" s="167"/>
      <c r="Z146" s="161"/>
      <c r="AI146" s="169"/>
      <c r="AJ146" s="169"/>
      <c r="AO146" s="120"/>
    </row>
    <row r="147" ht="16.5" customHeight="1">
      <c r="A147" s="167"/>
      <c r="Z147" s="161"/>
      <c r="AI147" s="169"/>
      <c r="AJ147" s="169"/>
      <c r="AO147" s="120"/>
    </row>
    <row r="148" ht="16.5" customHeight="1">
      <c r="A148" s="167"/>
      <c r="Z148" s="161"/>
      <c r="AI148" s="169"/>
      <c r="AJ148" s="169"/>
      <c r="AO148" s="120"/>
      <c r="AQ148" s="161"/>
    </row>
    <row r="149" ht="16.5" customHeight="1">
      <c r="A149" s="167"/>
      <c r="Z149" s="161"/>
      <c r="AI149" s="169"/>
      <c r="AJ149" s="169"/>
      <c r="AO149" s="120"/>
    </row>
    <row r="150" ht="16.5" customHeight="1">
      <c r="A150" s="167"/>
      <c r="Z150" s="161"/>
      <c r="AI150" s="169"/>
      <c r="AJ150" s="169"/>
      <c r="AO150" s="120"/>
    </row>
    <row r="151" ht="16.5" customHeight="1">
      <c r="A151" s="167"/>
      <c r="Z151" s="161"/>
      <c r="AI151" s="169"/>
      <c r="AJ151" s="169"/>
      <c r="AO151" s="120"/>
    </row>
    <row r="152" ht="16.5" customHeight="1">
      <c r="A152" s="167"/>
      <c r="Z152" s="161"/>
      <c r="AI152" s="169"/>
      <c r="AJ152" s="169"/>
      <c r="AO152" s="120"/>
    </row>
    <row r="153" ht="16.5" customHeight="1">
      <c r="A153" s="167"/>
      <c r="Z153" s="161"/>
      <c r="AI153" s="169"/>
      <c r="AJ153" s="169"/>
      <c r="AO153" s="120"/>
    </row>
    <row r="154" ht="16.5" customHeight="1">
      <c r="A154" s="167"/>
      <c r="Z154" s="161"/>
      <c r="AI154" s="169"/>
      <c r="AJ154" s="169"/>
      <c r="AO154" s="120"/>
    </row>
    <row r="155" ht="16.5" customHeight="1">
      <c r="A155" s="167"/>
      <c r="Z155" s="161"/>
      <c r="AI155" s="169"/>
      <c r="AJ155" s="169"/>
      <c r="AO155" s="120"/>
    </row>
    <row r="156" ht="16.5" customHeight="1">
      <c r="A156" s="167"/>
      <c r="Z156" s="161"/>
      <c r="AI156" s="169"/>
      <c r="AJ156" s="169"/>
      <c r="AO156" s="120"/>
    </row>
    <row r="157" ht="16.5" customHeight="1">
      <c r="A157" s="167"/>
      <c r="Z157" s="161"/>
      <c r="AI157" s="169"/>
      <c r="AJ157" s="169"/>
      <c r="AO157" s="120"/>
    </row>
    <row r="158" ht="16.5" customHeight="1">
      <c r="A158" s="167"/>
      <c r="Z158" s="161"/>
      <c r="AI158" s="169"/>
      <c r="AJ158" s="169"/>
      <c r="AO158" s="120"/>
    </row>
    <row r="159" ht="16.5" customHeight="1">
      <c r="A159" s="167"/>
      <c r="Z159" s="161"/>
      <c r="AI159" s="169"/>
      <c r="AJ159" s="169"/>
      <c r="AO159" s="120"/>
    </row>
    <row r="160" ht="16.5" customHeight="1">
      <c r="A160" s="167"/>
      <c r="Z160" s="161"/>
      <c r="AI160" s="169"/>
      <c r="AJ160" s="169"/>
      <c r="AO160" s="120"/>
    </row>
    <row r="161" ht="16.5" customHeight="1">
      <c r="A161" s="167"/>
      <c r="Z161" s="161"/>
      <c r="AI161" s="169"/>
      <c r="AJ161" s="169"/>
      <c r="AO161" s="120"/>
    </row>
    <row r="162" ht="16.5" customHeight="1">
      <c r="A162" s="167"/>
      <c r="Z162" s="161"/>
      <c r="AI162" s="169"/>
      <c r="AJ162" s="169"/>
      <c r="AO162" s="120"/>
    </row>
    <row r="163" ht="16.5" customHeight="1">
      <c r="A163" s="167"/>
      <c r="Z163" s="161"/>
      <c r="AI163" s="169"/>
      <c r="AJ163" s="169"/>
      <c r="AO163" s="120"/>
    </row>
    <row r="164" ht="16.5" customHeight="1">
      <c r="A164" s="167"/>
      <c r="Z164" s="161"/>
      <c r="AI164" s="169"/>
      <c r="AJ164" s="169"/>
      <c r="AO164" s="120"/>
    </row>
    <row r="165" ht="16.5" customHeight="1">
      <c r="A165" s="167"/>
      <c r="Z165" s="161"/>
      <c r="AI165" s="169"/>
      <c r="AJ165" s="169"/>
      <c r="AO165" s="120"/>
    </row>
    <row r="166" ht="16.5" customHeight="1">
      <c r="A166" s="167"/>
      <c r="Z166" s="161"/>
      <c r="AI166" s="169"/>
      <c r="AJ166" s="169"/>
    </row>
    <row r="167" ht="16.5" customHeight="1">
      <c r="A167" s="167"/>
      <c r="Z167" s="161"/>
      <c r="AI167" s="169"/>
      <c r="AJ167" s="169"/>
    </row>
    <row r="168" ht="16.5" customHeight="1">
      <c r="A168" s="167"/>
      <c r="Z168" s="161"/>
      <c r="AI168" s="169"/>
      <c r="AJ168" s="169"/>
    </row>
    <row r="169" ht="16.5" customHeight="1">
      <c r="A169" s="167"/>
      <c r="Z169" s="161"/>
      <c r="AI169" s="169"/>
      <c r="AJ169" s="169"/>
    </row>
    <row r="170" ht="16.5" customHeight="1">
      <c r="A170" s="167"/>
      <c r="Z170" s="161"/>
      <c r="AI170" s="169"/>
      <c r="AJ170" s="169"/>
    </row>
    <row r="171" ht="16.5" customHeight="1">
      <c r="A171" s="167"/>
      <c r="Z171" s="161"/>
      <c r="AI171" s="169"/>
      <c r="AJ171" s="169"/>
    </row>
    <row r="172" ht="16.5" customHeight="1">
      <c r="A172" s="167"/>
      <c r="Z172" s="161"/>
      <c r="AI172" s="169"/>
      <c r="AJ172" s="169"/>
      <c r="AO172" s="120"/>
    </row>
    <row r="173" ht="16.5" customHeight="1">
      <c r="A173" s="167"/>
      <c r="Z173" s="161"/>
      <c r="AI173" s="169"/>
      <c r="AJ173" s="169"/>
      <c r="AO173" s="120"/>
    </row>
    <row r="174" ht="16.5" customHeight="1">
      <c r="A174" s="167"/>
      <c r="Z174" s="161"/>
      <c r="AI174" s="169"/>
      <c r="AJ174" s="169"/>
      <c r="AO174" s="120"/>
    </row>
    <row r="175" ht="16.5" customHeight="1">
      <c r="A175" s="167"/>
      <c r="Z175" s="161"/>
      <c r="AI175" s="169"/>
      <c r="AJ175" s="169"/>
      <c r="AO175" s="120"/>
    </row>
    <row r="176" ht="16.5" customHeight="1">
      <c r="A176" s="167"/>
      <c r="Z176" s="161"/>
      <c r="AI176" s="169"/>
      <c r="AJ176" s="169"/>
      <c r="AO176" s="120"/>
    </row>
    <row r="177" ht="16.5" customHeight="1">
      <c r="A177" s="167"/>
      <c r="Z177" s="161"/>
      <c r="AI177" s="169"/>
      <c r="AJ177" s="169"/>
      <c r="AO177" s="120"/>
    </row>
    <row r="178" ht="16.5" customHeight="1">
      <c r="A178" s="167"/>
      <c r="Z178" s="161"/>
      <c r="AI178" s="169"/>
      <c r="AJ178" s="169"/>
      <c r="AO178" s="120"/>
    </row>
    <row r="179" ht="16.5" customHeight="1">
      <c r="A179" s="167"/>
      <c r="Z179" s="161"/>
      <c r="AI179" s="169"/>
      <c r="AJ179" s="169"/>
      <c r="AO179" s="120"/>
    </row>
    <row r="180" ht="16.5" customHeight="1">
      <c r="A180" s="167"/>
      <c r="Z180" s="161"/>
      <c r="AI180" s="169"/>
      <c r="AJ180" s="169"/>
      <c r="AO180" s="120"/>
    </row>
    <row r="181" ht="16.5" customHeight="1">
      <c r="A181" s="167"/>
      <c r="Z181" s="161"/>
      <c r="AI181" s="169"/>
      <c r="AJ181" s="169"/>
      <c r="AO181" s="120"/>
    </row>
    <row r="182" ht="16.5" customHeight="1">
      <c r="A182" s="167"/>
      <c r="Z182" s="161"/>
      <c r="AI182" s="169"/>
      <c r="AJ182" s="169"/>
      <c r="AO182" s="120"/>
    </row>
    <row r="183" ht="16.5" customHeight="1">
      <c r="A183" s="167"/>
      <c r="Z183" s="161"/>
      <c r="AI183" s="169"/>
      <c r="AJ183" s="169"/>
      <c r="AO183" s="120"/>
    </row>
    <row r="184" ht="16.5" customHeight="1">
      <c r="A184" s="167"/>
      <c r="Z184" s="161"/>
      <c r="AI184" s="169"/>
      <c r="AJ184" s="169"/>
      <c r="AO184" s="120"/>
    </row>
    <row r="185" ht="16.5" customHeight="1">
      <c r="A185" s="167"/>
      <c r="Z185" s="161"/>
      <c r="AI185" s="169"/>
      <c r="AJ185" s="169"/>
      <c r="AO185" s="120"/>
    </row>
    <row r="186" ht="16.5" customHeight="1">
      <c r="A186" s="167"/>
      <c r="Z186" s="161"/>
      <c r="AI186" s="169"/>
      <c r="AJ186" s="169"/>
      <c r="AO186" s="120"/>
    </row>
    <row r="187" ht="16.5" customHeight="1">
      <c r="A187" s="167"/>
      <c r="Z187" s="161"/>
      <c r="AI187" s="169"/>
      <c r="AJ187" s="169"/>
      <c r="AO187" s="120"/>
    </row>
    <row r="188" ht="16.5" customHeight="1">
      <c r="A188" s="167"/>
      <c r="Z188" s="161"/>
      <c r="AI188" s="169"/>
      <c r="AJ188" s="170"/>
      <c r="AO188" s="120"/>
    </row>
    <row r="189" ht="16.5" customHeight="1">
      <c r="A189" s="167"/>
      <c r="Z189" s="161"/>
      <c r="AI189" s="169"/>
      <c r="AJ189" s="170"/>
      <c r="AO189" s="120"/>
    </row>
    <row r="190" ht="16.5" customHeight="1">
      <c r="A190" s="167"/>
      <c r="Z190" s="161"/>
      <c r="AI190" s="169"/>
      <c r="AJ190" s="170"/>
      <c r="AO190" s="120"/>
    </row>
    <row r="191" ht="16.5" customHeight="1">
      <c r="A191" s="167"/>
      <c r="Z191" s="161"/>
      <c r="AI191" s="169"/>
      <c r="AJ191" s="170"/>
      <c r="AO191" s="120"/>
    </row>
    <row r="192" ht="16.5" customHeight="1">
      <c r="A192" s="167"/>
      <c r="Z192" s="161"/>
      <c r="AI192" s="169"/>
      <c r="AJ192" s="170"/>
      <c r="AO192" s="120"/>
    </row>
    <row r="193" ht="16.5" customHeight="1">
      <c r="A193" s="167"/>
      <c r="Z193" s="161"/>
      <c r="AI193" s="169"/>
      <c r="AJ193" s="170"/>
      <c r="AO193" s="120"/>
    </row>
    <row r="194" ht="16.5" customHeight="1">
      <c r="A194" s="167"/>
      <c r="Z194" s="161"/>
      <c r="AI194" s="169"/>
      <c r="AJ194" s="170"/>
      <c r="AO194" s="120"/>
    </row>
    <row r="195" ht="16.5" customHeight="1">
      <c r="A195" s="167"/>
      <c r="Z195" s="161"/>
      <c r="AI195" s="169"/>
      <c r="AJ195" s="169"/>
    </row>
    <row r="196" ht="16.5" customHeight="1">
      <c r="A196" s="167"/>
      <c r="Z196" s="161"/>
      <c r="AI196" s="169"/>
      <c r="AJ196" s="169"/>
    </row>
    <row r="197" ht="16.5" customHeight="1">
      <c r="A197" s="167"/>
      <c r="Z197" s="161"/>
      <c r="AI197" s="169"/>
      <c r="AJ197" s="169"/>
    </row>
    <row r="198" ht="16.5" customHeight="1">
      <c r="A198" s="167"/>
      <c r="Z198" s="161"/>
      <c r="AI198" s="169"/>
      <c r="AJ198" s="169"/>
    </row>
    <row r="199" ht="16.5" customHeight="1">
      <c r="A199" s="167"/>
      <c r="Z199" s="161"/>
      <c r="AI199" s="169"/>
      <c r="AJ199" s="169"/>
    </row>
    <row r="200" ht="16.5" customHeight="1">
      <c r="A200" s="167"/>
      <c r="Z200" s="161"/>
      <c r="AI200" s="169"/>
      <c r="AJ200" s="169"/>
    </row>
    <row r="201" ht="16.5" customHeight="1">
      <c r="A201" s="167"/>
      <c r="Z201" s="161"/>
      <c r="AI201" s="169"/>
      <c r="AJ201" s="169"/>
    </row>
    <row r="202" ht="16.5" customHeight="1">
      <c r="A202" s="167"/>
      <c r="Z202" s="161"/>
      <c r="AI202" s="169"/>
      <c r="AJ202" s="169"/>
    </row>
    <row r="203" ht="16.5" customHeight="1">
      <c r="A203" s="167"/>
      <c r="Z203" s="161"/>
      <c r="AI203" s="169"/>
      <c r="AJ203" s="169"/>
    </row>
    <row r="204" ht="16.5" customHeight="1">
      <c r="A204" s="167"/>
      <c r="Z204" s="161"/>
      <c r="AI204" s="169"/>
      <c r="AJ204" s="169"/>
    </row>
    <row r="205" ht="16.5" customHeight="1">
      <c r="A205" s="167"/>
      <c r="Z205" s="161"/>
      <c r="AI205" s="169"/>
      <c r="AJ205" s="169"/>
    </row>
    <row r="206" ht="16.5" customHeight="1">
      <c r="A206" s="167"/>
      <c r="Z206" s="161"/>
      <c r="AI206" s="169"/>
      <c r="AJ206" s="169"/>
    </row>
    <row r="207" ht="16.5" customHeight="1">
      <c r="A207" s="167"/>
      <c r="Z207" s="161"/>
      <c r="AI207" s="169"/>
      <c r="AJ207" s="169"/>
    </row>
    <row r="208" ht="16.5" customHeight="1">
      <c r="A208" s="167"/>
      <c r="Z208" s="161"/>
      <c r="AI208" s="169"/>
      <c r="AJ208" s="169"/>
    </row>
    <row r="209" ht="16.5" customHeight="1">
      <c r="A209" s="167"/>
      <c r="Z209" s="161"/>
      <c r="AI209" s="169"/>
      <c r="AJ209" s="169"/>
    </row>
    <row r="210" ht="16.5" customHeight="1">
      <c r="A210" s="167"/>
      <c r="Z210" s="161"/>
      <c r="AI210" s="169"/>
      <c r="AJ210" s="169"/>
    </row>
    <row r="211" ht="16.5" customHeight="1">
      <c r="A211" s="167"/>
      <c r="Z211" s="161"/>
      <c r="AI211" s="169"/>
      <c r="AJ211" s="169"/>
    </row>
    <row r="212" ht="16.5" customHeight="1">
      <c r="A212" s="167"/>
      <c r="Z212" s="161"/>
      <c r="AI212" s="169"/>
      <c r="AJ212" s="169"/>
    </row>
    <row r="213" ht="16.5" customHeight="1">
      <c r="A213" s="167"/>
      <c r="Z213" s="161"/>
      <c r="AI213" s="169"/>
      <c r="AJ213" s="169"/>
    </row>
    <row r="214" ht="16.5" customHeight="1">
      <c r="A214" s="167"/>
      <c r="Z214" s="161"/>
      <c r="AI214" s="169"/>
      <c r="AJ214" s="162"/>
      <c r="AK214" s="162"/>
      <c r="AL214" s="162"/>
    </row>
    <row r="215" ht="16.5" customHeight="1">
      <c r="A215" s="167"/>
      <c r="Z215" s="161"/>
      <c r="AI215" s="169"/>
      <c r="AJ215" s="169"/>
    </row>
    <row r="216" ht="16.5" customHeight="1">
      <c r="A216" s="167"/>
      <c r="Z216" s="161"/>
      <c r="AI216" s="169"/>
      <c r="AJ216" s="169"/>
    </row>
    <row r="217" ht="16.5" customHeight="1">
      <c r="A217" s="167"/>
      <c r="Z217" s="161"/>
      <c r="AI217" s="169"/>
      <c r="AJ217" s="169"/>
    </row>
    <row r="218" ht="16.5" customHeight="1">
      <c r="A218" s="167"/>
      <c r="Z218" s="161"/>
      <c r="AI218" s="169"/>
      <c r="AJ218" s="169"/>
    </row>
    <row r="219" ht="16.5" customHeight="1">
      <c r="A219" s="167"/>
      <c r="Z219" s="161"/>
      <c r="AI219" s="169"/>
      <c r="AJ219" s="169"/>
    </row>
    <row r="220" ht="16.5" customHeight="1">
      <c r="A220" s="167"/>
      <c r="Z220" s="161"/>
      <c r="AI220" s="169"/>
      <c r="AJ220" s="169"/>
    </row>
    <row r="221" ht="16.5" customHeight="1">
      <c r="A221" s="167"/>
      <c r="Z221" s="161"/>
      <c r="AI221" s="169"/>
      <c r="AJ221" s="169"/>
    </row>
    <row r="222" ht="16.5" customHeight="1">
      <c r="A222" s="167"/>
      <c r="Z222" s="161"/>
      <c r="AI222" s="169"/>
      <c r="AJ222" s="169"/>
    </row>
    <row r="223" ht="16.5" customHeight="1">
      <c r="A223" s="167"/>
      <c r="Z223" s="161"/>
      <c r="AI223" s="169"/>
      <c r="AJ223" s="169"/>
    </row>
    <row r="224" ht="16.5" customHeight="1">
      <c r="A224" s="167"/>
      <c r="Z224" s="161"/>
      <c r="AI224" s="169"/>
      <c r="AJ224" s="162"/>
      <c r="AK224" s="162"/>
      <c r="AL224" s="162"/>
    </row>
    <row r="225" ht="16.5" customHeight="1">
      <c r="A225" s="167"/>
      <c r="Z225" s="161"/>
      <c r="AI225" s="169"/>
      <c r="AJ225" s="162"/>
      <c r="AK225" s="162"/>
      <c r="AL225" s="162"/>
    </row>
    <row r="226" ht="16.5" customHeight="1">
      <c r="A226" s="167"/>
      <c r="Z226" s="161"/>
      <c r="AI226" s="169"/>
      <c r="AJ226" s="169"/>
    </row>
    <row r="227" ht="16.5" customHeight="1">
      <c r="A227" s="167"/>
      <c r="Z227" s="161"/>
      <c r="AI227" s="169"/>
      <c r="AJ227" s="169"/>
    </row>
    <row r="228" ht="16.5" customHeight="1">
      <c r="A228" s="167"/>
      <c r="Z228" s="161"/>
      <c r="AI228" s="169"/>
      <c r="AJ228" s="169"/>
    </row>
    <row r="229" ht="16.5" customHeight="1">
      <c r="A229" s="167"/>
      <c r="Z229" s="161"/>
      <c r="AI229" s="169"/>
      <c r="AJ229" s="169"/>
    </row>
    <row r="230" ht="16.5" customHeight="1">
      <c r="A230" s="167"/>
      <c r="Z230" s="161"/>
      <c r="AI230" s="169"/>
      <c r="AJ230" s="162"/>
      <c r="AK230" s="162"/>
      <c r="AL230" s="162"/>
    </row>
    <row r="231" ht="16.5" customHeight="1">
      <c r="A231" s="167"/>
      <c r="Z231" s="161"/>
      <c r="AI231" s="169"/>
      <c r="AJ231" s="162"/>
      <c r="AK231" s="162"/>
      <c r="AL231" s="162"/>
    </row>
    <row r="232" ht="16.5" customHeight="1">
      <c r="A232" s="167"/>
      <c r="Z232" s="161"/>
      <c r="AI232" s="169"/>
      <c r="AJ232" s="169"/>
    </row>
    <row r="233" ht="16.5" customHeight="1">
      <c r="A233" s="167"/>
      <c r="Z233" s="161"/>
      <c r="AI233" s="169"/>
      <c r="AJ233" s="162"/>
      <c r="AK233" s="162"/>
      <c r="AL233" s="162"/>
    </row>
    <row r="234" ht="16.5" customHeight="1">
      <c r="A234" s="167"/>
      <c r="Z234" s="161"/>
      <c r="AI234" s="169"/>
      <c r="AJ234" s="162"/>
      <c r="AK234" s="162"/>
      <c r="AL234" s="162"/>
    </row>
    <row r="235" ht="16.5" customHeight="1">
      <c r="A235" s="167"/>
      <c r="Z235" s="161"/>
      <c r="AI235" s="169"/>
      <c r="AJ235" s="162"/>
      <c r="AK235" s="162"/>
      <c r="AL235" s="162"/>
    </row>
    <row r="236" ht="16.5" customHeight="1">
      <c r="A236" s="167"/>
      <c r="Z236" s="161"/>
      <c r="AI236" s="169"/>
      <c r="AJ236" s="162"/>
      <c r="AK236" s="162"/>
      <c r="AL236" s="162"/>
    </row>
    <row r="237" ht="16.5" customHeight="1">
      <c r="A237" s="167"/>
      <c r="Z237" s="161"/>
      <c r="AI237" s="169"/>
      <c r="AJ237" s="162"/>
      <c r="AK237" s="162"/>
      <c r="AL237" s="162"/>
    </row>
    <row r="238" ht="16.5" customHeight="1">
      <c r="A238" s="167"/>
      <c r="Z238" s="161"/>
      <c r="AI238" s="169"/>
      <c r="AJ238" s="162"/>
      <c r="AK238" s="162"/>
      <c r="AL238" s="162"/>
    </row>
    <row r="239" ht="16.5" customHeight="1">
      <c r="A239" s="167"/>
      <c r="Z239" s="161"/>
      <c r="AI239" s="169"/>
      <c r="AJ239" s="162"/>
      <c r="AK239" s="162"/>
      <c r="AL239" s="162"/>
    </row>
    <row r="240" ht="16.5" customHeight="1">
      <c r="A240" s="167"/>
      <c r="Z240" s="161"/>
      <c r="AI240" s="169"/>
      <c r="AJ240" s="162"/>
      <c r="AK240" s="162"/>
      <c r="AL240" s="162"/>
    </row>
    <row r="241" ht="16.5" customHeight="1">
      <c r="A241" s="167"/>
      <c r="Z241" s="161"/>
      <c r="AI241" s="169"/>
      <c r="AJ241" s="162"/>
      <c r="AK241" s="162"/>
      <c r="AL241" s="162"/>
    </row>
    <row r="242" ht="16.5" customHeight="1">
      <c r="A242" s="167"/>
      <c r="Z242" s="161"/>
      <c r="AI242" s="169"/>
      <c r="AJ242" s="162"/>
      <c r="AK242" s="162"/>
      <c r="AL242" s="162"/>
    </row>
    <row r="243" ht="16.5" customHeight="1">
      <c r="A243" s="167"/>
      <c r="Z243" s="161"/>
      <c r="AI243" s="169"/>
      <c r="AJ243" s="162"/>
      <c r="AK243" s="162"/>
      <c r="AL243" s="162"/>
    </row>
    <row r="244" ht="16.5" customHeight="1">
      <c r="A244" s="167"/>
      <c r="Z244" s="161"/>
      <c r="AI244" s="169"/>
      <c r="AJ244" s="162"/>
      <c r="AK244" s="162"/>
      <c r="AL244" s="162"/>
    </row>
    <row r="245" ht="16.5" customHeight="1">
      <c r="A245" s="167"/>
      <c r="Z245" s="161"/>
      <c r="AI245" s="169"/>
      <c r="AJ245" s="162"/>
      <c r="AK245" s="162"/>
      <c r="AL245" s="162"/>
    </row>
    <row r="246" ht="16.5" customHeight="1">
      <c r="A246" s="167"/>
      <c r="Z246" s="161"/>
      <c r="AI246" s="169"/>
      <c r="AJ246" s="162"/>
      <c r="AK246" s="162"/>
      <c r="AL246" s="162"/>
    </row>
    <row r="247" ht="16.5" customHeight="1">
      <c r="A247" s="167"/>
      <c r="Z247" s="161"/>
      <c r="AI247" s="169"/>
      <c r="AJ247" s="162"/>
      <c r="AK247" s="162"/>
      <c r="AL247" s="162"/>
    </row>
    <row r="248" ht="16.5" customHeight="1">
      <c r="A248" s="167"/>
      <c r="Z248" s="161"/>
      <c r="AI248" s="169"/>
      <c r="AJ248" s="162"/>
      <c r="AK248" s="162"/>
      <c r="AL248" s="162"/>
    </row>
    <row r="249" ht="16.5" customHeight="1">
      <c r="A249" s="167"/>
      <c r="Z249" s="161"/>
      <c r="AI249" s="169"/>
      <c r="AJ249" s="162"/>
      <c r="AK249" s="162"/>
      <c r="AL249" s="162"/>
    </row>
    <row r="250" ht="16.5" customHeight="1">
      <c r="A250" s="167"/>
      <c r="Z250" s="161"/>
      <c r="AI250" s="169"/>
      <c r="AJ250" s="162"/>
      <c r="AK250" s="162"/>
      <c r="AL250" s="162"/>
    </row>
    <row r="251" ht="16.5" customHeight="1">
      <c r="A251" s="167"/>
      <c r="Z251" s="161"/>
      <c r="AI251" s="169"/>
      <c r="AJ251" s="169"/>
    </row>
    <row r="252" ht="16.5" customHeight="1">
      <c r="A252" s="167"/>
      <c r="Z252" s="161"/>
      <c r="AI252" s="169"/>
      <c r="AJ252" s="162"/>
      <c r="AK252" s="162"/>
      <c r="AL252" s="162"/>
    </row>
    <row r="253" ht="16.5" customHeight="1">
      <c r="A253" s="167"/>
      <c r="Z253" s="161"/>
      <c r="AI253" s="169"/>
      <c r="AJ253" s="162"/>
      <c r="AK253" s="162"/>
      <c r="AL253" s="162"/>
    </row>
    <row r="254" ht="16.5" customHeight="1">
      <c r="A254" s="167"/>
      <c r="Z254" s="161"/>
      <c r="AI254" s="169"/>
      <c r="AJ254" s="162"/>
      <c r="AK254" s="162"/>
      <c r="AL254" s="162"/>
    </row>
    <row r="255" ht="16.5" customHeight="1">
      <c r="A255" s="167"/>
      <c r="Z255" s="161"/>
      <c r="AI255" s="169"/>
      <c r="AJ255" s="169"/>
      <c r="AL255" s="162"/>
    </row>
    <row r="256" ht="16.5" customHeight="1">
      <c r="A256" s="167"/>
      <c r="Z256" s="161"/>
      <c r="AI256" s="169"/>
      <c r="AJ256" s="162"/>
      <c r="AK256" s="162"/>
      <c r="AL256" s="162"/>
    </row>
    <row r="257" ht="16.5" customHeight="1">
      <c r="A257" s="167"/>
      <c r="Z257" s="161"/>
      <c r="AI257" s="169"/>
      <c r="AJ257" s="162"/>
      <c r="AK257" s="162"/>
      <c r="AL257" s="162"/>
    </row>
    <row r="258" ht="16.5" customHeight="1">
      <c r="A258" s="167"/>
      <c r="Z258" s="161"/>
      <c r="AI258" s="169"/>
      <c r="AJ258" s="162"/>
      <c r="AK258" s="162"/>
      <c r="AL258" s="162"/>
    </row>
    <row r="259" ht="16.5" customHeight="1">
      <c r="A259" s="167"/>
      <c r="Z259" s="161"/>
      <c r="AI259" s="169"/>
      <c r="AJ259" s="162"/>
      <c r="AK259" s="162"/>
      <c r="AL259" s="162"/>
    </row>
    <row r="260" ht="16.5" customHeight="1">
      <c r="A260" s="167"/>
      <c r="Z260" s="161"/>
      <c r="AI260" s="169"/>
      <c r="AJ260" s="162"/>
      <c r="AK260" s="162"/>
      <c r="AL260" s="162"/>
    </row>
    <row r="261" ht="16.5" customHeight="1">
      <c r="A261" s="167"/>
      <c r="Z261" s="161"/>
      <c r="AI261" s="169"/>
      <c r="AJ261" s="162"/>
      <c r="AK261" s="162"/>
      <c r="AL261" s="162"/>
    </row>
    <row r="262" ht="16.5" customHeight="1">
      <c r="A262" s="167"/>
      <c r="Z262" s="161"/>
      <c r="AI262" s="169"/>
      <c r="AJ262" s="162"/>
      <c r="AK262" s="162"/>
      <c r="AL262" s="162"/>
    </row>
    <row r="263" ht="16.5" customHeight="1">
      <c r="A263" s="167"/>
      <c r="Z263" s="161"/>
      <c r="AI263" s="169"/>
      <c r="AJ263" s="162"/>
      <c r="AK263" s="162"/>
      <c r="AL263" s="162"/>
    </row>
    <row r="264" ht="16.5" customHeight="1">
      <c r="A264" s="167"/>
      <c r="Z264" s="161"/>
      <c r="AI264" s="169"/>
      <c r="AJ264" s="162"/>
      <c r="AK264" s="162"/>
      <c r="AL264" s="162"/>
    </row>
    <row r="265" ht="16.5" customHeight="1">
      <c r="A265" s="167"/>
      <c r="Z265" s="161"/>
      <c r="AI265" s="169"/>
      <c r="AJ265" s="162"/>
      <c r="AK265" s="162"/>
      <c r="AL265" s="162"/>
    </row>
    <row r="266" ht="16.5" customHeight="1">
      <c r="A266" s="167"/>
      <c r="Z266" s="161"/>
      <c r="AI266" s="169"/>
      <c r="AJ266" s="162"/>
      <c r="AK266" s="162"/>
      <c r="AL266" s="162"/>
    </row>
    <row r="267" ht="16.5" customHeight="1">
      <c r="A267" s="167"/>
      <c r="Z267" s="161"/>
      <c r="AI267" s="169"/>
      <c r="AJ267" s="162"/>
      <c r="AK267" s="162"/>
      <c r="AL267" s="162"/>
    </row>
    <row r="268" ht="16.5" customHeight="1">
      <c r="A268" s="167"/>
      <c r="Z268" s="161"/>
      <c r="AI268" s="169"/>
      <c r="AJ268" s="162"/>
      <c r="AK268" s="162"/>
      <c r="AL268" s="162"/>
    </row>
    <row r="269" ht="16.5" customHeight="1">
      <c r="A269" s="167"/>
      <c r="Z269" s="161"/>
      <c r="AI269" s="169"/>
      <c r="AJ269" s="162"/>
      <c r="AK269" s="162"/>
      <c r="AL269" s="162"/>
    </row>
    <row r="270" ht="16.5" customHeight="1">
      <c r="A270" s="167"/>
      <c r="Z270" s="161"/>
      <c r="AI270" s="169"/>
      <c r="AJ270" s="162"/>
      <c r="AK270" s="162"/>
      <c r="AL270" s="162"/>
    </row>
    <row r="271" ht="16.5" customHeight="1">
      <c r="A271" s="167"/>
      <c r="Z271" s="161"/>
      <c r="AI271" s="169"/>
      <c r="AJ271" s="162"/>
      <c r="AK271" s="162"/>
      <c r="AL271" s="162"/>
    </row>
    <row r="272" ht="16.5" customHeight="1">
      <c r="A272" s="167"/>
      <c r="Z272" s="161"/>
      <c r="AI272" s="169"/>
      <c r="AJ272" s="162"/>
      <c r="AK272" s="162"/>
      <c r="AL272" s="162"/>
    </row>
    <row r="273" ht="16.5" customHeight="1">
      <c r="A273" s="167"/>
      <c r="Z273" s="161"/>
      <c r="AI273" s="169"/>
      <c r="AJ273" s="162"/>
      <c r="AK273" s="162"/>
      <c r="AL273" s="162"/>
    </row>
    <row r="274" ht="16.5" customHeight="1">
      <c r="A274" s="167"/>
      <c r="Z274" s="161"/>
      <c r="AI274" s="169"/>
      <c r="AJ274" s="162"/>
      <c r="AK274" s="162"/>
      <c r="AL274" s="162"/>
    </row>
    <row r="275" ht="16.5" customHeight="1">
      <c r="A275" s="167"/>
      <c r="Z275" s="161"/>
      <c r="AI275" s="169"/>
      <c r="AJ275" s="162"/>
      <c r="AK275" s="162"/>
      <c r="AL275" s="162"/>
    </row>
    <row r="276" ht="16.5" customHeight="1">
      <c r="A276" s="167"/>
      <c r="Z276" s="161"/>
      <c r="AI276" s="169"/>
      <c r="AJ276" s="162"/>
      <c r="AK276" s="162"/>
      <c r="AL276" s="162"/>
    </row>
    <row r="277" ht="16.5" customHeight="1">
      <c r="A277" s="167"/>
      <c r="Z277" s="161"/>
      <c r="AI277" s="162"/>
      <c r="AJ277" s="162"/>
      <c r="AK277" s="162"/>
      <c r="AL277" s="162"/>
    </row>
    <row r="278" ht="16.5" customHeight="1">
      <c r="A278" s="167"/>
      <c r="Z278" s="161"/>
      <c r="AI278" s="162"/>
      <c r="AJ278" s="162"/>
      <c r="AK278" s="162"/>
      <c r="AL278" s="162"/>
    </row>
    <row r="279" ht="16.5" customHeight="1">
      <c r="A279" s="167"/>
      <c r="Z279" s="161"/>
      <c r="AI279" s="162"/>
      <c r="AJ279" s="162"/>
      <c r="AK279" s="162"/>
      <c r="AL279" s="162"/>
    </row>
    <row r="280" ht="16.5" customHeight="1">
      <c r="A280" s="167"/>
      <c r="Z280" s="161"/>
      <c r="AI280" s="162"/>
      <c r="AJ280" s="162"/>
      <c r="AK280" s="162"/>
      <c r="AL280" s="162"/>
    </row>
    <row r="281" ht="16.5" customHeight="1">
      <c r="A281" s="167"/>
      <c r="Z281" s="161"/>
      <c r="AI281" s="162"/>
      <c r="AJ281" s="162"/>
      <c r="AK281" s="162"/>
      <c r="AL281" s="162"/>
    </row>
    <row r="282" ht="16.5" customHeight="1">
      <c r="A282" s="167"/>
      <c r="Z282" s="161"/>
      <c r="AI282" s="162"/>
      <c r="AJ282" s="162"/>
      <c r="AK282" s="162"/>
      <c r="AL282" s="162"/>
    </row>
    <row r="283" ht="16.5" customHeight="1">
      <c r="A283" s="167"/>
      <c r="Z283" s="161"/>
      <c r="AI283" s="162"/>
      <c r="AJ283" s="162"/>
      <c r="AK283" s="162"/>
      <c r="AL283" s="162"/>
    </row>
    <row r="284" ht="16.5" customHeight="1">
      <c r="A284" s="167"/>
      <c r="Z284" s="161"/>
      <c r="AI284" s="162"/>
      <c r="AJ284" s="162"/>
      <c r="AK284" s="162"/>
      <c r="AL284" s="162"/>
    </row>
    <row r="285" ht="16.5" customHeight="1">
      <c r="A285" s="128"/>
      <c r="B285" s="128"/>
      <c r="F285" s="128"/>
      <c r="G285" s="128"/>
      <c r="H285" s="128"/>
      <c r="I285" s="128"/>
      <c r="L285" s="128"/>
      <c r="M285" s="128"/>
      <c r="N285" s="128"/>
      <c r="O285" s="128"/>
      <c r="P285" s="128"/>
      <c r="Q285" s="128"/>
      <c r="R285" s="128"/>
      <c r="S285" s="128"/>
      <c r="T285" s="128"/>
      <c r="U285" s="128"/>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M291" s="128"/>
      <c r="AN291" s="128"/>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M292" s="128"/>
      <c r="AN292" s="128"/>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Q299" s="128"/>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Q300" s="128"/>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B306" s="128"/>
      <c r="AD306" s="128"/>
      <c r="AH306" s="128"/>
      <c r="AI306" s="162"/>
      <c r="AJ306" s="162"/>
      <c r="AK306" s="162"/>
      <c r="AL306" s="162"/>
      <c r="AM306" s="128"/>
      <c r="AN306" s="128"/>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M307" s="164"/>
      <c r="AN307" s="164"/>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H308" s="128"/>
      <c r="AI308" s="162"/>
      <c r="AJ308" s="162"/>
      <c r="AK308" s="162"/>
      <c r="AL308" s="162"/>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F315" s="128"/>
      <c r="G315" s="128"/>
      <c r="H315" s="128"/>
      <c r="I315" s="128"/>
      <c r="L315" s="128"/>
      <c r="M315" s="128"/>
      <c r="N315" s="128"/>
      <c r="O315" s="128"/>
      <c r="P315" s="128"/>
      <c r="Q315" s="128"/>
      <c r="R315" s="128"/>
      <c r="S315" s="128"/>
      <c r="T315" s="128"/>
      <c r="U315" s="128"/>
      <c r="AH315" s="128"/>
      <c r="AI315" s="162"/>
      <c r="AJ315" s="162"/>
      <c r="AK315" s="162"/>
      <c r="AL315" s="162"/>
      <c r="AQ315" s="128"/>
      <c r="AR315" s="128"/>
      <c r="AS315" s="128"/>
      <c r="AT315" s="128"/>
      <c r="AU315" s="128"/>
      <c r="AV315" s="128"/>
    </row>
    <row r="316" ht="16.5" customHeight="1">
      <c r="A316" s="128"/>
      <c r="F316" s="128"/>
      <c r="G316" s="128"/>
      <c r="H316" s="128"/>
      <c r="I316" s="128"/>
      <c r="L316" s="128"/>
      <c r="M316" s="128"/>
      <c r="N316" s="128"/>
      <c r="O316" s="128"/>
      <c r="P316" s="128"/>
      <c r="Q316" s="128"/>
      <c r="R316" s="128"/>
      <c r="S316" s="128"/>
      <c r="T316" s="128"/>
      <c r="U316" s="128"/>
      <c r="Z316" s="161"/>
      <c r="AH316" s="128"/>
      <c r="AI316" s="162"/>
      <c r="AJ316" s="163"/>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Z317" s="161"/>
      <c r="AH317" s="128"/>
      <c r="AI317" s="162"/>
      <c r="AJ317" s="163"/>
      <c r="AK317" s="162"/>
      <c r="AL317" s="162"/>
      <c r="AQ317" s="128"/>
      <c r="AR317" s="128"/>
      <c r="AS317" s="128"/>
      <c r="AT317" s="128"/>
      <c r="AU317" s="128"/>
      <c r="AV317" s="128"/>
    </row>
    <row r="318" ht="16.5" customHeight="1">
      <c r="A318" s="128"/>
      <c r="B318" s="128"/>
      <c r="F318" s="128"/>
      <c r="G318" s="128"/>
      <c r="H318" s="128"/>
      <c r="I318" s="128"/>
      <c r="L318" s="128"/>
      <c r="M318" s="128"/>
      <c r="N318" s="128"/>
      <c r="O318" s="128"/>
      <c r="P318" s="128"/>
      <c r="Q318" s="128"/>
      <c r="R318" s="128"/>
      <c r="S318" s="128"/>
      <c r="T318" s="128"/>
      <c r="U318" s="128"/>
      <c r="V318" s="128"/>
      <c r="W318" s="128"/>
      <c r="Z318" s="161"/>
      <c r="AF318" s="128"/>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Y319" s="128"/>
      <c r="Z319" s="161"/>
      <c r="AA319" s="128"/>
      <c r="AB319" s="128"/>
      <c r="AC319" s="128"/>
      <c r="AD319" s="128"/>
      <c r="AE319" s="128"/>
      <c r="AF319" s="128"/>
      <c r="AH319" s="128"/>
      <c r="AI319" s="162"/>
      <c r="AJ319" s="163"/>
      <c r="AK319" s="162"/>
      <c r="AL319" s="162"/>
      <c r="AQ319" s="128"/>
      <c r="AR319" s="128"/>
      <c r="AS319" s="128"/>
      <c r="AT319" s="128"/>
      <c r="AU319" s="128"/>
      <c r="AV319" s="128"/>
    </row>
    <row r="320" ht="16.5" customHeight="1">
      <c r="A320" s="128"/>
      <c r="F320" s="128"/>
      <c r="G320" s="128"/>
      <c r="H320" s="128"/>
      <c r="I320" s="128"/>
      <c r="L320" s="128"/>
      <c r="M320" s="128"/>
      <c r="N320" s="128"/>
      <c r="O320" s="128"/>
      <c r="P320" s="128"/>
      <c r="Q320" s="128"/>
      <c r="R320" s="128"/>
      <c r="S320" s="128"/>
      <c r="T320" s="128"/>
      <c r="U320" s="128"/>
      <c r="Y320" s="128"/>
      <c r="Z320" s="161"/>
      <c r="AA320" s="128"/>
      <c r="AB320" s="128"/>
      <c r="AC320" s="128"/>
      <c r="AD320" s="128"/>
      <c r="AE320" s="128"/>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V336" s="128"/>
      <c r="W336" s="128"/>
      <c r="X336" s="128"/>
      <c r="Y336" s="128"/>
      <c r="Z336" s="161"/>
      <c r="AA336" s="128"/>
      <c r="AB336" s="128"/>
      <c r="AC336" s="128"/>
      <c r="AD336" s="128"/>
      <c r="AE336" s="128"/>
      <c r="AF336" s="128"/>
      <c r="AH336" s="128"/>
      <c r="AI336" s="162"/>
      <c r="AJ336" s="162"/>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5"/>
      <c r="AK337" s="162"/>
      <c r="AL337" s="162"/>
      <c r="AM337" s="128"/>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Y338" s="128"/>
      <c r="Z338" s="161"/>
      <c r="AA338" s="128"/>
      <c r="AB338" s="128"/>
      <c r="AC338" s="128"/>
      <c r="AD338" s="128"/>
      <c r="AE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2"/>
      <c r="AK339" s="162"/>
      <c r="AL339" s="162"/>
      <c r="AQ339" s="128"/>
      <c r="AR339" s="128"/>
      <c r="AS339" s="128"/>
      <c r="AT339" s="128"/>
      <c r="AU339" s="128"/>
      <c r="AV339" s="128"/>
    </row>
    <row r="340" ht="16.5" customHeight="1">
      <c r="F340" s="128"/>
      <c r="G340" s="128"/>
      <c r="H340" s="128"/>
      <c r="I340" s="128"/>
      <c r="L340" s="128"/>
      <c r="M340" s="128"/>
      <c r="N340" s="128"/>
      <c r="O340" s="128"/>
      <c r="P340" s="128"/>
      <c r="Q340" s="128"/>
      <c r="R340" s="128"/>
      <c r="S340" s="128"/>
      <c r="T340" s="128"/>
      <c r="U340" s="128"/>
      <c r="Z340" s="161"/>
      <c r="AH340" s="128"/>
      <c r="AI340" s="162"/>
      <c r="AJ340" s="162"/>
      <c r="AK340" s="162"/>
      <c r="AL340" s="162"/>
      <c r="AQ340" s="128"/>
      <c r="AR340" s="128"/>
      <c r="AS340" s="128"/>
      <c r="AT340" s="128"/>
      <c r="AU340" s="128"/>
      <c r="AV340" s="128"/>
    </row>
    <row r="341" ht="16.5" customHeight="1">
      <c r="F341" s="128"/>
      <c r="G341" s="128"/>
      <c r="H341" s="128"/>
      <c r="I341" s="128"/>
      <c r="L341" s="128"/>
      <c r="M341" s="128"/>
      <c r="N341" s="128"/>
      <c r="O341" s="128"/>
      <c r="P341" s="128"/>
      <c r="Q341" s="128"/>
      <c r="R341" s="128"/>
      <c r="S341" s="128"/>
      <c r="T341" s="128"/>
      <c r="U341" s="128"/>
      <c r="Z341" s="161"/>
      <c r="AH341" s="128"/>
      <c r="AI341" s="162"/>
      <c r="AJ341" s="162"/>
      <c r="AK341" s="162"/>
      <c r="AL341" s="162"/>
      <c r="AQ341" s="128"/>
      <c r="AR341" s="128"/>
      <c r="AS341" s="128"/>
      <c r="AT341" s="128"/>
      <c r="AU341" s="128"/>
      <c r="AV341" s="128"/>
    </row>
    <row r="342" ht="16.5" customHeight="1">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Y342" s="128"/>
      <c r="Z342" s="161"/>
      <c r="AC342" s="128"/>
      <c r="AD342" s="128"/>
      <c r="AE342" s="128"/>
      <c r="AF342" s="128"/>
      <c r="AH342" s="128"/>
      <c r="AI342" s="162"/>
      <c r="AJ342" s="162"/>
      <c r="AK342" s="128"/>
      <c r="AL342" s="128"/>
      <c r="AM342" s="128"/>
      <c r="AN342" s="128"/>
      <c r="AO342" s="120"/>
      <c r="AQ342" s="128"/>
      <c r="AR342" s="128"/>
      <c r="AS342" s="128"/>
      <c r="AT342" s="128"/>
      <c r="AU342" s="128"/>
      <c r="AV342" s="128"/>
    </row>
    <row r="343" ht="16.5" customHeight="1">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Y343" s="128"/>
      <c r="Z343" s="161"/>
      <c r="AC343" s="128"/>
      <c r="AD343" s="128"/>
      <c r="AE343" s="128"/>
      <c r="AF343" s="128"/>
      <c r="AH343" s="128"/>
      <c r="AI343" s="162"/>
      <c r="AJ343" s="162"/>
      <c r="AK343" s="128"/>
      <c r="AL343" s="128"/>
      <c r="AM343" s="128"/>
      <c r="AN343" s="128"/>
      <c r="AO343" s="120"/>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3"/>
      <c r="AK358" s="162"/>
      <c r="AL358" s="162"/>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3"/>
      <c r="AK359" s="162"/>
      <c r="AL359" s="162"/>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Z365" s="161"/>
      <c r="AH365" s="128"/>
      <c r="AI365" s="162"/>
      <c r="AJ365" s="162"/>
      <c r="AK365" s="162"/>
      <c r="AL365" s="162"/>
      <c r="AM365" s="128"/>
      <c r="AN365" s="128"/>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Z366" s="161"/>
      <c r="AH366" s="128"/>
      <c r="AI366" s="162"/>
      <c r="AJ366" s="162"/>
      <c r="AK366" s="162"/>
      <c r="AL366" s="162"/>
      <c r="AM366" s="128"/>
      <c r="AN366" s="128"/>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Z394" s="161"/>
      <c r="AH394" s="128"/>
      <c r="AI394" s="162"/>
      <c r="AJ394" s="162"/>
      <c r="AK394" s="162"/>
      <c r="AL394" s="162"/>
      <c r="AM394" s="128"/>
      <c r="AN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Q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Q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F443" s="128"/>
      <c r="G443" s="128"/>
      <c r="H443" s="128"/>
      <c r="I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F444" s="128"/>
      <c r="G444" s="128"/>
      <c r="H444" s="128"/>
      <c r="I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C446" s="128"/>
      <c r="D446" s="128"/>
      <c r="E446" s="128"/>
      <c r="F446" s="128"/>
      <c r="G446" s="128"/>
      <c r="H446" s="128"/>
      <c r="I446" s="128"/>
      <c r="J446" s="128"/>
      <c r="K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C447" s="128"/>
      <c r="D447" s="128"/>
      <c r="E447" s="128"/>
      <c r="F447" s="128"/>
      <c r="G447" s="128"/>
      <c r="H447" s="128"/>
      <c r="I447" s="128"/>
      <c r="J447" s="128"/>
      <c r="K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F452" s="128"/>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M461" s="128"/>
      <c r="AN461" s="128"/>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M462" s="128"/>
      <c r="AN462" s="128"/>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M476" s="128"/>
      <c r="AN476" s="128"/>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M477" s="164"/>
      <c r="AN477" s="164"/>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D480" s="128"/>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28"/>
      <c r="AD485" s="128"/>
      <c r="AH485" s="128"/>
      <c r="AI485" s="162"/>
      <c r="AJ485" s="162"/>
      <c r="AK485" s="162"/>
      <c r="AL485" s="162"/>
      <c r="AQ485" s="128"/>
      <c r="AR485" s="128"/>
      <c r="AS485" s="128"/>
      <c r="AT485" s="128"/>
      <c r="AU485" s="128"/>
      <c r="AV485" s="128"/>
    </row>
    <row r="486" ht="16.5" customHeight="1">
      <c r="A486" s="128"/>
      <c r="C486" s="128"/>
      <c r="D486" s="128"/>
      <c r="E486" s="128"/>
      <c r="F486" s="128"/>
      <c r="G486" s="128"/>
      <c r="H486" s="128"/>
      <c r="I486" s="128"/>
      <c r="J486" s="128"/>
      <c r="K486" s="128"/>
      <c r="L486" s="128"/>
      <c r="M486" s="128"/>
      <c r="N486" s="128"/>
      <c r="O486" s="128"/>
      <c r="P486" s="128"/>
      <c r="Q486" s="128"/>
      <c r="R486" s="128"/>
      <c r="S486" s="128"/>
      <c r="T486" s="128"/>
      <c r="Z486" s="161"/>
      <c r="AD486" s="128"/>
      <c r="AH486" s="128"/>
      <c r="AI486" s="162"/>
      <c r="AJ486" s="128"/>
      <c r="AK486" s="162"/>
      <c r="AL486" s="162"/>
      <c r="AQ486" s="128"/>
      <c r="AR486" s="128"/>
      <c r="AS486" s="128"/>
      <c r="AT486" s="128"/>
      <c r="AU486" s="128"/>
      <c r="AV486" s="128"/>
    </row>
    <row r="487" ht="16.5" customHeight="1">
      <c r="A487" s="128"/>
      <c r="C487" s="128"/>
      <c r="D487" s="128"/>
      <c r="E487" s="128"/>
      <c r="F487" s="128"/>
      <c r="G487" s="128"/>
      <c r="H487" s="128"/>
      <c r="I487" s="128"/>
      <c r="J487" s="128"/>
      <c r="K487" s="128"/>
      <c r="L487" s="128"/>
      <c r="M487" s="128"/>
      <c r="N487" s="128"/>
      <c r="O487" s="128"/>
      <c r="P487" s="128"/>
      <c r="Q487" s="128"/>
      <c r="R487" s="128"/>
      <c r="S487" s="128"/>
      <c r="T487" s="128"/>
      <c r="Z487" s="161"/>
      <c r="AH487" s="128"/>
      <c r="AI487" s="162"/>
      <c r="AJ487" s="128"/>
      <c r="AK487" s="162"/>
      <c r="AL487" s="162"/>
      <c r="AQ487" s="128"/>
      <c r="AR487" s="128"/>
      <c r="AS487" s="128"/>
      <c r="AT487" s="128"/>
      <c r="AU487" s="128"/>
      <c r="AV487" s="128"/>
    </row>
    <row r="488" ht="16.5" customHeight="1">
      <c r="A488" s="128"/>
      <c r="B488" s="128"/>
      <c r="C488" s="128"/>
      <c r="D488" s="128"/>
      <c r="E488" s="128"/>
      <c r="F488" s="128"/>
      <c r="G488" s="128"/>
      <c r="H488" s="128"/>
      <c r="I488" s="128"/>
      <c r="J488" s="128"/>
      <c r="K488" s="128"/>
      <c r="L488" s="128"/>
      <c r="M488" s="128"/>
      <c r="N488" s="128"/>
      <c r="O488" s="128"/>
      <c r="P488" s="128"/>
      <c r="Q488" s="128"/>
      <c r="R488" s="128"/>
      <c r="S488" s="128"/>
      <c r="T488" s="128"/>
      <c r="V488" s="128"/>
      <c r="W488" s="128"/>
      <c r="Y488" s="128"/>
      <c r="Z488" s="161"/>
      <c r="AC488" s="128"/>
      <c r="AD488" s="128"/>
      <c r="AE488" s="128"/>
      <c r="AF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Y489" s="128"/>
      <c r="Z489" s="161"/>
      <c r="AA489" s="128"/>
      <c r="AB489" s="128"/>
      <c r="AC489" s="128"/>
      <c r="AD489" s="128"/>
      <c r="AE489" s="128"/>
      <c r="AF489" s="128"/>
      <c r="AH489" s="128"/>
      <c r="AI489" s="162"/>
      <c r="AJ489" s="128"/>
      <c r="AK489" s="162"/>
      <c r="AL489" s="162"/>
      <c r="AQ489" s="128"/>
      <c r="AR489" s="128"/>
      <c r="AS489" s="128"/>
      <c r="AT489" s="128"/>
      <c r="AU489" s="128"/>
      <c r="AV489" s="128"/>
    </row>
    <row r="490" ht="16.5" customHeight="1">
      <c r="A490" s="128"/>
      <c r="C490" s="128"/>
      <c r="D490" s="128"/>
      <c r="E490" s="128"/>
      <c r="F490" s="128"/>
      <c r="G490" s="128"/>
      <c r="H490" s="128"/>
      <c r="I490" s="128"/>
      <c r="J490" s="128"/>
      <c r="K490" s="128"/>
      <c r="L490" s="128"/>
      <c r="M490" s="128"/>
      <c r="N490" s="128"/>
      <c r="O490" s="128"/>
      <c r="P490" s="128"/>
      <c r="Q490" s="128"/>
      <c r="R490" s="128"/>
      <c r="S490" s="128"/>
      <c r="T490" s="128"/>
      <c r="Y490" s="128"/>
      <c r="Z490" s="161"/>
      <c r="AA490" s="128"/>
      <c r="AB490" s="128"/>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V506" s="128"/>
      <c r="W506" s="128"/>
      <c r="X506" s="128"/>
      <c r="Y506" s="128"/>
      <c r="Z506" s="161"/>
      <c r="AA506" s="128"/>
      <c r="AB506" s="128"/>
      <c r="AC506" s="128"/>
      <c r="AD506" s="128"/>
      <c r="AE506" s="128"/>
      <c r="AF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62"/>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Y508" s="128"/>
      <c r="Z508" s="161"/>
      <c r="AA508" s="128"/>
      <c r="AB508" s="128"/>
      <c r="AC508" s="128"/>
      <c r="AD508" s="128"/>
      <c r="AE508" s="128"/>
      <c r="AH508" s="128"/>
      <c r="AI508" s="162"/>
      <c r="AJ508" s="162"/>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C510" s="128"/>
      <c r="D510" s="128"/>
      <c r="E510" s="128"/>
      <c r="F510" s="128"/>
      <c r="G510" s="128"/>
      <c r="H510" s="128"/>
      <c r="I510" s="128"/>
      <c r="J510" s="128"/>
      <c r="K510" s="128"/>
      <c r="L510" s="128"/>
      <c r="M510" s="128"/>
      <c r="N510" s="128"/>
      <c r="O510" s="128"/>
      <c r="P510" s="128"/>
      <c r="Q510" s="128"/>
      <c r="R510" s="128"/>
      <c r="S510" s="128"/>
      <c r="T510" s="128"/>
      <c r="Z510" s="161"/>
      <c r="AH510" s="128"/>
      <c r="AI510" s="162"/>
      <c r="AJ510" s="162"/>
      <c r="AK510" s="162"/>
      <c r="AL510" s="162"/>
      <c r="AQ510" s="128"/>
      <c r="AR510" s="128"/>
      <c r="AS510" s="128"/>
      <c r="AT510" s="128"/>
      <c r="AU510" s="128"/>
      <c r="AV510" s="128"/>
    </row>
    <row r="511" ht="16.5" customHeight="1">
      <c r="C511" s="128"/>
      <c r="D511" s="128"/>
      <c r="E511" s="128"/>
      <c r="F511" s="128"/>
      <c r="G511" s="128"/>
      <c r="H511" s="128"/>
      <c r="I511" s="128"/>
      <c r="J511" s="128"/>
      <c r="K511" s="128"/>
      <c r="L511" s="128"/>
      <c r="M511" s="128"/>
      <c r="N511" s="128"/>
      <c r="O511" s="128"/>
      <c r="P511" s="128"/>
      <c r="Q511" s="128"/>
      <c r="R511" s="128"/>
      <c r="S511" s="128"/>
      <c r="T511" s="128"/>
      <c r="Z511" s="161"/>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Z513" s="161"/>
      <c r="AF513" s="128"/>
      <c r="AH513" s="128"/>
      <c r="AI513" s="162"/>
      <c r="AJ513" s="162"/>
      <c r="AK513" s="128"/>
      <c r="AL513" s="128"/>
      <c r="AM513" s="128"/>
      <c r="AN513" s="128"/>
      <c r="AO513" s="120"/>
      <c r="AQ513" s="128"/>
      <c r="AR513" s="128"/>
      <c r="AS513" s="128"/>
      <c r="AT513" s="128"/>
      <c r="AU513" s="128"/>
      <c r="AV513" s="128"/>
    </row>
    <row r="514" ht="16.5" customHeight="1">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Z514" s="161"/>
      <c r="AF514" s="128"/>
      <c r="AH514" s="128"/>
      <c r="AI514" s="162"/>
      <c r="AJ514" s="162"/>
      <c r="AK514" s="128"/>
      <c r="AL514" s="128"/>
      <c r="AM514" s="128"/>
      <c r="AN514" s="128"/>
      <c r="AO514" s="120"/>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3"/>
      <c r="AK529" s="162"/>
      <c r="AL529" s="162"/>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3"/>
      <c r="AK530" s="162"/>
      <c r="AL530" s="162"/>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Z536" s="161"/>
      <c r="AH536" s="128"/>
      <c r="AI536" s="162"/>
      <c r="AJ536" s="162"/>
      <c r="AK536" s="162"/>
      <c r="AL536" s="162"/>
      <c r="AM536" s="128"/>
      <c r="AN536" s="128"/>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Z537" s="161"/>
      <c r="AH537" s="128"/>
      <c r="AI537" s="162"/>
      <c r="AJ537" s="162"/>
      <c r="AK537" s="162"/>
      <c r="AL537" s="162"/>
      <c r="AM537" s="128"/>
      <c r="AN537" s="128"/>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M632" s="128"/>
      <c r="AN632" s="128"/>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M633" s="128"/>
      <c r="AN633" s="128"/>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M647" s="128"/>
      <c r="AN647" s="128"/>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M648" s="164"/>
      <c r="AN648" s="164"/>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AH656" s="128"/>
      <c r="AI656" s="162"/>
      <c r="AJ656" s="162"/>
      <c r="AK656" s="162"/>
      <c r="AL656" s="162"/>
      <c r="AQ656" s="128"/>
      <c r="AR656" s="128"/>
      <c r="AS656" s="128"/>
      <c r="AT656" s="128"/>
      <c r="AU656" s="128"/>
      <c r="AV656" s="128"/>
    </row>
    <row r="657" ht="16.5" customHeight="1">
      <c r="A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C658" s="128"/>
      <c r="D658" s="128"/>
      <c r="E658" s="128"/>
      <c r="F658" s="128"/>
      <c r="G658" s="128"/>
      <c r="H658" s="128"/>
      <c r="I658" s="128"/>
      <c r="J658" s="128"/>
      <c r="K658" s="128"/>
      <c r="L658" s="128"/>
      <c r="M658" s="128"/>
      <c r="N658" s="128"/>
      <c r="O658" s="128"/>
      <c r="P658" s="128"/>
      <c r="Q658" s="128"/>
      <c r="R658" s="128"/>
      <c r="S658" s="128"/>
      <c r="T658" s="128"/>
      <c r="U658" s="128"/>
      <c r="Z658" s="161"/>
      <c r="AH658" s="128"/>
      <c r="AI658" s="162"/>
      <c r="AJ658" s="128"/>
      <c r="AK658" s="162"/>
      <c r="AL658" s="162"/>
      <c r="AQ658" s="128"/>
      <c r="AR658" s="128"/>
      <c r="AS658" s="128"/>
      <c r="AT658" s="128"/>
      <c r="AU658" s="128"/>
      <c r="AV658" s="128"/>
    </row>
    <row r="659" ht="16.5" customHeight="1">
      <c r="A659" s="128"/>
      <c r="B659" s="128"/>
      <c r="C659" s="128"/>
      <c r="D659" s="128"/>
      <c r="E659" s="128"/>
      <c r="F659" s="128"/>
      <c r="G659" s="128"/>
      <c r="H659" s="128"/>
      <c r="I659" s="128"/>
      <c r="J659" s="128"/>
      <c r="K659" s="128"/>
      <c r="L659" s="128"/>
      <c r="M659" s="128"/>
      <c r="N659" s="128"/>
      <c r="O659" s="128"/>
      <c r="P659" s="128"/>
      <c r="Q659" s="128"/>
      <c r="R659" s="128"/>
      <c r="S659" s="128"/>
      <c r="T659" s="128"/>
      <c r="U659" s="128"/>
      <c r="Z659" s="161"/>
      <c r="AF659" s="128"/>
      <c r="AH659" s="128"/>
      <c r="AI659" s="162"/>
      <c r="AJ659" s="128"/>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Y660" s="128"/>
      <c r="Z660" s="161"/>
      <c r="AA660" s="128"/>
      <c r="AB660" s="128"/>
      <c r="AC660" s="128"/>
      <c r="AD660" s="128"/>
      <c r="AE660" s="128"/>
      <c r="AF660" s="128"/>
      <c r="AH660" s="128"/>
      <c r="AI660" s="162"/>
      <c r="AJ660" s="128"/>
      <c r="AK660" s="162"/>
      <c r="AL660" s="162"/>
      <c r="AQ660" s="128"/>
      <c r="AR660" s="128"/>
      <c r="AS660" s="128"/>
      <c r="AT660" s="128"/>
      <c r="AU660" s="128"/>
      <c r="AV660" s="128"/>
    </row>
    <row r="661" ht="16.5" customHeight="1">
      <c r="A661" s="128"/>
      <c r="C661" s="128"/>
      <c r="D661" s="128"/>
      <c r="E661" s="128"/>
      <c r="F661" s="128"/>
      <c r="G661" s="128"/>
      <c r="H661" s="128"/>
      <c r="I661" s="128"/>
      <c r="J661" s="128"/>
      <c r="K661" s="128"/>
      <c r="L661" s="128"/>
      <c r="M661" s="128"/>
      <c r="N661" s="128"/>
      <c r="O661" s="128"/>
      <c r="P661" s="128"/>
      <c r="Q661" s="128"/>
      <c r="R661" s="128"/>
      <c r="S661" s="128"/>
      <c r="T661" s="128"/>
      <c r="U661" s="128"/>
      <c r="Y661" s="128"/>
      <c r="Z661" s="161"/>
      <c r="AA661" s="128"/>
      <c r="AB661" s="128"/>
      <c r="AC661" s="128"/>
      <c r="AD661" s="128"/>
      <c r="AE661" s="128"/>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Y674" s="128"/>
      <c r="Z674" s="161"/>
      <c r="AA674" s="128"/>
      <c r="AC674" s="128"/>
      <c r="AE674" s="128"/>
      <c r="AF674" s="128"/>
      <c r="AG674" s="128"/>
      <c r="AH674" s="128"/>
      <c r="AI674" s="162"/>
      <c r="AJ674" s="162"/>
      <c r="AK674" s="128"/>
      <c r="AL674" s="128"/>
      <c r="AM674" s="128"/>
      <c r="AN674" s="128"/>
      <c r="AO674" s="120"/>
      <c r="AQ674" s="128"/>
      <c r="AR674" s="128"/>
      <c r="AS674" s="128"/>
      <c r="AT674" s="128"/>
      <c r="AU674" s="128"/>
      <c r="AV674" s="128"/>
    </row>
    <row r="675" ht="16.5" customHeight="1">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Y675" s="128"/>
      <c r="Z675" s="161"/>
      <c r="AA675" s="128"/>
      <c r="AC675" s="128"/>
      <c r="AE675" s="128"/>
      <c r="AF675" s="128"/>
      <c r="AG675" s="128"/>
      <c r="AH675" s="128"/>
      <c r="AI675" s="162"/>
      <c r="AJ675" s="162"/>
      <c r="AK675" s="128"/>
      <c r="AL675" s="128"/>
      <c r="AM675" s="128"/>
      <c r="AN675" s="128"/>
      <c r="AO675" s="120"/>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H690" s="128"/>
      <c r="AI690" s="162"/>
      <c r="AJ690" s="163"/>
      <c r="AK690" s="162"/>
      <c r="AL690" s="162"/>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3"/>
      <c r="AK691" s="162"/>
      <c r="AL691" s="162"/>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Z697" s="161"/>
      <c r="AH697" s="128"/>
      <c r="AI697" s="162"/>
      <c r="AJ697" s="162"/>
      <c r="AK697" s="162"/>
      <c r="AL697" s="162"/>
      <c r="AM697" s="128"/>
      <c r="AN697" s="128"/>
      <c r="AQ697" s="128"/>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W698" s="128"/>
      <c r="Z698" s="161"/>
      <c r="AH698" s="128"/>
      <c r="AI698" s="162"/>
      <c r="AJ698" s="162"/>
      <c r="AK698" s="162"/>
      <c r="AL698" s="162"/>
      <c r="AM698" s="128"/>
      <c r="AN698" s="128"/>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Z700" s="161"/>
      <c r="AH700" s="128"/>
      <c r="AI700" s="162"/>
      <c r="AJ700" s="162"/>
      <c r="AK700" s="162"/>
      <c r="AL700" s="162"/>
      <c r="AM700" s="128"/>
      <c r="AN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Q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W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W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F772" s="128"/>
      <c r="G772" s="128"/>
      <c r="H772" s="128"/>
      <c r="I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C774" s="128"/>
      <c r="D774" s="128"/>
      <c r="E774" s="128"/>
      <c r="F774" s="128"/>
      <c r="G774" s="128"/>
      <c r="H774" s="128"/>
      <c r="I774" s="128"/>
      <c r="J774" s="128"/>
      <c r="K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F777" s="128"/>
      <c r="G777" s="128"/>
      <c r="H777" s="128"/>
      <c r="I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C779" s="128"/>
      <c r="D779" s="128"/>
      <c r="E779" s="128"/>
      <c r="F779" s="128"/>
      <c r="G779" s="128"/>
      <c r="H779" s="128"/>
      <c r="I779" s="128"/>
      <c r="J779" s="128"/>
      <c r="K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M793" s="128"/>
      <c r="AN793" s="128"/>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M794" s="128"/>
      <c r="AN794" s="128"/>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M808" s="128"/>
      <c r="AN808" s="128"/>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M809" s="164"/>
      <c r="AN809" s="164"/>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AH817" s="128"/>
      <c r="AI817" s="162"/>
      <c r="AJ817" s="162"/>
      <c r="AK817" s="162"/>
      <c r="AL817" s="162"/>
      <c r="AQ817" s="128"/>
      <c r="AR817" s="128"/>
      <c r="AS817" s="128"/>
      <c r="AT817" s="128"/>
      <c r="AU817" s="128"/>
      <c r="AV817" s="128"/>
    </row>
    <row r="818" ht="16.5" customHeight="1">
      <c r="A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C819" s="128"/>
      <c r="D819" s="128"/>
      <c r="E819" s="128"/>
      <c r="F819" s="128"/>
      <c r="G819" s="128"/>
      <c r="H819" s="128"/>
      <c r="I819" s="128"/>
      <c r="J819" s="128"/>
      <c r="K819" s="128"/>
      <c r="L819" s="128"/>
      <c r="M819" s="128"/>
      <c r="N819" s="128"/>
      <c r="O819" s="128"/>
      <c r="P819" s="128"/>
      <c r="Q819" s="128"/>
      <c r="R819" s="128"/>
      <c r="S819" s="128"/>
      <c r="T819" s="128"/>
      <c r="U819" s="128"/>
      <c r="Z819" s="161"/>
      <c r="AH819" s="128"/>
      <c r="AI819" s="162"/>
      <c r="AJ819" s="128"/>
      <c r="AK819" s="162"/>
      <c r="AL819" s="162"/>
      <c r="AQ819" s="128"/>
      <c r="AR819" s="128"/>
      <c r="AS819" s="128"/>
      <c r="AT819" s="128"/>
      <c r="AU819" s="128"/>
      <c r="AV819" s="128"/>
    </row>
    <row r="820" ht="16.5" customHeight="1">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Z820" s="161"/>
      <c r="AB820" s="128"/>
      <c r="AF820" s="128"/>
      <c r="AH820" s="128"/>
      <c r="AI820" s="162"/>
      <c r="AJ820" s="128"/>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Y821" s="128"/>
      <c r="Z821" s="161"/>
      <c r="AA821" s="128"/>
      <c r="AB821" s="128"/>
      <c r="AC821" s="128"/>
      <c r="AD821" s="128"/>
      <c r="AE821" s="128"/>
      <c r="AF821" s="128"/>
      <c r="AH821" s="128"/>
      <c r="AI821" s="162"/>
      <c r="AJ821" s="128"/>
      <c r="AK821" s="162"/>
      <c r="AL821" s="162"/>
      <c r="AQ821" s="128"/>
      <c r="AR821" s="128"/>
      <c r="AS821" s="128"/>
      <c r="AT821" s="128"/>
      <c r="AU821" s="128"/>
      <c r="AV821" s="128"/>
    </row>
    <row r="822" ht="16.5" customHeight="1">
      <c r="A822" s="128"/>
      <c r="C822" s="128"/>
      <c r="D822" s="128"/>
      <c r="E822" s="128"/>
      <c r="F822" s="128"/>
      <c r="G822" s="128"/>
      <c r="H822" s="128"/>
      <c r="I822" s="128"/>
      <c r="J822" s="128"/>
      <c r="K822" s="128"/>
      <c r="L822" s="128"/>
      <c r="M822" s="128"/>
      <c r="N822" s="128"/>
      <c r="O822" s="128"/>
      <c r="P822" s="128"/>
      <c r="Q822" s="128"/>
      <c r="R822" s="128"/>
      <c r="S822" s="128"/>
      <c r="T822" s="128"/>
      <c r="U822" s="128"/>
      <c r="Y822" s="128"/>
      <c r="Z822" s="161"/>
      <c r="AA822" s="128"/>
      <c r="AB822" s="128"/>
      <c r="AC822" s="128"/>
      <c r="AD822" s="128"/>
      <c r="AE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W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W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61"/>
      <c r="AA838" s="128"/>
      <c r="AB838" s="128"/>
      <c r="AC838" s="128"/>
      <c r="AD838" s="128"/>
      <c r="AE838" s="128"/>
      <c r="AF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62"/>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Y840" s="128"/>
      <c r="Z840" s="161"/>
      <c r="AA840" s="128"/>
      <c r="AB840" s="128"/>
      <c r="AC840" s="128"/>
      <c r="AD840" s="128"/>
      <c r="AE840" s="128"/>
      <c r="AH840" s="128"/>
      <c r="AI840" s="162"/>
      <c r="AJ840" s="162"/>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C842" s="128"/>
      <c r="D842" s="128"/>
      <c r="E842" s="128"/>
      <c r="F842" s="128"/>
      <c r="G842" s="128"/>
      <c r="H842" s="128"/>
      <c r="I842" s="128"/>
      <c r="J842" s="128"/>
      <c r="K842" s="128"/>
      <c r="L842" s="128"/>
      <c r="M842" s="128"/>
      <c r="N842" s="128"/>
      <c r="O842" s="128"/>
      <c r="P842" s="128"/>
      <c r="Q842" s="128"/>
      <c r="R842" s="128"/>
      <c r="S842" s="128"/>
      <c r="T842" s="128"/>
      <c r="U842" s="128"/>
      <c r="Z842" s="161"/>
      <c r="AH842" s="128"/>
      <c r="AI842" s="162"/>
      <c r="AJ842" s="162"/>
      <c r="AK842" s="162"/>
      <c r="AL842" s="162"/>
      <c r="AQ842" s="128"/>
      <c r="AR842" s="128"/>
      <c r="AS842" s="128"/>
      <c r="AT842" s="128"/>
      <c r="AU842" s="128"/>
      <c r="AV842" s="128"/>
    </row>
    <row r="843" ht="16.5" customHeight="1">
      <c r="C843" s="128"/>
      <c r="D843" s="128"/>
      <c r="E843" s="128"/>
      <c r="F843" s="128"/>
      <c r="G843" s="128"/>
      <c r="H843" s="128"/>
      <c r="I843" s="128"/>
      <c r="J843" s="128"/>
      <c r="K843" s="128"/>
      <c r="L843" s="128"/>
      <c r="M843" s="128"/>
      <c r="N843" s="128"/>
      <c r="O843" s="128"/>
      <c r="P843" s="128"/>
      <c r="Q843" s="128"/>
      <c r="R843" s="128"/>
      <c r="S843" s="128"/>
      <c r="T843" s="128"/>
      <c r="U843" s="128"/>
      <c r="Z843" s="161"/>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Y847" s="128"/>
      <c r="Z847" s="161"/>
      <c r="AA847" s="128"/>
      <c r="AF847" s="128"/>
      <c r="AH847" s="128"/>
      <c r="AI847" s="162"/>
      <c r="AJ847" s="162"/>
      <c r="AK847" s="128"/>
      <c r="AL847" s="128"/>
      <c r="AM847" s="128"/>
      <c r="AN847" s="128"/>
      <c r="AO847" s="120"/>
      <c r="AQ847" s="128"/>
      <c r="AR847" s="128"/>
      <c r="AS847" s="128"/>
      <c r="AT847" s="128"/>
      <c r="AU847" s="128"/>
      <c r="AV847" s="128"/>
    </row>
    <row r="848" ht="16.5" customHeight="1">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Y848" s="128"/>
      <c r="Z848" s="161"/>
      <c r="AA848" s="128"/>
      <c r="AF848" s="128"/>
      <c r="AH848" s="128"/>
      <c r="AI848" s="162"/>
      <c r="AJ848" s="162"/>
      <c r="AK848" s="128"/>
      <c r="AL848" s="128"/>
      <c r="AM848" s="128"/>
      <c r="AN848" s="128"/>
      <c r="AO848" s="120"/>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Q856" s="128"/>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Q861" s="128"/>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3"/>
      <c r="AK863" s="162"/>
      <c r="AL863" s="162"/>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3"/>
      <c r="AK864" s="162"/>
      <c r="AL864" s="162"/>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Z870" s="161"/>
      <c r="AH870" s="128"/>
      <c r="AI870" s="162"/>
      <c r="AJ870" s="162"/>
      <c r="AK870" s="162"/>
      <c r="AL870" s="162"/>
      <c r="AM870" s="128"/>
      <c r="AN870" s="128"/>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Z871" s="161"/>
      <c r="AH871" s="128"/>
      <c r="AI871" s="162"/>
      <c r="AJ871" s="162"/>
      <c r="AK871" s="162"/>
      <c r="AL871" s="162"/>
      <c r="AM871" s="128"/>
      <c r="AN871" s="128"/>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A875" s="128"/>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Y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Y878" s="128"/>
      <c r="Z878" s="161"/>
      <c r="AA878" s="128"/>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Z879" s="161"/>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Z880" s="161"/>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Y900" s="128"/>
      <c r="Z900" s="161"/>
      <c r="AA900" s="128"/>
      <c r="AF900" s="128"/>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Z902" s="161"/>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F945" s="128"/>
      <c r="G945" s="128"/>
      <c r="H945" s="128"/>
      <c r="I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C947" s="128"/>
      <c r="D947" s="128"/>
      <c r="E947" s="128"/>
      <c r="F947" s="128"/>
      <c r="G947" s="128"/>
      <c r="H947" s="128"/>
      <c r="I947" s="128"/>
      <c r="J947" s="128"/>
      <c r="K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F950" s="128"/>
      <c r="G950" s="128"/>
      <c r="H950" s="128"/>
      <c r="I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C952" s="128"/>
      <c r="D952" s="128"/>
      <c r="E952" s="128"/>
      <c r="F952" s="128"/>
      <c r="G952" s="128"/>
      <c r="H952" s="128"/>
      <c r="I952" s="128"/>
      <c r="J952" s="128"/>
      <c r="K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M966" s="128"/>
      <c r="AN966" s="128"/>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M967" s="128"/>
      <c r="AN967" s="128"/>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Z981" s="161"/>
      <c r="AF981" s="128"/>
      <c r="AH981" s="128"/>
      <c r="AI981" s="162"/>
      <c r="AJ981" s="162"/>
      <c r="AK981" s="162"/>
      <c r="AL981" s="162"/>
      <c r="AM981" s="128"/>
      <c r="AN981" s="128"/>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F982" s="128"/>
      <c r="AH982" s="128"/>
      <c r="AI982" s="162"/>
      <c r="AJ982" s="162"/>
      <c r="AK982" s="162"/>
      <c r="AL982" s="162"/>
      <c r="AM982" s="164"/>
      <c r="AN982" s="164"/>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Z983" s="161"/>
      <c r="AH983" s="128"/>
      <c r="AI983" s="162"/>
      <c r="AJ983" s="162"/>
      <c r="AK983" s="162"/>
      <c r="AL983" s="162"/>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H984" s="128"/>
      <c r="AI984" s="162"/>
      <c r="AJ984" s="162"/>
      <c r="AK984" s="162"/>
      <c r="AL984" s="162"/>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AH990" s="128"/>
      <c r="AI990" s="162"/>
      <c r="AJ990" s="162"/>
      <c r="AK990" s="162"/>
      <c r="AL990" s="162"/>
      <c r="AQ990" s="128"/>
      <c r="AR990" s="128"/>
      <c r="AS990" s="128"/>
      <c r="AT990" s="128"/>
      <c r="AU990" s="128"/>
      <c r="AV990" s="128"/>
    </row>
    <row r="991" ht="16.5" customHeight="1">
      <c r="A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28"/>
      <c r="AK991" s="162"/>
      <c r="AL991" s="162"/>
      <c r="AQ991" s="128"/>
      <c r="AR991" s="128"/>
      <c r="AS991" s="128"/>
      <c r="AT991" s="128"/>
      <c r="AU991" s="128"/>
      <c r="AV991" s="128"/>
    </row>
    <row r="992" ht="16.5" customHeight="1">
      <c r="A992" s="128"/>
      <c r="C992" s="128"/>
      <c r="D992" s="128"/>
      <c r="E992" s="128"/>
      <c r="F992" s="128"/>
      <c r="G992" s="128"/>
      <c r="H992" s="128"/>
      <c r="I992" s="128"/>
      <c r="J992" s="128"/>
      <c r="K992" s="128"/>
      <c r="L992" s="128"/>
      <c r="M992" s="128"/>
      <c r="N992" s="128"/>
      <c r="O992" s="128"/>
      <c r="P992" s="128"/>
      <c r="Q992" s="128"/>
      <c r="R992" s="128"/>
      <c r="S992" s="128"/>
      <c r="T992" s="128"/>
      <c r="U992" s="128"/>
      <c r="Z992" s="161"/>
      <c r="AH992" s="128"/>
      <c r="AI992" s="162"/>
      <c r="AJ992" s="128"/>
      <c r="AK992" s="162"/>
      <c r="AL992" s="162"/>
      <c r="AQ992" s="128"/>
      <c r="AR992" s="128"/>
      <c r="AS992" s="128"/>
      <c r="AT992" s="128"/>
      <c r="AU992" s="128"/>
      <c r="AV992" s="128"/>
    </row>
    <row r="993" ht="16.5" customHeight="1">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61"/>
      <c r="AA993" s="128"/>
      <c r="AB993" s="128"/>
      <c r="AF993" s="128"/>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Y994" s="128"/>
      <c r="Z994" s="161"/>
      <c r="AA994" s="128"/>
      <c r="AB994" s="128"/>
      <c r="AC994" s="128"/>
      <c r="AD994" s="128"/>
      <c r="AE994" s="128"/>
      <c r="AF994" s="128"/>
      <c r="AH994" s="128"/>
      <c r="AI994" s="162"/>
      <c r="AJ994" s="128"/>
      <c r="AK994" s="162"/>
      <c r="AL994" s="162"/>
      <c r="AQ994" s="128"/>
      <c r="AR994" s="128"/>
      <c r="AS994" s="128"/>
      <c r="AT994" s="128"/>
      <c r="AU994" s="128"/>
      <c r="AV994" s="128"/>
    </row>
    <row r="995" ht="16.5" customHeight="1">
      <c r="A995" s="128"/>
      <c r="C995" s="128"/>
      <c r="D995" s="128"/>
      <c r="E995" s="128"/>
      <c r="F995" s="128"/>
      <c r="G995" s="128"/>
      <c r="H995" s="128"/>
      <c r="I995" s="128"/>
      <c r="J995" s="128"/>
      <c r="K995" s="128"/>
      <c r="L995" s="128"/>
      <c r="M995" s="128"/>
      <c r="N995" s="128"/>
      <c r="O995" s="128"/>
      <c r="P995" s="128"/>
      <c r="Q995" s="128"/>
      <c r="R995" s="128"/>
      <c r="S995" s="128"/>
      <c r="T995" s="128"/>
      <c r="U995" s="128"/>
      <c r="Y995" s="128"/>
      <c r="Z995" s="161"/>
      <c r="AA995" s="128"/>
      <c r="AB995" s="128"/>
      <c r="AC995" s="128"/>
      <c r="AD995" s="128"/>
      <c r="AE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V998" s="128"/>
      <c r="X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Y1000" s="128"/>
      <c r="Z1000" s="161"/>
      <c r="AA1000" s="128"/>
      <c r="AB1000" s="128"/>
      <c r="AC1000" s="128"/>
      <c r="AD1000" s="128"/>
      <c r="AE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V1011" s="128"/>
      <c r="W1011" s="128"/>
      <c r="X1011" s="128"/>
      <c r="Y1011" s="128"/>
      <c r="Z1011" s="161"/>
      <c r="AA1011" s="128"/>
      <c r="AB1011" s="128"/>
      <c r="AC1011" s="128"/>
      <c r="AD1011" s="128"/>
      <c r="AE1011" s="128"/>
      <c r="AF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62"/>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Y1013" s="128"/>
      <c r="Z1013" s="161"/>
      <c r="AA1013" s="128"/>
      <c r="AB1013" s="128"/>
      <c r="AC1013" s="128"/>
      <c r="AD1013" s="128"/>
      <c r="AE1013" s="128"/>
      <c r="AH1013" s="128"/>
      <c r="AI1013" s="162"/>
      <c r="AJ1013" s="162"/>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V1014" s="128"/>
      <c r="W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C1015" s="128"/>
      <c r="D1015" s="128"/>
      <c r="E1015" s="128"/>
      <c r="F1015" s="128"/>
      <c r="G1015" s="128"/>
      <c r="H1015" s="128"/>
      <c r="I1015" s="128"/>
      <c r="J1015" s="128"/>
      <c r="K1015" s="128"/>
      <c r="L1015" s="128"/>
      <c r="M1015" s="128"/>
      <c r="N1015" s="128"/>
      <c r="O1015" s="128"/>
      <c r="P1015" s="128"/>
      <c r="Q1015" s="128"/>
      <c r="R1015" s="128"/>
      <c r="S1015" s="128"/>
      <c r="T1015" s="128"/>
      <c r="U1015" s="128"/>
      <c r="Z1015" s="161"/>
      <c r="AH1015" s="128"/>
      <c r="AI1015" s="162"/>
      <c r="AJ1015" s="162"/>
      <c r="AK1015" s="162"/>
      <c r="AL1015" s="162"/>
      <c r="AQ1015" s="128"/>
      <c r="AR1015" s="128"/>
      <c r="AS1015" s="128"/>
      <c r="AT1015" s="128"/>
      <c r="AU1015" s="128"/>
      <c r="AV1015" s="128"/>
    </row>
    <row r="1016" ht="16.5" customHeight="1">
      <c r="C1016" s="128"/>
      <c r="D1016" s="128"/>
      <c r="E1016" s="128"/>
      <c r="F1016" s="128"/>
      <c r="G1016" s="128"/>
      <c r="H1016" s="128"/>
      <c r="I1016" s="128"/>
      <c r="J1016" s="128"/>
      <c r="K1016" s="128"/>
      <c r="L1016" s="128"/>
      <c r="M1016" s="128"/>
      <c r="N1016" s="128"/>
      <c r="O1016" s="128"/>
      <c r="P1016" s="128"/>
      <c r="Q1016" s="128"/>
      <c r="R1016" s="128"/>
      <c r="S1016" s="128"/>
      <c r="T1016" s="128"/>
      <c r="U1016" s="128"/>
      <c r="Z1016" s="161"/>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F1019" s="128"/>
      <c r="AH1019" s="128"/>
      <c r="AI1019" s="162"/>
      <c r="AJ1019" s="162"/>
      <c r="AK1019" s="162"/>
      <c r="AL1019" s="162"/>
      <c r="AQ1019" s="128"/>
      <c r="AR1019" s="128"/>
      <c r="AS1019" s="128"/>
      <c r="AT1019" s="128"/>
      <c r="AU1019" s="128"/>
      <c r="AV1019" s="128"/>
    </row>
    <row r="1020" ht="16.5" customHeight="1">
      <c r="A1020" s="128"/>
      <c r="B1020" s="128"/>
      <c r="C1020" s="128"/>
      <c r="D1020" s="128"/>
      <c r="E1020" s="128"/>
      <c r="F1020" s="128"/>
      <c r="G1020" s="128"/>
      <c r="H1020" s="128"/>
      <c r="I1020" s="128"/>
      <c r="J1020" s="128"/>
      <c r="K1020" s="128"/>
      <c r="L1020" s="128"/>
      <c r="M1020" s="128"/>
      <c r="N1020" s="128"/>
      <c r="O1020" s="128"/>
      <c r="P1020" s="128"/>
      <c r="Q1020" s="128"/>
      <c r="R1020" s="128"/>
      <c r="S1020" s="128"/>
      <c r="T1020" s="128"/>
      <c r="U1020" s="128"/>
      <c r="V1020" s="128"/>
      <c r="W1020" s="128"/>
      <c r="Y1020" s="128"/>
      <c r="Z1020" s="161"/>
      <c r="AE1020" s="128"/>
      <c r="AF1020" s="128"/>
      <c r="AH1020" s="128"/>
      <c r="AI1020" s="162"/>
      <c r="AJ1020" s="162"/>
      <c r="AK1020" s="128"/>
      <c r="AL1020" s="128"/>
      <c r="AM1020" s="128"/>
      <c r="AN1020" s="128"/>
      <c r="AO1020" s="120"/>
      <c r="AQ1020" s="128"/>
      <c r="AR1020" s="128"/>
      <c r="AS1020" s="128"/>
      <c r="AT1020" s="128"/>
      <c r="AU1020" s="128"/>
      <c r="AV1020" s="128"/>
    </row>
    <row r="1021" ht="16.5" customHeight="1">
      <c r="A1021" s="128"/>
      <c r="B1021" s="128"/>
      <c r="C1021" s="128"/>
      <c r="D1021" s="128"/>
      <c r="E1021" s="128"/>
      <c r="F1021" s="128"/>
      <c r="G1021" s="128"/>
      <c r="H1021" s="128"/>
      <c r="I1021" s="128"/>
      <c r="J1021" s="128"/>
      <c r="K1021" s="128"/>
      <c r="L1021" s="128"/>
      <c r="M1021" s="128"/>
      <c r="N1021" s="128"/>
      <c r="O1021" s="128"/>
      <c r="P1021" s="128"/>
      <c r="Q1021" s="128"/>
      <c r="R1021" s="128"/>
      <c r="S1021" s="128"/>
      <c r="T1021" s="128"/>
      <c r="U1021" s="128"/>
      <c r="V1021" s="128"/>
      <c r="W1021" s="128"/>
      <c r="Y1021" s="128"/>
      <c r="Z1021" s="161"/>
      <c r="AE1021" s="128"/>
      <c r="AF1021" s="128"/>
      <c r="AH1021" s="128"/>
      <c r="AI1021" s="162"/>
      <c r="AJ1021" s="162"/>
      <c r="AK1021" s="128"/>
      <c r="AL1021" s="128"/>
      <c r="AM1021" s="128"/>
      <c r="AN1021" s="128"/>
      <c r="AO1021" s="120"/>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3"/>
      <c r="AK1036" s="162"/>
      <c r="AL1036" s="162"/>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3"/>
      <c r="AK1037" s="162"/>
      <c r="AL1037" s="162"/>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Z1043" s="161"/>
      <c r="AH1043" s="128"/>
      <c r="AI1043" s="162"/>
      <c r="AJ1043" s="162"/>
      <c r="AK1043" s="162"/>
      <c r="AL1043" s="162"/>
      <c r="AM1043" s="128"/>
      <c r="AN1043" s="128"/>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Z1044" s="161"/>
      <c r="AH1044" s="128"/>
      <c r="AI1044" s="162"/>
      <c r="AJ1044" s="162"/>
      <c r="AK1044" s="162"/>
      <c r="AL1044" s="162"/>
      <c r="AM1044" s="128"/>
      <c r="AN1044" s="128"/>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28"/>
      <c r="AL1047" s="128"/>
      <c r="AM1047" s="128"/>
      <c r="AN1047" s="128"/>
      <c r="AO1047" s="166"/>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62"/>
      <c r="AL1049" s="162"/>
      <c r="AM1049" s="128"/>
      <c r="AN1049" s="128"/>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V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F1073" s="128"/>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F1074" s="128"/>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61"/>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28"/>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28"/>
      <c r="AL1118" s="128"/>
      <c r="AM1118" s="128"/>
      <c r="AN1118" s="128"/>
      <c r="AO1118" s="166"/>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H1120" s="128"/>
      <c r="AI1120" s="162"/>
      <c r="AJ1120" s="162"/>
      <c r="AK1120" s="162"/>
      <c r="AL1120" s="162"/>
      <c r="AM1120" s="128"/>
      <c r="AN1120" s="128"/>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H1121" s="128"/>
      <c r="AI1121" s="162"/>
      <c r="AJ1121" s="162"/>
      <c r="AK1121" s="128"/>
      <c r="AL1121" s="128"/>
      <c r="AM1121" s="128"/>
      <c r="AN1121" s="128"/>
      <c r="AO1121" s="166"/>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F1123" s="128"/>
      <c r="G1123" s="128"/>
      <c r="H1123" s="128"/>
      <c r="I1123" s="128"/>
      <c r="L1123" s="128"/>
      <c r="M1123" s="128"/>
      <c r="N1123" s="128"/>
      <c r="O1123" s="128"/>
      <c r="P1123" s="128"/>
      <c r="Q1123" s="128"/>
      <c r="R1123" s="128"/>
      <c r="S1123" s="128"/>
      <c r="T1123" s="128"/>
      <c r="U1123" s="128"/>
      <c r="Z1123" s="161"/>
      <c r="AH1123" s="128"/>
      <c r="AI1123" s="162"/>
      <c r="AJ1123" s="162"/>
      <c r="AK1123" s="162"/>
      <c r="AL1123" s="162"/>
      <c r="AM1123" s="128"/>
      <c r="AN1123" s="128"/>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C1125" s="128"/>
      <c r="D1125" s="128"/>
      <c r="E1125" s="128"/>
      <c r="F1125" s="128"/>
      <c r="G1125" s="128"/>
      <c r="H1125" s="128"/>
      <c r="I1125" s="128"/>
      <c r="J1125" s="128"/>
      <c r="K1125" s="128"/>
      <c r="L1125" s="128"/>
      <c r="M1125" s="128"/>
      <c r="N1125" s="128"/>
      <c r="O1125" s="128"/>
      <c r="P1125" s="128"/>
      <c r="Q1125" s="128"/>
      <c r="R1125" s="128"/>
      <c r="S1125" s="128"/>
      <c r="T1125" s="128"/>
      <c r="U1125" s="128"/>
      <c r="V1125" s="128"/>
      <c r="W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28"/>
      <c r="AL1129" s="128"/>
      <c r="AM1129" s="128"/>
      <c r="AN1129" s="128"/>
      <c r="AO1129" s="166"/>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62"/>
      <c r="AL1133" s="162"/>
      <c r="AM1133" s="128"/>
      <c r="AN1133" s="128"/>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28"/>
      <c r="AL1135" s="128"/>
      <c r="AM1135" s="128"/>
      <c r="AN1135" s="128"/>
      <c r="AO1135" s="120"/>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O1136" s="166"/>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62"/>
      <c r="AL1137" s="162"/>
      <c r="AO1137" s="166"/>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M1139" s="128"/>
      <c r="AN1139" s="128"/>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M1140" s="128"/>
      <c r="AN1140" s="128"/>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28"/>
      <c r="AL1142" s="128"/>
      <c r="AM1142" s="128"/>
      <c r="AN1142" s="128"/>
      <c r="AO1142" s="120"/>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62"/>
      <c r="AL1146" s="162"/>
      <c r="AO1146" s="166"/>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Y1147" s="128"/>
      <c r="Z1147" s="161"/>
      <c r="AH1147" s="128"/>
      <c r="AI1147" s="162"/>
      <c r="AJ1147" s="162"/>
      <c r="AK1147" s="128"/>
      <c r="AL1147" s="128"/>
      <c r="AM1147" s="128"/>
      <c r="AO1147" s="120"/>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Y1148" s="128"/>
      <c r="Z1148" s="161"/>
      <c r="AH1148" s="128"/>
      <c r="AI1148" s="162"/>
      <c r="AJ1148" s="162"/>
      <c r="AK1148" s="128"/>
      <c r="AL1148" s="128"/>
      <c r="AM1148" s="128"/>
      <c r="AO1148" s="120"/>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62"/>
      <c r="AL1149" s="162"/>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62"/>
      <c r="AL1150" s="162"/>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28"/>
      <c r="AL1153" s="128"/>
      <c r="AM1153" s="128"/>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28"/>
      <c r="AL1154" s="128"/>
      <c r="AM1154" s="128"/>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64"/>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28"/>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AH1163" s="128"/>
      <c r="AI1163" s="162"/>
      <c r="AJ1163" s="162"/>
      <c r="AK1163" s="128"/>
      <c r="AL1163" s="128"/>
      <c r="AO1163" s="120"/>
      <c r="AQ1163" s="128"/>
      <c r="AR1163" s="128"/>
      <c r="AS1163" s="128"/>
      <c r="AT1163" s="128"/>
      <c r="AU1163" s="128"/>
      <c r="AV1163" s="128"/>
    </row>
    <row r="1164" ht="16.5" customHeight="1">
      <c r="A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Z1165" s="161"/>
      <c r="AH1165" s="128"/>
      <c r="AI1165" s="162"/>
      <c r="AJ1165" s="162"/>
      <c r="AK1165" s="128"/>
      <c r="AL1165" s="128"/>
      <c r="AO1165" s="120"/>
      <c r="AQ1165" s="128"/>
      <c r="AR1165" s="128"/>
      <c r="AS1165" s="128"/>
      <c r="AT1165" s="128"/>
      <c r="AU1165" s="128"/>
      <c r="AV1165" s="128"/>
    </row>
    <row r="1166" ht="16.5" customHeight="1">
      <c r="A1166" s="128"/>
      <c r="B1166" s="128"/>
      <c r="C1166" s="128"/>
      <c r="D1166" s="128"/>
      <c r="E1166" s="128"/>
      <c r="F1166" s="128"/>
      <c r="G1166" s="128"/>
      <c r="H1166" s="128"/>
      <c r="I1166" s="128"/>
      <c r="J1166" s="128"/>
      <c r="K1166" s="128"/>
      <c r="L1166" s="128"/>
      <c r="M1166" s="128"/>
      <c r="N1166" s="128"/>
      <c r="O1166" s="128"/>
      <c r="P1166" s="128"/>
      <c r="Q1166" s="128"/>
      <c r="R1166" s="128"/>
      <c r="S1166" s="128"/>
      <c r="T1166" s="128"/>
      <c r="U1166" s="128"/>
      <c r="V1166" s="128"/>
      <c r="W1166" s="128"/>
      <c r="Y1166" s="128"/>
      <c r="Z1166" s="128"/>
      <c r="AF1166" s="128"/>
      <c r="AH1166" s="128"/>
      <c r="AI1166" s="162"/>
      <c r="AJ1166" s="162"/>
      <c r="AK1166" s="128"/>
      <c r="AL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A1167" s="128"/>
      <c r="AB1167" s="128"/>
      <c r="AC1167" s="128"/>
      <c r="AD1167" s="128"/>
      <c r="AE1167" s="128"/>
      <c r="AF1167" s="128"/>
      <c r="AH1167" s="128"/>
      <c r="AI1167" s="162"/>
      <c r="AJ1167" s="162"/>
      <c r="AK1167" s="128"/>
      <c r="AL1167" s="128"/>
      <c r="AO1167" s="120"/>
      <c r="AQ1167" s="128"/>
      <c r="AR1167" s="128"/>
      <c r="AS1167" s="128"/>
      <c r="AT1167" s="128"/>
      <c r="AU1167" s="128"/>
      <c r="AV1167" s="128"/>
    </row>
    <row r="1168" ht="16.5" customHeight="1">
      <c r="A1168" s="128"/>
      <c r="C1168" s="128"/>
      <c r="D1168" s="128"/>
      <c r="E1168" s="128"/>
      <c r="F1168" s="128"/>
      <c r="G1168" s="128"/>
      <c r="H1168" s="128"/>
      <c r="I1168" s="128"/>
      <c r="J1168" s="128"/>
      <c r="K1168" s="128"/>
      <c r="L1168" s="128"/>
      <c r="M1168" s="128"/>
      <c r="N1168" s="128"/>
      <c r="O1168" s="128"/>
      <c r="P1168" s="128"/>
      <c r="Q1168" s="128"/>
      <c r="R1168" s="128"/>
      <c r="S1168" s="128"/>
      <c r="T1168" s="128"/>
      <c r="U1168" s="128"/>
      <c r="Y1168" s="128"/>
      <c r="Z1168" s="161"/>
      <c r="AA1168" s="128"/>
      <c r="AB1168" s="128"/>
      <c r="AC1168" s="128"/>
      <c r="AD1168" s="128"/>
      <c r="AE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3"/>
      <c r="AK1169" s="162"/>
      <c r="AL1169" s="162"/>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3"/>
      <c r="AK1170" s="162"/>
      <c r="AL1170" s="162"/>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H1173" s="128"/>
      <c r="AI1173" s="162"/>
      <c r="AJ1173" s="163"/>
      <c r="AK1173" s="162"/>
      <c r="AL1173" s="162"/>
      <c r="AO1173" s="120"/>
      <c r="AQ1173" s="128"/>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Q1178" s="128"/>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V1184" s="128"/>
      <c r="W1184" s="128"/>
      <c r="X1184" s="128"/>
      <c r="Y1184" s="128"/>
      <c r="Z1184" s="161"/>
      <c r="AA1184" s="128"/>
      <c r="AB1184" s="128"/>
      <c r="AC1184" s="128"/>
      <c r="AD1184" s="128"/>
      <c r="AE1184" s="128"/>
      <c r="AF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2"/>
      <c r="AK1185" s="162"/>
      <c r="AL1185" s="162"/>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Y1186" s="128"/>
      <c r="Z1186" s="161"/>
      <c r="AA1186" s="128"/>
      <c r="AB1186" s="128"/>
      <c r="AC1186" s="128"/>
      <c r="AD1186" s="128"/>
      <c r="AE1186" s="128"/>
      <c r="AH1186" s="128"/>
      <c r="AI1186" s="162"/>
      <c r="AJ1186" s="162"/>
      <c r="AK1186" s="162"/>
      <c r="AL1186" s="162"/>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C1188" s="128"/>
      <c r="D1188" s="128"/>
      <c r="E1188" s="128"/>
      <c r="F1188" s="128"/>
      <c r="G1188" s="128"/>
      <c r="H1188" s="128"/>
      <c r="I1188" s="128"/>
      <c r="J1188" s="128"/>
      <c r="K1188" s="128"/>
      <c r="L1188" s="128"/>
      <c r="M1188" s="128"/>
      <c r="N1188" s="128"/>
      <c r="O1188" s="128"/>
      <c r="P1188" s="128"/>
      <c r="Q1188" s="128"/>
      <c r="R1188" s="128"/>
      <c r="S1188" s="128"/>
      <c r="T1188" s="128"/>
      <c r="U1188" s="128"/>
      <c r="Z1188" s="161"/>
      <c r="AH1188" s="128"/>
      <c r="AI1188" s="162"/>
      <c r="AJ1188" s="162"/>
      <c r="AK1188" s="162"/>
      <c r="AL1188" s="162"/>
      <c r="AQ1188" s="128"/>
      <c r="AR1188" s="128"/>
      <c r="AS1188" s="128"/>
      <c r="AT1188" s="128"/>
      <c r="AU1188" s="128"/>
      <c r="AV1188" s="128"/>
    </row>
    <row r="1189" ht="16.5" customHeight="1">
      <c r="C1189" s="128"/>
      <c r="D1189" s="128"/>
      <c r="E1189" s="128"/>
      <c r="F1189" s="128"/>
      <c r="G1189" s="128"/>
      <c r="H1189" s="128"/>
      <c r="I1189" s="128"/>
      <c r="J1189" s="128"/>
      <c r="K1189" s="128"/>
      <c r="L1189" s="128"/>
      <c r="M1189" s="128"/>
      <c r="N1189" s="128"/>
      <c r="O1189" s="128"/>
      <c r="P1189" s="128"/>
      <c r="Q1189" s="128"/>
      <c r="R1189" s="128"/>
      <c r="S1189" s="128"/>
      <c r="T1189" s="128"/>
      <c r="U1189" s="128"/>
      <c r="Z1189" s="161"/>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A1192" s="128"/>
      <c r="B1192" s="128"/>
      <c r="C1192" s="128"/>
      <c r="D1192" s="128"/>
      <c r="E1192" s="128"/>
      <c r="F1192" s="128"/>
      <c r="G1192" s="128"/>
      <c r="H1192" s="128"/>
      <c r="I1192" s="128"/>
      <c r="J1192" s="128"/>
      <c r="K1192" s="128"/>
      <c r="L1192" s="128"/>
      <c r="M1192" s="128"/>
      <c r="N1192" s="128"/>
      <c r="O1192" s="128"/>
      <c r="P1192" s="128"/>
      <c r="Q1192" s="128"/>
      <c r="R1192" s="128"/>
      <c r="S1192" s="128"/>
      <c r="T1192" s="128"/>
      <c r="U1192" s="128"/>
      <c r="V1192" s="128"/>
      <c r="W1192" s="128"/>
      <c r="Y1192" s="128"/>
      <c r="Z1192" s="161"/>
      <c r="AE1192" s="128"/>
      <c r="AF1192" s="128"/>
      <c r="AG1192" s="128"/>
      <c r="AH1192" s="128"/>
      <c r="AI1192" s="162"/>
      <c r="AJ1192" s="162"/>
      <c r="AK1192" s="128"/>
      <c r="AL1192" s="128"/>
      <c r="AM1192" s="128"/>
      <c r="AN1192" s="128"/>
      <c r="AO1192" s="120"/>
      <c r="AQ1192" s="128"/>
      <c r="AR1192" s="128"/>
      <c r="AS1192" s="128"/>
      <c r="AT1192" s="128"/>
      <c r="AU1192" s="128"/>
      <c r="AV1192" s="128"/>
    </row>
    <row r="1193" ht="16.5" customHeight="1">
      <c r="A1193" s="128"/>
      <c r="B1193" s="128"/>
      <c r="C1193" s="128"/>
      <c r="D1193" s="128"/>
      <c r="E1193" s="128"/>
      <c r="F1193" s="128"/>
      <c r="G1193" s="128"/>
      <c r="H1193" s="128"/>
      <c r="I1193" s="128"/>
      <c r="J1193" s="128"/>
      <c r="K1193" s="128"/>
      <c r="L1193" s="128"/>
      <c r="M1193" s="128"/>
      <c r="N1193" s="128"/>
      <c r="O1193" s="128"/>
      <c r="P1193" s="128"/>
      <c r="Q1193" s="128"/>
      <c r="R1193" s="128"/>
      <c r="S1193" s="128"/>
      <c r="T1193" s="128"/>
      <c r="U1193" s="128"/>
      <c r="V1193" s="128"/>
      <c r="W1193" s="128"/>
      <c r="Y1193" s="128"/>
      <c r="Z1193" s="161"/>
      <c r="AE1193" s="128"/>
      <c r="AF1193" s="128"/>
      <c r="AG1193" s="128"/>
      <c r="AH1193" s="128"/>
      <c r="AI1193" s="162"/>
      <c r="AJ1193" s="162"/>
      <c r="AK1193" s="128"/>
      <c r="AL1193" s="128"/>
      <c r="AM1193" s="128"/>
      <c r="AN1193" s="128"/>
      <c r="AO1193" s="120"/>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H1208" s="128"/>
      <c r="AI1208" s="162"/>
      <c r="AJ1208" s="163"/>
      <c r="AK1208" s="162"/>
      <c r="AL1208" s="162"/>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3"/>
      <c r="AK1209" s="162"/>
      <c r="AL1209" s="162"/>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Z1215" s="161"/>
      <c r="AH1215" s="128"/>
      <c r="AI1215" s="162"/>
      <c r="AJ1215" s="162"/>
      <c r="AK1215" s="162"/>
      <c r="AL1215" s="162"/>
      <c r="AM1215" s="128"/>
      <c r="AN1215" s="128"/>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Z1216" s="161"/>
      <c r="AH1216" s="128"/>
      <c r="AI1216" s="162"/>
      <c r="AJ1216" s="162"/>
      <c r="AK1216" s="162"/>
      <c r="AL1216" s="162"/>
      <c r="AM1216" s="128"/>
      <c r="AN1216" s="128"/>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V1280" s="128"/>
      <c r="W1280" s="128"/>
      <c r="Y1280" s="128"/>
      <c r="Z1280" s="161"/>
      <c r="AF1280" s="128"/>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Z1282" s="161"/>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W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F1290" s="128"/>
      <c r="G1290" s="128"/>
      <c r="H1290" s="128"/>
      <c r="I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C1292" s="128"/>
      <c r="D1292" s="128"/>
      <c r="E1292" s="128"/>
      <c r="F1292" s="128"/>
      <c r="G1292" s="128"/>
      <c r="H1292" s="128"/>
      <c r="I1292" s="128"/>
      <c r="J1292" s="128"/>
      <c r="K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F1295" s="128"/>
      <c r="G1295" s="128"/>
      <c r="H1295" s="128"/>
      <c r="I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C1297" s="128"/>
      <c r="D1297" s="128"/>
      <c r="E1297" s="128"/>
      <c r="F1297" s="128"/>
      <c r="G1297" s="128"/>
      <c r="H1297" s="128"/>
      <c r="I1297" s="128"/>
      <c r="J1297" s="128"/>
      <c r="K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M1311" s="128"/>
      <c r="AN1311" s="128"/>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M1312" s="128"/>
      <c r="AN1312" s="128"/>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M1326" s="128"/>
      <c r="AN1326" s="128"/>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AH1327" s="128"/>
      <c r="AI1327" s="162"/>
      <c r="AJ1327" s="162"/>
      <c r="AK1327" s="162"/>
      <c r="AL1327" s="162"/>
      <c r="AM1327" s="164"/>
      <c r="AN1327" s="164"/>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Z1329" s="161"/>
      <c r="AH1329" s="128"/>
      <c r="AI1329" s="162"/>
      <c r="AJ1329" s="162"/>
      <c r="AK1329" s="162"/>
      <c r="AL1329" s="162"/>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AH1335" s="128"/>
      <c r="AI1335" s="162"/>
      <c r="AJ1335" s="162"/>
      <c r="AK1335" s="162"/>
      <c r="AL1335" s="162"/>
      <c r="AQ1335" s="128"/>
      <c r="AR1335" s="128"/>
      <c r="AS1335" s="128"/>
      <c r="AT1335" s="128"/>
      <c r="AU1335" s="128"/>
      <c r="AV1335" s="128"/>
    </row>
    <row r="1336" ht="16.5" customHeight="1">
      <c r="A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C1337" s="128"/>
      <c r="D1337" s="128"/>
      <c r="E1337" s="128"/>
      <c r="F1337" s="128"/>
      <c r="G1337" s="128"/>
      <c r="H1337" s="128"/>
      <c r="I1337" s="128"/>
      <c r="J1337" s="128"/>
      <c r="K1337" s="128"/>
      <c r="L1337" s="128"/>
      <c r="M1337" s="128"/>
      <c r="N1337" s="128"/>
      <c r="O1337" s="128"/>
      <c r="P1337" s="128"/>
      <c r="Q1337" s="128"/>
      <c r="R1337" s="128"/>
      <c r="S1337" s="128"/>
      <c r="T1337" s="128"/>
      <c r="U1337" s="128"/>
      <c r="Z1337" s="161"/>
      <c r="AH1337" s="128"/>
      <c r="AI1337" s="162"/>
      <c r="AJ1337" s="162"/>
      <c r="AK1337" s="162"/>
      <c r="AL1337" s="162"/>
      <c r="AQ1337" s="128"/>
      <c r="AR1337" s="128"/>
      <c r="AS1337" s="128"/>
      <c r="AT1337" s="128"/>
      <c r="AU1337" s="128"/>
      <c r="AV1337" s="128"/>
    </row>
    <row r="1338" ht="16.5" customHeight="1">
      <c r="A1338" s="128"/>
      <c r="B1338" s="128"/>
      <c r="C1338" s="128"/>
      <c r="D1338" s="128"/>
      <c r="E1338" s="128"/>
      <c r="F1338" s="128"/>
      <c r="G1338" s="128"/>
      <c r="H1338" s="128"/>
      <c r="I1338" s="128"/>
      <c r="J1338" s="128"/>
      <c r="K1338" s="128"/>
      <c r="L1338" s="128"/>
      <c r="M1338" s="128"/>
      <c r="N1338" s="128"/>
      <c r="O1338" s="128"/>
      <c r="P1338" s="128"/>
      <c r="Q1338" s="128"/>
      <c r="R1338" s="128"/>
      <c r="S1338" s="128"/>
      <c r="T1338" s="128"/>
      <c r="U1338" s="128"/>
      <c r="V1338" s="128"/>
      <c r="W1338" s="128"/>
      <c r="Y1338" s="128"/>
      <c r="Z1338" s="128"/>
      <c r="AF1338" s="128"/>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Y1339" s="128"/>
      <c r="Z1339" s="161"/>
      <c r="AA1339" s="128"/>
      <c r="AB1339" s="128"/>
      <c r="AC1339" s="128"/>
      <c r="AD1339" s="128"/>
      <c r="AE1339" s="128"/>
      <c r="AF1339" s="128"/>
      <c r="AH1339" s="128"/>
      <c r="AI1339" s="162"/>
      <c r="AJ1339" s="128"/>
      <c r="AK1339" s="162"/>
      <c r="AL1339" s="162"/>
      <c r="AQ1339" s="128"/>
      <c r="AR1339" s="128"/>
      <c r="AS1339" s="128"/>
      <c r="AT1339" s="128"/>
      <c r="AU1339" s="128"/>
      <c r="AV1339" s="128"/>
    </row>
    <row r="1340" ht="16.5" customHeight="1">
      <c r="A1340" s="128"/>
      <c r="C1340" s="128"/>
      <c r="D1340" s="128"/>
      <c r="E1340" s="128"/>
      <c r="F1340" s="128"/>
      <c r="G1340" s="128"/>
      <c r="H1340" s="128"/>
      <c r="I1340" s="128"/>
      <c r="J1340" s="128"/>
      <c r="K1340" s="128"/>
      <c r="L1340" s="128"/>
      <c r="M1340" s="128"/>
      <c r="N1340" s="128"/>
      <c r="O1340" s="128"/>
      <c r="P1340" s="128"/>
      <c r="Q1340" s="128"/>
      <c r="R1340" s="128"/>
      <c r="S1340" s="128"/>
      <c r="T1340" s="128"/>
      <c r="U1340" s="128"/>
      <c r="Y1340" s="128"/>
      <c r="Z1340" s="161"/>
      <c r="AA1340" s="128"/>
      <c r="AB1340" s="128"/>
      <c r="AC1340" s="128"/>
      <c r="AD1340" s="128"/>
      <c r="AE1340" s="128"/>
      <c r="AF1340" s="128"/>
      <c r="AH1340" s="128"/>
      <c r="AI1340" s="162"/>
      <c r="AJ1340" s="128"/>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V1356" s="128"/>
      <c r="W1356" s="128"/>
      <c r="X1356" s="128"/>
      <c r="Y1356" s="128"/>
      <c r="Z1356" s="161"/>
      <c r="AA1356" s="128"/>
      <c r="AB1356" s="128"/>
      <c r="AC1356" s="128"/>
      <c r="AD1356" s="128"/>
      <c r="AE1356" s="128"/>
      <c r="AF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62"/>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Y1358" s="128"/>
      <c r="Z1358" s="161"/>
      <c r="AA1358" s="128"/>
      <c r="AB1358" s="128"/>
      <c r="AC1358" s="128"/>
      <c r="AD1358" s="128"/>
      <c r="AE1358" s="128"/>
      <c r="AH1358" s="128"/>
      <c r="AI1358" s="162"/>
      <c r="AJ1358" s="162"/>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W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C1360" s="128"/>
      <c r="D1360" s="128"/>
      <c r="E1360" s="128"/>
      <c r="F1360" s="128"/>
      <c r="G1360" s="128"/>
      <c r="H1360" s="128"/>
      <c r="I1360" s="128"/>
      <c r="J1360" s="128"/>
      <c r="K1360" s="128"/>
      <c r="L1360" s="128"/>
      <c r="M1360" s="128"/>
      <c r="N1360" s="128"/>
      <c r="O1360" s="128"/>
      <c r="P1360" s="128"/>
      <c r="Q1360" s="128"/>
      <c r="R1360" s="128"/>
      <c r="S1360" s="128"/>
      <c r="T1360" s="128"/>
      <c r="U1360" s="128"/>
      <c r="Z1360" s="161"/>
      <c r="AH1360" s="128"/>
      <c r="AI1360" s="162"/>
      <c r="AJ1360" s="162"/>
      <c r="AK1360" s="162"/>
      <c r="AL1360" s="162"/>
      <c r="AQ1360" s="128"/>
      <c r="AR1360" s="128"/>
      <c r="AS1360" s="128"/>
      <c r="AT1360" s="128"/>
      <c r="AU1360" s="128"/>
      <c r="AV1360" s="128"/>
    </row>
    <row r="1361" ht="16.5" customHeight="1">
      <c r="C1361" s="128"/>
      <c r="D1361" s="128"/>
      <c r="E1361" s="128"/>
      <c r="F1361" s="128"/>
      <c r="G1361" s="128"/>
      <c r="H1361" s="128"/>
      <c r="I1361" s="128"/>
      <c r="J1361" s="128"/>
      <c r="K1361" s="128"/>
      <c r="L1361" s="128"/>
      <c r="M1361" s="128"/>
      <c r="N1361" s="128"/>
      <c r="O1361" s="128"/>
      <c r="P1361" s="128"/>
      <c r="Q1361" s="128"/>
      <c r="R1361" s="128"/>
      <c r="S1361" s="128"/>
      <c r="T1361" s="128"/>
      <c r="U1361" s="128"/>
      <c r="V1361" s="128"/>
      <c r="Z1361" s="161"/>
      <c r="AH1361" s="128"/>
      <c r="AI1361" s="162"/>
      <c r="AJ1361" s="162"/>
      <c r="AK1361" s="162"/>
      <c r="AL1361" s="162"/>
      <c r="AQ1361" s="128"/>
      <c r="AR1361" s="128"/>
      <c r="AS1361" s="128"/>
      <c r="AT1361" s="128"/>
      <c r="AU1361" s="128"/>
      <c r="AV1361" s="128"/>
    </row>
    <row r="1362" ht="16.5" customHeight="1">
      <c r="A1362" s="128"/>
      <c r="B1362" s="128"/>
      <c r="C1362" s="128"/>
      <c r="D1362" s="128"/>
      <c r="E1362" s="128"/>
      <c r="F1362" s="128"/>
      <c r="G1362" s="128"/>
      <c r="H1362" s="128"/>
      <c r="I1362" s="128"/>
      <c r="J1362" s="128"/>
      <c r="K1362" s="128"/>
      <c r="L1362" s="128"/>
      <c r="M1362" s="128"/>
      <c r="N1362" s="128"/>
      <c r="O1362" s="128"/>
      <c r="P1362" s="128"/>
      <c r="Q1362" s="128"/>
      <c r="R1362" s="128"/>
      <c r="S1362" s="128"/>
      <c r="T1362" s="128"/>
      <c r="U1362" s="128"/>
      <c r="V1362" s="128"/>
      <c r="W1362" s="128"/>
      <c r="Y1362" s="128"/>
      <c r="Z1362" s="161"/>
      <c r="AA1362" s="128"/>
      <c r="AC1362" s="128"/>
      <c r="AE1362" s="128"/>
      <c r="AF1362" s="128"/>
      <c r="AH1362" s="128"/>
      <c r="AI1362" s="162"/>
      <c r="AJ1362" s="162"/>
      <c r="AK1362" s="128"/>
      <c r="AL1362" s="128"/>
      <c r="AM1362" s="128"/>
      <c r="AN1362" s="128"/>
      <c r="AO1362" s="120"/>
      <c r="AQ1362" s="128"/>
      <c r="AR1362" s="128"/>
      <c r="AS1362" s="128"/>
      <c r="AT1362" s="128"/>
      <c r="AU1362" s="128"/>
      <c r="AV1362" s="128"/>
    </row>
    <row r="1363" ht="16.5" customHeight="1">
      <c r="A1363" s="128"/>
      <c r="B1363" s="128"/>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W1363" s="128"/>
      <c r="Y1363" s="128"/>
      <c r="Z1363" s="161"/>
      <c r="AA1363" s="128"/>
      <c r="AC1363" s="128"/>
      <c r="AE1363" s="128"/>
      <c r="AF1363" s="128"/>
      <c r="AH1363" s="128"/>
      <c r="AI1363" s="162"/>
      <c r="AJ1363" s="162"/>
      <c r="AK1363" s="128"/>
      <c r="AL1363" s="128"/>
      <c r="AM1363" s="128"/>
      <c r="AN1363" s="128"/>
      <c r="AO1363" s="120"/>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3"/>
      <c r="AK1378" s="162"/>
      <c r="AL1378" s="162"/>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3"/>
      <c r="AK1379" s="162"/>
      <c r="AL1379" s="162"/>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Z1385" s="161"/>
      <c r="AH1385" s="128"/>
      <c r="AI1385" s="162"/>
      <c r="AJ1385" s="162"/>
      <c r="AK1385" s="162"/>
      <c r="AL1385" s="162"/>
      <c r="AM1385" s="128"/>
      <c r="AN1385" s="128"/>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Z1386" s="161"/>
      <c r="AH1386" s="128"/>
      <c r="AI1386" s="162"/>
      <c r="AJ1386" s="162"/>
      <c r="AK1386" s="162"/>
      <c r="AL1386" s="162"/>
      <c r="AM1386" s="128"/>
      <c r="AN1386" s="128"/>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W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F1473" s="128"/>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M1481" s="128"/>
      <c r="AN1481" s="128"/>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M1482" s="128"/>
      <c r="AN1482" s="128"/>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Q1492" s="128"/>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W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M1496" s="128"/>
      <c r="AN1496" s="128"/>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M1497" s="164"/>
      <c r="AN1497" s="164"/>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AH1505" s="128"/>
      <c r="AI1505" s="162"/>
      <c r="AJ1505" s="162"/>
      <c r="AK1505" s="162"/>
      <c r="AL1505" s="162"/>
      <c r="AQ1505" s="128"/>
      <c r="AR1505" s="128"/>
      <c r="AS1505" s="128"/>
      <c r="AT1505" s="128"/>
      <c r="AU1505" s="128"/>
      <c r="AV1505" s="128"/>
    </row>
    <row r="1506" ht="16.5" customHeight="1">
      <c r="A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28"/>
      <c r="AK1506" s="162"/>
      <c r="AL1506" s="162"/>
      <c r="AQ1506" s="128"/>
      <c r="AR1506" s="128"/>
      <c r="AS1506" s="128"/>
      <c r="AT1506" s="128"/>
      <c r="AU1506" s="128"/>
      <c r="AV1506" s="128"/>
    </row>
    <row r="1507" ht="16.5" customHeight="1">
      <c r="A1507" s="128"/>
      <c r="C1507" s="128"/>
      <c r="D1507" s="128"/>
      <c r="E1507" s="128"/>
      <c r="F1507" s="128"/>
      <c r="G1507" s="128"/>
      <c r="H1507" s="128"/>
      <c r="I1507" s="128"/>
      <c r="J1507" s="128"/>
      <c r="K1507" s="128"/>
      <c r="L1507" s="128"/>
      <c r="M1507" s="128"/>
      <c r="N1507" s="128"/>
      <c r="O1507" s="128"/>
      <c r="P1507" s="128"/>
      <c r="Q1507" s="128"/>
      <c r="R1507" s="128"/>
      <c r="S1507" s="128"/>
      <c r="T1507" s="128"/>
      <c r="U1507" s="128"/>
      <c r="V1507" s="128"/>
      <c r="Z1507" s="161"/>
      <c r="AH1507" s="128"/>
      <c r="AI1507" s="162"/>
      <c r="AJ1507" s="128"/>
      <c r="AK1507" s="162"/>
      <c r="AL1507" s="162"/>
      <c r="AQ1507" s="128"/>
      <c r="AR1507" s="128"/>
      <c r="AS1507" s="128"/>
      <c r="AT1507" s="128"/>
      <c r="AU1507" s="128"/>
      <c r="AV1507" s="128"/>
    </row>
    <row r="1508" ht="16.5" customHeight="1">
      <c r="A1508" s="128"/>
      <c r="B1508" s="128"/>
      <c r="C1508" s="128"/>
      <c r="D1508" s="128"/>
      <c r="E1508" s="128"/>
      <c r="F1508" s="128"/>
      <c r="G1508" s="128"/>
      <c r="H1508" s="128"/>
      <c r="I1508" s="128"/>
      <c r="J1508" s="128"/>
      <c r="K1508" s="128"/>
      <c r="L1508" s="128"/>
      <c r="M1508" s="128"/>
      <c r="N1508" s="128"/>
      <c r="O1508" s="128"/>
      <c r="P1508" s="128"/>
      <c r="Q1508" s="128"/>
      <c r="R1508" s="128"/>
      <c r="S1508" s="128"/>
      <c r="T1508" s="128"/>
      <c r="U1508" s="128"/>
      <c r="V1508" s="128"/>
      <c r="W1508" s="128"/>
      <c r="X1508" s="128"/>
      <c r="Z1508" s="161"/>
      <c r="AC1508" s="128"/>
      <c r="AD1508" s="128"/>
      <c r="AE1508" s="128"/>
      <c r="AF1508" s="128"/>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Y1509" s="128"/>
      <c r="Z1509" s="161"/>
      <c r="AA1509" s="128"/>
      <c r="AB1509" s="128"/>
      <c r="AC1509" s="128"/>
      <c r="AD1509" s="128"/>
      <c r="AE1509" s="128"/>
      <c r="AF1509" s="128"/>
      <c r="AH1509" s="128"/>
      <c r="AI1509" s="162"/>
      <c r="AJ1509" s="128"/>
      <c r="AK1509" s="162"/>
      <c r="AL1509" s="162"/>
      <c r="AQ1509" s="128"/>
      <c r="AR1509" s="128"/>
      <c r="AS1509" s="128"/>
      <c r="AT1509" s="128"/>
      <c r="AU1509" s="128"/>
      <c r="AV1509" s="128"/>
    </row>
    <row r="1510" ht="16.5" customHeight="1">
      <c r="A1510" s="128"/>
      <c r="C1510" s="128"/>
      <c r="D1510" s="128"/>
      <c r="E1510" s="128"/>
      <c r="F1510" s="128"/>
      <c r="G1510" s="128"/>
      <c r="H1510" s="128"/>
      <c r="I1510" s="128"/>
      <c r="J1510" s="128"/>
      <c r="K1510" s="128"/>
      <c r="L1510" s="128"/>
      <c r="M1510" s="128"/>
      <c r="N1510" s="128"/>
      <c r="O1510" s="128"/>
      <c r="P1510" s="128"/>
      <c r="Q1510" s="128"/>
      <c r="R1510" s="128"/>
      <c r="S1510" s="128"/>
      <c r="T1510" s="128"/>
      <c r="U1510" s="128"/>
      <c r="Y1510" s="128"/>
      <c r="Z1510" s="161"/>
      <c r="AA1510" s="128"/>
      <c r="AB1510" s="128"/>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V1526" s="128"/>
      <c r="W1526" s="128"/>
      <c r="X1526" s="128"/>
      <c r="Y1526" s="128"/>
      <c r="Z1526" s="161"/>
      <c r="AA1526" s="128"/>
      <c r="AB1526" s="128"/>
      <c r="AC1526" s="128"/>
      <c r="AD1526" s="128"/>
      <c r="AE1526" s="128"/>
      <c r="AF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V1527" s="128"/>
      <c r="Y1527" s="128"/>
      <c r="Z1527" s="161"/>
      <c r="AA1527" s="128"/>
      <c r="AB1527" s="128"/>
      <c r="AC1527" s="128"/>
      <c r="AD1527" s="128"/>
      <c r="AE1527" s="128"/>
      <c r="AH1527" s="128"/>
      <c r="AI1527" s="162"/>
      <c r="AJ1527" s="162"/>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Y1528" s="128"/>
      <c r="Z1528" s="161"/>
      <c r="AA1528" s="128"/>
      <c r="AB1528" s="128"/>
      <c r="AC1528" s="128"/>
      <c r="AD1528" s="128"/>
      <c r="AE1528" s="128"/>
      <c r="AH1528" s="128"/>
      <c r="AI1528" s="162"/>
      <c r="AJ1528" s="162"/>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W1529" s="128"/>
      <c r="X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C1530" s="128"/>
      <c r="D1530" s="128"/>
      <c r="E1530" s="128"/>
      <c r="F1530" s="128"/>
      <c r="G1530" s="128"/>
      <c r="H1530" s="128"/>
      <c r="I1530" s="128"/>
      <c r="J1530" s="128"/>
      <c r="K1530" s="128"/>
      <c r="L1530" s="128"/>
      <c r="M1530" s="128"/>
      <c r="N1530" s="128"/>
      <c r="O1530" s="128"/>
      <c r="P1530" s="128"/>
      <c r="Q1530" s="128"/>
      <c r="R1530" s="128"/>
      <c r="S1530" s="128"/>
      <c r="T1530" s="128"/>
      <c r="U1530" s="128"/>
      <c r="Z1530" s="161"/>
      <c r="AH1530" s="128"/>
      <c r="AI1530" s="162"/>
      <c r="AJ1530" s="162"/>
      <c r="AK1530" s="162"/>
      <c r="AL1530" s="162"/>
      <c r="AQ1530" s="128"/>
      <c r="AR1530" s="128"/>
      <c r="AS1530" s="128"/>
      <c r="AT1530" s="128"/>
      <c r="AU1530" s="128"/>
      <c r="AV1530" s="128"/>
    </row>
    <row r="1531" ht="16.5" customHeight="1">
      <c r="C1531" s="128"/>
      <c r="D1531" s="128"/>
      <c r="E1531" s="128"/>
      <c r="F1531" s="128"/>
      <c r="G1531" s="128"/>
      <c r="H1531" s="128"/>
      <c r="I1531" s="128"/>
      <c r="J1531" s="128"/>
      <c r="K1531" s="128"/>
      <c r="L1531" s="128"/>
      <c r="M1531" s="128"/>
      <c r="N1531" s="128"/>
      <c r="O1531" s="128"/>
      <c r="P1531" s="128"/>
      <c r="Q1531" s="128"/>
      <c r="R1531" s="128"/>
      <c r="S1531" s="128"/>
      <c r="T1531" s="128"/>
      <c r="U1531" s="128"/>
      <c r="Z1531" s="161"/>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A1534" s="128"/>
      <c r="B1534" s="128"/>
      <c r="C1534" s="128"/>
      <c r="D1534" s="128"/>
      <c r="E1534" s="128"/>
      <c r="F1534" s="128"/>
      <c r="G1534" s="128"/>
      <c r="H1534" s="128"/>
      <c r="I1534" s="128"/>
      <c r="J1534" s="128"/>
      <c r="K1534" s="128"/>
      <c r="L1534" s="128"/>
      <c r="M1534" s="128"/>
      <c r="N1534" s="128"/>
      <c r="O1534" s="128"/>
      <c r="P1534" s="128"/>
      <c r="Q1534" s="128"/>
      <c r="R1534" s="128"/>
      <c r="S1534" s="128"/>
      <c r="T1534" s="128"/>
      <c r="U1534" s="128"/>
      <c r="V1534" s="128"/>
      <c r="W1534" s="128"/>
      <c r="Y1534" s="128"/>
      <c r="Z1534" s="161"/>
      <c r="AA1534" s="128"/>
      <c r="AE1534" s="128"/>
      <c r="AF1534" s="128"/>
      <c r="AG1534" s="128"/>
      <c r="AH1534" s="128"/>
      <c r="AI1534" s="162"/>
      <c r="AJ1534" s="162"/>
      <c r="AK1534" s="128"/>
      <c r="AL1534" s="128"/>
      <c r="AM1534" s="128"/>
      <c r="AN1534" s="128"/>
      <c r="AO1534" s="120"/>
      <c r="AQ1534" s="128"/>
      <c r="AR1534" s="128"/>
      <c r="AS1534" s="128"/>
      <c r="AT1534" s="128"/>
      <c r="AU1534" s="128"/>
      <c r="AV1534" s="128"/>
    </row>
    <row r="1535" ht="16.5" customHeight="1">
      <c r="A1535" s="128"/>
      <c r="B1535" s="128"/>
      <c r="C1535" s="128"/>
      <c r="D1535" s="128"/>
      <c r="E1535" s="128"/>
      <c r="F1535" s="128"/>
      <c r="G1535" s="128"/>
      <c r="H1535" s="128"/>
      <c r="I1535" s="128"/>
      <c r="J1535" s="128"/>
      <c r="K1535" s="128"/>
      <c r="L1535" s="128"/>
      <c r="M1535" s="128"/>
      <c r="N1535" s="128"/>
      <c r="O1535" s="128"/>
      <c r="P1535" s="128"/>
      <c r="Q1535" s="128"/>
      <c r="R1535" s="128"/>
      <c r="S1535" s="128"/>
      <c r="T1535" s="128"/>
      <c r="U1535" s="128"/>
      <c r="V1535" s="128"/>
      <c r="W1535" s="128"/>
      <c r="Y1535" s="128"/>
      <c r="Z1535" s="161"/>
      <c r="AA1535" s="128"/>
      <c r="AE1535" s="128"/>
      <c r="AF1535" s="128"/>
      <c r="AG1535" s="128"/>
      <c r="AH1535" s="128"/>
      <c r="AI1535" s="162"/>
      <c r="AJ1535" s="162"/>
      <c r="AK1535" s="128"/>
      <c r="AL1535" s="128"/>
      <c r="AM1535" s="128"/>
      <c r="AN1535" s="128"/>
      <c r="AO1535" s="120"/>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H1550" s="128"/>
      <c r="AI1550" s="162"/>
      <c r="AJ1550" s="163"/>
      <c r="AK1550" s="162"/>
      <c r="AL1550" s="162"/>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3"/>
      <c r="AK1551" s="162"/>
      <c r="AL1551" s="162"/>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Z1557" s="161"/>
      <c r="AH1557" s="128"/>
      <c r="AI1557" s="162"/>
      <c r="AJ1557" s="162"/>
      <c r="AK1557" s="162"/>
      <c r="AL1557" s="162"/>
      <c r="AM1557" s="128"/>
      <c r="AN1557" s="128"/>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Z1558" s="161"/>
      <c r="AH1558" s="128"/>
      <c r="AI1558" s="162"/>
      <c r="AJ1558" s="162"/>
      <c r="AK1558" s="162"/>
      <c r="AL1558" s="162"/>
      <c r="AM1558" s="128"/>
      <c r="AN1558" s="128"/>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F1607" s="128"/>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F1637" s="128"/>
      <c r="G1637" s="128"/>
      <c r="H1637" s="128"/>
      <c r="I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C1639" s="128"/>
      <c r="D1639" s="128"/>
      <c r="E1639" s="128"/>
      <c r="F1639" s="128"/>
      <c r="G1639" s="128"/>
      <c r="H1639" s="128"/>
      <c r="I1639" s="128"/>
      <c r="J1639" s="128"/>
      <c r="K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Q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M1653" s="128"/>
      <c r="AN1653" s="128"/>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M1654" s="128"/>
      <c r="AN1654" s="128"/>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G1656" s="164"/>
      <c r="AH1656" s="128"/>
      <c r="AI1656" s="162"/>
      <c r="AJ1656" s="162"/>
      <c r="AK1656" s="162"/>
      <c r="AL1656" s="162"/>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W1658" s="128"/>
      <c r="Z1658" s="161"/>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W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Z1664" s="161"/>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W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W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M1668" s="128"/>
      <c r="AN1668" s="128"/>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AH1669" s="128"/>
      <c r="AI1669" s="162"/>
      <c r="AJ1669" s="162"/>
      <c r="AK1669" s="162"/>
      <c r="AL1669" s="162"/>
      <c r="AM1669" s="164"/>
      <c r="AN1669" s="164"/>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Z1670" s="161"/>
      <c r="AH1670" s="128"/>
      <c r="AI1670" s="162"/>
      <c r="AJ1670" s="162"/>
      <c r="AK1670" s="162"/>
      <c r="AL1670" s="162"/>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Z1671" s="161"/>
      <c r="AH1671" s="128"/>
      <c r="AI1671" s="162"/>
      <c r="AJ1671" s="162"/>
      <c r="AK1671" s="162"/>
      <c r="AL1671" s="162"/>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AH1677" s="128"/>
      <c r="AI1677" s="162"/>
      <c r="AJ1677" s="162"/>
      <c r="AK1677" s="162"/>
      <c r="AL1677" s="162"/>
      <c r="AQ1677" s="128"/>
      <c r="AR1677" s="128"/>
      <c r="AS1677" s="128"/>
      <c r="AT1677" s="128"/>
      <c r="AU1677" s="128"/>
      <c r="AV1677" s="128"/>
    </row>
    <row r="1678" ht="16.5" customHeight="1">
      <c r="A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C1679" s="128"/>
      <c r="D1679" s="128"/>
      <c r="E1679" s="128"/>
      <c r="F1679" s="128"/>
      <c r="G1679" s="128"/>
      <c r="H1679" s="128"/>
      <c r="I1679" s="128"/>
      <c r="J1679" s="128"/>
      <c r="K1679" s="128"/>
      <c r="L1679" s="128"/>
      <c r="M1679" s="128"/>
      <c r="N1679" s="128"/>
      <c r="O1679" s="128"/>
      <c r="P1679" s="128"/>
      <c r="Q1679" s="128"/>
      <c r="R1679" s="128"/>
      <c r="S1679" s="128"/>
      <c r="T1679" s="128"/>
      <c r="U1679" s="128"/>
      <c r="V1679" s="128"/>
      <c r="Z1679" s="161"/>
      <c r="AH1679" s="128"/>
      <c r="AI1679" s="162"/>
      <c r="AJ1679" s="128"/>
      <c r="AK1679" s="162"/>
      <c r="AL1679" s="162"/>
      <c r="AQ1679" s="128"/>
      <c r="AR1679" s="128"/>
      <c r="AS1679" s="128"/>
      <c r="AT1679" s="128"/>
      <c r="AU1679" s="128"/>
      <c r="AV1679" s="128"/>
    </row>
    <row r="1680" ht="16.5" customHeight="1">
      <c r="A1680" s="128"/>
      <c r="B1680" s="128"/>
      <c r="C1680" s="128"/>
      <c r="D1680" s="128"/>
      <c r="E1680" s="128"/>
      <c r="F1680" s="128"/>
      <c r="G1680" s="128"/>
      <c r="H1680" s="128"/>
      <c r="I1680" s="128"/>
      <c r="J1680" s="128"/>
      <c r="K1680" s="128"/>
      <c r="L1680" s="128"/>
      <c r="M1680" s="128"/>
      <c r="N1680" s="128"/>
      <c r="O1680" s="128"/>
      <c r="P1680" s="128"/>
      <c r="Q1680" s="128"/>
      <c r="R1680" s="128"/>
      <c r="S1680" s="128"/>
      <c r="T1680" s="128"/>
      <c r="U1680" s="128"/>
      <c r="V1680" s="128"/>
      <c r="W1680" s="128"/>
      <c r="Y1680" s="128"/>
      <c r="Z1680" s="128"/>
      <c r="AE1680" s="128"/>
      <c r="AF1680" s="128"/>
      <c r="AH1680" s="128"/>
      <c r="AI1680" s="162"/>
      <c r="AJ1680" s="128"/>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Y1681" s="128"/>
      <c r="Z1681" s="161"/>
      <c r="AA1681" s="128"/>
      <c r="AB1681" s="128"/>
      <c r="AC1681" s="128"/>
      <c r="AD1681" s="128"/>
      <c r="AE1681" s="128"/>
      <c r="AF1681" s="128"/>
      <c r="AH1681" s="128"/>
      <c r="AI1681" s="162"/>
      <c r="AJ1681" s="128"/>
      <c r="AK1681" s="162"/>
      <c r="AL1681" s="162"/>
      <c r="AQ1681" s="128"/>
      <c r="AR1681" s="128"/>
      <c r="AS1681" s="128"/>
      <c r="AT1681" s="128"/>
      <c r="AU1681" s="128"/>
      <c r="AV1681" s="128"/>
    </row>
    <row r="1682" ht="16.5" customHeight="1">
      <c r="A1682" s="128"/>
      <c r="C1682" s="128"/>
      <c r="D1682" s="128"/>
      <c r="E1682" s="128"/>
      <c r="F1682" s="128"/>
      <c r="G1682" s="128"/>
      <c r="H1682" s="128"/>
      <c r="I1682" s="128"/>
      <c r="J1682" s="128"/>
      <c r="K1682" s="128"/>
      <c r="L1682" s="128"/>
      <c r="M1682" s="128"/>
      <c r="N1682" s="128"/>
      <c r="O1682" s="128"/>
      <c r="P1682" s="128"/>
      <c r="Q1682" s="128"/>
      <c r="R1682" s="128"/>
      <c r="S1682" s="128"/>
      <c r="T1682" s="128"/>
      <c r="U1682" s="128"/>
      <c r="Y1682" s="128"/>
      <c r="Z1682" s="161"/>
      <c r="AA1682" s="128"/>
      <c r="AB1682" s="128"/>
      <c r="AC1682" s="128"/>
      <c r="AD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V1698" s="128"/>
      <c r="W1698" s="128"/>
      <c r="X1698" s="128"/>
      <c r="Y1698" s="128"/>
      <c r="Z1698" s="161"/>
      <c r="AA1698" s="128"/>
      <c r="AB1698" s="128"/>
      <c r="AC1698" s="128"/>
      <c r="AD1698" s="128"/>
      <c r="AE1698" s="128"/>
      <c r="AF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V1699" s="164"/>
      <c r="W1699" s="164"/>
      <c r="X1699" s="164"/>
      <c r="Y1699" s="128"/>
      <c r="Z1699" s="161"/>
      <c r="AA1699" s="128"/>
      <c r="AB1699" s="128"/>
      <c r="AC1699" s="128"/>
      <c r="AD1699" s="128"/>
      <c r="AE1699" s="128"/>
      <c r="AF1699" s="164"/>
      <c r="AH1699" s="128"/>
      <c r="AI1699" s="162"/>
      <c r="AJ1699" s="162"/>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Y1700" s="128"/>
      <c r="Z1700" s="161"/>
      <c r="AA1700" s="128"/>
      <c r="AB1700" s="128"/>
      <c r="AC1700" s="128"/>
      <c r="AD1700" s="128"/>
      <c r="AE1700" s="128"/>
      <c r="AH1700" s="128"/>
      <c r="AI1700" s="162"/>
      <c r="AJ1700" s="162"/>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Y1701" s="128"/>
      <c r="Z1701" s="161"/>
      <c r="AA1701" s="128"/>
      <c r="AB1701" s="128"/>
      <c r="AC1701" s="128"/>
      <c r="AD1701" s="128"/>
      <c r="AE1701" s="128"/>
      <c r="AH1701" s="128"/>
      <c r="AI1701" s="162"/>
      <c r="AJ1701" s="162"/>
      <c r="AK1701" s="162"/>
      <c r="AL1701" s="162"/>
      <c r="AQ1701" s="128"/>
      <c r="AR1701" s="128"/>
      <c r="AS1701" s="128"/>
      <c r="AT1701" s="128"/>
      <c r="AU1701" s="128"/>
      <c r="AV1701" s="128"/>
    </row>
    <row r="1702" ht="16.5" customHeight="1">
      <c r="C1702" s="128"/>
      <c r="D1702" s="128"/>
      <c r="E1702" s="128"/>
      <c r="F1702" s="128"/>
      <c r="G1702" s="128"/>
      <c r="H1702" s="128"/>
      <c r="I1702" s="128"/>
      <c r="J1702" s="128"/>
      <c r="K1702" s="128"/>
      <c r="L1702" s="128"/>
      <c r="M1702" s="128"/>
      <c r="N1702" s="128"/>
      <c r="O1702" s="128"/>
      <c r="P1702" s="128"/>
      <c r="Q1702" s="128"/>
      <c r="R1702" s="128"/>
      <c r="S1702" s="128"/>
      <c r="T1702" s="128"/>
      <c r="U1702" s="128"/>
      <c r="Z1702" s="161"/>
      <c r="AH1702" s="128"/>
      <c r="AI1702" s="162"/>
      <c r="AJ1702" s="162"/>
      <c r="AK1702" s="162"/>
      <c r="AL1702" s="162"/>
      <c r="AQ1702" s="128"/>
      <c r="AR1702" s="128"/>
      <c r="AS1702" s="128"/>
      <c r="AT1702" s="128"/>
      <c r="AU1702" s="128"/>
      <c r="AV1702" s="128"/>
    </row>
    <row r="1703" ht="16.5" customHeight="1">
      <c r="C1703" s="128"/>
      <c r="D1703" s="128"/>
      <c r="E1703" s="128"/>
      <c r="F1703" s="128"/>
      <c r="G1703" s="128"/>
      <c r="H1703" s="128"/>
      <c r="I1703" s="128"/>
      <c r="J1703" s="128"/>
      <c r="K1703" s="128"/>
      <c r="L1703" s="128"/>
      <c r="M1703" s="128"/>
      <c r="N1703" s="128"/>
      <c r="O1703" s="128"/>
      <c r="P1703" s="128"/>
      <c r="Q1703" s="128"/>
      <c r="R1703" s="128"/>
      <c r="S1703" s="128"/>
      <c r="T1703" s="128"/>
      <c r="U1703" s="128"/>
      <c r="Z1703" s="161"/>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A1705" s="128"/>
      <c r="B1705" s="128"/>
      <c r="C1705" s="128"/>
      <c r="D1705" s="128"/>
      <c r="E1705" s="128"/>
      <c r="F1705" s="128"/>
      <c r="G1705" s="128"/>
      <c r="H1705" s="128"/>
      <c r="I1705" s="128"/>
      <c r="J1705" s="128"/>
      <c r="K1705" s="128"/>
      <c r="L1705" s="128"/>
      <c r="M1705" s="128"/>
      <c r="N1705" s="128"/>
      <c r="O1705" s="128"/>
      <c r="P1705" s="128"/>
      <c r="Q1705" s="128"/>
      <c r="R1705" s="128"/>
      <c r="S1705" s="128"/>
      <c r="T1705" s="128"/>
      <c r="U1705" s="128"/>
      <c r="V1705" s="128"/>
      <c r="W1705" s="128"/>
      <c r="X1705" s="128"/>
      <c r="Y1705" s="128"/>
      <c r="Z1705" s="161"/>
      <c r="AF1705" s="128"/>
      <c r="AG1705" s="128"/>
      <c r="AH1705" s="128"/>
      <c r="AI1705" s="162"/>
      <c r="AJ1705" s="162"/>
      <c r="AK1705" s="128"/>
      <c r="AL1705" s="128"/>
      <c r="AM1705" s="128"/>
      <c r="AN1705" s="128"/>
      <c r="AO1705" s="120"/>
      <c r="AQ1705" s="128"/>
      <c r="AR1705" s="128"/>
      <c r="AS1705" s="128"/>
      <c r="AT1705" s="128"/>
      <c r="AU1705" s="128"/>
      <c r="AV1705" s="128"/>
    </row>
    <row r="1706" ht="16.5" customHeight="1">
      <c r="A1706" s="128"/>
      <c r="B1706" s="128"/>
      <c r="C1706" s="128"/>
      <c r="D1706" s="128"/>
      <c r="E1706" s="128"/>
      <c r="F1706" s="128"/>
      <c r="G1706" s="128"/>
      <c r="H1706" s="128"/>
      <c r="I1706" s="128"/>
      <c r="J1706" s="128"/>
      <c r="K1706" s="128"/>
      <c r="L1706" s="128"/>
      <c r="M1706" s="128"/>
      <c r="N1706" s="128"/>
      <c r="O1706" s="128"/>
      <c r="P1706" s="128"/>
      <c r="Q1706" s="128"/>
      <c r="R1706" s="128"/>
      <c r="S1706" s="128"/>
      <c r="T1706" s="128"/>
      <c r="U1706" s="128"/>
      <c r="V1706" s="128"/>
      <c r="W1706" s="128"/>
      <c r="X1706" s="128"/>
      <c r="Y1706" s="128"/>
      <c r="Z1706" s="161"/>
      <c r="AF1706" s="128"/>
      <c r="AG1706" s="128"/>
      <c r="AH1706" s="128"/>
      <c r="AI1706" s="162"/>
      <c r="AJ1706" s="162"/>
      <c r="AK1706" s="128"/>
      <c r="AL1706" s="128"/>
      <c r="AM1706" s="128"/>
      <c r="AN1706" s="128"/>
      <c r="AO1706" s="120"/>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H1721" s="128"/>
      <c r="AI1721" s="162"/>
      <c r="AJ1721" s="163"/>
      <c r="AK1721" s="162"/>
      <c r="AL1721" s="162"/>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3"/>
      <c r="AK1722" s="162"/>
      <c r="AL1722" s="162"/>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Z1728" s="161"/>
      <c r="AH1728" s="128"/>
      <c r="AI1728" s="162"/>
      <c r="AJ1728" s="162"/>
      <c r="AK1728" s="162"/>
      <c r="AL1728" s="162"/>
      <c r="AM1728" s="128"/>
      <c r="AN1728" s="128"/>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Z1729" s="161"/>
      <c r="AH1729" s="128"/>
      <c r="AI1729" s="162"/>
      <c r="AJ1729" s="162"/>
      <c r="AK1729" s="162"/>
      <c r="AL1729" s="162"/>
      <c r="AM1729" s="128"/>
      <c r="AN1729" s="128"/>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Q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F1808" s="128"/>
      <c r="G1808" s="128"/>
      <c r="H1808" s="128"/>
      <c r="I1808" s="128"/>
      <c r="L1808" s="128"/>
      <c r="M1808" s="128"/>
      <c r="N1808" s="128"/>
      <c r="O1808" s="128"/>
      <c r="P1808" s="128"/>
      <c r="Q1808" s="128"/>
      <c r="R1808" s="128"/>
      <c r="S1808" s="128"/>
      <c r="T1808" s="128"/>
      <c r="U1808" s="128"/>
      <c r="Z1808" s="161"/>
      <c r="AH1808" s="128"/>
      <c r="AI1808" s="162"/>
      <c r="AJ1808" s="162"/>
      <c r="AK1808" s="162"/>
      <c r="AL1808" s="162"/>
      <c r="AM1808" s="128"/>
      <c r="AN1808" s="128"/>
      <c r="AQ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C1810" s="128"/>
      <c r="D1810" s="128"/>
      <c r="E1810" s="128"/>
      <c r="F1810" s="128"/>
      <c r="G1810" s="128"/>
      <c r="H1810" s="128"/>
      <c r="I1810" s="128"/>
      <c r="J1810" s="128"/>
      <c r="K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M1824" s="128"/>
      <c r="AN1824" s="128"/>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M1825" s="128"/>
      <c r="AN1825" s="128"/>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M1839" s="128"/>
      <c r="AN1839" s="128"/>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M1840" s="164"/>
      <c r="AN1840" s="164"/>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M1845" s="128"/>
      <c r="AN1845" s="128"/>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AH1848" s="128"/>
      <c r="AI1848" s="162"/>
      <c r="AJ1848" s="162"/>
      <c r="AK1848" s="162"/>
      <c r="AL1848" s="162"/>
      <c r="AQ1848" s="128"/>
      <c r="AR1848" s="128"/>
      <c r="AS1848" s="128"/>
      <c r="AT1848" s="128"/>
      <c r="AU1848" s="128"/>
      <c r="AV1848" s="128"/>
    </row>
    <row r="1849" ht="16.5" customHeight="1">
      <c r="A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28"/>
      <c r="AK1849" s="162"/>
      <c r="AL1849" s="162"/>
      <c r="AQ1849" s="128"/>
      <c r="AR1849" s="128"/>
      <c r="AS1849" s="128"/>
      <c r="AT1849" s="128"/>
      <c r="AU1849" s="128"/>
      <c r="AV1849" s="128"/>
    </row>
    <row r="1850" ht="16.5" customHeight="1">
      <c r="A1850" s="128"/>
      <c r="C1850" s="128"/>
      <c r="D1850" s="128"/>
      <c r="E1850" s="128"/>
      <c r="F1850" s="128"/>
      <c r="G1850" s="128"/>
      <c r="H1850" s="128"/>
      <c r="I1850" s="128"/>
      <c r="J1850" s="128"/>
      <c r="K1850" s="128"/>
      <c r="L1850" s="128"/>
      <c r="M1850" s="128"/>
      <c r="N1850" s="128"/>
      <c r="O1850" s="128"/>
      <c r="P1850" s="128"/>
      <c r="Q1850" s="128"/>
      <c r="R1850" s="128"/>
      <c r="S1850" s="128"/>
      <c r="T1850" s="128"/>
      <c r="U1850" s="128"/>
      <c r="Z1850" s="161"/>
      <c r="AH1850" s="128"/>
      <c r="AI1850" s="162"/>
      <c r="AJ1850" s="128"/>
      <c r="AK1850" s="162"/>
      <c r="AL1850" s="162"/>
      <c r="AQ1850" s="128"/>
      <c r="AR1850" s="128"/>
      <c r="AS1850" s="128"/>
      <c r="AT1850" s="128"/>
      <c r="AU1850" s="128"/>
      <c r="AV1850" s="128"/>
    </row>
    <row r="1851" ht="16.5" customHeight="1">
      <c r="A1851" s="128"/>
      <c r="B1851" s="128"/>
      <c r="C1851" s="128"/>
      <c r="D1851" s="128"/>
      <c r="E1851" s="128"/>
      <c r="F1851" s="128"/>
      <c r="G1851" s="128"/>
      <c r="H1851" s="128"/>
      <c r="I1851" s="128"/>
      <c r="J1851" s="128"/>
      <c r="K1851" s="128"/>
      <c r="L1851" s="128"/>
      <c r="M1851" s="128"/>
      <c r="N1851" s="128"/>
      <c r="O1851" s="128"/>
      <c r="P1851" s="128"/>
      <c r="Q1851" s="128"/>
      <c r="R1851" s="128"/>
      <c r="S1851" s="128"/>
      <c r="T1851" s="128"/>
      <c r="U1851" s="128"/>
      <c r="V1851" s="128"/>
      <c r="W1851" s="128"/>
      <c r="Z1851" s="128"/>
      <c r="AF1851" s="128"/>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Y1852" s="128"/>
      <c r="Z1852" s="161"/>
      <c r="AA1852" s="128"/>
      <c r="AB1852" s="128"/>
      <c r="AC1852" s="128"/>
      <c r="AD1852" s="128"/>
      <c r="AE1852" s="128"/>
      <c r="AF1852" s="128"/>
      <c r="AH1852" s="128"/>
      <c r="AI1852" s="162"/>
      <c r="AJ1852" s="128"/>
      <c r="AK1852" s="162"/>
      <c r="AL1852" s="162"/>
      <c r="AQ1852" s="128"/>
      <c r="AR1852" s="128"/>
      <c r="AS1852" s="128"/>
      <c r="AT1852" s="128"/>
      <c r="AU1852" s="128"/>
      <c r="AV1852" s="128"/>
    </row>
    <row r="1853" ht="16.5" customHeight="1">
      <c r="A1853" s="128"/>
      <c r="C1853" s="128"/>
      <c r="D1853" s="128"/>
      <c r="E1853" s="128"/>
      <c r="F1853" s="128"/>
      <c r="G1853" s="128"/>
      <c r="H1853" s="128"/>
      <c r="I1853" s="128"/>
      <c r="J1853" s="128"/>
      <c r="K1853" s="128"/>
      <c r="L1853" s="128"/>
      <c r="M1853" s="128"/>
      <c r="N1853" s="128"/>
      <c r="O1853" s="128"/>
      <c r="P1853" s="128"/>
      <c r="Q1853" s="128"/>
      <c r="R1853" s="128"/>
      <c r="S1853" s="128"/>
      <c r="T1853" s="128"/>
      <c r="U1853" s="128"/>
      <c r="Y1853" s="128"/>
      <c r="Z1853" s="161"/>
      <c r="AA1853" s="128"/>
      <c r="AB1853" s="128"/>
      <c r="AC1853" s="128"/>
      <c r="AD1853" s="128"/>
      <c r="AE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X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V1869" s="128"/>
      <c r="W1869" s="128"/>
      <c r="X1869" s="128"/>
      <c r="Y1869" s="128"/>
      <c r="Z1869" s="161"/>
      <c r="AA1869" s="128"/>
      <c r="AB1869" s="128"/>
      <c r="AC1869" s="128"/>
      <c r="AD1869" s="128"/>
      <c r="AE1869" s="128"/>
      <c r="AF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V1870" s="164"/>
      <c r="W1870" s="164"/>
      <c r="X1870" s="164"/>
      <c r="Y1870" s="128"/>
      <c r="Z1870" s="161"/>
      <c r="AA1870" s="128"/>
      <c r="AB1870" s="128"/>
      <c r="AC1870" s="128"/>
      <c r="AD1870" s="128"/>
      <c r="AE1870" s="128"/>
      <c r="AF1870" s="164"/>
      <c r="AH1870" s="128"/>
      <c r="AI1870" s="162"/>
      <c r="AJ1870" s="162"/>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Y1871" s="128"/>
      <c r="Z1871" s="161"/>
      <c r="AA1871" s="128"/>
      <c r="AB1871" s="128"/>
      <c r="AC1871" s="128"/>
      <c r="AD1871" s="128"/>
      <c r="AE1871" s="128"/>
      <c r="AH1871" s="128"/>
      <c r="AI1871" s="162"/>
      <c r="AJ1871" s="162"/>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28"/>
      <c r="Y1872" s="128"/>
      <c r="Z1872" s="161"/>
      <c r="AA1872" s="128"/>
      <c r="AB1872" s="128"/>
      <c r="AC1872" s="128"/>
      <c r="AD1872" s="128"/>
      <c r="AE1872" s="128"/>
      <c r="AH1872" s="128"/>
      <c r="AI1872" s="162"/>
      <c r="AJ1872" s="162"/>
      <c r="AK1872" s="162"/>
      <c r="AL1872" s="162"/>
      <c r="AQ1872" s="128"/>
      <c r="AR1872" s="128"/>
      <c r="AS1872" s="128"/>
      <c r="AT1872" s="128"/>
      <c r="AU1872" s="128"/>
      <c r="AV1872" s="128"/>
    </row>
    <row r="1873" ht="16.5" customHeight="1">
      <c r="C1873" s="128"/>
      <c r="D1873" s="128"/>
      <c r="E1873" s="128"/>
      <c r="F1873" s="128"/>
      <c r="G1873" s="128"/>
      <c r="H1873" s="128"/>
      <c r="I1873" s="128"/>
      <c r="J1873" s="128"/>
      <c r="K1873" s="128"/>
      <c r="L1873" s="128"/>
      <c r="M1873" s="128"/>
      <c r="N1873" s="128"/>
      <c r="O1873" s="128"/>
      <c r="P1873" s="128"/>
      <c r="Q1873" s="128"/>
      <c r="R1873" s="128"/>
      <c r="S1873" s="128"/>
      <c r="T1873" s="128"/>
      <c r="U1873" s="128"/>
      <c r="Z1873" s="161"/>
      <c r="AH1873" s="128"/>
      <c r="AI1873" s="162"/>
      <c r="AJ1873" s="162"/>
      <c r="AK1873" s="162"/>
      <c r="AL1873" s="162"/>
      <c r="AQ1873" s="128"/>
      <c r="AR1873" s="128"/>
      <c r="AS1873" s="128"/>
      <c r="AT1873" s="128"/>
      <c r="AU1873" s="128"/>
      <c r="AV1873" s="128"/>
    </row>
    <row r="1874" ht="16.5" customHeight="1">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W1874" s="128"/>
      <c r="Z1874" s="161"/>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A1878" s="128"/>
      <c r="B1878" s="128"/>
      <c r="C1878" s="128"/>
      <c r="D1878" s="128"/>
      <c r="E1878" s="128"/>
      <c r="F1878" s="128"/>
      <c r="G1878" s="128"/>
      <c r="H1878" s="128"/>
      <c r="I1878" s="128"/>
      <c r="J1878" s="128"/>
      <c r="K1878" s="128"/>
      <c r="L1878" s="128"/>
      <c r="M1878" s="128"/>
      <c r="N1878" s="128"/>
      <c r="O1878" s="128"/>
      <c r="P1878" s="128"/>
      <c r="Q1878" s="128"/>
      <c r="R1878" s="128"/>
      <c r="S1878" s="128"/>
      <c r="T1878" s="128"/>
      <c r="U1878" s="128"/>
      <c r="V1878" s="128"/>
      <c r="W1878" s="128"/>
      <c r="Y1878" s="128"/>
      <c r="Z1878" s="161"/>
      <c r="AB1878" s="128"/>
      <c r="AF1878" s="128"/>
      <c r="AH1878" s="128"/>
      <c r="AI1878" s="162"/>
      <c r="AJ1878" s="162"/>
      <c r="AK1878" s="128"/>
      <c r="AL1878" s="128"/>
      <c r="AM1878" s="128"/>
      <c r="AN1878" s="128"/>
      <c r="AO1878" s="120"/>
      <c r="AQ1878" s="128"/>
      <c r="AR1878" s="128"/>
      <c r="AS1878" s="128"/>
      <c r="AT1878" s="128"/>
      <c r="AU1878" s="128"/>
      <c r="AV1878" s="128"/>
    </row>
    <row r="1879" ht="16.5" customHeight="1">
      <c r="A1879" s="128"/>
      <c r="B1879" s="128"/>
      <c r="C1879" s="128"/>
      <c r="D1879" s="128"/>
      <c r="E1879" s="128"/>
      <c r="F1879" s="128"/>
      <c r="G1879" s="128"/>
      <c r="H1879" s="128"/>
      <c r="I1879" s="128"/>
      <c r="J1879" s="128"/>
      <c r="K1879" s="128"/>
      <c r="L1879" s="128"/>
      <c r="M1879" s="128"/>
      <c r="N1879" s="128"/>
      <c r="O1879" s="128"/>
      <c r="P1879" s="128"/>
      <c r="Q1879" s="128"/>
      <c r="R1879" s="128"/>
      <c r="S1879" s="128"/>
      <c r="T1879" s="128"/>
      <c r="U1879" s="128"/>
      <c r="V1879" s="128"/>
      <c r="W1879" s="128"/>
      <c r="Y1879" s="128"/>
      <c r="Z1879" s="161"/>
      <c r="AB1879" s="128"/>
      <c r="AF1879" s="128"/>
      <c r="AH1879" s="128"/>
      <c r="AI1879" s="162"/>
      <c r="AJ1879" s="162"/>
      <c r="AK1879" s="128"/>
      <c r="AL1879" s="128"/>
      <c r="AM1879" s="128"/>
      <c r="AN1879" s="128"/>
      <c r="AO1879" s="120"/>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3"/>
      <c r="AK1894" s="162"/>
      <c r="AL1894" s="162"/>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3"/>
      <c r="AK1895" s="162"/>
      <c r="AL1895" s="162"/>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Z1901" s="161"/>
      <c r="AH1901" s="128"/>
      <c r="AI1901" s="162"/>
      <c r="AJ1901" s="162"/>
      <c r="AK1901" s="162"/>
      <c r="AL1901" s="162"/>
      <c r="AM1901" s="128"/>
      <c r="AN1901" s="128"/>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Z1902" s="161"/>
      <c r="AH1902" s="128"/>
      <c r="AI1902" s="162"/>
      <c r="AJ1902" s="162"/>
      <c r="AK1902" s="162"/>
      <c r="AL1902" s="162"/>
      <c r="AM1902" s="128"/>
      <c r="AN1902" s="128"/>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W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V1941" s="128"/>
      <c r="Z1941" s="161"/>
      <c r="AF1941" s="128"/>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Z1943" s="161"/>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28"/>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62"/>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Q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F1976" s="128"/>
      <c r="G1976" s="128"/>
      <c r="H1976" s="128"/>
      <c r="I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C1978" s="128"/>
      <c r="D1978" s="128"/>
      <c r="E1978" s="128"/>
      <c r="F1978" s="128"/>
      <c r="G1978" s="128"/>
      <c r="H1978" s="128"/>
      <c r="I1978" s="128"/>
      <c r="J1978" s="128"/>
      <c r="K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F1981" s="128"/>
      <c r="G1981" s="128"/>
      <c r="H1981" s="128"/>
      <c r="I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C1983" s="128"/>
      <c r="D1983" s="128"/>
      <c r="E1983" s="128"/>
      <c r="F1983" s="128"/>
      <c r="G1983" s="128"/>
      <c r="H1983" s="128"/>
      <c r="I1983" s="128"/>
      <c r="J1983" s="128"/>
      <c r="K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V1994" s="128"/>
      <c r="W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Z1996" s="161"/>
      <c r="AH1996" s="128"/>
      <c r="AI1996" s="162"/>
      <c r="AJ1996" s="162"/>
      <c r="AK1996" s="162"/>
      <c r="AL1996" s="162"/>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M1997" s="128"/>
      <c r="AN1997" s="128"/>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M2012" s="128"/>
      <c r="AN2012" s="128"/>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M2013" s="164"/>
      <c r="AN2013" s="164"/>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W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AH2021" s="128"/>
      <c r="AI2021" s="162"/>
      <c r="AJ2021" s="162"/>
      <c r="AK2021" s="162"/>
      <c r="AL2021" s="162"/>
      <c r="AQ2021" s="128"/>
      <c r="AR2021" s="128"/>
      <c r="AS2021" s="128"/>
      <c r="AT2021" s="128"/>
      <c r="AU2021" s="128"/>
      <c r="AV2021" s="128"/>
    </row>
    <row r="2022" ht="16.5" customHeight="1">
      <c r="A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28"/>
      <c r="AK2022" s="162"/>
      <c r="AL2022" s="162"/>
      <c r="AQ2022" s="128"/>
      <c r="AR2022" s="128"/>
      <c r="AS2022" s="128"/>
      <c r="AT2022" s="128"/>
      <c r="AU2022" s="128"/>
      <c r="AV2022" s="128"/>
    </row>
    <row r="2023" ht="16.5" customHeight="1">
      <c r="A2023" s="128"/>
      <c r="C2023" s="128"/>
      <c r="D2023" s="128"/>
      <c r="E2023" s="128"/>
      <c r="F2023" s="128"/>
      <c r="G2023" s="128"/>
      <c r="H2023" s="128"/>
      <c r="I2023" s="128"/>
      <c r="J2023" s="128"/>
      <c r="K2023" s="128"/>
      <c r="L2023" s="128"/>
      <c r="M2023" s="128"/>
      <c r="N2023" s="128"/>
      <c r="O2023" s="128"/>
      <c r="P2023" s="128"/>
      <c r="Q2023" s="128"/>
      <c r="R2023" s="128"/>
      <c r="S2023" s="128"/>
      <c r="T2023" s="128"/>
      <c r="U2023" s="128"/>
      <c r="Z2023" s="161"/>
      <c r="AH2023" s="128"/>
      <c r="AI2023" s="162"/>
      <c r="AJ2023" s="128"/>
      <c r="AK2023" s="162"/>
      <c r="AL2023" s="162"/>
      <c r="AQ2023" s="128"/>
      <c r="AR2023" s="128"/>
      <c r="AS2023" s="128"/>
      <c r="AT2023" s="128"/>
      <c r="AU2023" s="128"/>
      <c r="AV2023" s="128"/>
    </row>
    <row r="2024" ht="16.5" customHeight="1">
      <c r="A2024" s="128"/>
      <c r="B2024" s="128"/>
      <c r="C2024" s="128"/>
      <c r="D2024" s="128"/>
      <c r="E2024" s="128"/>
      <c r="F2024" s="128"/>
      <c r="G2024" s="128"/>
      <c r="H2024" s="128"/>
      <c r="I2024" s="128"/>
      <c r="J2024" s="128"/>
      <c r="K2024" s="128"/>
      <c r="L2024" s="128"/>
      <c r="M2024" s="128"/>
      <c r="N2024" s="128"/>
      <c r="O2024" s="128"/>
      <c r="P2024" s="128"/>
      <c r="Q2024" s="128"/>
      <c r="R2024" s="128"/>
      <c r="S2024" s="128"/>
      <c r="T2024" s="128"/>
      <c r="U2024" s="128"/>
      <c r="V2024" s="128"/>
      <c r="W2024" s="128"/>
      <c r="Z2024" s="128"/>
      <c r="AF2024" s="128"/>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Y2025" s="128"/>
      <c r="Z2025" s="161"/>
      <c r="AA2025" s="128"/>
      <c r="AB2025" s="128"/>
      <c r="AC2025" s="128"/>
      <c r="AD2025" s="128"/>
      <c r="AE2025" s="128"/>
      <c r="AF2025" s="128"/>
      <c r="AH2025" s="128"/>
      <c r="AI2025" s="162"/>
      <c r="AJ2025" s="128"/>
      <c r="AK2025" s="162"/>
      <c r="AL2025" s="162"/>
      <c r="AQ2025" s="128"/>
      <c r="AR2025" s="128"/>
      <c r="AS2025" s="128"/>
      <c r="AT2025" s="128"/>
      <c r="AU2025" s="128"/>
      <c r="AV2025" s="128"/>
    </row>
    <row r="2026" ht="16.5" customHeight="1">
      <c r="A2026" s="128"/>
      <c r="C2026" s="128"/>
      <c r="D2026" s="128"/>
      <c r="E2026" s="128"/>
      <c r="F2026" s="128"/>
      <c r="G2026" s="128"/>
      <c r="H2026" s="128"/>
      <c r="I2026" s="128"/>
      <c r="J2026" s="128"/>
      <c r="K2026" s="128"/>
      <c r="L2026" s="128"/>
      <c r="M2026" s="128"/>
      <c r="N2026" s="128"/>
      <c r="O2026" s="128"/>
      <c r="P2026" s="128"/>
      <c r="Q2026" s="128"/>
      <c r="R2026" s="128"/>
      <c r="S2026" s="128"/>
      <c r="T2026" s="128"/>
      <c r="U2026" s="128"/>
      <c r="Y2026" s="128"/>
      <c r="Z2026" s="161"/>
      <c r="AA2026" s="128"/>
      <c r="AB2026" s="128"/>
      <c r="AC2026" s="128"/>
      <c r="AD2026" s="128"/>
      <c r="AE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61"/>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H2030" s="128"/>
      <c r="AI2030" s="162"/>
      <c r="AJ2030" s="128"/>
      <c r="AK2030" s="162"/>
      <c r="AL2030" s="162"/>
      <c r="AQ2030" s="128"/>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V2042" s="128"/>
      <c r="W2042" s="128"/>
      <c r="X2042" s="128"/>
      <c r="Y2042" s="128"/>
      <c r="Z2042" s="161"/>
      <c r="AA2042" s="128"/>
      <c r="AB2042" s="128"/>
      <c r="AC2042" s="128"/>
      <c r="AD2042" s="128"/>
      <c r="AE2042" s="128"/>
      <c r="AF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V2043" s="164"/>
      <c r="W2043" s="164"/>
      <c r="X2043" s="164"/>
      <c r="Y2043" s="128"/>
      <c r="Z2043" s="161"/>
      <c r="AA2043" s="128"/>
      <c r="AB2043" s="128"/>
      <c r="AC2043" s="128"/>
      <c r="AD2043" s="128"/>
      <c r="AE2043" s="128"/>
      <c r="AF2043" s="164"/>
      <c r="AH2043" s="128"/>
      <c r="AI2043" s="162"/>
      <c r="AJ2043" s="162"/>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Y2044" s="128"/>
      <c r="Z2044" s="161"/>
      <c r="AA2044" s="128"/>
      <c r="AB2044" s="128"/>
      <c r="AC2044" s="128"/>
      <c r="AD2044" s="128"/>
      <c r="AE2044" s="128"/>
      <c r="AH2044" s="128"/>
      <c r="AI2044" s="162"/>
      <c r="AJ2044" s="162"/>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Y2045" s="128"/>
      <c r="Z2045" s="161"/>
      <c r="AA2045" s="128"/>
      <c r="AB2045" s="128"/>
      <c r="AC2045" s="128"/>
      <c r="AD2045" s="128"/>
      <c r="AE2045" s="128"/>
      <c r="AH2045" s="128"/>
      <c r="AI2045" s="162"/>
      <c r="AJ2045" s="162"/>
      <c r="AK2045" s="162"/>
      <c r="AL2045" s="162"/>
      <c r="AQ2045" s="128"/>
      <c r="AR2045" s="128"/>
      <c r="AS2045" s="128"/>
      <c r="AT2045" s="128"/>
      <c r="AU2045" s="128"/>
      <c r="AV2045" s="128"/>
    </row>
    <row r="2046" ht="16.5" customHeight="1">
      <c r="C2046" s="128"/>
      <c r="D2046" s="128"/>
      <c r="E2046" s="128"/>
      <c r="F2046" s="128"/>
      <c r="G2046" s="128"/>
      <c r="H2046" s="128"/>
      <c r="I2046" s="128"/>
      <c r="J2046" s="128"/>
      <c r="K2046" s="128"/>
      <c r="L2046" s="128"/>
      <c r="M2046" s="128"/>
      <c r="N2046" s="128"/>
      <c r="O2046" s="128"/>
      <c r="P2046" s="128"/>
      <c r="Q2046" s="128"/>
      <c r="R2046" s="128"/>
      <c r="S2046" s="128"/>
      <c r="T2046" s="128"/>
      <c r="U2046" s="128"/>
      <c r="Z2046" s="161"/>
      <c r="AH2046" s="128"/>
      <c r="AI2046" s="162"/>
      <c r="AJ2046" s="162"/>
      <c r="AK2046" s="162"/>
      <c r="AL2046" s="162"/>
      <c r="AQ2046" s="128"/>
      <c r="AR2046" s="128"/>
      <c r="AS2046" s="128"/>
      <c r="AT2046" s="128"/>
      <c r="AU2046" s="128"/>
      <c r="AV2046" s="128"/>
    </row>
    <row r="2047" ht="16.5" customHeight="1">
      <c r="C2047" s="128"/>
      <c r="D2047" s="128"/>
      <c r="E2047" s="128"/>
      <c r="F2047" s="128"/>
      <c r="G2047" s="128"/>
      <c r="H2047" s="128"/>
      <c r="I2047" s="128"/>
      <c r="J2047" s="128"/>
      <c r="K2047" s="128"/>
      <c r="L2047" s="128"/>
      <c r="M2047" s="128"/>
      <c r="N2047" s="128"/>
      <c r="O2047" s="128"/>
      <c r="P2047" s="128"/>
      <c r="Q2047" s="128"/>
      <c r="R2047" s="128"/>
      <c r="S2047" s="128"/>
      <c r="T2047" s="128"/>
      <c r="U2047" s="128"/>
      <c r="Z2047" s="161"/>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A2051" s="128"/>
      <c r="B2051" s="128"/>
      <c r="C2051" s="128"/>
      <c r="D2051" s="128"/>
      <c r="E2051" s="128"/>
      <c r="F2051" s="128"/>
      <c r="G2051" s="128"/>
      <c r="H2051" s="128"/>
      <c r="I2051" s="128"/>
      <c r="J2051" s="128"/>
      <c r="K2051" s="128"/>
      <c r="L2051" s="128"/>
      <c r="M2051" s="128"/>
      <c r="N2051" s="128"/>
      <c r="O2051" s="128"/>
      <c r="P2051" s="128"/>
      <c r="Q2051" s="128"/>
      <c r="R2051" s="128"/>
      <c r="S2051" s="128"/>
      <c r="T2051" s="128"/>
      <c r="U2051" s="128"/>
      <c r="V2051" s="128"/>
      <c r="W2051" s="128"/>
      <c r="Y2051" s="128"/>
      <c r="Z2051" s="161"/>
      <c r="AA2051" s="128"/>
      <c r="AE2051" s="128"/>
      <c r="AF2051" s="128"/>
      <c r="AH2051" s="128"/>
      <c r="AI2051" s="162"/>
      <c r="AJ2051" s="162"/>
      <c r="AK2051" s="128"/>
      <c r="AL2051" s="128"/>
      <c r="AM2051" s="128"/>
      <c r="AN2051" s="128"/>
      <c r="AO2051" s="120"/>
      <c r="AQ2051" s="128"/>
      <c r="AR2051" s="128"/>
      <c r="AS2051" s="128"/>
      <c r="AT2051" s="128"/>
      <c r="AU2051" s="128"/>
      <c r="AV2051" s="128"/>
    </row>
    <row r="2052" ht="16.5" customHeight="1">
      <c r="A2052" s="128"/>
      <c r="B2052" s="128"/>
      <c r="C2052" s="128"/>
      <c r="D2052" s="128"/>
      <c r="E2052" s="128"/>
      <c r="F2052" s="128"/>
      <c r="G2052" s="128"/>
      <c r="H2052" s="128"/>
      <c r="I2052" s="128"/>
      <c r="J2052" s="128"/>
      <c r="K2052" s="128"/>
      <c r="L2052" s="128"/>
      <c r="M2052" s="128"/>
      <c r="N2052" s="128"/>
      <c r="O2052" s="128"/>
      <c r="P2052" s="128"/>
      <c r="Q2052" s="128"/>
      <c r="R2052" s="128"/>
      <c r="S2052" s="128"/>
      <c r="T2052" s="128"/>
      <c r="U2052" s="128"/>
      <c r="V2052" s="128"/>
      <c r="W2052" s="128"/>
      <c r="Y2052" s="128"/>
      <c r="Z2052" s="161"/>
      <c r="AA2052" s="128"/>
      <c r="AE2052" s="128"/>
      <c r="AF2052" s="128"/>
      <c r="AH2052" s="128"/>
      <c r="AI2052" s="162"/>
      <c r="AJ2052" s="162"/>
      <c r="AK2052" s="128"/>
      <c r="AL2052" s="128"/>
      <c r="AM2052" s="128"/>
      <c r="AN2052" s="128"/>
      <c r="AO2052" s="120"/>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3"/>
      <c r="AK2067" s="162"/>
      <c r="AL2067" s="162"/>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3"/>
      <c r="AK2068" s="162"/>
      <c r="AL2068" s="162"/>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A2071" s="128"/>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A2072" s="128"/>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Z2074" s="161"/>
      <c r="AH2074" s="128"/>
      <c r="AI2074" s="162"/>
      <c r="AJ2074" s="162"/>
      <c r="AK2074" s="162"/>
      <c r="AL2074" s="162"/>
      <c r="AM2074" s="128"/>
      <c r="AN2074" s="128"/>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Z2075" s="161"/>
      <c r="AH2075" s="128"/>
      <c r="AI2075" s="162"/>
      <c r="AJ2075" s="162"/>
      <c r="AK2075" s="162"/>
      <c r="AL2075" s="162"/>
      <c r="AM2075" s="128"/>
      <c r="AN2075" s="128"/>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Q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F2154" s="128"/>
      <c r="G2154" s="128"/>
      <c r="H2154" s="128"/>
      <c r="I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C2156" s="128"/>
      <c r="D2156" s="128"/>
      <c r="E2156" s="128"/>
      <c r="F2156" s="128"/>
      <c r="G2156" s="128"/>
      <c r="H2156" s="128"/>
      <c r="I2156" s="128"/>
      <c r="J2156" s="128"/>
      <c r="K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M2170" s="128"/>
      <c r="AN2170" s="128"/>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M2185" s="128"/>
      <c r="AN2185" s="128"/>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M2186" s="164"/>
      <c r="AN2186" s="164"/>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Y2190" s="128"/>
      <c r="Z2190" s="161"/>
      <c r="AA2190" s="128"/>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Y2191" s="128"/>
      <c r="Z2191" s="161"/>
      <c r="AA2191" s="128"/>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AH2194" s="128"/>
      <c r="AI2194" s="162"/>
      <c r="AJ2194" s="162"/>
      <c r="AK2194" s="162"/>
      <c r="AL2194" s="162"/>
      <c r="AQ2194" s="128"/>
      <c r="AR2194" s="128"/>
      <c r="AS2194" s="128"/>
      <c r="AT2194" s="128"/>
      <c r="AU2194" s="128"/>
      <c r="AV2194" s="128"/>
    </row>
    <row r="2195" ht="16.5" customHeight="1">
      <c r="A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28"/>
      <c r="AK2195" s="162"/>
      <c r="AL2195" s="162"/>
      <c r="AQ2195" s="128"/>
      <c r="AR2195" s="128"/>
      <c r="AS2195" s="128"/>
      <c r="AT2195" s="128"/>
      <c r="AU2195" s="128"/>
      <c r="AV2195" s="128"/>
    </row>
    <row r="2196" ht="16.5" customHeight="1">
      <c r="A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Z2196" s="161"/>
      <c r="AH2196" s="128"/>
      <c r="AI2196" s="162"/>
      <c r="AJ2196" s="128"/>
      <c r="AK2196" s="162"/>
      <c r="AL2196" s="162"/>
      <c r="AQ2196" s="128"/>
      <c r="AR2196" s="128"/>
      <c r="AS2196" s="128"/>
      <c r="AT2196" s="128"/>
      <c r="AU2196" s="128"/>
      <c r="AV2196" s="128"/>
    </row>
    <row r="2197" ht="16.5" customHeight="1">
      <c r="A2197" s="128"/>
      <c r="B2197" s="128"/>
      <c r="C2197" s="128"/>
      <c r="D2197" s="128"/>
      <c r="E2197" s="128"/>
      <c r="F2197" s="128"/>
      <c r="G2197" s="128"/>
      <c r="H2197" s="128"/>
      <c r="I2197" s="128"/>
      <c r="J2197" s="128"/>
      <c r="K2197" s="128"/>
      <c r="L2197" s="128"/>
      <c r="M2197" s="128"/>
      <c r="N2197" s="128"/>
      <c r="O2197" s="128"/>
      <c r="P2197" s="128"/>
      <c r="Q2197" s="128"/>
      <c r="R2197" s="128"/>
      <c r="S2197" s="128"/>
      <c r="T2197" s="128"/>
      <c r="U2197" s="128"/>
      <c r="V2197" s="128"/>
      <c r="W2197" s="128"/>
      <c r="Y2197" s="128"/>
      <c r="Z2197" s="128"/>
      <c r="AA2197" s="128"/>
      <c r="AB2197" s="128"/>
      <c r="AE2197" s="128"/>
      <c r="AF2197" s="128"/>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A2198" s="128"/>
      <c r="AB2198" s="128"/>
      <c r="AC2198" s="128"/>
      <c r="AD2198" s="128"/>
      <c r="AE2198" s="128"/>
      <c r="AF2198" s="128"/>
      <c r="AH2198" s="128"/>
      <c r="AI2198" s="162"/>
      <c r="AJ2198" s="128"/>
      <c r="AK2198" s="162"/>
      <c r="AL2198" s="162"/>
      <c r="AQ2198" s="128"/>
      <c r="AR2198" s="128"/>
      <c r="AS2198" s="128"/>
      <c r="AT2198" s="128"/>
      <c r="AU2198" s="128"/>
      <c r="AV2198" s="128"/>
    </row>
    <row r="2199" ht="16.5" customHeight="1">
      <c r="A2199" s="128"/>
      <c r="C2199" s="128"/>
      <c r="D2199" s="128"/>
      <c r="E2199" s="128"/>
      <c r="F2199" s="128"/>
      <c r="G2199" s="128"/>
      <c r="H2199" s="128"/>
      <c r="I2199" s="128"/>
      <c r="J2199" s="128"/>
      <c r="K2199" s="128"/>
      <c r="L2199" s="128"/>
      <c r="M2199" s="128"/>
      <c r="N2199" s="128"/>
      <c r="O2199" s="128"/>
      <c r="P2199" s="128"/>
      <c r="Q2199" s="128"/>
      <c r="R2199" s="128"/>
      <c r="S2199" s="128"/>
      <c r="T2199" s="128"/>
      <c r="U2199" s="128"/>
      <c r="Y2199" s="128"/>
      <c r="Z2199" s="161"/>
      <c r="AA2199" s="128"/>
      <c r="AB2199" s="128"/>
      <c r="AC2199" s="128"/>
      <c r="AD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B2212" s="128"/>
      <c r="C2212" s="128"/>
      <c r="D2212" s="128"/>
      <c r="E2212" s="128"/>
      <c r="F2212" s="128"/>
      <c r="G2212" s="128"/>
      <c r="H2212" s="128"/>
      <c r="I2212" s="128"/>
      <c r="J2212" s="128"/>
      <c r="K2212" s="128"/>
      <c r="L2212" s="128"/>
      <c r="M2212" s="128"/>
      <c r="N2212" s="128"/>
      <c r="O2212" s="128"/>
      <c r="P2212" s="128"/>
      <c r="Q2212" s="128"/>
      <c r="R2212" s="128"/>
      <c r="S2212" s="128"/>
      <c r="T2212" s="128"/>
      <c r="U2212" s="128"/>
      <c r="V2212" s="128"/>
      <c r="W2212" s="128"/>
      <c r="Y2212" s="128"/>
      <c r="Z2212" s="161"/>
      <c r="AA2212" s="128"/>
      <c r="AC2212" s="128"/>
      <c r="AE2212" s="128"/>
      <c r="AF2212" s="128"/>
      <c r="AH2212" s="128"/>
      <c r="AI2212" s="162"/>
      <c r="AJ2212" s="162"/>
      <c r="AK2212" s="128"/>
      <c r="AL2212" s="128"/>
      <c r="AM2212" s="128"/>
      <c r="AN2212" s="128"/>
      <c r="AO2212" s="120"/>
      <c r="AQ2212" s="128"/>
      <c r="AR2212" s="128"/>
      <c r="AS2212" s="128"/>
      <c r="AT2212" s="128"/>
      <c r="AU2212" s="128"/>
      <c r="AV2212" s="128"/>
    </row>
    <row r="2213" ht="16.5" customHeight="1">
      <c r="A2213" s="128"/>
      <c r="B2213" s="128"/>
      <c r="C2213" s="128"/>
      <c r="D2213" s="128"/>
      <c r="E2213" s="128"/>
      <c r="F2213" s="128"/>
      <c r="G2213" s="128"/>
      <c r="H2213" s="128"/>
      <c r="I2213" s="128"/>
      <c r="J2213" s="128"/>
      <c r="K2213" s="128"/>
      <c r="L2213" s="128"/>
      <c r="M2213" s="128"/>
      <c r="N2213" s="128"/>
      <c r="O2213" s="128"/>
      <c r="P2213" s="128"/>
      <c r="Q2213" s="128"/>
      <c r="R2213" s="128"/>
      <c r="S2213" s="128"/>
      <c r="T2213" s="128"/>
      <c r="U2213" s="128"/>
      <c r="V2213" s="128"/>
      <c r="W2213" s="128"/>
      <c r="Y2213" s="128"/>
      <c r="Z2213" s="161"/>
      <c r="AA2213" s="128"/>
      <c r="AC2213" s="128"/>
      <c r="AE2213" s="128"/>
      <c r="AF2213" s="128"/>
      <c r="AH2213" s="128"/>
      <c r="AI2213" s="162"/>
      <c r="AJ2213" s="162"/>
      <c r="AK2213" s="128"/>
      <c r="AL2213" s="128"/>
      <c r="AM2213" s="128"/>
      <c r="AN2213" s="128"/>
      <c r="AO2213" s="120"/>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3"/>
      <c r="AK2228" s="162"/>
      <c r="AL2228" s="162"/>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3"/>
      <c r="AK2229" s="162"/>
      <c r="AL2229" s="162"/>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Z2235" s="161"/>
      <c r="AH2235" s="128"/>
      <c r="AI2235" s="162"/>
      <c r="AJ2235" s="162"/>
      <c r="AK2235" s="162"/>
      <c r="AL2235" s="162"/>
      <c r="AM2235" s="128"/>
      <c r="AN2235" s="128"/>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Z2236" s="161"/>
      <c r="AH2236" s="128"/>
      <c r="AI2236" s="162"/>
      <c r="AJ2236" s="162"/>
      <c r="AK2236" s="162"/>
      <c r="AL2236" s="162"/>
      <c r="AM2236" s="128"/>
      <c r="AN2236" s="128"/>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W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Y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W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Q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F2315" s="128"/>
      <c r="G2315" s="128"/>
      <c r="H2315" s="128"/>
      <c r="I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C2317" s="128"/>
      <c r="D2317" s="128"/>
      <c r="E2317" s="128"/>
      <c r="F2317" s="128"/>
      <c r="G2317" s="128"/>
      <c r="H2317" s="128"/>
      <c r="I2317" s="128"/>
      <c r="J2317" s="128"/>
      <c r="K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M2331" s="128"/>
      <c r="AN2331" s="128"/>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M2332" s="128"/>
      <c r="AN2332" s="128"/>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V2335" s="128"/>
      <c r="Z2335" s="161"/>
      <c r="AH2335" s="128"/>
      <c r="AI2335" s="162"/>
      <c r="AJ2335" s="162"/>
      <c r="AK2335" s="162"/>
      <c r="AL2335" s="162"/>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M2346" s="128"/>
      <c r="AN2346" s="128"/>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M2347" s="164"/>
      <c r="AN2347" s="164"/>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AH2355" s="128"/>
      <c r="AI2355" s="162"/>
      <c r="AJ2355" s="162"/>
      <c r="AK2355" s="162"/>
      <c r="AL2355" s="162"/>
      <c r="AQ2355" s="128"/>
      <c r="AR2355" s="128"/>
      <c r="AS2355" s="128"/>
      <c r="AT2355" s="128"/>
      <c r="AU2355" s="128"/>
      <c r="AV2355" s="128"/>
    </row>
    <row r="2356" ht="16.5" customHeight="1">
      <c r="A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28"/>
      <c r="AK2356" s="162"/>
      <c r="AL2356" s="162"/>
      <c r="AQ2356" s="128"/>
      <c r="AR2356" s="128"/>
      <c r="AS2356" s="128"/>
      <c r="AT2356" s="128"/>
      <c r="AU2356" s="128"/>
      <c r="AV2356" s="128"/>
    </row>
    <row r="2357" ht="16.5" customHeight="1">
      <c r="A2357" s="128"/>
      <c r="C2357" s="128"/>
      <c r="D2357" s="128"/>
      <c r="E2357" s="128"/>
      <c r="F2357" s="128"/>
      <c r="G2357" s="128"/>
      <c r="H2357" s="128"/>
      <c r="I2357" s="128"/>
      <c r="J2357" s="128"/>
      <c r="K2357" s="128"/>
      <c r="L2357" s="128"/>
      <c r="M2357" s="128"/>
      <c r="N2357" s="128"/>
      <c r="O2357" s="128"/>
      <c r="P2357" s="128"/>
      <c r="Q2357" s="128"/>
      <c r="R2357" s="128"/>
      <c r="S2357" s="128"/>
      <c r="T2357" s="128"/>
      <c r="U2357" s="128"/>
      <c r="Z2357" s="161"/>
      <c r="AH2357" s="128"/>
      <c r="AI2357" s="162"/>
      <c r="AJ2357" s="128"/>
      <c r="AK2357" s="162"/>
      <c r="AL2357" s="162"/>
      <c r="AQ2357" s="128"/>
      <c r="AR2357" s="128"/>
      <c r="AS2357" s="128"/>
      <c r="AT2357" s="128"/>
      <c r="AU2357" s="128"/>
      <c r="AV2357" s="128"/>
    </row>
    <row r="2358" ht="16.5" customHeight="1">
      <c r="A2358" s="128"/>
      <c r="B2358" s="128"/>
      <c r="C2358" s="128"/>
      <c r="D2358" s="128"/>
      <c r="E2358" s="128"/>
      <c r="F2358" s="128"/>
      <c r="G2358" s="128"/>
      <c r="H2358" s="128"/>
      <c r="I2358" s="128"/>
      <c r="J2358" s="128"/>
      <c r="K2358" s="128"/>
      <c r="L2358" s="128"/>
      <c r="M2358" s="128"/>
      <c r="N2358" s="128"/>
      <c r="O2358" s="128"/>
      <c r="P2358" s="128"/>
      <c r="Q2358" s="128"/>
      <c r="R2358" s="128"/>
      <c r="S2358" s="128"/>
      <c r="T2358" s="128"/>
      <c r="U2358" s="128"/>
      <c r="V2358" s="128"/>
      <c r="W2358" s="128"/>
      <c r="X2358" s="128"/>
      <c r="Z2358" s="128"/>
      <c r="AF2358" s="128"/>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Y2359" s="128"/>
      <c r="Z2359" s="161"/>
      <c r="AA2359" s="128"/>
      <c r="AB2359" s="128"/>
      <c r="AC2359" s="128"/>
      <c r="AD2359" s="128"/>
      <c r="AE2359" s="128"/>
      <c r="AF2359" s="128"/>
      <c r="AH2359" s="128"/>
      <c r="AI2359" s="162"/>
      <c r="AJ2359" s="128"/>
      <c r="AK2359" s="162"/>
      <c r="AL2359" s="162"/>
      <c r="AQ2359" s="128"/>
      <c r="AR2359" s="128"/>
      <c r="AS2359" s="128"/>
      <c r="AT2359" s="128"/>
      <c r="AU2359" s="128"/>
      <c r="AV2359" s="128"/>
    </row>
    <row r="2360" ht="16.5" customHeight="1">
      <c r="A2360" s="128"/>
      <c r="C2360" s="128"/>
      <c r="D2360" s="128"/>
      <c r="E2360" s="128"/>
      <c r="F2360" s="128"/>
      <c r="G2360" s="128"/>
      <c r="H2360" s="128"/>
      <c r="I2360" s="128"/>
      <c r="J2360" s="128"/>
      <c r="K2360" s="128"/>
      <c r="L2360" s="128"/>
      <c r="M2360" s="128"/>
      <c r="N2360" s="128"/>
      <c r="O2360" s="128"/>
      <c r="P2360" s="128"/>
      <c r="Q2360" s="128"/>
      <c r="R2360" s="128"/>
      <c r="S2360" s="128"/>
      <c r="T2360" s="128"/>
      <c r="U2360" s="128"/>
      <c r="Y2360" s="128"/>
      <c r="Z2360" s="161"/>
      <c r="AA2360" s="128"/>
      <c r="AB2360" s="128"/>
      <c r="AC2360" s="128"/>
      <c r="AD2360" s="128"/>
      <c r="AE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F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V2376" s="128"/>
      <c r="W2376" s="128"/>
      <c r="X2376" s="128"/>
      <c r="Y2376" s="128"/>
      <c r="Z2376" s="161"/>
      <c r="AA2376" s="128"/>
      <c r="AB2376" s="128"/>
      <c r="AC2376" s="128"/>
      <c r="AD2376" s="128"/>
      <c r="AE2376" s="128"/>
      <c r="AF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V2377" s="164"/>
      <c r="W2377" s="164"/>
      <c r="X2377" s="164"/>
      <c r="Y2377" s="128"/>
      <c r="Z2377" s="161"/>
      <c r="AA2377" s="128"/>
      <c r="AB2377" s="128"/>
      <c r="AC2377" s="128"/>
      <c r="AD2377" s="128"/>
      <c r="AE2377" s="128"/>
      <c r="AF2377" s="164"/>
      <c r="AH2377" s="128"/>
      <c r="AI2377" s="162"/>
      <c r="AJ2377" s="162"/>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Y2378" s="128"/>
      <c r="Z2378" s="161"/>
      <c r="AA2378" s="128"/>
      <c r="AB2378" s="128"/>
      <c r="AC2378" s="128"/>
      <c r="AD2378" s="128"/>
      <c r="AE2378" s="128"/>
      <c r="AH2378" s="128"/>
      <c r="AI2378" s="162"/>
      <c r="AJ2378" s="162"/>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Y2379" s="128"/>
      <c r="Z2379" s="161"/>
      <c r="AA2379" s="128"/>
      <c r="AB2379" s="128"/>
      <c r="AC2379" s="128"/>
      <c r="AD2379" s="128"/>
      <c r="AE2379" s="128"/>
      <c r="AH2379" s="128"/>
      <c r="AI2379" s="162"/>
      <c r="AJ2379" s="162"/>
      <c r="AK2379" s="162"/>
      <c r="AL2379" s="162"/>
      <c r="AQ2379" s="128"/>
      <c r="AR2379" s="128"/>
      <c r="AS2379" s="128"/>
      <c r="AT2379" s="128"/>
      <c r="AU2379" s="128"/>
      <c r="AV2379" s="128"/>
    </row>
    <row r="2380" ht="16.5" customHeight="1">
      <c r="C2380" s="128"/>
      <c r="D2380" s="128"/>
      <c r="E2380" s="128"/>
      <c r="F2380" s="128"/>
      <c r="G2380" s="128"/>
      <c r="H2380" s="128"/>
      <c r="I2380" s="128"/>
      <c r="J2380" s="128"/>
      <c r="K2380" s="128"/>
      <c r="L2380" s="128"/>
      <c r="M2380" s="128"/>
      <c r="N2380" s="128"/>
      <c r="O2380" s="128"/>
      <c r="P2380" s="128"/>
      <c r="Q2380" s="128"/>
      <c r="R2380" s="128"/>
      <c r="S2380" s="128"/>
      <c r="T2380" s="128"/>
      <c r="U2380" s="128"/>
      <c r="Z2380" s="161"/>
      <c r="AH2380" s="128"/>
      <c r="AI2380" s="162"/>
      <c r="AJ2380" s="162"/>
      <c r="AK2380" s="162"/>
      <c r="AL2380" s="162"/>
      <c r="AQ2380" s="128"/>
      <c r="AR2380" s="128"/>
      <c r="AS2380" s="128"/>
      <c r="AT2380" s="128"/>
      <c r="AU2380" s="128"/>
      <c r="AV2380" s="128"/>
    </row>
    <row r="2381" ht="16.5" customHeight="1">
      <c r="C2381" s="128"/>
      <c r="D2381" s="128"/>
      <c r="E2381" s="128"/>
      <c r="F2381" s="128"/>
      <c r="G2381" s="128"/>
      <c r="H2381" s="128"/>
      <c r="I2381" s="128"/>
      <c r="J2381" s="128"/>
      <c r="K2381" s="128"/>
      <c r="L2381" s="128"/>
      <c r="M2381" s="128"/>
      <c r="N2381" s="128"/>
      <c r="O2381" s="128"/>
      <c r="P2381" s="128"/>
      <c r="Q2381" s="128"/>
      <c r="R2381" s="128"/>
      <c r="S2381" s="128"/>
      <c r="T2381" s="128"/>
      <c r="U2381" s="128"/>
      <c r="Z2381" s="161"/>
      <c r="AH2381" s="128"/>
      <c r="AI2381" s="162"/>
      <c r="AJ2381" s="162"/>
      <c r="AK2381" s="162"/>
      <c r="AL2381" s="162"/>
      <c r="AQ2381" s="128"/>
      <c r="AR2381" s="128"/>
      <c r="AS2381" s="128"/>
      <c r="AT2381" s="128"/>
      <c r="AU2381" s="128"/>
      <c r="AV2381" s="128"/>
    </row>
    <row r="2382" ht="16.5" customHeight="1">
      <c r="A2382" s="128"/>
      <c r="B2382" s="128"/>
      <c r="C2382" s="128"/>
      <c r="D2382" s="128"/>
      <c r="E2382" s="128"/>
      <c r="F2382" s="128"/>
      <c r="G2382" s="128"/>
      <c r="H2382" s="128"/>
      <c r="I2382" s="128"/>
      <c r="J2382" s="128"/>
      <c r="K2382" s="128"/>
      <c r="L2382" s="128"/>
      <c r="M2382" s="128"/>
      <c r="N2382" s="128"/>
      <c r="O2382" s="128"/>
      <c r="P2382" s="128"/>
      <c r="Q2382" s="128"/>
      <c r="R2382" s="128"/>
      <c r="S2382" s="128"/>
      <c r="T2382" s="128"/>
      <c r="U2382" s="128"/>
      <c r="V2382" s="128"/>
      <c r="W2382" s="128"/>
      <c r="Y2382" s="128"/>
      <c r="Z2382" s="161"/>
      <c r="AA2382" s="128"/>
      <c r="AC2382" s="128"/>
      <c r="AE2382" s="128"/>
      <c r="AF2382" s="128"/>
      <c r="AH2382" s="128"/>
      <c r="AI2382" s="162"/>
      <c r="AJ2382" s="162"/>
      <c r="AK2382" s="128"/>
      <c r="AL2382" s="128"/>
      <c r="AM2382" s="128"/>
      <c r="AN2382" s="128"/>
      <c r="AO2382" s="120"/>
      <c r="AQ2382" s="128"/>
      <c r="AR2382" s="128"/>
      <c r="AS2382" s="128"/>
      <c r="AT2382" s="128"/>
      <c r="AU2382" s="128"/>
      <c r="AV2382" s="128"/>
    </row>
    <row r="2383" ht="16.5" customHeight="1">
      <c r="A2383" s="128"/>
      <c r="B2383" s="128"/>
      <c r="C2383" s="128"/>
      <c r="D2383" s="128"/>
      <c r="E2383" s="128"/>
      <c r="F2383" s="128"/>
      <c r="G2383" s="128"/>
      <c r="H2383" s="128"/>
      <c r="I2383" s="128"/>
      <c r="J2383" s="128"/>
      <c r="K2383" s="128"/>
      <c r="L2383" s="128"/>
      <c r="M2383" s="128"/>
      <c r="N2383" s="128"/>
      <c r="O2383" s="128"/>
      <c r="P2383" s="128"/>
      <c r="Q2383" s="128"/>
      <c r="R2383" s="128"/>
      <c r="S2383" s="128"/>
      <c r="T2383" s="128"/>
      <c r="U2383" s="128"/>
      <c r="V2383" s="128"/>
      <c r="W2383" s="128"/>
      <c r="Y2383" s="128"/>
      <c r="Z2383" s="161"/>
      <c r="AA2383" s="128"/>
      <c r="AC2383" s="128"/>
      <c r="AE2383" s="128"/>
      <c r="AF2383" s="128"/>
      <c r="AH2383" s="128"/>
      <c r="AI2383" s="162"/>
      <c r="AJ2383" s="162"/>
      <c r="AK2383" s="128"/>
      <c r="AL2383" s="128"/>
      <c r="AM2383" s="128"/>
      <c r="AN2383" s="128"/>
      <c r="AO2383" s="120"/>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3"/>
      <c r="AK2398" s="162"/>
      <c r="AL2398" s="162"/>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3"/>
      <c r="AK2399" s="162"/>
      <c r="AL2399" s="162"/>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Z2405" s="161"/>
      <c r="AH2405" s="128"/>
      <c r="AI2405" s="162"/>
      <c r="AJ2405" s="162"/>
      <c r="AK2405" s="162"/>
      <c r="AL2405" s="162"/>
      <c r="AM2405" s="128"/>
      <c r="AN2405" s="128"/>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Z2406" s="161"/>
      <c r="AH2406" s="128"/>
      <c r="AI2406" s="162"/>
      <c r="AJ2406" s="162"/>
      <c r="AK2406" s="162"/>
      <c r="AL2406" s="162"/>
      <c r="AM2406" s="128"/>
      <c r="AN2406" s="128"/>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Q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Q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F2485" s="128"/>
      <c r="G2485" s="128"/>
      <c r="H2485" s="128"/>
      <c r="I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C2487" s="128"/>
      <c r="D2487" s="128"/>
      <c r="E2487" s="128"/>
      <c r="F2487" s="128"/>
      <c r="G2487" s="128"/>
      <c r="H2487" s="128"/>
      <c r="I2487" s="128"/>
      <c r="J2487" s="128"/>
      <c r="K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Q2492" s="161"/>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28"/>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M2501" s="128"/>
      <c r="AN2501" s="128"/>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M2502" s="128"/>
      <c r="AN2502" s="128"/>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M2516" s="128"/>
      <c r="AN2516" s="128"/>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M2517" s="164"/>
      <c r="AN2517" s="164"/>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M2522" s="128"/>
      <c r="AN2522" s="128"/>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AH2525" s="128"/>
      <c r="AI2525" s="162"/>
      <c r="AJ2525" s="162"/>
      <c r="AK2525" s="162"/>
      <c r="AL2525" s="162"/>
      <c r="AQ2525" s="128"/>
      <c r="AR2525" s="128"/>
      <c r="AS2525" s="128"/>
      <c r="AT2525" s="128"/>
      <c r="AU2525" s="128"/>
      <c r="AV2525" s="128"/>
    </row>
    <row r="2526" ht="16.5" customHeight="1">
      <c r="A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C2527" s="128"/>
      <c r="D2527" s="128"/>
      <c r="E2527" s="128"/>
      <c r="F2527" s="128"/>
      <c r="G2527" s="128"/>
      <c r="H2527" s="128"/>
      <c r="I2527" s="128"/>
      <c r="J2527" s="128"/>
      <c r="K2527" s="128"/>
      <c r="L2527" s="128"/>
      <c r="M2527" s="128"/>
      <c r="N2527" s="128"/>
      <c r="O2527" s="128"/>
      <c r="P2527" s="128"/>
      <c r="Q2527" s="128"/>
      <c r="R2527" s="128"/>
      <c r="S2527" s="128"/>
      <c r="T2527" s="128"/>
      <c r="U2527" s="128"/>
      <c r="Z2527" s="161"/>
      <c r="AH2527" s="128"/>
      <c r="AI2527" s="162"/>
      <c r="AJ2527" s="128"/>
      <c r="AK2527" s="162"/>
      <c r="AL2527" s="162"/>
      <c r="AQ2527" s="128"/>
      <c r="AR2527" s="128"/>
      <c r="AS2527" s="128"/>
      <c r="AT2527" s="128"/>
      <c r="AU2527" s="128"/>
      <c r="AV2527" s="128"/>
    </row>
    <row r="2528" ht="16.5" customHeight="1">
      <c r="A2528" s="128"/>
      <c r="B2528" s="128"/>
      <c r="C2528" s="128"/>
      <c r="D2528" s="128"/>
      <c r="E2528" s="128"/>
      <c r="F2528" s="128"/>
      <c r="G2528" s="128"/>
      <c r="H2528" s="128"/>
      <c r="I2528" s="128"/>
      <c r="J2528" s="128"/>
      <c r="K2528" s="128"/>
      <c r="L2528" s="128"/>
      <c r="M2528" s="128"/>
      <c r="N2528" s="128"/>
      <c r="O2528" s="128"/>
      <c r="P2528" s="128"/>
      <c r="Q2528" s="128"/>
      <c r="R2528" s="128"/>
      <c r="S2528" s="128"/>
      <c r="T2528" s="128"/>
      <c r="U2528" s="128"/>
      <c r="V2528" s="128"/>
      <c r="W2528" s="128"/>
      <c r="Y2528" s="128"/>
      <c r="Z2528" s="128"/>
      <c r="AE2528" s="128"/>
      <c r="AF2528" s="128"/>
      <c r="AH2528" s="128"/>
      <c r="AI2528" s="162"/>
      <c r="AJ2528" s="128"/>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Y2529" s="128"/>
      <c r="Z2529" s="161"/>
      <c r="AA2529" s="128"/>
      <c r="AB2529" s="128"/>
      <c r="AC2529" s="128"/>
      <c r="AD2529" s="128"/>
      <c r="AE2529" s="128"/>
      <c r="AF2529" s="128"/>
      <c r="AH2529" s="128"/>
      <c r="AI2529" s="162"/>
      <c r="AJ2529" s="128"/>
      <c r="AK2529" s="162"/>
      <c r="AL2529" s="162"/>
      <c r="AQ2529" s="128"/>
      <c r="AR2529" s="128"/>
      <c r="AS2529" s="128"/>
      <c r="AT2529" s="128"/>
      <c r="AU2529" s="128"/>
      <c r="AV2529" s="128"/>
    </row>
    <row r="2530" ht="16.5" customHeight="1">
      <c r="A2530" s="128"/>
      <c r="C2530" s="128"/>
      <c r="D2530" s="128"/>
      <c r="E2530" s="128"/>
      <c r="F2530" s="128"/>
      <c r="G2530" s="128"/>
      <c r="H2530" s="128"/>
      <c r="I2530" s="128"/>
      <c r="J2530" s="128"/>
      <c r="K2530" s="128"/>
      <c r="L2530" s="128"/>
      <c r="M2530" s="128"/>
      <c r="N2530" s="128"/>
      <c r="O2530" s="128"/>
      <c r="P2530" s="128"/>
      <c r="Q2530" s="128"/>
      <c r="R2530" s="128"/>
      <c r="S2530" s="128"/>
      <c r="T2530" s="128"/>
      <c r="U2530" s="128"/>
      <c r="Y2530" s="128"/>
      <c r="Z2530" s="161"/>
      <c r="AA2530" s="128"/>
      <c r="AB2530" s="128"/>
      <c r="AC2530" s="128"/>
      <c r="AD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V2546" s="128"/>
      <c r="W2546" s="128"/>
      <c r="X2546" s="128"/>
      <c r="Y2546" s="128"/>
      <c r="Z2546" s="161"/>
      <c r="AA2546" s="128"/>
      <c r="AB2546" s="128"/>
      <c r="AC2546" s="128"/>
      <c r="AD2546" s="128"/>
      <c r="AE2546" s="128"/>
      <c r="AF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64"/>
      <c r="T2547" s="128"/>
      <c r="U2547" s="128"/>
      <c r="V2547" s="164"/>
      <c r="W2547" s="164"/>
      <c r="X2547" s="164"/>
      <c r="Y2547" s="128"/>
      <c r="Z2547" s="161"/>
      <c r="AA2547" s="128"/>
      <c r="AB2547" s="128"/>
      <c r="AC2547" s="128"/>
      <c r="AD2547" s="128"/>
      <c r="AE2547" s="128"/>
      <c r="AF2547" s="164"/>
      <c r="AH2547" s="128"/>
      <c r="AI2547" s="162"/>
      <c r="AJ2547" s="162"/>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Y2548" s="128"/>
      <c r="Z2548" s="161"/>
      <c r="AA2548" s="128"/>
      <c r="AB2548" s="128"/>
      <c r="AC2548" s="128"/>
      <c r="AD2548" s="128"/>
      <c r="AE2548" s="128"/>
      <c r="AH2548" s="128"/>
      <c r="AI2548" s="162"/>
      <c r="AJ2548" s="162"/>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28"/>
      <c r="T2549" s="128"/>
      <c r="U2549" s="128"/>
      <c r="V2549" s="128"/>
      <c r="W2549" s="128"/>
      <c r="X2549" s="128"/>
      <c r="Y2549" s="128"/>
      <c r="Z2549" s="161"/>
      <c r="AA2549" s="128"/>
      <c r="AB2549" s="128"/>
      <c r="AC2549" s="128"/>
      <c r="AD2549" s="128"/>
      <c r="AE2549" s="128"/>
      <c r="AH2549" s="128"/>
      <c r="AI2549" s="162"/>
      <c r="AJ2549" s="162"/>
      <c r="AK2549" s="162"/>
      <c r="AL2549" s="162"/>
      <c r="AQ2549" s="128"/>
      <c r="AR2549" s="128"/>
      <c r="AS2549" s="128"/>
      <c r="AT2549" s="128"/>
      <c r="AU2549" s="128"/>
      <c r="AV2549" s="128"/>
    </row>
    <row r="2550" ht="16.5" customHeight="1">
      <c r="C2550" s="128"/>
      <c r="D2550" s="128"/>
      <c r="E2550" s="128"/>
      <c r="F2550" s="128"/>
      <c r="G2550" s="128"/>
      <c r="H2550" s="128"/>
      <c r="I2550" s="128"/>
      <c r="J2550" s="128"/>
      <c r="K2550" s="128"/>
      <c r="L2550" s="128"/>
      <c r="M2550" s="128"/>
      <c r="N2550" s="128"/>
      <c r="O2550" s="128"/>
      <c r="P2550" s="128"/>
      <c r="Q2550" s="128"/>
      <c r="R2550" s="128"/>
      <c r="S2550" s="128"/>
      <c r="T2550" s="128"/>
      <c r="U2550" s="128"/>
      <c r="Z2550" s="161"/>
      <c r="AH2550" s="128"/>
      <c r="AI2550" s="162"/>
      <c r="AJ2550" s="162"/>
      <c r="AK2550" s="162"/>
      <c r="AL2550" s="162"/>
      <c r="AQ2550" s="128"/>
      <c r="AR2550" s="128"/>
      <c r="AS2550" s="128"/>
      <c r="AT2550" s="128"/>
      <c r="AU2550" s="128"/>
      <c r="AV2550" s="128"/>
    </row>
    <row r="2551" ht="16.5" customHeight="1">
      <c r="C2551" s="128"/>
      <c r="D2551" s="128"/>
      <c r="E2551" s="128"/>
      <c r="F2551" s="128"/>
      <c r="G2551" s="128"/>
      <c r="H2551" s="128"/>
      <c r="I2551" s="128"/>
      <c r="J2551" s="128"/>
      <c r="K2551" s="128"/>
      <c r="L2551" s="128"/>
      <c r="M2551" s="128"/>
      <c r="N2551" s="128"/>
      <c r="O2551" s="128"/>
      <c r="P2551" s="128"/>
      <c r="Q2551" s="128"/>
      <c r="R2551" s="128"/>
      <c r="S2551" s="128"/>
      <c r="T2551" s="128"/>
      <c r="U2551" s="128"/>
      <c r="Z2551" s="161"/>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V2552" s="128"/>
      <c r="W2552" s="128"/>
      <c r="Z2552" s="161"/>
      <c r="AH2552" s="128"/>
      <c r="AI2552" s="162"/>
      <c r="AJ2552" s="162"/>
      <c r="AK2552" s="162"/>
      <c r="AL2552" s="162"/>
      <c r="AQ2552" s="128"/>
      <c r="AR2552" s="128"/>
      <c r="AS2552" s="128"/>
      <c r="AT2552" s="128"/>
      <c r="AU2552" s="128"/>
      <c r="AV2552" s="128"/>
    </row>
    <row r="2553" ht="16.5" customHeight="1">
      <c r="A2553" s="128"/>
      <c r="B2553" s="128"/>
      <c r="C2553" s="128"/>
      <c r="D2553" s="128"/>
      <c r="E2553" s="128"/>
      <c r="F2553" s="128"/>
      <c r="G2553" s="128"/>
      <c r="H2553" s="128"/>
      <c r="I2553" s="128"/>
      <c r="J2553" s="128"/>
      <c r="K2553" s="128"/>
      <c r="L2553" s="128"/>
      <c r="M2553" s="128"/>
      <c r="N2553" s="128"/>
      <c r="O2553" s="128"/>
      <c r="P2553" s="128"/>
      <c r="Q2553" s="128"/>
      <c r="R2553" s="128"/>
      <c r="S2553" s="128"/>
      <c r="T2553" s="128"/>
      <c r="U2553" s="128"/>
      <c r="V2553" s="128"/>
      <c r="W2553" s="128"/>
      <c r="Y2553" s="128"/>
      <c r="Z2553" s="161"/>
      <c r="AA2553" s="128"/>
      <c r="AB2553" s="128"/>
      <c r="AE2553" s="128"/>
      <c r="AF2553" s="128"/>
      <c r="AG2553" s="128"/>
      <c r="AH2553" s="128"/>
      <c r="AI2553" s="162"/>
      <c r="AJ2553" s="162"/>
      <c r="AK2553" s="128"/>
      <c r="AL2553" s="128"/>
      <c r="AM2553" s="128"/>
      <c r="AN2553" s="128"/>
      <c r="AO2553" s="120"/>
      <c r="AQ2553" s="128"/>
      <c r="AR2553" s="128"/>
      <c r="AS2553" s="128"/>
      <c r="AT2553" s="128"/>
      <c r="AU2553" s="128"/>
      <c r="AV2553" s="128"/>
    </row>
    <row r="2554" ht="16.5" customHeight="1">
      <c r="A2554" s="128"/>
      <c r="B2554" s="128"/>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Y2554" s="128"/>
      <c r="Z2554" s="161"/>
      <c r="AA2554" s="128"/>
      <c r="AB2554" s="128"/>
      <c r="AE2554" s="128"/>
      <c r="AF2554" s="128"/>
      <c r="AG2554" s="128"/>
      <c r="AH2554" s="128"/>
      <c r="AI2554" s="162"/>
      <c r="AJ2554" s="162"/>
      <c r="AK2554" s="128"/>
      <c r="AL2554" s="128"/>
      <c r="AM2554" s="128"/>
      <c r="AN2554" s="128"/>
      <c r="AO2554" s="120"/>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H2569" s="128"/>
      <c r="AI2569" s="162"/>
      <c r="AJ2569" s="163"/>
      <c r="AK2569" s="162"/>
      <c r="AL2569" s="162"/>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3"/>
      <c r="AK2570" s="162"/>
      <c r="AL2570" s="162"/>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Z2576" s="161"/>
      <c r="AH2576" s="128"/>
      <c r="AI2576" s="162"/>
      <c r="AJ2576" s="162"/>
      <c r="AK2576" s="162"/>
      <c r="AL2576" s="162"/>
      <c r="AM2576" s="128"/>
      <c r="AN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Z2577" s="161"/>
      <c r="AH2577" s="128"/>
      <c r="AI2577" s="162"/>
      <c r="AJ2577" s="162"/>
      <c r="AK2577" s="162"/>
      <c r="AL2577" s="162"/>
      <c r="AM2577" s="128"/>
      <c r="AN2577" s="128"/>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Q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Q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Y2605" s="128"/>
      <c r="Z2605" s="161"/>
      <c r="AA2605" s="128"/>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Y2606" s="128"/>
      <c r="Z2606" s="161"/>
      <c r="AA2606" s="128"/>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F2651" s="128"/>
      <c r="G2651" s="128"/>
      <c r="H2651" s="128"/>
      <c r="I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C2653" s="128"/>
      <c r="D2653" s="128"/>
      <c r="E2653" s="128"/>
      <c r="F2653" s="128"/>
      <c r="G2653" s="128"/>
      <c r="H2653" s="128"/>
      <c r="I2653" s="128"/>
      <c r="J2653" s="128"/>
      <c r="K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F2656" s="128"/>
      <c r="G2656" s="128"/>
      <c r="H2656" s="128"/>
      <c r="I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C2658" s="128"/>
      <c r="D2658" s="128"/>
      <c r="E2658" s="128"/>
      <c r="F2658" s="128"/>
      <c r="G2658" s="128"/>
      <c r="H2658" s="128"/>
      <c r="I2658" s="128"/>
      <c r="J2658" s="128"/>
      <c r="K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W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Y2670" s="128"/>
      <c r="Z2670" s="161"/>
      <c r="AH2670" s="128"/>
      <c r="AI2670" s="162"/>
      <c r="AJ2670" s="162"/>
      <c r="AK2670" s="162"/>
      <c r="AL2670" s="162"/>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W2671" s="128"/>
      <c r="Y2671" s="128"/>
      <c r="Z2671" s="161"/>
      <c r="AH2671" s="128"/>
      <c r="AI2671" s="162"/>
      <c r="AJ2671" s="162"/>
      <c r="AK2671" s="162"/>
      <c r="AL2671" s="162"/>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W2672" s="128"/>
      <c r="Y2672" s="128"/>
      <c r="Z2672" s="161"/>
      <c r="AH2672" s="128"/>
      <c r="AI2672" s="162"/>
      <c r="AJ2672" s="162"/>
      <c r="AK2672" s="162"/>
      <c r="AL2672" s="162"/>
      <c r="AM2672" s="128"/>
      <c r="AN2672" s="128"/>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M2673" s="128"/>
      <c r="AN2673" s="128"/>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W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M2687" s="128"/>
      <c r="AN2687" s="128"/>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M2688" s="164"/>
      <c r="AN2688" s="164"/>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AH2696" s="128"/>
      <c r="AI2696" s="162"/>
      <c r="AJ2696" s="162"/>
      <c r="AK2696" s="162"/>
      <c r="AL2696" s="162"/>
      <c r="AQ2696" s="128"/>
      <c r="AR2696" s="128"/>
      <c r="AS2696" s="128"/>
      <c r="AT2696" s="128"/>
      <c r="AU2696" s="128"/>
      <c r="AV2696" s="128"/>
    </row>
    <row r="2697" ht="16.5" customHeight="1">
      <c r="A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28"/>
      <c r="AK2697" s="162"/>
      <c r="AL2697" s="162"/>
      <c r="AQ2697" s="128"/>
      <c r="AR2697" s="128"/>
      <c r="AS2697" s="128"/>
      <c r="AT2697" s="128"/>
      <c r="AU2697" s="128"/>
      <c r="AV2697" s="128"/>
    </row>
    <row r="2698" ht="16.5" customHeight="1">
      <c r="A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Z2698" s="161"/>
      <c r="AH2698" s="128"/>
      <c r="AI2698" s="162"/>
      <c r="AJ2698" s="128"/>
      <c r="AK2698" s="162"/>
      <c r="AL2698" s="162"/>
      <c r="AQ2698" s="128"/>
      <c r="AR2698" s="128"/>
      <c r="AS2698" s="128"/>
      <c r="AT2698" s="128"/>
      <c r="AU2698" s="128"/>
      <c r="AV2698" s="128"/>
    </row>
    <row r="2699" ht="16.5" customHeight="1">
      <c r="A2699" s="128"/>
      <c r="B2699" s="128"/>
      <c r="C2699" s="128"/>
      <c r="D2699" s="128"/>
      <c r="E2699" s="128"/>
      <c r="F2699" s="128"/>
      <c r="G2699" s="128"/>
      <c r="H2699" s="128"/>
      <c r="I2699" s="128"/>
      <c r="J2699" s="128"/>
      <c r="K2699" s="128"/>
      <c r="L2699" s="128"/>
      <c r="M2699" s="128"/>
      <c r="N2699" s="128"/>
      <c r="O2699" s="128"/>
      <c r="P2699" s="128"/>
      <c r="Q2699" s="128"/>
      <c r="R2699" s="128"/>
      <c r="S2699" s="128"/>
      <c r="T2699" s="128"/>
      <c r="U2699" s="128"/>
      <c r="V2699" s="128"/>
      <c r="W2699" s="128"/>
      <c r="Y2699" s="128"/>
      <c r="Z2699" s="128"/>
      <c r="AF2699" s="128"/>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A2700" s="128"/>
      <c r="AB2700" s="128"/>
      <c r="AC2700" s="128"/>
      <c r="AD2700" s="128"/>
      <c r="AE2700" s="128"/>
      <c r="AF2700" s="128"/>
      <c r="AH2700" s="128"/>
      <c r="AI2700" s="162"/>
      <c r="AJ2700" s="128"/>
      <c r="AK2700" s="162"/>
      <c r="AL2700" s="162"/>
      <c r="AQ2700" s="128"/>
      <c r="AR2700" s="128"/>
      <c r="AS2700" s="128"/>
      <c r="AT2700" s="128"/>
      <c r="AU2700" s="128"/>
      <c r="AV2700" s="128"/>
    </row>
    <row r="2701" ht="16.5" customHeight="1">
      <c r="A2701" s="128"/>
      <c r="C2701" s="128"/>
      <c r="D2701" s="128"/>
      <c r="E2701" s="128"/>
      <c r="F2701" s="128"/>
      <c r="G2701" s="128"/>
      <c r="H2701" s="128"/>
      <c r="I2701" s="128"/>
      <c r="J2701" s="128"/>
      <c r="K2701" s="128"/>
      <c r="L2701" s="128"/>
      <c r="M2701" s="128"/>
      <c r="N2701" s="128"/>
      <c r="O2701" s="128"/>
      <c r="P2701" s="128"/>
      <c r="Q2701" s="128"/>
      <c r="R2701" s="128"/>
      <c r="S2701" s="128"/>
      <c r="T2701" s="128"/>
      <c r="U2701" s="128"/>
      <c r="Y2701" s="128"/>
      <c r="Z2701" s="161"/>
      <c r="AA2701" s="128"/>
      <c r="AB2701" s="128"/>
      <c r="AC2701" s="128"/>
      <c r="AD2701" s="128"/>
      <c r="AE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W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V2717" s="128"/>
      <c r="W2717" s="128"/>
      <c r="X2717" s="128"/>
      <c r="Y2717" s="128"/>
      <c r="Z2717" s="161"/>
      <c r="AA2717" s="128"/>
      <c r="AB2717" s="128"/>
      <c r="AC2717" s="128"/>
      <c r="AD2717" s="128"/>
      <c r="AE2717" s="128"/>
      <c r="AF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V2718" s="164"/>
      <c r="W2718" s="164"/>
      <c r="X2718" s="164"/>
      <c r="Y2718" s="128"/>
      <c r="Z2718" s="161"/>
      <c r="AA2718" s="128"/>
      <c r="AB2718" s="128"/>
      <c r="AC2718" s="128"/>
      <c r="AD2718" s="128"/>
      <c r="AE2718" s="128"/>
      <c r="AF2718" s="164"/>
      <c r="AH2718" s="128"/>
      <c r="AI2718" s="162"/>
      <c r="AJ2718" s="162"/>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Y2719" s="128"/>
      <c r="Z2719" s="161"/>
      <c r="AA2719" s="128"/>
      <c r="AB2719" s="128"/>
      <c r="AC2719" s="128"/>
      <c r="AD2719" s="128"/>
      <c r="AE2719" s="128"/>
      <c r="AH2719" s="128"/>
      <c r="AI2719" s="162"/>
      <c r="AJ2719" s="162"/>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Y2720" s="128"/>
      <c r="Z2720" s="161"/>
      <c r="AA2720" s="128"/>
      <c r="AB2720" s="128"/>
      <c r="AC2720" s="128"/>
      <c r="AD2720" s="128"/>
      <c r="AE2720" s="128"/>
      <c r="AH2720" s="128"/>
      <c r="AI2720" s="162"/>
      <c r="AJ2720" s="162"/>
      <c r="AK2720" s="162"/>
      <c r="AL2720" s="162"/>
      <c r="AQ2720" s="128"/>
      <c r="AR2720" s="128"/>
      <c r="AS2720" s="128"/>
      <c r="AT2720" s="128"/>
      <c r="AU2720" s="128"/>
      <c r="AV2720" s="128"/>
    </row>
    <row r="2721" ht="16.5" customHeight="1">
      <c r="C2721" s="128"/>
      <c r="D2721" s="128"/>
      <c r="E2721" s="128"/>
      <c r="F2721" s="128"/>
      <c r="G2721" s="128"/>
      <c r="H2721" s="128"/>
      <c r="I2721" s="128"/>
      <c r="J2721" s="128"/>
      <c r="K2721" s="128"/>
      <c r="L2721" s="128"/>
      <c r="M2721" s="128"/>
      <c r="N2721" s="128"/>
      <c r="O2721" s="128"/>
      <c r="P2721" s="128"/>
      <c r="Q2721" s="128"/>
      <c r="R2721" s="128"/>
      <c r="S2721" s="128"/>
      <c r="T2721" s="128"/>
      <c r="U2721" s="128"/>
      <c r="Z2721" s="161"/>
      <c r="AH2721" s="128"/>
      <c r="AI2721" s="162"/>
      <c r="AJ2721" s="162"/>
      <c r="AK2721" s="162"/>
      <c r="AL2721" s="162"/>
      <c r="AQ2721" s="128"/>
      <c r="AR2721" s="128"/>
      <c r="AS2721" s="128"/>
      <c r="AT2721" s="128"/>
      <c r="AU2721" s="128"/>
      <c r="AV2721" s="128"/>
    </row>
    <row r="2722" ht="16.5" customHeight="1">
      <c r="C2722" s="128"/>
      <c r="D2722" s="128"/>
      <c r="E2722" s="128"/>
      <c r="F2722" s="128"/>
      <c r="G2722" s="128"/>
      <c r="H2722" s="128"/>
      <c r="I2722" s="128"/>
      <c r="J2722" s="128"/>
      <c r="K2722" s="128"/>
      <c r="L2722" s="128"/>
      <c r="M2722" s="128"/>
      <c r="N2722" s="128"/>
      <c r="O2722" s="128"/>
      <c r="P2722" s="128"/>
      <c r="Q2722" s="128"/>
      <c r="R2722" s="128"/>
      <c r="S2722" s="128"/>
      <c r="T2722" s="128"/>
      <c r="U2722" s="128"/>
      <c r="Z2722" s="161"/>
      <c r="AH2722" s="128"/>
      <c r="AI2722" s="162"/>
      <c r="AJ2722" s="162"/>
      <c r="AK2722" s="162"/>
      <c r="AL2722" s="162"/>
      <c r="AQ2722" s="128"/>
      <c r="AR2722" s="128"/>
      <c r="AS2722" s="128"/>
      <c r="AT2722" s="128"/>
      <c r="AU2722" s="128"/>
      <c r="AV2722" s="128"/>
    </row>
    <row r="2723" ht="16.5" customHeight="1">
      <c r="A2723" s="128"/>
      <c r="B2723" s="128"/>
      <c r="C2723" s="128"/>
      <c r="D2723" s="128"/>
      <c r="E2723" s="128"/>
      <c r="F2723" s="128"/>
      <c r="G2723" s="128"/>
      <c r="H2723" s="128"/>
      <c r="I2723" s="128"/>
      <c r="J2723" s="128"/>
      <c r="K2723" s="128"/>
      <c r="L2723" s="128"/>
      <c r="M2723" s="128"/>
      <c r="N2723" s="128"/>
      <c r="O2723" s="128"/>
      <c r="P2723" s="128"/>
      <c r="Q2723" s="128"/>
      <c r="R2723" s="128"/>
      <c r="S2723" s="128"/>
      <c r="T2723" s="128"/>
      <c r="U2723" s="128"/>
      <c r="V2723" s="128"/>
      <c r="W2723" s="128"/>
      <c r="Y2723" s="128"/>
      <c r="Z2723" s="161"/>
      <c r="AA2723" s="128"/>
      <c r="AC2723" s="128"/>
      <c r="AF2723" s="128"/>
      <c r="AG2723" s="128"/>
      <c r="AH2723" s="128"/>
      <c r="AI2723" s="162"/>
      <c r="AJ2723" s="162"/>
      <c r="AK2723" s="128"/>
      <c r="AL2723" s="128"/>
      <c r="AM2723" s="128"/>
      <c r="AN2723" s="128"/>
      <c r="AO2723" s="120"/>
      <c r="AQ2723" s="128"/>
      <c r="AR2723" s="128"/>
      <c r="AS2723" s="128"/>
      <c r="AT2723" s="128"/>
      <c r="AU2723" s="128"/>
      <c r="AV2723" s="128"/>
    </row>
    <row r="2724" ht="16.5" customHeight="1">
      <c r="A2724" s="128"/>
      <c r="B2724" s="128"/>
      <c r="C2724" s="128"/>
      <c r="D2724" s="128"/>
      <c r="E2724" s="128"/>
      <c r="F2724" s="128"/>
      <c r="G2724" s="128"/>
      <c r="H2724" s="128"/>
      <c r="I2724" s="128"/>
      <c r="J2724" s="128"/>
      <c r="K2724" s="128"/>
      <c r="L2724" s="128"/>
      <c r="M2724" s="128"/>
      <c r="N2724" s="128"/>
      <c r="O2724" s="128"/>
      <c r="P2724" s="128"/>
      <c r="Q2724" s="128"/>
      <c r="R2724" s="128"/>
      <c r="S2724" s="128"/>
      <c r="T2724" s="128"/>
      <c r="U2724" s="128"/>
      <c r="V2724" s="128"/>
      <c r="W2724" s="128"/>
      <c r="Y2724" s="128"/>
      <c r="Z2724" s="161"/>
      <c r="AA2724" s="128"/>
      <c r="AC2724" s="128"/>
      <c r="AF2724" s="128"/>
      <c r="AG2724" s="128"/>
      <c r="AH2724" s="128"/>
      <c r="AI2724" s="162"/>
      <c r="AJ2724" s="162"/>
      <c r="AK2724" s="128"/>
      <c r="AL2724" s="128"/>
      <c r="AM2724" s="128"/>
      <c r="AN2724" s="128"/>
      <c r="AO2724" s="120"/>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H2739" s="128"/>
      <c r="AI2739" s="162"/>
      <c r="AJ2739" s="163"/>
      <c r="AK2739" s="162"/>
      <c r="AL2739" s="162"/>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3"/>
      <c r="AK2740" s="162"/>
      <c r="AL2740" s="162"/>
      <c r="AM2740" s="128"/>
      <c r="AN2740" s="128"/>
      <c r="AO2740" s="120"/>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Q2742" s="128"/>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Z2746" s="161"/>
      <c r="AH2746" s="128"/>
      <c r="AI2746" s="162"/>
      <c r="AJ2746" s="162"/>
      <c r="AK2746" s="162"/>
      <c r="AL2746" s="162"/>
      <c r="AM2746" s="128"/>
      <c r="AN2746" s="128"/>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Z2747" s="161"/>
      <c r="AH2747" s="128"/>
      <c r="AI2747" s="162"/>
      <c r="AJ2747" s="162"/>
      <c r="AK2747" s="162"/>
      <c r="AL2747" s="162"/>
      <c r="AM2747" s="128"/>
      <c r="AN2747" s="128"/>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E2774" s="128"/>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E2775" s="128"/>
      <c r="AH2775" s="128"/>
      <c r="AI2775" s="162"/>
      <c r="AJ2775" s="128"/>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62"/>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F2821" s="128"/>
      <c r="G2821" s="128"/>
      <c r="H2821" s="128"/>
      <c r="I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C2823" s="128"/>
      <c r="D2823" s="128"/>
      <c r="E2823" s="128"/>
      <c r="F2823" s="128"/>
      <c r="G2823" s="128"/>
      <c r="H2823" s="128"/>
      <c r="I2823" s="128"/>
      <c r="J2823" s="128"/>
      <c r="K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F2826" s="128"/>
      <c r="G2826" s="128"/>
      <c r="H2826" s="128"/>
      <c r="I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C2828" s="128"/>
      <c r="D2828" s="128"/>
      <c r="E2828" s="128"/>
      <c r="F2828" s="128"/>
      <c r="G2828" s="128"/>
      <c r="H2828" s="128"/>
      <c r="I2828" s="128"/>
      <c r="J2828" s="128"/>
      <c r="K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M2842" s="128"/>
      <c r="AN2842" s="128"/>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M2843" s="128"/>
      <c r="AN2843" s="128"/>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V2857" s="128"/>
      <c r="Z2857" s="161"/>
      <c r="AH2857" s="128"/>
      <c r="AI2857" s="162"/>
      <c r="AJ2857" s="162"/>
      <c r="AK2857" s="162"/>
      <c r="AL2857" s="162"/>
      <c r="AM2857" s="128"/>
      <c r="AN2857" s="128"/>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M2858" s="164"/>
      <c r="AN2858" s="164"/>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Z2859" s="161"/>
      <c r="AH2859" s="128"/>
      <c r="AI2859" s="162"/>
      <c r="AJ2859" s="162"/>
      <c r="AK2859" s="162"/>
      <c r="AL2859" s="162"/>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AH2866" s="128"/>
      <c r="AI2866" s="162"/>
      <c r="AJ2866" s="162"/>
      <c r="AK2866" s="162"/>
      <c r="AL2866" s="162"/>
      <c r="AQ2866" s="128"/>
      <c r="AR2866" s="128"/>
      <c r="AS2866" s="128"/>
      <c r="AT2866" s="128"/>
      <c r="AU2866" s="128"/>
      <c r="AV2866" s="128"/>
    </row>
    <row r="2867" ht="16.5" customHeight="1">
      <c r="A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28"/>
      <c r="AK2867" s="162"/>
      <c r="AL2867" s="162"/>
      <c r="AQ2867" s="128"/>
      <c r="AR2867" s="128"/>
      <c r="AS2867" s="128"/>
      <c r="AT2867" s="128"/>
      <c r="AU2867" s="128"/>
      <c r="AV2867" s="128"/>
    </row>
    <row r="2868" ht="16.5" customHeight="1">
      <c r="A2868" s="128"/>
      <c r="C2868" s="128"/>
      <c r="D2868" s="128"/>
      <c r="E2868" s="128"/>
      <c r="F2868" s="128"/>
      <c r="G2868" s="128"/>
      <c r="H2868" s="128"/>
      <c r="I2868" s="128"/>
      <c r="J2868" s="128"/>
      <c r="K2868" s="128"/>
      <c r="L2868" s="128"/>
      <c r="M2868" s="128"/>
      <c r="N2868" s="128"/>
      <c r="O2868" s="128"/>
      <c r="P2868" s="128"/>
      <c r="Q2868" s="128"/>
      <c r="R2868" s="128"/>
      <c r="S2868" s="128"/>
      <c r="T2868" s="128"/>
      <c r="U2868" s="128"/>
      <c r="Z2868" s="161"/>
      <c r="AH2868" s="128"/>
      <c r="AI2868" s="162"/>
      <c r="AJ2868" s="128"/>
      <c r="AK2868" s="162"/>
      <c r="AL2868" s="162"/>
      <c r="AQ2868" s="128"/>
      <c r="AR2868" s="128"/>
      <c r="AS2868" s="128"/>
      <c r="AT2868" s="128"/>
      <c r="AU2868" s="128"/>
      <c r="AV2868" s="128"/>
    </row>
    <row r="2869" ht="16.5" customHeight="1">
      <c r="A2869" s="128"/>
      <c r="B2869" s="128"/>
      <c r="C2869" s="128"/>
      <c r="D2869" s="128"/>
      <c r="E2869" s="128"/>
      <c r="F2869" s="128"/>
      <c r="G2869" s="128"/>
      <c r="H2869" s="128"/>
      <c r="I2869" s="128"/>
      <c r="J2869" s="128"/>
      <c r="K2869" s="128"/>
      <c r="L2869" s="128"/>
      <c r="M2869" s="128"/>
      <c r="N2869" s="128"/>
      <c r="O2869" s="128"/>
      <c r="P2869" s="128"/>
      <c r="Q2869" s="128"/>
      <c r="R2869" s="128"/>
      <c r="S2869" s="128"/>
      <c r="T2869" s="128"/>
      <c r="U2869" s="128"/>
      <c r="V2869" s="128"/>
      <c r="W2869" s="128"/>
      <c r="Z2869" s="161"/>
      <c r="AF2869" s="128"/>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Y2870" s="128"/>
      <c r="Z2870" s="161"/>
      <c r="AA2870" s="128"/>
      <c r="AB2870" s="128"/>
      <c r="AC2870" s="128"/>
      <c r="AD2870" s="128"/>
      <c r="AE2870" s="128"/>
      <c r="AF2870" s="128"/>
      <c r="AH2870" s="128"/>
      <c r="AI2870" s="162"/>
      <c r="AJ2870" s="128"/>
      <c r="AK2870" s="162"/>
      <c r="AL2870" s="162"/>
      <c r="AQ2870" s="128"/>
      <c r="AR2870" s="128"/>
      <c r="AS2870" s="128"/>
      <c r="AT2870" s="128"/>
      <c r="AU2870" s="128"/>
      <c r="AV2870" s="128"/>
    </row>
    <row r="2871" ht="16.5" customHeight="1">
      <c r="A2871" s="128"/>
      <c r="C2871" s="128"/>
      <c r="D2871" s="128"/>
      <c r="E2871" s="128"/>
      <c r="F2871" s="128"/>
      <c r="G2871" s="128"/>
      <c r="H2871" s="128"/>
      <c r="I2871" s="128"/>
      <c r="J2871" s="128"/>
      <c r="K2871" s="128"/>
      <c r="L2871" s="128"/>
      <c r="M2871" s="128"/>
      <c r="N2871" s="128"/>
      <c r="O2871" s="128"/>
      <c r="P2871" s="128"/>
      <c r="Q2871" s="128"/>
      <c r="R2871" s="128"/>
      <c r="S2871" s="128"/>
      <c r="T2871" s="128"/>
      <c r="U2871" s="128"/>
      <c r="Y2871" s="128"/>
      <c r="Z2871" s="161"/>
      <c r="AA2871" s="128"/>
      <c r="AB2871" s="128"/>
      <c r="AC2871" s="128"/>
      <c r="AD2871" s="128"/>
      <c r="AE2871" s="128"/>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V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V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V2887" s="128"/>
      <c r="W2887" s="128"/>
      <c r="X2887" s="128"/>
      <c r="Y2887" s="128"/>
      <c r="Z2887" s="161"/>
      <c r="AA2887" s="128"/>
      <c r="AB2887" s="128"/>
      <c r="AC2887" s="128"/>
      <c r="AD2887" s="128"/>
      <c r="AE2887" s="128"/>
      <c r="AF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V2888" s="164"/>
      <c r="W2888" s="164"/>
      <c r="X2888" s="164"/>
      <c r="Y2888" s="128"/>
      <c r="Z2888" s="161"/>
      <c r="AA2888" s="128"/>
      <c r="AB2888" s="128"/>
      <c r="AC2888" s="128"/>
      <c r="AD2888" s="128"/>
      <c r="AE2888" s="128"/>
      <c r="AF2888" s="164"/>
      <c r="AH2888" s="128"/>
      <c r="AI2888" s="162"/>
      <c r="AJ2888" s="162"/>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Y2889" s="128"/>
      <c r="Z2889" s="161"/>
      <c r="AA2889" s="128"/>
      <c r="AB2889" s="128"/>
      <c r="AC2889" s="128"/>
      <c r="AD2889" s="128"/>
      <c r="AE2889" s="128"/>
      <c r="AH2889" s="128"/>
      <c r="AI2889" s="162"/>
      <c r="AJ2889" s="162"/>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Y2890" s="128"/>
      <c r="Z2890" s="161"/>
      <c r="AA2890" s="128"/>
      <c r="AB2890" s="128"/>
      <c r="AC2890" s="128"/>
      <c r="AD2890" s="128"/>
      <c r="AE2890" s="128"/>
      <c r="AH2890" s="128"/>
      <c r="AI2890" s="162"/>
      <c r="AJ2890" s="162"/>
      <c r="AK2890" s="162"/>
      <c r="AL2890" s="162"/>
      <c r="AQ2890" s="128"/>
      <c r="AR2890" s="128"/>
      <c r="AS2890" s="128"/>
      <c r="AT2890" s="128"/>
      <c r="AU2890" s="128"/>
      <c r="AV2890" s="128"/>
    </row>
    <row r="2891" ht="16.5" customHeight="1">
      <c r="C2891" s="128"/>
      <c r="D2891" s="128"/>
      <c r="E2891" s="128"/>
      <c r="F2891" s="128"/>
      <c r="G2891" s="128"/>
      <c r="H2891" s="128"/>
      <c r="I2891" s="128"/>
      <c r="J2891" s="128"/>
      <c r="K2891" s="128"/>
      <c r="L2891" s="128"/>
      <c r="M2891" s="128"/>
      <c r="N2891" s="128"/>
      <c r="O2891" s="128"/>
      <c r="P2891" s="128"/>
      <c r="Q2891" s="128"/>
      <c r="R2891" s="128"/>
      <c r="S2891" s="128"/>
      <c r="T2891" s="128"/>
      <c r="U2891" s="128"/>
      <c r="Z2891" s="161"/>
      <c r="AH2891" s="128"/>
      <c r="AI2891" s="162"/>
      <c r="AJ2891" s="162"/>
      <c r="AK2891" s="162"/>
      <c r="AL2891" s="162"/>
      <c r="AQ2891" s="128"/>
      <c r="AR2891" s="128"/>
      <c r="AS2891" s="128"/>
      <c r="AT2891" s="128"/>
      <c r="AU2891" s="128"/>
      <c r="AV2891" s="128"/>
    </row>
    <row r="2892" ht="16.5" customHeight="1">
      <c r="C2892" s="128"/>
      <c r="D2892" s="128"/>
      <c r="E2892" s="128"/>
      <c r="F2892" s="128"/>
      <c r="G2892" s="128"/>
      <c r="H2892" s="128"/>
      <c r="I2892" s="128"/>
      <c r="J2892" s="128"/>
      <c r="K2892" s="128"/>
      <c r="L2892" s="128"/>
      <c r="M2892" s="128"/>
      <c r="N2892" s="128"/>
      <c r="O2892" s="128"/>
      <c r="P2892" s="128"/>
      <c r="Q2892" s="128"/>
      <c r="R2892" s="128"/>
      <c r="S2892" s="128"/>
      <c r="T2892" s="128"/>
      <c r="U2892" s="128"/>
      <c r="Z2892" s="161"/>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A2896" s="128"/>
      <c r="B2896" s="128"/>
      <c r="C2896" s="128"/>
      <c r="D2896" s="128"/>
      <c r="E2896" s="128"/>
      <c r="F2896" s="128"/>
      <c r="G2896" s="128"/>
      <c r="H2896" s="128"/>
      <c r="I2896" s="128"/>
      <c r="J2896" s="128"/>
      <c r="K2896" s="128"/>
      <c r="L2896" s="128"/>
      <c r="M2896" s="128"/>
      <c r="N2896" s="128"/>
      <c r="O2896" s="128"/>
      <c r="P2896" s="128"/>
      <c r="Q2896" s="128"/>
      <c r="R2896" s="128"/>
      <c r="S2896" s="128"/>
      <c r="T2896" s="128"/>
      <c r="U2896" s="128"/>
      <c r="V2896" s="128"/>
      <c r="W2896" s="128"/>
      <c r="Y2896" s="128"/>
      <c r="Z2896" s="161"/>
      <c r="AA2896" s="128"/>
      <c r="AB2896" s="128"/>
      <c r="AC2896" s="128"/>
      <c r="AE2896" s="128"/>
      <c r="AF2896" s="128"/>
      <c r="AG2896" s="128"/>
      <c r="AH2896" s="128"/>
      <c r="AI2896" s="162"/>
      <c r="AJ2896" s="162"/>
      <c r="AK2896" s="128"/>
      <c r="AL2896" s="128"/>
      <c r="AM2896" s="128"/>
      <c r="AN2896" s="128"/>
      <c r="AO2896" s="120"/>
      <c r="AQ2896" s="128"/>
      <c r="AR2896" s="128"/>
      <c r="AS2896" s="128"/>
      <c r="AT2896" s="128"/>
      <c r="AU2896" s="128"/>
      <c r="AV2896" s="128"/>
    </row>
    <row r="2897" ht="16.5" customHeight="1">
      <c r="A2897" s="128"/>
      <c r="B2897" s="128"/>
      <c r="C2897" s="128"/>
      <c r="D2897" s="128"/>
      <c r="E2897" s="128"/>
      <c r="F2897" s="128"/>
      <c r="G2897" s="128"/>
      <c r="H2897" s="128"/>
      <c r="I2897" s="128"/>
      <c r="J2897" s="128"/>
      <c r="K2897" s="128"/>
      <c r="L2897" s="128"/>
      <c r="M2897" s="128"/>
      <c r="N2897" s="128"/>
      <c r="O2897" s="128"/>
      <c r="P2897" s="128"/>
      <c r="Q2897" s="128"/>
      <c r="R2897" s="128"/>
      <c r="S2897" s="128"/>
      <c r="T2897" s="128"/>
      <c r="U2897" s="128"/>
      <c r="V2897" s="128"/>
      <c r="W2897" s="128"/>
      <c r="Y2897" s="128"/>
      <c r="Z2897" s="161"/>
      <c r="AA2897" s="128"/>
      <c r="AB2897" s="128"/>
      <c r="AC2897" s="128"/>
      <c r="AE2897" s="128"/>
      <c r="AF2897" s="128"/>
      <c r="AG2897" s="128"/>
      <c r="AH2897" s="128"/>
      <c r="AI2897" s="162"/>
      <c r="AJ2897" s="162"/>
      <c r="AK2897" s="128"/>
      <c r="AL2897" s="128"/>
      <c r="AM2897" s="128"/>
      <c r="AN2897" s="128"/>
      <c r="AO2897" s="120"/>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Q2899" s="128"/>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H2912" s="128"/>
      <c r="AI2912" s="162"/>
      <c r="AJ2912" s="163"/>
      <c r="AK2912" s="162"/>
      <c r="AL2912" s="162"/>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3"/>
      <c r="AK2913" s="162"/>
      <c r="AL2913" s="162"/>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Z2919" s="161"/>
      <c r="AH2919" s="128"/>
      <c r="AI2919" s="162"/>
      <c r="AJ2919" s="162"/>
      <c r="AK2919" s="162"/>
      <c r="AL2919" s="162"/>
      <c r="AM2919" s="128"/>
      <c r="AN2919" s="128"/>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Z2920" s="161"/>
      <c r="AH2920" s="128"/>
      <c r="AI2920" s="162"/>
      <c r="AJ2920" s="162"/>
      <c r="AK2920" s="162"/>
      <c r="AL2920" s="162"/>
      <c r="AM2920" s="128"/>
      <c r="AN2920" s="128"/>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61"/>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28"/>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F2999" s="128"/>
      <c r="G2999" s="128"/>
      <c r="H2999" s="128"/>
      <c r="I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C3001" s="128"/>
      <c r="D3001" s="128"/>
      <c r="E3001" s="128"/>
      <c r="F3001" s="128"/>
      <c r="G3001" s="128"/>
      <c r="H3001" s="128"/>
      <c r="I3001" s="128"/>
      <c r="J3001" s="128"/>
      <c r="K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sheetData>
  <customSheetViews>
    <customSheetView guid="{84DCC8BC-2D82-48E8-9FEB-E93AB3F9EDBF}" filter="1" showAutoFilter="1">
      <autoFilter ref="$A$2:$AI$3003">
        <filterColumn colId="1">
          <filters blank="1"/>
        </filterColumn>
      </autoFilter>
    </customSheetView>
    <customSheetView guid="{ED480F8D-7BA2-4792-9FFD-2A306B5C71D4}" filter="1" showAutoFilter="1">
      <autoFilter ref="$A$2:$AI$3003">
        <filterColumn colId="1">
          <filters/>
        </filterColumn>
      </autoFilter>
    </customSheetView>
    <customSheetView guid="{1F6F7DBF-968C-4665-8180-DD00B27B32F6}" filter="1" showAutoFilter="1">
      <autoFilter ref="$A$2:$AI$3003">
        <filterColumn colId="1">
          <filters/>
        </filterColumn>
      </autoFilter>
    </customSheetView>
    <customSheetView guid="{8FB02958-7CB7-4001-9047-C20DCAE66E33}" filter="1" showAutoFilter="1">
      <autoFilter ref="$A$2:$AI$3003">
        <filterColumn colId="1">
          <filters/>
        </filterColumn>
      </autoFilter>
    </customSheetView>
    <customSheetView guid="{9FE50817-30D0-4AB1-9972-8414AD008906}" filter="1" showAutoFilter="1">
      <autoFilter ref="$A$2:$AI$3003">
        <filterColumn colId="1">
          <filters/>
        </filterColumn>
      </autoFilter>
    </customSheetView>
    <customSheetView guid="{8DD8D1CD-142B-41A1-82D3-AAC744FCB4CA}" filter="1" showAutoFilter="1">
      <autoFilter ref="$A$2:$AI$3003">
        <filterColumn colId="1">
          <filters blank="1"/>
        </filterColumn>
        <sortState ref="A2:AI3003">
          <sortCondition ref="B2:B3003"/>
        </sortState>
      </autoFilter>
    </customSheetView>
    <customSheetView guid="{78F1A355-2550-4597-AA01-3A647DD6BCF3}" filter="1" showAutoFilter="1">
      <autoFilter ref="$A$2:$AI$3003">
        <sortState ref="A2:AI3003">
          <sortCondition descending="1" ref="B2:B3003"/>
        </sortState>
      </autoFilter>
    </customSheetView>
    <customSheetView guid="{0ED3ADFF-2CA0-46C1-8EEC-22ACD3B1D8F9}" filter="1" showAutoFilter="1">
      <autoFilter ref="$A$2:$AI$3003">
        <filterColumn colId="1">
          <filters/>
        </filterColumn>
      </autoFilter>
    </customSheetView>
    <customSheetView guid="{8BAB726A-3AE3-4145-A391-8E01CF0B2BDE}" filter="1" showAutoFilter="1">
      <autoFilter ref="$A$2:$AI$3003">
        <filterColumn colId="1">
          <filters blank="1"/>
        </filterColumn>
      </autoFilter>
    </customSheetView>
    <customSheetView guid="{80941854-E4A6-406A-8DC2-AE1BF11F4D0E}" filter="1" showAutoFilter="1">
      <autoFilter ref="$A$2:$AI$3003">
        <filterColumn colId="1">
          <filters/>
        </filterColumn>
      </autoFilter>
    </customSheetView>
    <customSheetView guid="{28E847FA-4802-4196-B2E1-027B2A1737A4}" filter="1" showAutoFilter="1">
      <autoFilter ref="$A$2:$AI$3003">
        <filterColumn colId="1">
          <filters blank="1"/>
        </filterColumn>
      </autoFilter>
    </customSheetView>
    <customSheetView guid="{ACBEBF91-2DEF-44BD-9231-DD7F79E101EA}" filter="1" showAutoFilter="1">
      <autoFilter ref="$A$2:$AI$3003">
        <filterColumn colId="1">
          <filters/>
        </filterColumn>
      </autoFilter>
    </customSheetView>
    <customSheetView guid="{FCB5B6C7-D5A9-426E-8D73-339190C55DD0}" filter="1" showAutoFilter="1">
      <autoFilter ref="$A$2:$AI$3003">
        <filterColumn colId="1">
          <filters>
            <filter val="TX"/>
          </filters>
        </filterColumn>
      </autoFilter>
    </customSheetView>
    <customSheetView guid="{59EF398B-AB70-4F29-9655-4CA23EFD1DCF}" filter="1" showAutoFilter="1">
      <autoFilter ref="$A$2:$AI$3003">
        <filterColumn colId="1">
          <filters/>
        </filterColumn>
      </autoFilter>
    </customSheetView>
    <customSheetView guid="{F94EBFFF-0510-4716-998B-94CDB6B779C7}" filter="1" showAutoFilter="1">
      <autoFilter ref="$A$2:$AI$3003">
        <filterColumn colId="1">
          <filters/>
        </filterColumn>
      </autoFilter>
    </customSheetView>
    <customSheetView guid="{CE2EDC92-601C-4BCF-AC86-A46D6811E4EF}" filter="1" showAutoFilter="1">
      <autoFilter ref="$A$2:$AI$3003">
        <sortState ref="A2:AI3003">
          <sortCondition ref="B2:B3003"/>
        </sortState>
      </autoFilter>
    </customSheetView>
    <customSheetView guid="{14940FA2-5572-4975-BBE6-884DBF89A7E4}" filter="1" showAutoFilter="1">
      <autoFilter ref="$A$2:$AI$3003">
        <filterColumn colId="1">
          <filters/>
        </filterColumn>
      </autoFilter>
    </customSheetView>
    <customSheetView guid="{BBE85C0D-F789-45A1-9C5D-FE855D34B0A2}" filter="1" showAutoFilter="1">
      <autoFilter ref="$A$2:$AI$3003">
        <filterColumn colId="1">
          <filters blank="1"/>
        </filterColumn>
      </autoFilter>
    </customSheetView>
    <customSheetView guid="{B0FBCB0C-5440-469B-B6C3-8B74B0766DD4}" filter="1" showAutoFilter="1">
      <autoFilter ref="$A$2:$AI$3003">
        <filterColumn colId="1">
          <filters/>
        </filterColumn>
      </autoFilter>
    </customSheetView>
    <customSheetView guid="{89DC864F-8A27-4CAF-AC5A-0175D2B954A8}" filter="1" showAutoFilter="1">
      <autoFilter ref="$A$2:$AI$3003">
        <filterColumn colId="1">
          <filters/>
        </filterColumn>
      </autoFilter>
    </customSheetView>
    <customSheetView guid="{E1D7E346-E54C-4BFC-B2FF-725C820475BD}" filter="1" showAutoFilter="1">
      <autoFilter ref="$A$2:$AI$3003">
        <filterColumn colId="1">
          <filters blank="1"/>
        </filterColumn>
        <sortState ref="A2:AI3003">
          <sortCondition ref="B2:B3003"/>
        </sortState>
      </autoFilter>
    </customSheetView>
    <customSheetView guid="{68D70063-8B2C-490D-83B3-E9352C0D83CA}" filter="1" showAutoFilter="1">
      <autoFilter ref="$A$2:$AI$3003">
        <filterColumn colId="1">
          <filters/>
        </filterColumn>
      </autoFilter>
    </customSheetView>
    <customSheetView guid="{A5A23A26-7BBE-46F4-97E0-027D51B898CF}" filter="1" showAutoFilter="1">
      <autoFilter ref="$A$2:$AI$3003">
        <filterColumn colId="1">
          <filters/>
        </filterColumn>
      </autoFilter>
    </customSheetView>
    <customSheetView guid="{3CF29B03-E13B-4AC3-BDC8-2D4C7A9B895F}" filter="1" showAutoFilter="1">
      <autoFilter ref="$A$2:$AI$3003">
        <filterColumn colId="1">
          <filters/>
        </filterColumn>
      </autoFilter>
    </customSheetView>
    <customSheetView guid="{7C7DD275-BEF5-426C-AEE8-E4B4D49EF5D6}" filter="1" showAutoFilter="1">
      <autoFilter ref="$A$2:$AI$3003">
        <filterColumn colId="1">
          <filters/>
        </filterColumn>
      </autoFilter>
    </customSheetView>
    <customSheetView guid="{C913F813-7EE8-4BC1-BF8D-CEE98ED5948A}" filter="1" showAutoFilter="1">
      <autoFilter ref="$A$2:$AI$3003">
        <filterColumn colId="1">
          <filters/>
        </filterColumn>
      </autoFilter>
    </customSheetView>
    <customSheetView guid="{132A98EE-A652-47A3-8573-75AD0C980F36}" filter="1" showAutoFilter="1">
      <autoFilter ref="$A$2:$AI$3003">
        <filterColumn colId="1">
          <filters/>
        </filterColumn>
      </autoFilter>
    </customSheetView>
    <customSheetView guid="{67B2A20B-830C-421E-A7B7-75E96CF5D2C2}" filter="1" showAutoFilter="1">
      <autoFilter ref="$A$2:$AI$3003">
        <filterColumn colId="1">
          <filters blank="1"/>
        </filterColumn>
      </autoFilter>
    </customSheetView>
    <customSheetView guid="{25D3ACFD-9469-42FE-99F9-4133C718E0FC}" filter="1" showAutoFilter="1">
      <autoFilter ref="$A$2:$AI$3003">
        <filterColumn colId="1">
          <filters blank="1"/>
        </filterColumn>
      </autoFilter>
    </customSheetView>
    <customSheetView guid="{ECA1CA83-49EB-4526-A2C2-9EB13A88129D}" filter="1" showAutoFilter="1">
      <autoFilter ref="$A$2:$AI$3003">
        <filterColumn colId="1">
          <filters/>
        </filterColumn>
      </autoFilter>
    </customSheetView>
    <customSheetView guid="{E3B5EC45-E579-43F7-8013-3B8B505C1237}" filter="1" showAutoFilter="1">
      <autoFilter ref="$A$2:$AI$3003">
        <filterColumn colId="1">
          <filters/>
        </filterColumn>
      </autoFilter>
    </customSheetView>
    <customSheetView guid="{563E810A-39A2-45F9-BB70-F08E53589036}" filter="1" showAutoFilter="1">
      <autoFilter ref="$A$2:$AI$3003">
        <filterColumn colId="1">
          <filters/>
        </filterColumn>
      </autoFilter>
    </customSheetView>
    <customSheetView guid="{4C8753D4-6D99-4C3C-A5BA-42B22AFCD711}" filter="1" showAutoFilter="1">
      <autoFilter ref="$A$2:$AI$3003"/>
    </customSheetView>
    <customSheetView guid="{D8B82D5F-5AA0-43B2-B519-A28AB267F609}" filter="1" showAutoFilter="1">
      <autoFilter ref="$A$2:$AI$3003">
        <filterColumn colId="1">
          <filters/>
        </filterColumn>
      </autoFilter>
    </customSheetView>
    <customSheetView guid="{339A94DF-42B8-446A-AACB-88CB56E0EA8C}" filter="1" showAutoFilter="1">
      <autoFilter ref="$A$2:$AI$3003">
        <filterColumn colId="1">
          <filters/>
        </filterColumn>
      </autoFilter>
    </customSheetView>
    <customSheetView guid="{115CE58F-8ECA-40D8-9EA1-2E11DFD4B1AA}" filter="1" showAutoFilter="1">
      <autoFilter ref="$A$2:$AI$3003">
        <filterColumn colId="1">
          <filters/>
        </filterColumn>
      </autoFilter>
    </customSheetView>
    <customSheetView guid="{43874A1D-C3E9-4A35-A9E2-2FBC597432C6}" filter="1" showAutoFilter="1">
      <autoFilter ref="$A$2:$AI$3003">
        <filterColumn colId="1">
          <filters/>
        </filterColumn>
      </autoFilter>
    </customSheetView>
    <customSheetView guid="{81323228-8ECC-4742-87E2-5C6D2DED11C2}" filter="1" showAutoFilter="1">
      <autoFilter ref="$A$2:$AI$3003">
        <filterColumn colId="1">
          <filters/>
        </filterColumn>
      </autoFilter>
    </customSheetView>
    <customSheetView guid="{5BEEE79D-D3C2-4EF8-BE99-E4819AA03701}" filter="1" showAutoFilter="1">
      <autoFilter ref="$A$2:$AI$3003">
        <filterColumn colId="1">
          <filters/>
        </filterColumn>
      </autoFilter>
    </customSheetView>
    <customSheetView guid="{0058ADCA-6EC4-4620-89A8-EA473D6071C6}" filter="1" showAutoFilter="1">
      <autoFilter ref="$A$2:$AI$3003">
        <filterColumn colId="1">
          <filters/>
        </filterColumn>
      </autoFilter>
    </customSheetView>
    <customSheetView guid="{5BEEE79D-D3C2-4EF8-BE99-E4819AA03701}" filter="1" showAutoFilter="1">
      <autoFilter ref="$A$2:$AI$3003">
        <filterColumn colId="1">
          <filters blank="1"/>
        </filterColumn>
      </autoFilter>
    </customSheetView>
    <customSheetView guid="{D1D7A882-ACA8-467B-A35D-7ABAD4B7BED0}" filter="1" showAutoFilter="1">
      <autoFilter ref="$A$2:$AI$3003">
        <filterColumn colId="1">
          <filters/>
        </filterColumn>
      </autoFilter>
    </customSheetView>
    <customSheetView guid="{8D5DC446-BBF5-429A-8220-42CAC7285551}" filter="1" showAutoFilter="1">
      <autoFilter ref="$A$2:$AI$3003">
        <filterColumn colId="1">
          <filters/>
        </filterColumn>
      </autoFilter>
    </customSheetView>
    <customSheetView guid="{A9587BE4-0AAB-47B6-8DB1-0149010137B3}" filter="1" showAutoFilter="1">
      <autoFilter ref="$A$2:$AI$3003">
        <filterColumn colId="1">
          <filters blank="1"/>
        </filterColumn>
      </autoFilter>
    </customSheetView>
    <customSheetView guid="{ACD351F2-417E-4BD7-BBCD-F920F252F812}" filter="1" showAutoFilter="1">
      <autoFilter ref="$A$2:$AI$3003">
        <filterColumn colId="1">
          <filters/>
        </filterColumn>
      </autoFilter>
    </customSheetView>
    <customSheetView guid="{8B7679BE-9520-42E0-9911-4313B6EFDD08}" filter="1" showAutoFilter="1">
      <autoFilter ref="$A$2:$AI$3003">
        <sortState ref="A2:AI3003">
          <sortCondition ref="B2:B3003"/>
        </sortState>
      </autoFilter>
    </customSheetView>
    <customSheetView guid="{0A51C4DE-8622-4A2D-BF41-950CECF6C24C}" filter="1" showAutoFilter="1">
      <autoFilter ref="$A$2:$AI$3003">
        <filterColumn colId="1">
          <filters/>
        </filterColumn>
      </autoFilter>
    </customSheetView>
    <customSheetView guid="{B8B031C7-297B-4C6F-8471-18F4030AC571}" filter="1" showAutoFilter="1">
      <autoFilter ref="$A$2:$AI$3003">
        <filterColumn colId="1">
          <filters/>
        </filterColumn>
      </autoFilter>
    </customSheetView>
    <customSheetView guid="{5DA3A77B-9A82-44FB-A3B4-747F3AE19978}" filter="1" showAutoFilter="1">
      <autoFilter ref="$A$2:$AI$3003">
        <filterColumn colId="1">
          <filters/>
        </filterColumn>
      </autoFilter>
    </customSheetView>
    <customSheetView guid="{98554044-C184-471D-9911-F8A628FB45A4}" filter="1" showAutoFilter="1">
      <autoFilter ref="$A$2:$AI$3003">
        <filterColumn colId="1">
          <filters/>
        </filterColumn>
      </autoFilter>
    </customSheetView>
    <customSheetView guid="{657642B3-84AB-4A53-8BEF-79F93077E486}" filter="1" showAutoFilter="1">
      <autoFilter ref="$A$2:$AI$3003">
        <filterColumn colId="1">
          <filters/>
        </filterColumn>
      </autoFilter>
    </customSheetView>
    <customSheetView guid="{9C063EE1-C351-4270-A178-E5015BC3AA29}" filter="1" showAutoFilter="1">
      <autoFilter ref="$A$2:$AI$3003">
        <filterColumn colId="1">
          <filters blank="1"/>
        </filterColumn>
      </autoFilter>
    </customSheetView>
    <customSheetView guid="{DF5F7DB4-E0E2-4F98-8029-DFC548C5FFAF}" filter="1" showAutoFilter="1">
      <autoFilter ref="$A$2:$AI$3003">
        <filterColumn colId="1">
          <filters/>
        </filterColumn>
      </autoFilter>
    </customSheetView>
    <customSheetView guid="{3D96D15B-6CF7-4243-B18F-922044E97539}" filter="1" showAutoFilter="1">
      <autoFilter ref="$A$2:$AI$3003">
        <filterColumn colId="1">
          <filters blank="1"/>
        </filterColumn>
      </autoFilter>
    </customSheetView>
    <customSheetView guid="{D6758A69-06A4-4D56-9891-4F59A514054A}" filter="1" showAutoFilter="1">
      <autoFilter ref="$A$2:$AI$3003">
        <filterColumn colId="1">
          <filters/>
        </filterColumn>
      </autoFilter>
    </customSheetView>
    <customSheetView guid="{9283134D-B3D5-46C3-9AC1-219A7C99A489}" filter="1" showAutoFilter="1">
      <autoFilter ref="$A$2:$AI$3003">
        <filterColumn colId="1">
          <filters/>
        </filterColumn>
      </autoFilter>
    </customSheetView>
    <customSheetView guid="{53A66797-97C5-4811-B81F-8A9CE932CAEF}" filter="1" showAutoFilter="1">
      <autoFilter ref="$A$2:$AI$3003">
        <filterColumn colId="1">
          <filters/>
        </filterColumn>
      </autoFilter>
    </customSheetView>
    <customSheetView guid="{7940FCF7-BCD2-4983-B196-239FB41777CC}" filter="1" showAutoFilter="1">
      <autoFilter ref="$A$2:$AI$3003">
        <filterColumn colId="1">
          <filters/>
        </filterColumn>
      </autoFilter>
    </customSheetView>
    <customSheetView guid="{AEC56A7C-6B37-4D0B-9FFD-4EABE41F7C99}" filter="1" showAutoFilter="1">
      <autoFilter ref="$A$2:$AI$3003">
        <filterColumn colId="1">
          <filters/>
        </filterColumn>
      </autoFilter>
    </customSheetView>
    <customSheetView guid="{09F30A69-C339-437E-9B48-C6D71DED26DD}" filter="1" showAutoFilter="1">
      <autoFilter ref="$A$2:$AI$3003">
        <filterColumn colId="1">
          <filters/>
        </filterColumn>
      </autoFilter>
    </customSheetView>
    <customSheetView guid="{3A52064A-E059-48F1-917A-D3E75B11A78F}" filter="1" showAutoFilter="1">
      <autoFilter ref="$A$2:$AI$3003">
        <filterColumn colId="1">
          <filters/>
        </filterColumn>
      </autoFilter>
    </customSheetView>
    <customSheetView guid="{4FC2001A-D4BE-498E-AF49-E3783418C457}" filter="1" showAutoFilter="1">
      <autoFilter ref="$A$2:$AP$3003">
        <sortState ref="A2:AP3003">
          <sortCondition ref="B2:B3003"/>
        </sortState>
      </autoFilter>
    </customSheetView>
    <customSheetView guid="{0E9B69A3-AA07-4628-A1EF-B1018583E8ED}" filter="1" showAutoFilter="1">
      <autoFilter ref="$A$2:$AP$3003">
        <filterColumn colId="1">
          <filters blank="1"/>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72">
        <v>44190.0</v>
      </c>
      <c r="B3" s="173" t="s">
        <v>208</v>
      </c>
      <c r="C3" s="128"/>
      <c r="D3" s="173">
        <v>9248.0</v>
      </c>
      <c r="E3" s="128"/>
      <c r="F3" s="173">
        <v>45360.0</v>
      </c>
      <c r="G3" s="128"/>
      <c r="H3" s="128"/>
      <c r="I3" s="173">
        <v>34465.0</v>
      </c>
      <c r="J3" s="128"/>
      <c r="K3" s="128"/>
      <c r="L3" s="173">
        <v>35561.0</v>
      </c>
      <c r="M3" s="128"/>
      <c r="N3" s="128"/>
      <c r="O3" s="128"/>
      <c r="P3" s="173">
        <v>992283.0</v>
      </c>
      <c r="Q3" s="128"/>
      <c r="R3" s="128"/>
      <c r="S3" s="173">
        <v>38902.0</v>
      </c>
      <c r="T3" s="128"/>
      <c r="U3" s="173">
        <v>495020.0</v>
      </c>
      <c r="V3" s="173">
        <v>38902.0</v>
      </c>
      <c r="W3" s="173">
        <v>456118.0</v>
      </c>
      <c r="Y3" s="173">
        <v>298.0</v>
      </c>
      <c r="Z3" s="174">
        <v>894.0</v>
      </c>
      <c r="AB3" s="168">
        <v>297.0</v>
      </c>
      <c r="AC3" s="128"/>
      <c r="AE3" s="173">
        <v>32324.0</v>
      </c>
      <c r="AF3" s="173">
        <v>690.0</v>
      </c>
      <c r="AG3" s="128"/>
      <c r="AH3" s="128"/>
      <c r="AI3" s="175">
        <v>44189.375</v>
      </c>
      <c r="AJ3" s="175">
        <v>44190.777083333334</v>
      </c>
      <c r="AK3" s="173" t="s">
        <v>312</v>
      </c>
      <c r="AL3" s="173" t="s">
        <v>313</v>
      </c>
      <c r="AM3" s="173" t="s">
        <v>314</v>
      </c>
      <c r="AN3" s="173" t="s">
        <v>315</v>
      </c>
      <c r="AO3" s="120"/>
      <c r="AQ3" s="128"/>
      <c r="AR3" s="128"/>
      <c r="AS3" s="128"/>
      <c r="AT3" s="128"/>
      <c r="AU3" s="128"/>
      <c r="AV3" s="128"/>
    </row>
    <row r="4" ht="16.5" customHeight="1">
      <c r="A4" s="172">
        <v>44189.0</v>
      </c>
      <c r="B4" s="173" t="s">
        <v>208</v>
      </c>
      <c r="C4" s="128"/>
      <c r="D4" s="173">
        <v>9248.0</v>
      </c>
      <c r="E4" s="128"/>
      <c r="F4" s="173">
        <v>45360.0</v>
      </c>
      <c r="G4" s="128"/>
      <c r="H4" s="128"/>
      <c r="I4" s="173">
        <v>34465.0</v>
      </c>
      <c r="J4" s="128"/>
      <c r="K4" s="128"/>
      <c r="L4" s="173">
        <v>35561.0</v>
      </c>
      <c r="M4" s="128"/>
      <c r="N4" s="128"/>
      <c r="O4" s="128"/>
      <c r="P4" s="173">
        <v>992283.0</v>
      </c>
      <c r="Q4" s="128"/>
      <c r="R4" s="128"/>
      <c r="S4" s="173">
        <v>38902.0</v>
      </c>
      <c r="T4" s="128"/>
      <c r="U4" s="173">
        <v>495020.0</v>
      </c>
      <c r="V4" s="173">
        <v>38902.0</v>
      </c>
      <c r="W4" s="173">
        <v>456118.0</v>
      </c>
      <c r="Y4" s="173">
        <v>298.0</v>
      </c>
      <c r="Z4" s="174">
        <v>894.0</v>
      </c>
      <c r="AB4" s="168">
        <v>297.0</v>
      </c>
      <c r="AC4" s="128"/>
      <c r="AE4" s="173">
        <v>32324.0</v>
      </c>
      <c r="AF4" s="173">
        <v>690.0</v>
      </c>
      <c r="AG4" s="128"/>
      <c r="AH4" s="128"/>
      <c r="AI4" s="175">
        <v>44189.375</v>
      </c>
      <c r="AJ4" s="175">
        <v>44189.69375</v>
      </c>
      <c r="AK4" s="173" t="s">
        <v>316</v>
      </c>
      <c r="AL4" s="173" t="s">
        <v>317</v>
      </c>
      <c r="AM4" s="173" t="s">
        <v>314</v>
      </c>
      <c r="AN4" s="173" t="s">
        <v>315</v>
      </c>
      <c r="AO4" s="120"/>
      <c r="AQ4" s="128"/>
      <c r="AR4" s="128"/>
      <c r="AS4" s="128"/>
      <c r="AT4" s="128"/>
      <c r="AU4" s="128"/>
      <c r="AV4" s="128"/>
    </row>
    <row r="5" ht="16.5" customHeight="1">
      <c r="A5" s="172">
        <v>44188.0</v>
      </c>
      <c r="B5" s="173" t="s">
        <v>208</v>
      </c>
      <c r="C5" s="128"/>
      <c r="D5" s="173">
        <v>9210.0</v>
      </c>
      <c r="E5" s="128"/>
      <c r="F5" s="173">
        <v>42450.0</v>
      </c>
      <c r="G5" s="128"/>
      <c r="H5" s="128"/>
      <c r="I5" s="173">
        <v>34409.0</v>
      </c>
      <c r="J5" s="128"/>
      <c r="K5" s="128"/>
      <c r="L5" s="173">
        <v>35467.0</v>
      </c>
      <c r="M5" s="128"/>
      <c r="N5" s="128"/>
      <c r="O5" s="128"/>
      <c r="P5" s="173">
        <v>979534.0</v>
      </c>
      <c r="Q5" s="128"/>
      <c r="R5" s="128"/>
      <c r="S5" s="173">
        <v>38512.0</v>
      </c>
      <c r="T5" s="128"/>
      <c r="U5" s="173">
        <v>491676.0</v>
      </c>
      <c r="V5" s="173">
        <v>38512.0</v>
      </c>
      <c r="W5" s="173">
        <v>453164.0</v>
      </c>
      <c r="Y5" s="173">
        <v>305.0</v>
      </c>
      <c r="Z5" s="174">
        <v>892.0</v>
      </c>
      <c r="AB5" s="168">
        <v>297.0</v>
      </c>
      <c r="AC5" s="128"/>
      <c r="AE5" s="173">
        <v>31426.0</v>
      </c>
      <c r="AF5" s="173">
        <v>677.0</v>
      </c>
      <c r="AG5" s="128"/>
      <c r="AH5" s="128"/>
      <c r="AI5" s="175">
        <v>44188.375</v>
      </c>
      <c r="AJ5" s="175">
        <v>44188.69375</v>
      </c>
      <c r="AK5" s="173" t="s">
        <v>316</v>
      </c>
      <c r="AL5" s="173" t="s">
        <v>318</v>
      </c>
      <c r="AM5" s="173" t="s">
        <v>314</v>
      </c>
      <c r="AN5" s="173" t="s">
        <v>315</v>
      </c>
      <c r="AO5" s="120"/>
      <c r="AQ5" s="128"/>
      <c r="AR5" s="128"/>
      <c r="AS5" s="128"/>
      <c r="AT5" s="128"/>
      <c r="AU5" s="128"/>
      <c r="AV5" s="128"/>
    </row>
    <row r="6" ht="16.5" customHeight="1">
      <c r="A6" s="172">
        <v>44187.0</v>
      </c>
      <c r="B6" s="173" t="s">
        <v>208</v>
      </c>
      <c r="C6" s="128"/>
      <c r="D6" s="173">
        <v>9081.0</v>
      </c>
      <c r="E6" s="128"/>
      <c r="F6" s="173">
        <v>41378.0</v>
      </c>
      <c r="G6" s="128"/>
      <c r="H6" s="128"/>
      <c r="I6" s="173">
        <v>34355.0</v>
      </c>
      <c r="J6" s="128"/>
      <c r="K6" s="128"/>
      <c r="L6" s="173">
        <v>35405.0</v>
      </c>
      <c r="M6" s="128"/>
      <c r="N6" s="128"/>
      <c r="O6" s="128"/>
      <c r="P6" s="173">
        <v>973681.0</v>
      </c>
      <c r="Q6" s="128"/>
      <c r="R6" s="128"/>
      <c r="S6" s="173">
        <v>38008.0</v>
      </c>
      <c r="T6" s="128"/>
      <c r="U6" s="173">
        <v>489261.0</v>
      </c>
      <c r="V6" s="173">
        <v>38008.0</v>
      </c>
      <c r="W6" s="173">
        <v>451253.0</v>
      </c>
      <c r="Y6" s="173">
        <v>297.0</v>
      </c>
      <c r="Z6" s="174">
        <v>889.0</v>
      </c>
      <c r="AB6" s="168">
        <v>297.0</v>
      </c>
      <c r="AC6" s="128"/>
      <c r="AE6" s="173">
        <v>30867.0</v>
      </c>
      <c r="AF6" s="173">
        <v>656.0</v>
      </c>
      <c r="AG6" s="128"/>
      <c r="AH6" s="128"/>
      <c r="AI6" s="175">
        <v>44187.375</v>
      </c>
      <c r="AJ6" s="175">
        <v>44187.75347222222</v>
      </c>
      <c r="AK6" s="173" t="s">
        <v>319</v>
      </c>
      <c r="AL6" s="173" t="s">
        <v>320</v>
      </c>
      <c r="AM6" s="173" t="s">
        <v>314</v>
      </c>
      <c r="AN6" s="173" t="s">
        <v>315</v>
      </c>
      <c r="AO6" s="120"/>
      <c r="AQ6" s="128"/>
      <c r="AR6" s="128"/>
      <c r="AS6" s="128"/>
      <c r="AT6" s="128"/>
      <c r="AU6" s="128"/>
      <c r="AV6" s="128"/>
    </row>
    <row r="7" ht="16.5" customHeight="1">
      <c r="A7" s="172">
        <v>44186.0</v>
      </c>
      <c r="B7" s="173" t="s">
        <v>208</v>
      </c>
      <c r="C7" s="128"/>
      <c r="D7" s="173">
        <v>8941.0</v>
      </c>
      <c r="E7" s="128"/>
      <c r="F7" s="173">
        <v>40734.0</v>
      </c>
      <c r="G7" s="128"/>
      <c r="H7" s="128"/>
      <c r="I7" s="173">
        <v>34323.0</v>
      </c>
      <c r="J7" s="128"/>
      <c r="K7" s="128"/>
      <c r="L7" s="173">
        <v>35370.0</v>
      </c>
      <c r="M7" s="128"/>
      <c r="N7" s="128"/>
      <c r="O7" s="128"/>
      <c r="P7" s="173">
        <v>968602.0</v>
      </c>
      <c r="Q7" s="128"/>
      <c r="R7" s="128"/>
      <c r="S7" s="173">
        <v>37388.0</v>
      </c>
      <c r="T7" s="128"/>
      <c r="U7" s="173">
        <v>487023.0</v>
      </c>
      <c r="V7" s="173">
        <v>37388.0</v>
      </c>
      <c r="W7" s="173">
        <v>449635.0</v>
      </c>
      <c r="Y7" s="173">
        <v>278.0</v>
      </c>
      <c r="Z7" s="174">
        <v>889.0</v>
      </c>
      <c r="AB7" s="168">
        <v>297.0</v>
      </c>
      <c r="AC7" s="128"/>
      <c r="AE7" s="173">
        <v>30044.0</v>
      </c>
      <c r="AF7" s="173">
        <v>656.0</v>
      </c>
      <c r="AG7" s="128"/>
      <c r="AH7" s="128"/>
      <c r="AI7" s="175">
        <v>44186.375</v>
      </c>
      <c r="AJ7" s="175">
        <v>44186.70833333333</v>
      </c>
      <c r="AK7" s="173" t="s">
        <v>320</v>
      </c>
      <c r="AL7" s="173" t="s">
        <v>321</v>
      </c>
      <c r="AM7" s="173" t="s">
        <v>314</v>
      </c>
      <c r="AN7" s="173" t="s">
        <v>315</v>
      </c>
      <c r="AO7" s="120"/>
      <c r="AQ7" s="128"/>
      <c r="AR7" s="128"/>
      <c r="AS7" s="128"/>
      <c r="AT7" s="128"/>
      <c r="AU7" s="128"/>
      <c r="AV7" s="128"/>
    </row>
    <row r="8" ht="16.5" customHeight="1">
      <c r="A8" s="172">
        <v>44185.0</v>
      </c>
      <c r="B8" s="173" t="s">
        <v>208</v>
      </c>
      <c r="C8" s="128"/>
      <c r="D8" s="173">
        <v>8672.0</v>
      </c>
      <c r="E8" s="128"/>
      <c r="F8" s="173">
        <v>40338.0</v>
      </c>
      <c r="G8" s="128"/>
      <c r="H8" s="128"/>
      <c r="I8" s="173">
        <v>34292.0</v>
      </c>
      <c r="J8" s="128"/>
      <c r="K8" s="128"/>
      <c r="L8" s="173">
        <v>35335.0</v>
      </c>
      <c r="M8" s="128"/>
      <c r="N8" s="128"/>
      <c r="O8" s="128"/>
      <c r="P8" s="173">
        <v>963251.0</v>
      </c>
      <c r="Q8" s="128"/>
      <c r="R8" s="128"/>
      <c r="S8" s="173">
        <v>36542.0</v>
      </c>
      <c r="T8" s="128"/>
      <c r="U8" s="173">
        <v>484956.0</v>
      </c>
      <c r="V8" s="173">
        <v>36542.0</v>
      </c>
      <c r="W8" s="173">
        <v>448414.0</v>
      </c>
      <c r="Y8" s="173">
        <v>261.0</v>
      </c>
      <c r="Z8" s="174">
        <v>889.0</v>
      </c>
      <c r="AB8" s="168">
        <v>297.0</v>
      </c>
      <c r="AC8" s="128"/>
      <c r="AE8" s="173">
        <v>28978.0</v>
      </c>
      <c r="AF8" s="173">
        <v>656.0</v>
      </c>
      <c r="AG8" s="128"/>
      <c r="AH8" s="128"/>
      <c r="AI8" s="175">
        <v>44185.375</v>
      </c>
      <c r="AJ8" s="175">
        <v>44185.73402777778</v>
      </c>
      <c r="AK8" s="173" t="s">
        <v>322</v>
      </c>
      <c r="AL8" s="173" t="s">
        <v>323</v>
      </c>
      <c r="AM8" s="173" t="s">
        <v>314</v>
      </c>
      <c r="AN8" s="173" t="s">
        <v>324</v>
      </c>
      <c r="AO8" s="120"/>
      <c r="AQ8" s="128"/>
      <c r="AR8" s="128"/>
      <c r="AS8" s="128"/>
      <c r="AT8" s="128"/>
      <c r="AU8" s="128"/>
      <c r="AV8" s="128"/>
    </row>
    <row r="9" ht="16.5" customHeight="1">
      <c r="A9" s="172">
        <v>44184.0</v>
      </c>
      <c r="B9" s="173" t="s">
        <v>208</v>
      </c>
      <c r="C9" s="128"/>
      <c r="D9" s="173">
        <v>8451.0</v>
      </c>
      <c r="E9" s="128"/>
      <c r="F9" s="173">
        <v>39897.0</v>
      </c>
      <c r="G9" s="128"/>
      <c r="H9" s="128"/>
      <c r="I9" s="173">
        <v>34245.0</v>
      </c>
      <c r="J9" s="128"/>
      <c r="K9" s="128"/>
      <c r="L9" s="173">
        <v>35273.0</v>
      </c>
      <c r="M9" s="128"/>
      <c r="N9" s="128"/>
      <c r="O9" s="128"/>
      <c r="P9" s="173">
        <v>957505.0</v>
      </c>
      <c r="Q9" s="128"/>
      <c r="R9" s="128"/>
      <c r="S9" s="173">
        <v>35609.0</v>
      </c>
      <c r="T9" s="128"/>
      <c r="U9" s="173">
        <v>482947.0</v>
      </c>
      <c r="V9" s="173">
        <v>35609.0</v>
      </c>
      <c r="W9" s="173">
        <v>447338.0</v>
      </c>
      <c r="Y9" s="173">
        <v>258.0</v>
      </c>
      <c r="Z9" s="174">
        <v>886.0</v>
      </c>
      <c r="AB9" s="168">
        <v>297.0</v>
      </c>
      <c r="AC9" s="128"/>
      <c r="AE9" s="173">
        <v>28234.0</v>
      </c>
      <c r="AF9" s="173">
        <v>650.0</v>
      </c>
      <c r="AG9" s="128"/>
      <c r="AH9" s="128"/>
      <c r="AI9" s="175">
        <v>44184.375</v>
      </c>
      <c r="AJ9" s="175">
        <v>44184.736805555556</v>
      </c>
      <c r="AK9" s="173" t="s">
        <v>325</v>
      </c>
      <c r="AL9" s="173" t="s">
        <v>320</v>
      </c>
      <c r="AM9" s="173" t="s">
        <v>314</v>
      </c>
      <c r="AN9" s="173" t="s">
        <v>324</v>
      </c>
      <c r="AO9" s="120"/>
      <c r="AQ9" s="128"/>
      <c r="AR9" s="128"/>
      <c r="AS9" s="128"/>
      <c r="AT9" s="128"/>
      <c r="AU9" s="128"/>
      <c r="AV9" s="128"/>
    </row>
    <row r="10" ht="16.5" customHeight="1">
      <c r="A10" s="172">
        <v>44183.0</v>
      </c>
      <c r="B10" s="173" t="s">
        <v>208</v>
      </c>
      <c r="C10" s="128"/>
      <c r="D10" s="173">
        <v>8147.0</v>
      </c>
      <c r="E10" s="128"/>
      <c r="F10" s="173">
        <v>39026.0</v>
      </c>
      <c r="G10" s="128"/>
      <c r="H10" s="128"/>
      <c r="I10" s="173">
        <v>34196.0</v>
      </c>
      <c r="J10" s="128"/>
      <c r="K10" s="128"/>
      <c r="L10" s="173">
        <v>35217.0</v>
      </c>
      <c r="M10" s="128"/>
      <c r="N10" s="128"/>
      <c r="O10" s="128"/>
      <c r="P10" s="173">
        <v>949737.0</v>
      </c>
      <c r="Q10" s="128"/>
      <c r="R10" s="128"/>
      <c r="S10" s="173">
        <v>34960.0</v>
      </c>
      <c r="T10" s="128"/>
      <c r="U10" s="173">
        <v>479655.0</v>
      </c>
      <c r="V10" s="173">
        <v>34960.0</v>
      </c>
      <c r="W10" s="173">
        <v>444695.0</v>
      </c>
      <c r="Y10" s="173">
        <v>273.0</v>
      </c>
      <c r="Z10" s="174">
        <v>881.0</v>
      </c>
      <c r="AB10" s="168">
        <v>295.0</v>
      </c>
      <c r="AC10" s="128"/>
      <c r="AE10" s="173">
        <v>27459.0</v>
      </c>
      <c r="AF10" s="173">
        <v>638.0</v>
      </c>
      <c r="AG10" s="128"/>
      <c r="AH10" s="128"/>
      <c r="AI10" s="175">
        <v>44183.375</v>
      </c>
      <c r="AJ10" s="175">
        <v>44183.81180555555</v>
      </c>
      <c r="AK10" s="173" t="s">
        <v>318</v>
      </c>
      <c r="AL10" s="173" t="s">
        <v>326</v>
      </c>
      <c r="AM10" s="173" t="s">
        <v>314</v>
      </c>
      <c r="AN10" s="173" t="s">
        <v>324</v>
      </c>
      <c r="AO10" s="120"/>
      <c r="AQ10" s="128"/>
      <c r="AR10" s="128"/>
      <c r="AS10" s="128"/>
      <c r="AT10" s="128"/>
      <c r="AU10" s="128"/>
      <c r="AV10" s="128"/>
    </row>
    <row r="11" ht="16.5" customHeight="1">
      <c r="A11" s="172">
        <v>44182.0</v>
      </c>
      <c r="B11" s="173" t="s">
        <v>208</v>
      </c>
      <c r="C11" s="128"/>
      <c r="D11" s="173">
        <v>7952.0</v>
      </c>
      <c r="E11" s="128"/>
      <c r="F11" s="173">
        <v>38368.0</v>
      </c>
      <c r="G11" s="128"/>
      <c r="H11" s="128"/>
      <c r="I11" s="173">
        <v>34129.0</v>
      </c>
      <c r="J11" s="128"/>
      <c r="K11" s="128"/>
      <c r="L11" s="173">
        <v>35141.0</v>
      </c>
      <c r="M11" s="128"/>
      <c r="N11" s="128"/>
      <c r="O11" s="128"/>
      <c r="P11" s="173">
        <v>940070.0</v>
      </c>
      <c r="Q11" s="128"/>
      <c r="R11" s="128"/>
      <c r="S11" s="173">
        <v>34264.0</v>
      </c>
      <c r="T11" s="128"/>
      <c r="U11" s="173">
        <v>476064.0</v>
      </c>
      <c r="V11" s="173">
        <v>34264.0</v>
      </c>
      <c r="W11" s="173">
        <v>441800.0</v>
      </c>
      <c r="Y11" s="173">
        <v>284.0</v>
      </c>
      <c r="Z11" s="174">
        <v>877.0</v>
      </c>
      <c r="AB11" s="168">
        <v>293.0</v>
      </c>
      <c r="AC11" s="128"/>
      <c r="AE11" s="173">
        <v>26707.0</v>
      </c>
      <c r="AF11" s="173">
        <v>629.0</v>
      </c>
      <c r="AG11" s="128"/>
      <c r="AH11" s="128"/>
      <c r="AI11" s="175">
        <v>44182.375</v>
      </c>
      <c r="AJ11" s="175">
        <v>44182.72083333333</v>
      </c>
      <c r="AK11" s="173" t="s">
        <v>327</v>
      </c>
      <c r="AL11" s="173" t="s">
        <v>308</v>
      </c>
      <c r="AM11" s="173" t="s">
        <v>314</v>
      </c>
      <c r="AN11" s="173" t="s">
        <v>324</v>
      </c>
      <c r="AO11" s="120"/>
      <c r="AQ11" s="128"/>
      <c r="AR11" s="128"/>
      <c r="AS11" s="128"/>
      <c r="AT11" s="128"/>
      <c r="AU11" s="128"/>
      <c r="AV11" s="128"/>
    </row>
    <row r="12" ht="16.5" customHeight="1">
      <c r="A12" s="172">
        <v>44181.0</v>
      </c>
      <c r="B12" s="173" t="s">
        <v>208</v>
      </c>
      <c r="C12" s="128"/>
      <c r="D12" s="173">
        <v>7665.0</v>
      </c>
      <c r="E12" s="128"/>
      <c r="F12" s="173">
        <v>37554.0</v>
      </c>
      <c r="G12" s="128"/>
      <c r="H12" s="128"/>
      <c r="I12" s="173">
        <v>34058.0</v>
      </c>
      <c r="J12" s="128"/>
      <c r="K12" s="128"/>
      <c r="L12" s="173">
        <v>35061.0</v>
      </c>
      <c r="M12" s="128"/>
      <c r="N12" s="128"/>
      <c r="O12" s="128"/>
      <c r="P12" s="173">
        <v>932529.0</v>
      </c>
      <c r="Q12" s="128"/>
      <c r="R12" s="128"/>
      <c r="S12" s="173">
        <v>33433.0</v>
      </c>
      <c r="T12" s="128"/>
      <c r="U12" s="173">
        <v>473346.0</v>
      </c>
      <c r="V12" s="173">
        <v>33433.0</v>
      </c>
      <c r="W12" s="173">
        <v>439913.0</v>
      </c>
      <c r="Y12" s="173">
        <v>286.0</v>
      </c>
      <c r="Z12" s="174">
        <v>870.0</v>
      </c>
      <c r="AB12" s="168">
        <v>292.0</v>
      </c>
      <c r="AC12" s="128"/>
      <c r="AE12" s="173">
        <v>26128.0</v>
      </c>
      <c r="AF12" s="173">
        <v>625.0</v>
      </c>
      <c r="AG12" s="128"/>
      <c r="AH12" s="128"/>
      <c r="AI12" s="175">
        <v>44181.375</v>
      </c>
      <c r="AJ12" s="175">
        <v>44181.74375</v>
      </c>
      <c r="AK12" s="173" t="s">
        <v>328</v>
      </c>
      <c r="AL12" s="173" t="s">
        <v>319</v>
      </c>
      <c r="AM12" s="173" t="s">
        <v>314</v>
      </c>
      <c r="AN12" s="173" t="s">
        <v>315</v>
      </c>
      <c r="AO12" s="120"/>
      <c r="AQ12" s="128"/>
      <c r="AR12" s="128"/>
      <c r="AS12" s="128"/>
      <c r="AT12" s="128"/>
      <c r="AU12" s="128"/>
      <c r="AV12" s="128"/>
    </row>
    <row r="13" ht="16.5" customHeight="1">
      <c r="A13" s="172">
        <v>44180.0</v>
      </c>
      <c r="B13" s="173" t="s">
        <v>208</v>
      </c>
      <c r="C13" s="128"/>
      <c r="D13" s="173">
        <v>7287.0</v>
      </c>
      <c r="E13" s="128"/>
      <c r="F13" s="173">
        <v>36757.0</v>
      </c>
      <c r="G13" s="128"/>
      <c r="H13" s="128"/>
      <c r="I13" s="173">
        <v>34009.0</v>
      </c>
      <c r="J13" s="128"/>
      <c r="K13" s="128"/>
      <c r="L13" s="173">
        <v>35008.0</v>
      </c>
      <c r="M13" s="128"/>
      <c r="N13" s="128"/>
      <c r="O13" s="128"/>
      <c r="P13" s="173">
        <v>926610.0</v>
      </c>
      <c r="Q13" s="128"/>
      <c r="R13" s="128"/>
      <c r="S13" s="173">
        <v>32545.0</v>
      </c>
      <c r="T13" s="128"/>
      <c r="U13" s="173">
        <v>471037.0</v>
      </c>
      <c r="V13" s="173">
        <v>32545.0</v>
      </c>
      <c r="W13" s="173">
        <v>438492.0</v>
      </c>
      <c r="Y13" s="173">
        <v>252.0</v>
      </c>
      <c r="Z13" s="174">
        <v>863.0</v>
      </c>
      <c r="AB13" s="168">
        <v>289.0</v>
      </c>
      <c r="AC13" s="128"/>
      <c r="AE13" s="173">
        <v>25464.0</v>
      </c>
      <c r="AF13" s="173">
        <v>604.0</v>
      </c>
      <c r="AG13" s="128"/>
      <c r="AH13" s="128"/>
      <c r="AI13" s="175">
        <v>44180.375</v>
      </c>
      <c r="AJ13" s="175">
        <v>44180.78263888889</v>
      </c>
      <c r="AK13" s="173" t="s">
        <v>329</v>
      </c>
      <c r="AL13" s="173" t="s">
        <v>320</v>
      </c>
      <c r="AM13" s="173" t="s">
        <v>314</v>
      </c>
      <c r="AN13" s="173" t="s">
        <v>315</v>
      </c>
      <c r="AO13" s="120"/>
      <c r="AQ13" s="128"/>
      <c r="AR13" s="128"/>
      <c r="AS13" s="128"/>
      <c r="AT13" s="128"/>
      <c r="AU13" s="128"/>
      <c r="AV13" s="128"/>
    </row>
    <row r="14" ht="16.5" customHeight="1">
      <c r="A14" s="172">
        <v>44179.0</v>
      </c>
      <c r="B14" s="173" t="s">
        <v>208</v>
      </c>
      <c r="C14" s="128"/>
      <c r="D14" s="173">
        <v>7287.0</v>
      </c>
      <c r="E14" s="128"/>
      <c r="F14" s="173">
        <v>36126.0</v>
      </c>
      <c r="G14" s="128"/>
      <c r="H14" s="128"/>
      <c r="I14" s="173">
        <v>33986.0</v>
      </c>
      <c r="J14" s="128"/>
      <c r="K14" s="128"/>
      <c r="L14" s="173">
        <v>34980.0</v>
      </c>
      <c r="M14" s="128"/>
      <c r="N14" s="128"/>
      <c r="O14" s="128"/>
      <c r="P14" s="173">
        <v>920461.0</v>
      </c>
      <c r="Q14" s="128"/>
      <c r="R14" s="128"/>
      <c r="S14" s="173">
        <v>31875.0</v>
      </c>
      <c r="T14" s="128"/>
      <c r="U14" s="173">
        <v>468280.0</v>
      </c>
      <c r="V14" s="173">
        <v>31875.0</v>
      </c>
      <c r="W14" s="173">
        <v>436405.0</v>
      </c>
      <c r="Y14" s="173">
        <v>256.0</v>
      </c>
      <c r="Z14" s="174">
        <v>862.0</v>
      </c>
      <c r="AB14" s="168">
        <v>289.0</v>
      </c>
      <c r="AC14" s="128"/>
      <c r="AE14" s="173">
        <v>24519.0</v>
      </c>
      <c r="AF14" s="173">
        <v>604.0</v>
      </c>
      <c r="AG14" s="128"/>
      <c r="AH14" s="128"/>
      <c r="AI14" s="175">
        <v>44179.375</v>
      </c>
      <c r="AJ14" s="175">
        <v>44179.72083333333</v>
      </c>
      <c r="AK14" s="173" t="s">
        <v>330</v>
      </c>
      <c r="AL14" s="173" t="s">
        <v>309</v>
      </c>
      <c r="AM14" s="173" t="s">
        <v>314</v>
      </c>
      <c r="AN14" s="173" t="s">
        <v>315</v>
      </c>
      <c r="AO14" s="120"/>
      <c r="AQ14" s="128"/>
      <c r="AR14" s="128"/>
      <c r="AS14" s="128"/>
      <c r="AT14" s="128"/>
      <c r="AU14" s="128"/>
      <c r="AV14" s="128"/>
    </row>
    <row r="15" ht="16.5" customHeight="1">
      <c r="A15" s="172">
        <v>44178.0</v>
      </c>
      <c r="B15" s="173" t="s">
        <v>208</v>
      </c>
      <c r="C15" s="128"/>
      <c r="D15" s="173">
        <v>6980.0</v>
      </c>
      <c r="E15" s="128"/>
      <c r="F15" s="173">
        <v>35639.0</v>
      </c>
      <c r="G15" s="128"/>
      <c r="H15" s="128"/>
      <c r="I15" s="173">
        <v>33957.0</v>
      </c>
      <c r="J15" s="128"/>
      <c r="K15" s="128"/>
      <c r="L15" s="173">
        <v>34946.0</v>
      </c>
      <c r="M15" s="128"/>
      <c r="N15" s="128"/>
      <c r="O15" s="128"/>
      <c r="P15" s="173">
        <v>912917.0</v>
      </c>
      <c r="Q15" s="128"/>
      <c r="R15" s="128"/>
      <c r="S15" s="173">
        <v>30956.0</v>
      </c>
      <c r="T15" s="128"/>
      <c r="U15" s="173">
        <v>464479.0</v>
      </c>
      <c r="V15" s="173">
        <v>30956.0</v>
      </c>
      <c r="W15" s="173">
        <v>433523.0</v>
      </c>
      <c r="Y15" s="173">
        <v>251.0</v>
      </c>
      <c r="Z15" s="174">
        <v>861.0</v>
      </c>
      <c r="AB15" s="168">
        <v>289.0</v>
      </c>
      <c r="AC15" s="128"/>
      <c r="AE15" s="173">
        <v>23793.0</v>
      </c>
      <c r="AF15" s="173">
        <v>603.0</v>
      </c>
      <c r="AG15" s="128"/>
      <c r="AH15" s="128"/>
      <c r="AI15" s="175">
        <v>44178.375</v>
      </c>
      <c r="AJ15" s="175">
        <v>44178.76458333334</v>
      </c>
      <c r="AK15" s="173" t="s">
        <v>317</v>
      </c>
      <c r="AL15" s="173" t="s">
        <v>331</v>
      </c>
      <c r="AM15" s="173" t="s">
        <v>314</v>
      </c>
      <c r="AN15" s="173" t="s">
        <v>315</v>
      </c>
      <c r="AO15" s="120"/>
      <c r="AQ15" s="128"/>
      <c r="AR15" s="128"/>
      <c r="AS15" s="128"/>
      <c r="AT15" s="128"/>
      <c r="AU15" s="128"/>
      <c r="AV15" s="128"/>
    </row>
    <row r="16" ht="16.5" customHeight="1">
      <c r="A16" s="172">
        <v>44177.0</v>
      </c>
      <c r="B16" s="173" t="s">
        <v>208</v>
      </c>
      <c r="C16" s="128"/>
      <c r="D16" s="173">
        <v>6754.0</v>
      </c>
      <c r="E16" s="128"/>
      <c r="F16" s="173">
        <v>35182.0</v>
      </c>
      <c r="G16" s="128"/>
      <c r="H16" s="128"/>
      <c r="I16" s="173">
        <v>33897.0</v>
      </c>
      <c r="J16" s="128"/>
      <c r="K16" s="128"/>
      <c r="L16" s="173">
        <v>34875.0</v>
      </c>
      <c r="M16" s="128"/>
      <c r="N16" s="128"/>
      <c r="O16" s="128"/>
      <c r="P16" s="173">
        <v>905779.0</v>
      </c>
      <c r="Q16" s="128"/>
      <c r="R16" s="128"/>
      <c r="S16" s="173">
        <v>30244.0</v>
      </c>
      <c r="T16" s="128"/>
      <c r="U16" s="173">
        <v>461629.0</v>
      </c>
      <c r="V16" s="173">
        <v>30244.0</v>
      </c>
      <c r="W16" s="173">
        <v>431385.0</v>
      </c>
      <c r="Y16" s="173">
        <v>247.0</v>
      </c>
      <c r="Z16" s="174">
        <v>857.0</v>
      </c>
      <c r="AB16" s="168">
        <v>287.0</v>
      </c>
      <c r="AC16" s="128"/>
      <c r="AE16" s="173">
        <v>23046.0</v>
      </c>
      <c r="AF16" s="173">
        <v>600.0</v>
      </c>
      <c r="AG16" s="128"/>
      <c r="AH16" s="128"/>
      <c r="AI16" s="175">
        <v>44177.375</v>
      </c>
      <c r="AJ16" s="175">
        <v>44177.76944444445</v>
      </c>
      <c r="AK16" s="173" t="s">
        <v>319</v>
      </c>
      <c r="AL16" s="173" t="s">
        <v>320</v>
      </c>
      <c r="AM16" s="173" t="s">
        <v>314</v>
      </c>
      <c r="AN16" s="173" t="s">
        <v>315</v>
      </c>
      <c r="AO16" s="120"/>
      <c r="AQ16" s="128"/>
      <c r="AR16" s="128"/>
      <c r="AS16" s="128"/>
      <c r="AT16" s="128"/>
      <c r="AU16" s="128"/>
      <c r="AV16" s="128"/>
    </row>
    <row r="17" ht="16.5" customHeight="1">
      <c r="A17" s="172">
        <v>44176.0</v>
      </c>
      <c r="B17" s="173" t="s">
        <v>208</v>
      </c>
      <c r="C17" s="128"/>
      <c r="D17" s="173">
        <v>6472.0</v>
      </c>
      <c r="E17" s="128"/>
      <c r="F17" s="173">
        <v>34315.0</v>
      </c>
      <c r="G17" s="128"/>
      <c r="H17" s="128"/>
      <c r="I17" s="173">
        <v>33811.0</v>
      </c>
      <c r="J17" s="128"/>
      <c r="K17" s="128"/>
      <c r="L17" s="173">
        <v>34777.0</v>
      </c>
      <c r="M17" s="128"/>
      <c r="N17" s="128"/>
      <c r="O17" s="128"/>
      <c r="P17" s="173">
        <v>898485.0</v>
      </c>
      <c r="Q17" s="128"/>
      <c r="R17" s="128"/>
      <c r="S17" s="173">
        <v>29460.0</v>
      </c>
      <c r="T17" s="128"/>
      <c r="U17" s="173">
        <v>458435.0</v>
      </c>
      <c r="V17" s="173">
        <v>29460.0</v>
      </c>
      <c r="W17" s="173">
        <v>428975.0</v>
      </c>
      <c r="Y17" s="173">
        <v>258.0</v>
      </c>
      <c r="Z17" s="174">
        <v>856.0</v>
      </c>
      <c r="AB17" s="168">
        <v>287.0</v>
      </c>
      <c r="AC17" s="128"/>
      <c r="AE17" s="173">
        <v>22046.0</v>
      </c>
      <c r="AF17" s="173">
        <v>590.0</v>
      </c>
      <c r="AG17" s="128"/>
      <c r="AH17" s="128"/>
      <c r="AI17" s="175">
        <v>44176.375</v>
      </c>
      <c r="AJ17" s="175">
        <v>44176.742361111115</v>
      </c>
      <c r="AK17" s="173" t="s">
        <v>320</v>
      </c>
      <c r="AL17" s="173" t="s">
        <v>323</v>
      </c>
      <c r="AM17" s="173" t="s">
        <v>314</v>
      </c>
      <c r="AN17" s="173" t="s">
        <v>315</v>
      </c>
      <c r="AO17" s="120"/>
      <c r="AQ17" s="128"/>
      <c r="AR17" s="128"/>
      <c r="AS17" s="128"/>
      <c r="AT17" s="128"/>
      <c r="AU17" s="128"/>
      <c r="AV17" s="128"/>
    </row>
    <row r="18" ht="16.5" customHeight="1">
      <c r="A18" s="172">
        <v>44175.0</v>
      </c>
      <c r="B18" s="173" t="s">
        <v>208</v>
      </c>
      <c r="C18" s="128"/>
      <c r="D18" s="173">
        <v>6181.0</v>
      </c>
      <c r="E18" s="128"/>
      <c r="F18" s="173">
        <v>33504.0</v>
      </c>
      <c r="G18" s="128"/>
      <c r="H18" s="128"/>
      <c r="I18" s="173">
        <v>33752.0</v>
      </c>
      <c r="J18" s="128"/>
      <c r="K18" s="128"/>
      <c r="L18" s="173">
        <v>34710.0</v>
      </c>
      <c r="M18" s="128"/>
      <c r="N18" s="128"/>
      <c r="O18" s="128"/>
      <c r="P18" s="173">
        <v>888929.0</v>
      </c>
      <c r="Q18" s="128"/>
      <c r="R18" s="128"/>
      <c r="S18" s="173">
        <v>28273.0</v>
      </c>
      <c r="T18" s="128"/>
      <c r="U18" s="173">
        <v>453887.0</v>
      </c>
      <c r="V18" s="173">
        <v>28273.0</v>
      </c>
      <c r="W18" s="173">
        <v>425614.0</v>
      </c>
      <c r="Y18" s="173">
        <v>248.0</v>
      </c>
      <c r="Z18" s="174">
        <v>852.0</v>
      </c>
      <c r="AB18" s="168">
        <v>284.0</v>
      </c>
      <c r="AC18" s="128"/>
      <c r="AE18" s="173">
        <v>21386.0</v>
      </c>
      <c r="AF18" s="173">
        <v>584.0</v>
      </c>
      <c r="AH18" s="128"/>
      <c r="AI18" s="175">
        <v>44175.375</v>
      </c>
      <c r="AJ18" s="175">
        <v>44175.757638888885</v>
      </c>
      <c r="AK18" s="173" t="s">
        <v>317</v>
      </c>
      <c r="AL18" s="173" t="s">
        <v>320</v>
      </c>
      <c r="AM18" s="173" t="s">
        <v>314</v>
      </c>
      <c r="AN18" s="173" t="s">
        <v>315</v>
      </c>
      <c r="AO18" s="120"/>
      <c r="AQ18" s="128"/>
      <c r="AR18" s="128"/>
      <c r="AS18" s="128"/>
      <c r="AT18" s="128"/>
      <c r="AU18" s="128"/>
      <c r="AV18" s="128"/>
    </row>
    <row r="19" ht="16.5" customHeight="1">
      <c r="A19" s="172">
        <v>44174.0</v>
      </c>
      <c r="B19" s="173" t="s">
        <v>208</v>
      </c>
      <c r="C19" s="128"/>
      <c r="D19" s="173">
        <v>5865.0</v>
      </c>
      <c r="E19" s="128"/>
      <c r="F19" s="173">
        <v>32565.0</v>
      </c>
      <c r="G19" s="128"/>
      <c r="H19" s="128"/>
      <c r="I19" s="173">
        <v>33686.0</v>
      </c>
      <c r="J19" s="128"/>
      <c r="K19" s="128"/>
      <c r="L19" s="173">
        <v>34633.0</v>
      </c>
      <c r="M19" s="128"/>
      <c r="N19" s="128"/>
      <c r="O19" s="128"/>
      <c r="P19" s="173">
        <v>880944.0</v>
      </c>
      <c r="Q19" s="128"/>
      <c r="R19" s="128"/>
      <c r="S19" s="173">
        <v>27592.0</v>
      </c>
      <c r="T19" s="128"/>
      <c r="U19" s="173">
        <v>449993.0</v>
      </c>
      <c r="V19" s="173">
        <v>27592.0</v>
      </c>
      <c r="W19" s="173">
        <v>422401.0</v>
      </c>
      <c r="Y19" s="173">
        <v>232.0</v>
      </c>
      <c r="Z19" s="174">
        <v>851.0</v>
      </c>
      <c r="AB19" s="168">
        <v>284.0</v>
      </c>
      <c r="AC19" s="128"/>
      <c r="AE19" s="173">
        <v>20513.0</v>
      </c>
      <c r="AF19" s="173">
        <v>570.0</v>
      </c>
      <c r="AH19" s="128"/>
      <c r="AI19" s="175">
        <v>44174.375</v>
      </c>
      <c r="AJ19" s="176">
        <v>44174.7375</v>
      </c>
      <c r="AK19" s="173" t="s">
        <v>332</v>
      </c>
      <c r="AL19" s="173" t="s">
        <v>320</v>
      </c>
      <c r="AM19" s="173" t="s">
        <v>314</v>
      </c>
      <c r="AN19" s="173" t="s">
        <v>315</v>
      </c>
      <c r="AO19" s="120"/>
      <c r="AQ19" s="128"/>
      <c r="AR19" s="128"/>
      <c r="AS19" s="128"/>
      <c r="AT19" s="128"/>
      <c r="AU19" s="128"/>
      <c r="AV19" s="128"/>
    </row>
    <row r="20" ht="16.5" customHeight="1">
      <c r="A20" s="172">
        <v>44173.0</v>
      </c>
      <c r="B20" s="173" t="s">
        <v>208</v>
      </c>
      <c r="C20" s="128"/>
      <c r="D20" s="173">
        <v>5519.0</v>
      </c>
      <c r="E20" s="128"/>
      <c r="F20" s="173">
        <v>31681.0</v>
      </c>
      <c r="G20" s="128"/>
      <c r="H20" s="128"/>
      <c r="I20" s="173">
        <v>33615.0</v>
      </c>
      <c r="J20" s="128"/>
      <c r="K20" s="128"/>
      <c r="L20" s="173">
        <v>34555.0</v>
      </c>
      <c r="M20" s="128"/>
      <c r="N20" s="128"/>
      <c r="O20" s="128"/>
      <c r="P20" s="173">
        <v>873290.0</v>
      </c>
      <c r="Q20" s="128"/>
      <c r="R20" s="128"/>
      <c r="S20" s="173">
        <v>26623.0</v>
      </c>
      <c r="T20" s="128"/>
      <c r="U20" s="173">
        <v>446689.0</v>
      </c>
      <c r="V20" s="173">
        <v>26623.0</v>
      </c>
      <c r="W20" s="173">
        <v>420066.0</v>
      </c>
      <c r="Y20" s="173">
        <v>211.0</v>
      </c>
      <c r="Z20" s="174">
        <v>849.0</v>
      </c>
      <c r="AB20" s="168">
        <v>284.0</v>
      </c>
      <c r="AC20" s="128"/>
      <c r="AE20" s="173">
        <v>20239.0</v>
      </c>
      <c r="AF20" s="173">
        <v>566.0</v>
      </c>
      <c r="AH20" s="128"/>
      <c r="AI20" s="175">
        <v>44173.375</v>
      </c>
      <c r="AJ20" s="176">
        <v>44173.76388888889</v>
      </c>
      <c r="AK20" s="173" t="s">
        <v>333</v>
      </c>
      <c r="AL20" s="173" t="s">
        <v>334</v>
      </c>
      <c r="AM20" s="173" t="s">
        <v>314</v>
      </c>
      <c r="AN20" s="173" t="s">
        <v>315</v>
      </c>
      <c r="AO20" s="120"/>
      <c r="AQ20" s="128"/>
      <c r="AR20" s="128"/>
      <c r="AS20" s="128"/>
      <c r="AT20" s="128"/>
      <c r="AU20" s="128"/>
      <c r="AV20" s="128"/>
    </row>
    <row r="21" ht="16.5" customHeight="1">
      <c r="A21" s="172">
        <v>44172.0</v>
      </c>
      <c r="B21" s="173" t="s">
        <v>208</v>
      </c>
      <c r="C21" s="128"/>
      <c r="D21" s="173">
        <v>5240.0</v>
      </c>
      <c r="E21" s="128"/>
      <c r="F21" s="128"/>
      <c r="G21" s="128"/>
      <c r="H21" s="128"/>
      <c r="I21" s="173">
        <v>33589.0</v>
      </c>
      <c r="J21" s="128"/>
      <c r="K21" s="128"/>
      <c r="L21" s="173">
        <v>34525.0</v>
      </c>
      <c r="M21" s="128"/>
      <c r="N21" s="128"/>
      <c r="O21" s="128"/>
      <c r="P21" s="173">
        <v>867283.0</v>
      </c>
      <c r="Q21" s="128"/>
      <c r="R21" s="128"/>
      <c r="S21" s="173">
        <v>25816.0</v>
      </c>
      <c r="T21" s="128"/>
      <c r="U21" s="173">
        <v>443890.0</v>
      </c>
      <c r="V21" s="173">
        <v>25816.0</v>
      </c>
      <c r="W21" s="173">
        <v>418074.0</v>
      </c>
      <c r="Y21" s="173">
        <v>185.0</v>
      </c>
      <c r="Z21" s="174">
        <v>849.0</v>
      </c>
      <c r="AB21" s="168">
        <v>284.0</v>
      </c>
      <c r="AC21" s="128"/>
      <c r="AE21" s="173">
        <v>19864.0</v>
      </c>
      <c r="AF21" s="173">
        <v>566.0</v>
      </c>
      <c r="AH21" s="128"/>
      <c r="AI21" s="175">
        <v>44172.375</v>
      </c>
      <c r="AJ21" s="176">
        <v>44172.7125</v>
      </c>
      <c r="AK21" s="173" t="s">
        <v>335</v>
      </c>
      <c r="AL21" s="173" t="s">
        <v>333</v>
      </c>
      <c r="AM21" s="173" t="s">
        <v>314</v>
      </c>
      <c r="AN21" s="173" t="s">
        <v>315</v>
      </c>
      <c r="AO21" s="120"/>
      <c r="AQ21" s="128"/>
      <c r="AR21" s="128"/>
      <c r="AS21" s="128"/>
      <c r="AT21" s="128"/>
      <c r="AU21" s="128"/>
      <c r="AV21" s="128"/>
    </row>
    <row r="22" ht="16.5" customHeight="1">
      <c r="A22" s="172">
        <v>44171.0</v>
      </c>
      <c r="B22" s="173" t="s">
        <v>208</v>
      </c>
      <c r="C22" s="128"/>
      <c r="D22" s="173">
        <v>4960.0</v>
      </c>
      <c r="E22" s="128"/>
      <c r="F22" s="128"/>
      <c r="G22" s="128"/>
      <c r="H22" s="128"/>
      <c r="I22" s="173">
        <v>33568.0</v>
      </c>
      <c r="J22" s="128"/>
      <c r="K22" s="128"/>
      <c r="L22" s="173">
        <v>34502.0</v>
      </c>
      <c r="M22" s="128"/>
      <c r="N22" s="128"/>
      <c r="O22" s="128"/>
      <c r="P22" s="173">
        <v>861473.0</v>
      </c>
      <c r="Q22" s="128"/>
      <c r="R22" s="128"/>
      <c r="S22" s="173">
        <v>24771.0</v>
      </c>
      <c r="T22" s="128"/>
      <c r="U22" s="173">
        <v>440747.0</v>
      </c>
      <c r="V22" s="173">
        <v>24771.0</v>
      </c>
      <c r="W22" s="173">
        <v>415976.0</v>
      </c>
      <c r="Y22" s="173">
        <v>169.0</v>
      </c>
      <c r="Z22" s="174">
        <v>849.0</v>
      </c>
      <c r="AB22" s="168">
        <v>284.0</v>
      </c>
      <c r="AC22" s="128"/>
      <c r="AE22" s="173">
        <v>19553.0</v>
      </c>
      <c r="AF22" s="173">
        <v>564.0</v>
      </c>
      <c r="AH22" s="128"/>
      <c r="AI22" s="175">
        <v>44171.375</v>
      </c>
      <c r="AJ22" s="176">
        <v>44171.73333333334</v>
      </c>
      <c r="AK22" s="173" t="s">
        <v>320</v>
      </c>
      <c r="AL22" s="173" t="s">
        <v>336</v>
      </c>
      <c r="AM22" s="173" t="s">
        <v>314</v>
      </c>
      <c r="AN22" s="173" t="s">
        <v>315</v>
      </c>
      <c r="AO22" s="120"/>
      <c r="AQ22" s="128"/>
      <c r="AR22" s="128"/>
      <c r="AS22" s="128"/>
      <c r="AT22" s="128"/>
      <c r="AU22" s="128"/>
      <c r="AV22" s="128"/>
    </row>
    <row r="23" ht="16.5" customHeight="1">
      <c r="A23" s="172">
        <v>44170.0</v>
      </c>
      <c r="B23" s="173" t="s">
        <v>208</v>
      </c>
      <c r="C23" s="128"/>
      <c r="D23" s="173">
        <v>4717.0</v>
      </c>
      <c r="E23" s="128"/>
      <c r="F23" s="128"/>
      <c r="G23" s="128"/>
      <c r="H23" s="128"/>
      <c r="I23" s="173">
        <v>33528.0</v>
      </c>
      <c r="J23" s="128"/>
      <c r="K23" s="128"/>
      <c r="L23" s="173">
        <v>34455.0</v>
      </c>
      <c r="M23" s="128"/>
      <c r="N23" s="128"/>
      <c r="O23" s="128"/>
      <c r="P23" s="173">
        <v>854085.0</v>
      </c>
      <c r="Q23" s="128"/>
      <c r="R23" s="128"/>
      <c r="S23" s="173">
        <v>24138.0</v>
      </c>
      <c r="T23" s="128"/>
      <c r="U23" s="173">
        <v>437553.0</v>
      </c>
      <c r="V23" s="173">
        <v>24138.0</v>
      </c>
      <c r="W23" s="173">
        <v>413415.0</v>
      </c>
      <c r="Y23" s="173">
        <v>146.0</v>
      </c>
      <c r="Z23" s="174">
        <v>847.0</v>
      </c>
      <c r="AB23" s="168">
        <v>282.0</v>
      </c>
      <c r="AC23" s="128"/>
      <c r="AE23" s="173">
        <v>19034.0</v>
      </c>
      <c r="AF23" s="173">
        <v>559.0</v>
      </c>
      <c r="AH23" s="128"/>
      <c r="AI23" s="175">
        <v>44170.375</v>
      </c>
      <c r="AJ23" s="176">
        <v>44170.756944444445</v>
      </c>
      <c r="AK23" s="173" t="s">
        <v>337</v>
      </c>
      <c r="AL23" s="173" t="s">
        <v>319</v>
      </c>
      <c r="AM23" s="173" t="s">
        <v>314</v>
      </c>
      <c r="AN23" s="173" t="s">
        <v>315</v>
      </c>
      <c r="AO23" s="120"/>
      <c r="AQ23" s="128"/>
      <c r="AR23" s="128"/>
      <c r="AS23" s="128"/>
      <c r="AT23" s="128"/>
      <c r="AU23" s="128"/>
      <c r="AV23" s="128"/>
    </row>
    <row r="24" ht="16.5" customHeight="1">
      <c r="A24" s="172">
        <v>44169.0</v>
      </c>
      <c r="B24" s="173" t="s">
        <v>208</v>
      </c>
      <c r="C24" s="128"/>
      <c r="D24" s="173">
        <v>4632.0</v>
      </c>
      <c r="E24" s="128"/>
      <c r="F24" s="128"/>
      <c r="G24" s="128"/>
      <c r="H24" s="128"/>
      <c r="I24" s="173">
        <v>33462.0</v>
      </c>
      <c r="J24" s="128"/>
      <c r="K24" s="128"/>
      <c r="L24" s="173">
        <v>34379.0</v>
      </c>
      <c r="M24" s="128"/>
      <c r="N24" s="128"/>
      <c r="O24" s="128"/>
      <c r="P24" s="173">
        <v>845200.0</v>
      </c>
      <c r="Q24" s="128"/>
      <c r="R24" s="128"/>
      <c r="S24" s="173">
        <v>23690.0</v>
      </c>
      <c r="T24" s="128"/>
      <c r="U24" s="173">
        <v>433764.0</v>
      </c>
      <c r="V24" s="173">
        <v>23690.0</v>
      </c>
      <c r="W24" s="173">
        <v>410074.0</v>
      </c>
      <c r="Y24" s="173">
        <v>159.0</v>
      </c>
      <c r="Z24" s="174">
        <v>844.0</v>
      </c>
      <c r="AB24" s="168">
        <v>281.0</v>
      </c>
      <c r="AC24" s="128"/>
      <c r="AE24" s="173">
        <v>18418.0</v>
      </c>
      <c r="AF24" s="173">
        <v>552.0</v>
      </c>
      <c r="AH24" s="128"/>
      <c r="AI24" s="175">
        <v>44169.375</v>
      </c>
      <c r="AJ24" s="176">
        <v>44169.77222222222</v>
      </c>
      <c r="AK24" s="173" t="s">
        <v>319</v>
      </c>
      <c r="AL24" s="173" t="s">
        <v>318</v>
      </c>
      <c r="AM24" s="173" t="s">
        <v>314</v>
      </c>
      <c r="AN24" s="173" t="s">
        <v>315</v>
      </c>
      <c r="AO24" s="120"/>
      <c r="AQ24" s="128"/>
      <c r="AR24" s="128"/>
      <c r="AS24" s="128"/>
      <c r="AT24" s="128"/>
      <c r="AU24" s="128"/>
      <c r="AV24" s="128"/>
    </row>
    <row r="25" ht="16.5" customHeight="1">
      <c r="A25" s="172">
        <v>44168.0</v>
      </c>
      <c r="B25" s="173" t="s">
        <v>208</v>
      </c>
      <c r="C25" s="128"/>
      <c r="D25" s="173">
        <v>4360.0</v>
      </c>
      <c r="E25" s="128"/>
      <c r="F25" s="128"/>
      <c r="G25" s="128"/>
      <c r="H25" s="128"/>
      <c r="I25" s="173">
        <v>33405.0</v>
      </c>
      <c r="J25" s="128"/>
      <c r="K25" s="128"/>
      <c r="L25" s="173">
        <v>34318.0</v>
      </c>
      <c r="M25" s="128"/>
      <c r="N25" s="128"/>
      <c r="O25" s="128"/>
      <c r="P25" s="173">
        <v>838700.0</v>
      </c>
      <c r="Q25" s="128"/>
      <c r="R25" s="128"/>
      <c r="S25" s="173">
        <v>22925.0</v>
      </c>
      <c r="T25" s="128"/>
      <c r="U25" s="173">
        <v>431027.0</v>
      </c>
      <c r="V25" s="173">
        <v>22925.0</v>
      </c>
      <c r="W25" s="173">
        <v>408102.0</v>
      </c>
      <c r="Y25" s="173">
        <v>156.0</v>
      </c>
      <c r="Z25" s="174">
        <v>844.0</v>
      </c>
      <c r="AB25" s="168">
        <v>279.0</v>
      </c>
      <c r="AC25" s="128"/>
      <c r="AE25" s="173">
        <v>18039.0</v>
      </c>
      <c r="AF25" s="173">
        <v>544.0</v>
      </c>
      <c r="AH25" s="128"/>
      <c r="AI25" s="175">
        <v>44168.375</v>
      </c>
      <c r="AJ25" s="176">
        <v>44168.79791666666</v>
      </c>
      <c r="AK25" s="173" t="s">
        <v>317</v>
      </c>
      <c r="AL25" s="173" t="s">
        <v>320</v>
      </c>
      <c r="AM25" s="173" t="s">
        <v>314</v>
      </c>
      <c r="AN25" s="173" t="s">
        <v>315</v>
      </c>
      <c r="AO25" s="120"/>
      <c r="AQ25" s="128"/>
      <c r="AR25" s="128"/>
      <c r="AS25" s="128"/>
      <c r="AT25" s="128"/>
      <c r="AU25" s="128"/>
      <c r="AV25" s="128"/>
    </row>
    <row r="26" ht="16.5" customHeight="1">
      <c r="A26" s="172">
        <v>44167.0</v>
      </c>
      <c r="B26" s="173" t="s">
        <v>208</v>
      </c>
      <c r="C26" s="128"/>
      <c r="D26" s="173">
        <v>4212.0</v>
      </c>
      <c r="E26" s="128"/>
      <c r="F26" s="128"/>
      <c r="G26" s="128"/>
      <c r="H26" s="128"/>
      <c r="I26" s="173">
        <v>33348.0</v>
      </c>
      <c r="J26" s="128"/>
      <c r="K26" s="128"/>
      <c r="L26" s="173">
        <v>34261.0</v>
      </c>
      <c r="M26" s="128"/>
      <c r="N26" s="128"/>
      <c r="O26" s="128"/>
      <c r="P26" s="173">
        <v>831649.0</v>
      </c>
      <c r="Q26" s="128"/>
      <c r="R26" s="128"/>
      <c r="S26" s="173">
        <v>22332.0</v>
      </c>
      <c r="T26" s="128"/>
      <c r="U26" s="173">
        <v>427816.0</v>
      </c>
      <c r="V26" s="168">
        <v>22332.0</v>
      </c>
      <c r="W26" s="168">
        <v>405484.0</v>
      </c>
      <c r="Y26" s="168">
        <v>162.0</v>
      </c>
      <c r="Z26" s="174">
        <v>842.0</v>
      </c>
      <c r="AB26" s="168">
        <v>279.0</v>
      </c>
      <c r="AE26" s="168">
        <v>17101.0</v>
      </c>
      <c r="AF26" s="168">
        <v>537.0</v>
      </c>
      <c r="AH26" s="128"/>
      <c r="AI26" s="175">
        <v>44167.375</v>
      </c>
      <c r="AJ26" s="175">
        <v>44167.771527777775</v>
      </c>
      <c r="AK26" s="173" t="s">
        <v>319</v>
      </c>
      <c r="AL26" s="173" t="s">
        <v>338</v>
      </c>
      <c r="AM26" s="173" t="s">
        <v>314</v>
      </c>
      <c r="AN26" s="173" t="s">
        <v>315</v>
      </c>
      <c r="AQ26" s="128"/>
      <c r="AR26" s="128"/>
      <c r="AS26" s="128"/>
      <c r="AT26" s="128"/>
      <c r="AU26" s="128"/>
      <c r="AV26" s="128"/>
    </row>
    <row r="27" ht="16.5" customHeight="1">
      <c r="A27" s="172">
        <v>44166.0</v>
      </c>
      <c r="B27" s="173" t="s">
        <v>208</v>
      </c>
      <c r="C27" s="128"/>
      <c r="D27" s="173">
        <v>4118.0</v>
      </c>
      <c r="E27" s="128"/>
      <c r="F27" s="128"/>
      <c r="G27" s="128"/>
      <c r="H27" s="128"/>
      <c r="I27" s="173">
        <v>33186.0</v>
      </c>
      <c r="J27" s="128"/>
      <c r="K27" s="128"/>
      <c r="L27" s="173">
        <v>34218.0</v>
      </c>
      <c r="M27" s="128"/>
      <c r="N27" s="128"/>
      <c r="O27" s="128"/>
      <c r="P27" s="173">
        <v>825100.0</v>
      </c>
      <c r="Q27" s="128"/>
      <c r="R27" s="128"/>
      <c r="S27" s="173">
        <v>21766.0</v>
      </c>
      <c r="T27" s="128"/>
      <c r="U27" s="173">
        <v>424089.0</v>
      </c>
      <c r="V27" s="168">
        <v>21766.0</v>
      </c>
      <c r="W27" s="168">
        <v>402323.0</v>
      </c>
      <c r="Y27" s="168">
        <v>160.0</v>
      </c>
      <c r="Z27" s="174">
        <v>841.0</v>
      </c>
      <c r="AB27" s="168">
        <v>279.0</v>
      </c>
      <c r="AE27" s="168">
        <v>16216.0</v>
      </c>
      <c r="AF27" s="168">
        <v>528.0</v>
      </c>
      <c r="AH27" s="128"/>
      <c r="AI27" s="175">
        <v>44166.375</v>
      </c>
      <c r="AJ27" s="175">
        <v>44166.71041666667</v>
      </c>
      <c r="AK27" s="173" t="s">
        <v>339</v>
      </c>
      <c r="AL27" s="173" t="s">
        <v>319</v>
      </c>
      <c r="AM27" s="173" t="s">
        <v>314</v>
      </c>
      <c r="AN27" s="173" t="s">
        <v>315</v>
      </c>
      <c r="AQ27" s="128"/>
      <c r="AR27" s="128"/>
      <c r="AS27" s="128"/>
      <c r="AT27" s="128"/>
      <c r="AU27" s="128"/>
      <c r="AV27" s="128"/>
    </row>
    <row r="28" ht="16.5" customHeight="1">
      <c r="A28" s="172">
        <v>44165.0</v>
      </c>
      <c r="B28" s="173" t="s">
        <v>208</v>
      </c>
      <c r="C28" s="128"/>
      <c r="D28" s="173">
        <v>3941.0</v>
      </c>
      <c r="E28" s="128"/>
      <c r="F28" s="128"/>
      <c r="G28" s="128"/>
      <c r="H28" s="128"/>
      <c r="I28" s="173">
        <v>33161.0</v>
      </c>
      <c r="J28" s="128"/>
      <c r="K28" s="128"/>
      <c r="L28" s="173">
        <v>34190.0</v>
      </c>
      <c r="M28" s="128"/>
      <c r="N28" s="128"/>
      <c r="O28" s="128"/>
      <c r="P28" s="173">
        <v>817159.0</v>
      </c>
      <c r="Q28" s="128"/>
      <c r="R28" s="128"/>
      <c r="S28" s="173">
        <v>20994.0</v>
      </c>
      <c r="T28" s="128"/>
      <c r="U28" s="173">
        <v>421261.0</v>
      </c>
      <c r="V28" s="168">
        <v>20994.0</v>
      </c>
      <c r="W28" s="168">
        <v>400267.0</v>
      </c>
      <c r="Y28" s="168">
        <v>160.0</v>
      </c>
      <c r="Z28" s="174">
        <v>839.0</v>
      </c>
      <c r="AB28" s="168">
        <v>279.0</v>
      </c>
      <c r="AE28" s="168">
        <v>15323.0</v>
      </c>
      <c r="AF28" s="168">
        <v>526.0</v>
      </c>
      <c r="AH28" s="128"/>
      <c r="AI28" s="175">
        <v>44165.375</v>
      </c>
      <c r="AJ28" s="175">
        <v>44165.79722222222</v>
      </c>
      <c r="AK28" s="173" t="s">
        <v>321</v>
      </c>
      <c r="AL28" s="173" t="s">
        <v>312</v>
      </c>
      <c r="AM28" s="173" t="s">
        <v>314</v>
      </c>
      <c r="AN28" s="173" t="s">
        <v>315</v>
      </c>
      <c r="AQ28" s="128"/>
      <c r="AR28" s="128"/>
      <c r="AS28" s="128"/>
      <c r="AT28" s="128"/>
      <c r="AU28" s="128"/>
      <c r="AV28" s="128"/>
    </row>
    <row r="29" ht="16.5" customHeight="1">
      <c r="A29" s="172">
        <v>44164.0</v>
      </c>
      <c r="B29" s="173" t="s">
        <v>208</v>
      </c>
      <c r="C29" s="128"/>
      <c r="D29" s="173">
        <v>3714.0</v>
      </c>
      <c r="E29" s="128"/>
      <c r="F29" s="128"/>
      <c r="G29" s="128"/>
      <c r="H29" s="128"/>
      <c r="I29" s="173">
        <v>33152.0</v>
      </c>
      <c r="J29" s="128"/>
      <c r="K29" s="128"/>
      <c r="L29" s="173">
        <v>34180.0</v>
      </c>
      <c r="M29" s="128"/>
      <c r="N29" s="128"/>
      <c r="O29" s="128"/>
      <c r="P29" s="173">
        <v>810663.0</v>
      </c>
      <c r="Q29" s="128"/>
      <c r="R29" s="128"/>
      <c r="S29" s="173">
        <v>20480.0</v>
      </c>
      <c r="T29" s="128"/>
      <c r="U29" s="173">
        <v>418976.0</v>
      </c>
      <c r="V29" s="168">
        <v>20480.0</v>
      </c>
      <c r="W29" s="168">
        <v>398496.0</v>
      </c>
      <c r="Y29" s="168">
        <v>146.0</v>
      </c>
      <c r="Z29" s="174">
        <v>839.0</v>
      </c>
      <c r="AB29" s="168">
        <v>279.0</v>
      </c>
      <c r="AE29" s="168">
        <v>14999.0</v>
      </c>
      <c r="AF29" s="168">
        <v>526.0</v>
      </c>
      <c r="AH29" s="128"/>
      <c r="AI29" s="175">
        <v>44164.375</v>
      </c>
      <c r="AJ29" s="175">
        <v>44164.74930555555</v>
      </c>
      <c r="AK29" s="173" t="s">
        <v>323</v>
      </c>
      <c r="AL29" s="173" t="s">
        <v>340</v>
      </c>
      <c r="AM29" s="173" t="s">
        <v>314</v>
      </c>
      <c r="AN29" s="173" t="s">
        <v>315</v>
      </c>
      <c r="AQ29" s="128"/>
      <c r="AR29" s="128"/>
      <c r="AS29" s="128"/>
      <c r="AT29" s="128"/>
      <c r="AU29" s="128"/>
      <c r="AV29" s="128"/>
    </row>
    <row r="30" ht="16.5" customHeight="1">
      <c r="A30" s="172">
        <v>44163.0</v>
      </c>
      <c r="B30" s="173" t="s">
        <v>208</v>
      </c>
      <c r="C30" s="128"/>
      <c r="D30" s="173">
        <v>3041.0</v>
      </c>
      <c r="E30" s="128"/>
      <c r="F30" s="128"/>
      <c r="G30" s="128"/>
      <c r="H30" s="128"/>
      <c r="I30" s="173">
        <v>33136.0</v>
      </c>
      <c r="J30" s="128"/>
      <c r="K30" s="128"/>
      <c r="L30" s="173">
        <v>34017.0</v>
      </c>
      <c r="M30" s="128"/>
      <c r="N30" s="128"/>
      <c r="O30" s="128"/>
      <c r="P30" s="173">
        <v>785563.0</v>
      </c>
      <c r="Q30" s="128"/>
      <c r="R30" s="128"/>
      <c r="S30" s="173">
        <v>20002.0</v>
      </c>
      <c r="T30" s="128"/>
      <c r="U30" s="173">
        <v>416158.0</v>
      </c>
      <c r="V30" s="168">
        <v>20002.0</v>
      </c>
      <c r="W30" s="168">
        <v>396156.0</v>
      </c>
      <c r="Y30" s="168">
        <v>133.0</v>
      </c>
      <c r="Z30" s="174">
        <v>837.0</v>
      </c>
      <c r="AB30" s="168">
        <v>276.0</v>
      </c>
      <c r="AE30" s="168">
        <v>14642.0</v>
      </c>
      <c r="AF30" s="168">
        <v>523.0</v>
      </c>
      <c r="AH30" s="128"/>
      <c r="AI30" s="175">
        <v>44163.375</v>
      </c>
      <c r="AJ30" s="175">
        <v>44163.74513888889</v>
      </c>
      <c r="AK30" s="173" t="s">
        <v>341</v>
      </c>
      <c r="AL30" s="173" t="s">
        <v>319</v>
      </c>
      <c r="AM30" s="173" t="s">
        <v>314</v>
      </c>
      <c r="AN30" s="173" t="s">
        <v>315</v>
      </c>
      <c r="AQ30" s="128"/>
      <c r="AR30" s="128"/>
      <c r="AS30" s="128"/>
      <c r="AT30" s="128"/>
      <c r="AU30" s="128"/>
      <c r="AV30" s="128"/>
    </row>
    <row r="31" ht="16.5" customHeight="1">
      <c r="A31" s="172">
        <v>44162.0</v>
      </c>
      <c r="B31" s="173" t="s">
        <v>208</v>
      </c>
      <c r="C31" s="128"/>
      <c r="D31" s="173">
        <v>3041.0</v>
      </c>
      <c r="E31" s="128"/>
      <c r="F31" s="128"/>
      <c r="G31" s="128"/>
      <c r="H31" s="128"/>
      <c r="I31" s="173">
        <v>33089.0</v>
      </c>
      <c r="J31" s="128"/>
      <c r="K31" s="128"/>
      <c r="L31" s="173">
        <v>34017.0</v>
      </c>
      <c r="M31" s="128"/>
      <c r="N31" s="128"/>
      <c r="O31" s="128"/>
      <c r="P31" s="173">
        <v>785563.0</v>
      </c>
      <c r="Q31" s="128"/>
      <c r="R31" s="128"/>
      <c r="S31" s="173">
        <v>19313.0</v>
      </c>
      <c r="T31" s="128"/>
      <c r="U31" s="173">
        <v>413290.0</v>
      </c>
      <c r="V31" s="168">
        <v>19313.0</v>
      </c>
      <c r="W31" s="168">
        <v>393977.0</v>
      </c>
      <c r="Y31" s="168">
        <v>131.0</v>
      </c>
      <c r="Z31" s="174">
        <v>836.0</v>
      </c>
      <c r="AB31" s="168">
        <v>276.0</v>
      </c>
      <c r="AE31" s="168">
        <v>14226.0</v>
      </c>
      <c r="AF31" s="168">
        <v>517.0</v>
      </c>
      <c r="AH31" s="128"/>
      <c r="AI31" s="175">
        <v>44162.375</v>
      </c>
      <c r="AJ31" s="175">
        <v>44162.81041666667</v>
      </c>
      <c r="AK31" s="173" t="s">
        <v>320</v>
      </c>
      <c r="AL31" s="173" t="s">
        <v>309</v>
      </c>
      <c r="AM31" s="173" t="s">
        <v>314</v>
      </c>
      <c r="AN31" s="173" t="s">
        <v>315</v>
      </c>
      <c r="AQ31" s="128"/>
      <c r="AR31" s="128"/>
      <c r="AS31" s="128"/>
      <c r="AT31" s="128"/>
      <c r="AU31" s="128"/>
      <c r="AV31" s="128"/>
    </row>
    <row r="32" ht="16.5" customHeight="1">
      <c r="A32" s="172">
        <v>44161.0</v>
      </c>
      <c r="B32" s="173" t="s">
        <v>208</v>
      </c>
      <c r="C32" s="128"/>
      <c r="D32" s="173">
        <v>3041.0</v>
      </c>
      <c r="E32" s="128"/>
      <c r="F32" s="128"/>
      <c r="G32" s="128"/>
      <c r="H32" s="128"/>
      <c r="I32" s="173">
        <v>33024.0</v>
      </c>
      <c r="J32" s="128"/>
      <c r="K32" s="128"/>
      <c r="L32" s="173">
        <v>34017.0</v>
      </c>
      <c r="M32" s="128"/>
      <c r="N32" s="128"/>
      <c r="O32" s="128"/>
      <c r="P32" s="173">
        <v>785563.0</v>
      </c>
      <c r="Q32" s="128"/>
      <c r="R32" s="128"/>
      <c r="S32" s="173">
        <v>18776.0</v>
      </c>
      <c r="T32" s="128"/>
      <c r="U32" s="173">
        <v>411047.0</v>
      </c>
      <c r="V32" s="168">
        <v>18776.0</v>
      </c>
      <c r="W32" s="168">
        <v>392271.0</v>
      </c>
      <c r="Y32" s="168">
        <v>125.0</v>
      </c>
      <c r="Z32" s="174">
        <v>833.0</v>
      </c>
      <c r="AB32" s="168">
        <v>276.0</v>
      </c>
      <c r="AE32" s="168">
        <v>13969.0</v>
      </c>
      <c r="AF32" s="168">
        <v>514.0</v>
      </c>
      <c r="AH32" s="128"/>
      <c r="AI32" s="175">
        <v>44160.375</v>
      </c>
      <c r="AJ32" s="175">
        <v>44161.74166666667</v>
      </c>
      <c r="AK32" s="173" t="s">
        <v>312</v>
      </c>
      <c r="AL32" s="173" t="s">
        <v>342</v>
      </c>
      <c r="AM32" s="173" t="s">
        <v>314</v>
      </c>
      <c r="AN32" s="173" t="s">
        <v>315</v>
      </c>
      <c r="AQ32" s="128"/>
      <c r="AR32" s="128"/>
      <c r="AS32" s="128"/>
      <c r="AT32" s="128"/>
      <c r="AU32" s="128"/>
      <c r="AV32" s="128"/>
    </row>
    <row r="33" ht="16.5" customHeight="1">
      <c r="A33" s="172">
        <v>44160.0</v>
      </c>
      <c r="B33" s="173" t="s">
        <v>208</v>
      </c>
      <c r="C33" s="128"/>
      <c r="D33" s="173">
        <v>3041.0</v>
      </c>
      <c r="E33" s="128"/>
      <c r="F33" s="128"/>
      <c r="G33" s="128"/>
      <c r="H33" s="128"/>
      <c r="I33" s="173">
        <v>33024.0</v>
      </c>
      <c r="J33" s="128"/>
      <c r="K33" s="128"/>
      <c r="L33" s="173">
        <v>34017.0</v>
      </c>
      <c r="M33" s="128"/>
      <c r="N33" s="128"/>
      <c r="O33" s="128"/>
      <c r="P33" s="173">
        <v>785563.0</v>
      </c>
      <c r="Q33" s="128"/>
      <c r="R33" s="128"/>
      <c r="S33" s="173">
        <v>18776.0</v>
      </c>
      <c r="T33" s="128"/>
      <c r="U33" s="173">
        <v>411047.0</v>
      </c>
      <c r="V33" s="168">
        <v>18776.0</v>
      </c>
      <c r="W33" s="168">
        <v>392271.0</v>
      </c>
      <c r="Y33" s="168">
        <v>125.0</v>
      </c>
      <c r="Z33" s="174">
        <v>833.0</v>
      </c>
      <c r="AB33" s="168">
        <v>276.0</v>
      </c>
      <c r="AE33" s="168">
        <v>13969.0</v>
      </c>
      <c r="AF33" s="168">
        <v>514.0</v>
      </c>
      <c r="AH33" s="128"/>
      <c r="AI33" s="175">
        <v>44160.375</v>
      </c>
      <c r="AJ33" s="175">
        <v>44160.86875</v>
      </c>
      <c r="AK33" s="173" t="s">
        <v>319</v>
      </c>
      <c r="AL33" s="173" t="s">
        <v>321</v>
      </c>
      <c r="AM33" s="173" t="s">
        <v>314</v>
      </c>
      <c r="AN33" s="173" t="s">
        <v>315</v>
      </c>
      <c r="AQ33" s="128"/>
      <c r="AR33" s="128"/>
      <c r="AS33" s="128"/>
      <c r="AT33" s="128"/>
      <c r="AU33" s="128"/>
      <c r="AV33" s="128"/>
    </row>
    <row r="34" ht="16.5" customHeight="1">
      <c r="A34" s="172">
        <v>44159.0</v>
      </c>
      <c r="B34" s="173" t="s">
        <v>208</v>
      </c>
      <c r="C34" s="128"/>
      <c r="D34" s="173">
        <v>2962.0</v>
      </c>
      <c r="E34" s="128"/>
      <c r="F34" s="128"/>
      <c r="G34" s="128"/>
      <c r="H34" s="128"/>
      <c r="I34" s="173">
        <v>32967.0</v>
      </c>
      <c r="J34" s="128"/>
      <c r="K34" s="128"/>
      <c r="L34" s="173">
        <v>33949.0</v>
      </c>
      <c r="M34" s="128"/>
      <c r="N34" s="128"/>
      <c r="O34" s="128"/>
      <c r="P34" s="173">
        <v>775598.0</v>
      </c>
      <c r="Q34" s="128"/>
      <c r="R34" s="128"/>
      <c r="S34" s="173">
        <v>18382.0</v>
      </c>
      <c r="T34" s="128"/>
      <c r="U34" s="173">
        <v>407668.0</v>
      </c>
      <c r="V34" s="168">
        <v>18382.0</v>
      </c>
      <c r="W34" s="168">
        <v>389286.0</v>
      </c>
      <c r="Y34" s="168">
        <v>121.0</v>
      </c>
      <c r="Z34" s="174">
        <v>832.0</v>
      </c>
      <c r="AB34" s="168">
        <v>276.0</v>
      </c>
      <c r="AE34" s="168">
        <v>13558.0</v>
      </c>
      <c r="AF34" s="168">
        <v>513.0</v>
      </c>
      <c r="AH34" s="128"/>
      <c r="AI34" s="175">
        <v>44159.375</v>
      </c>
      <c r="AJ34" s="175">
        <v>44160.55208333333</v>
      </c>
      <c r="AK34" s="173" t="s">
        <v>329</v>
      </c>
      <c r="AL34" s="173" t="s">
        <v>343</v>
      </c>
      <c r="AM34" s="173" t="s">
        <v>314</v>
      </c>
      <c r="AN34" s="173" t="s">
        <v>315</v>
      </c>
      <c r="AQ34" s="128"/>
      <c r="AR34" s="128"/>
      <c r="AS34" s="128"/>
      <c r="AT34" s="128"/>
      <c r="AU34" s="128"/>
      <c r="AV34" s="128"/>
    </row>
    <row r="35" ht="16.5" customHeight="1">
      <c r="A35" s="172">
        <v>44158.0</v>
      </c>
      <c r="B35" s="173" t="s">
        <v>208</v>
      </c>
      <c r="C35" s="128"/>
      <c r="D35" s="173">
        <v>2830.0</v>
      </c>
      <c r="E35" s="128"/>
      <c r="F35" s="128"/>
      <c r="G35" s="128"/>
      <c r="H35" s="128"/>
      <c r="I35" s="173">
        <v>32939.0</v>
      </c>
      <c r="J35" s="128"/>
      <c r="K35" s="128"/>
      <c r="L35" s="173">
        <v>33915.0</v>
      </c>
      <c r="M35" s="128"/>
      <c r="N35" s="128"/>
      <c r="O35" s="128"/>
      <c r="P35" s="173">
        <v>770791.0</v>
      </c>
      <c r="Q35" s="128"/>
      <c r="R35" s="128"/>
      <c r="S35" s="173">
        <v>18042.0</v>
      </c>
      <c r="T35" s="128"/>
      <c r="U35" s="173">
        <v>406227.0</v>
      </c>
      <c r="V35" s="168">
        <v>18042.0</v>
      </c>
      <c r="W35" s="168">
        <v>388185.0</v>
      </c>
      <c r="Y35" s="168">
        <v>121.0</v>
      </c>
      <c r="Z35" s="174">
        <v>831.0</v>
      </c>
      <c r="AB35" s="168">
        <v>277.0</v>
      </c>
      <c r="AE35" s="168">
        <v>13226.0</v>
      </c>
      <c r="AF35" s="168">
        <v>512.0</v>
      </c>
      <c r="AH35" s="128"/>
      <c r="AI35" s="175">
        <v>44158.375</v>
      </c>
      <c r="AJ35" s="175">
        <v>44158.71041666667</v>
      </c>
      <c r="AK35" s="173" t="s">
        <v>344</v>
      </c>
      <c r="AL35" s="173" t="s">
        <v>323</v>
      </c>
      <c r="AM35" s="173" t="s">
        <v>314</v>
      </c>
      <c r="AN35" s="173" t="s">
        <v>315</v>
      </c>
      <c r="AQ35" s="128"/>
      <c r="AR35" s="128"/>
      <c r="AS35" s="128"/>
      <c r="AT35" s="128"/>
      <c r="AU35" s="128"/>
      <c r="AV35" s="128"/>
    </row>
    <row r="36" ht="16.5" customHeight="1">
      <c r="A36" s="172">
        <v>44157.0</v>
      </c>
      <c r="B36" s="173" t="s">
        <v>208</v>
      </c>
      <c r="C36" s="128"/>
      <c r="D36" s="173">
        <v>2701.0</v>
      </c>
      <c r="E36" s="128"/>
      <c r="F36" s="128"/>
      <c r="G36" s="128"/>
      <c r="H36" s="128"/>
      <c r="I36" s="173">
        <v>32909.0</v>
      </c>
      <c r="J36" s="128"/>
      <c r="K36" s="128"/>
      <c r="L36" s="173">
        <v>33879.0</v>
      </c>
      <c r="M36" s="128"/>
      <c r="N36" s="128"/>
      <c r="O36" s="128"/>
      <c r="P36" s="173">
        <v>764919.0</v>
      </c>
      <c r="Q36" s="128"/>
      <c r="R36" s="128"/>
      <c r="S36" s="173">
        <v>17598.0</v>
      </c>
      <c r="T36" s="128"/>
      <c r="U36" s="173">
        <v>404324.0</v>
      </c>
      <c r="V36" s="168">
        <v>17598.0</v>
      </c>
      <c r="W36" s="168">
        <v>386726.0</v>
      </c>
      <c r="Y36" s="168">
        <v>117.0</v>
      </c>
      <c r="Z36" s="174">
        <v>830.0</v>
      </c>
      <c r="AB36" s="168">
        <v>276.0</v>
      </c>
      <c r="AE36" s="168">
        <v>12887.0</v>
      </c>
      <c r="AF36" s="168">
        <v>512.0</v>
      </c>
      <c r="AH36" s="128"/>
      <c r="AI36" s="175">
        <v>44157.375</v>
      </c>
      <c r="AJ36" s="175">
        <v>44157.73472222222</v>
      </c>
      <c r="AK36" s="173" t="s">
        <v>339</v>
      </c>
      <c r="AL36" s="173" t="s">
        <v>336</v>
      </c>
      <c r="AM36" s="173" t="s">
        <v>314</v>
      </c>
      <c r="AN36" s="173" t="s">
        <v>315</v>
      </c>
      <c r="AQ36" s="128"/>
      <c r="AR36" s="128"/>
      <c r="AS36" s="128"/>
      <c r="AT36" s="128"/>
      <c r="AU36" s="128"/>
      <c r="AV36" s="128"/>
    </row>
    <row r="37" ht="16.5" customHeight="1">
      <c r="A37" s="172">
        <v>44156.0</v>
      </c>
      <c r="B37" s="173" t="s">
        <v>208</v>
      </c>
      <c r="C37" s="128"/>
      <c r="D37" s="173">
        <v>2596.0</v>
      </c>
      <c r="E37" s="128"/>
      <c r="F37" s="128"/>
      <c r="G37" s="128"/>
      <c r="H37" s="128"/>
      <c r="I37" s="173">
        <v>32858.0</v>
      </c>
      <c r="J37" s="128"/>
      <c r="K37" s="128"/>
      <c r="L37" s="173">
        <v>33822.0</v>
      </c>
      <c r="M37" s="128"/>
      <c r="N37" s="128"/>
      <c r="O37" s="128"/>
      <c r="P37" s="173">
        <v>755503.0</v>
      </c>
      <c r="Q37" s="128"/>
      <c r="R37" s="128"/>
      <c r="S37" s="173">
        <v>17281.0</v>
      </c>
      <c r="T37" s="128"/>
      <c r="U37" s="173">
        <v>400533.0</v>
      </c>
      <c r="V37" s="168">
        <v>17281.0</v>
      </c>
      <c r="W37" s="168">
        <v>383252.0</v>
      </c>
      <c r="Y37" s="168">
        <v>116.0</v>
      </c>
      <c r="Z37" s="174">
        <v>829.0</v>
      </c>
      <c r="AB37" s="168">
        <v>276.0</v>
      </c>
      <c r="AE37" s="168">
        <v>12599.0</v>
      </c>
      <c r="AF37" s="168">
        <v>508.0</v>
      </c>
      <c r="AH37" s="128"/>
      <c r="AI37" s="175">
        <v>44156.375</v>
      </c>
      <c r="AJ37" s="175">
        <v>44156.709027777775</v>
      </c>
      <c r="AK37" s="173" t="s">
        <v>320</v>
      </c>
      <c r="AL37" s="173" t="s">
        <v>341</v>
      </c>
      <c r="AM37" s="173" t="s">
        <v>314</v>
      </c>
      <c r="AN37" s="173" t="s">
        <v>315</v>
      </c>
      <c r="AQ37" s="128"/>
      <c r="AR37" s="128"/>
      <c r="AS37" s="128"/>
      <c r="AT37" s="128"/>
      <c r="AU37" s="128"/>
      <c r="AV37" s="128"/>
    </row>
    <row r="38" ht="16.5" customHeight="1">
      <c r="A38" s="172">
        <v>44155.0</v>
      </c>
      <c r="B38" s="173" t="s">
        <v>208</v>
      </c>
      <c r="C38" s="128"/>
      <c r="D38" s="173">
        <v>2442.0</v>
      </c>
      <c r="E38" s="128"/>
      <c r="F38" s="128"/>
      <c r="G38" s="128"/>
      <c r="H38" s="128"/>
      <c r="I38" s="173">
        <v>32818.0</v>
      </c>
      <c r="J38" s="128"/>
      <c r="K38" s="128"/>
      <c r="L38" s="173">
        <v>33775.0</v>
      </c>
      <c r="M38" s="128"/>
      <c r="N38" s="128"/>
      <c r="O38" s="128"/>
      <c r="P38" s="173">
        <v>747056.0</v>
      </c>
      <c r="Q38" s="128"/>
      <c r="R38" s="128"/>
      <c r="S38" s="173">
        <v>16797.0</v>
      </c>
      <c r="T38" s="128"/>
      <c r="U38" s="173">
        <v>399806.0</v>
      </c>
      <c r="V38" s="168">
        <v>16797.0</v>
      </c>
      <c r="W38" s="168">
        <v>383009.0</v>
      </c>
      <c r="Y38" s="168">
        <v>108.0</v>
      </c>
      <c r="Z38" s="174">
        <v>827.0</v>
      </c>
      <c r="AB38" s="168">
        <v>276.0</v>
      </c>
      <c r="AE38" s="168">
        <v>12201.0</v>
      </c>
      <c r="AF38" s="168">
        <v>507.0</v>
      </c>
      <c r="AH38" s="128"/>
      <c r="AI38" s="175">
        <v>44155.375</v>
      </c>
      <c r="AJ38" s="175">
        <v>44155.74930555555</v>
      </c>
      <c r="AK38" s="173" t="s">
        <v>345</v>
      </c>
      <c r="AL38" s="173" t="s">
        <v>323</v>
      </c>
      <c r="AM38" s="173" t="s">
        <v>314</v>
      </c>
      <c r="AN38" s="173" t="s">
        <v>315</v>
      </c>
      <c r="AQ38" s="128"/>
      <c r="AR38" s="128"/>
      <c r="AS38" s="128"/>
      <c r="AT38" s="128"/>
      <c r="AU38" s="128"/>
      <c r="AV38" s="128"/>
    </row>
    <row r="39" ht="16.5" customHeight="1">
      <c r="A39" s="172">
        <v>44154.0</v>
      </c>
      <c r="B39" s="173" t="s">
        <v>208</v>
      </c>
      <c r="C39" s="128"/>
      <c r="D39" s="128"/>
      <c r="E39" s="128"/>
      <c r="F39" s="128"/>
      <c r="G39" s="128"/>
      <c r="H39" s="128"/>
      <c r="I39" s="173">
        <v>32761.0</v>
      </c>
      <c r="J39" s="128"/>
      <c r="K39" s="128"/>
      <c r="L39" s="173">
        <v>33709.0</v>
      </c>
      <c r="M39" s="128"/>
      <c r="N39" s="128"/>
      <c r="O39" s="128"/>
      <c r="P39" s="173">
        <v>738062.0</v>
      </c>
      <c r="Q39" s="128"/>
      <c r="R39" s="128"/>
      <c r="S39" s="173">
        <v>16277.0</v>
      </c>
      <c r="T39" s="128"/>
      <c r="U39" s="173">
        <v>395483.0</v>
      </c>
      <c r="V39" s="168">
        <v>16277.0</v>
      </c>
      <c r="W39" s="168">
        <v>379206.0</v>
      </c>
      <c r="Y39" s="168">
        <v>98.0</v>
      </c>
      <c r="Z39" s="174">
        <v>826.0</v>
      </c>
      <c r="AB39" s="168">
        <v>276.0</v>
      </c>
      <c r="AE39" s="168">
        <v>11765.0</v>
      </c>
      <c r="AF39" s="168">
        <v>506.0</v>
      </c>
      <c r="AH39" s="128"/>
      <c r="AI39" s="175">
        <v>44154.375</v>
      </c>
      <c r="AJ39" s="175">
        <v>44154.76111111111</v>
      </c>
      <c r="AK39" s="173" t="s">
        <v>319</v>
      </c>
      <c r="AL39" s="173" t="s">
        <v>346</v>
      </c>
      <c r="AM39" s="173" t="s">
        <v>314</v>
      </c>
      <c r="AN39" s="173" t="s">
        <v>315</v>
      </c>
      <c r="AQ39" s="128"/>
      <c r="AR39" s="128"/>
      <c r="AS39" s="128"/>
      <c r="AT39" s="128"/>
      <c r="AU39" s="128"/>
      <c r="AV39" s="128"/>
    </row>
    <row r="40" ht="16.5" customHeight="1">
      <c r="A40" s="172">
        <v>44153.0</v>
      </c>
      <c r="B40" s="173" t="s">
        <v>208</v>
      </c>
      <c r="C40" s="128"/>
      <c r="D40" s="128"/>
      <c r="E40" s="128"/>
      <c r="F40" s="128"/>
      <c r="G40" s="128"/>
      <c r="H40" s="128"/>
      <c r="I40" s="173">
        <v>32709.0</v>
      </c>
      <c r="J40" s="128"/>
      <c r="K40" s="128"/>
      <c r="L40" s="173">
        <v>33644.0</v>
      </c>
      <c r="M40" s="128"/>
      <c r="N40" s="128"/>
      <c r="O40" s="128"/>
      <c r="P40" s="173">
        <v>729146.0</v>
      </c>
      <c r="Q40" s="128"/>
      <c r="R40" s="128"/>
      <c r="S40" s="173">
        <v>15749.0</v>
      </c>
      <c r="T40" s="128"/>
      <c r="U40" s="173">
        <v>391151.0</v>
      </c>
      <c r="V40" s="168">
        <v>15749.0</v>
      </c>
      <c r="W40" s="168">
        <v>375402.0</v>
      </c>
      <c r="Y40" s="168">
        <v>91.0</v>
      </c>
      <c r="Z40" s="174">
        <v>822.0</v>
      </c>
      <c r="AB40" s="168">
        <v>272.0</v>
      </c>
      <c r="AE40" s="168">
        <v>11478.0</v>
      </c>
      <c r="AF40" s="168">
        <v>504.0</v>
      </c>
      <c r="AH40" s="128"/>
      <c r="AI40" s="175">
        <v>44153.375</v>
      </c>
      <c r="AJ40" s="175">
        <v>44153.788888888885</v>
      </c>
      <c r="AK40" s="173" t="s">
        <v>334</v>
      </c>
      <c r="AL40" s="173" t="s">
        <v>347</v>
      </c>
      <c r="AM40" s="173" t="s">
        <v>314</v>
      </c>
      <c r="AN40" s="173" t="s">
        <v>315</v>
      </c>
      <c r="AQ40" s="128"/>
      <c r="AR40" s="128"/>
      <c r="AS40" s="128"/>
      <c r="AT40" s="128"/>
      <c r="AU40" s="128"/>
      <c r="AV40" s="128"/>
    </row>
    <row r="41" ht="16.5" customHeight="1">
      <c r="A41" s="172">
        <v>44152.0</v>
      </c>
      <c r="B41" s="173" t="s">
        <v>208</v>
      </c>
      <c r="C41" s="128"/>
      <c r="D41" s="128"/>
      <c r="E41" s="128"/>
      <c r="F41" s="128"/>
      <c r="G41" s="128"/>
      <c r="H41" s="128"/>
      <c r="I41" s="173">
        <v>32676.0</v>
      </c>
      <c r="J41" s="128"/>
      <c r="K41" s="128"/>
      <c r="L41" s="173">
        <v>33602.0</v>
      </c>
      <c r="M41" s="128"/>
      <c r="N41" s="128"/>
      <c r="O41" s="128"/>
      <c r="P41" s="173">
        <v>723047.0</v>
      </c>
      <c r="Q41" s="128"/>
      <c r="R41" s="128"/>
      <c r="S41" s="173">
        <v>15303.0</v>
      </c>
      <c r="T41" s="128"/>
      <c r="U41" s="173">
        <v>388900.0</v>
      </c>
      <c r="V41" s="168">
        <v>15303.0</v>
      </c>
      <c r="W41" s="168">
        <v>373597.0</v>
      </c>
      <c r="Y41" s="168">
        <v>77.0</v>
      </c>
      <c r="Z41" s="174">
        <v>817.0</v>
      </c>
      <c r="AB41" s="168">
        <v>271.0</v>
      </c>
      <c r="AE41" s="168">
        <v>11250.0</v>
      </c>
      <c r="AF41" s="168">
        <v>502.0</v>
      </c>
      <c r="AH41" s="128"/>
      <c r="AI41" s="175">
        <v>44152.375</v>
      </c>
      <c r="AJ41" s="175">
        <v>44152.78194444445</v>
      </c>
      <c r="AK41" s="173" t="s">
        <v>318</v>
      </c>
      <c r="AL41" s="173" t="s">
        <v>321</v>
      </c>
      <c r="AM41" s="173" t="s">
        <v>314</v>
      </c>
      <c r="AN41" s="173" t="s">
        <v>315</v>
      </c>
      <c r="AQ41" s="128"/>
      <c r="AR41" s="128"/>
      <c r="AS41" s="128"/>
      <c r="AT41" s="128"/>
      <c r="AU41" s="128"/>
      <c r="AV41" s="128"/>
    </row>
    <row r="42" ht="16.5" customHeight="1">
      <c r="A42" s="172">
        <v>44151.0</v>
      </c>
      <c r="B42" s="173" t="s">
        <v>208</v>
      </c>
      <c r="C42" s="128"/>
      <c r="D42" s="128"/>
      <c r="E42" s="128"/>
      <c r="F42" s="128"/>
      <c r="G42" s="128"/>
      <c r="H42" s="128"/>
      <c r="I42" s="173">
        <v>32656.0</v>
      </c>
      <c r="J42" s="128"/>
      <c r="K42" s="128"/>
      <c r="L42" s="173">
        <v>33500.0</v>
      </c>
      <c r="M42" s="128"/>
      <c r="N42" s="128"/>
      <c r="O42" s="128"/>
      <c r="P42" s="173">
        <v>717889.0</v>
      </c>
      <c r="Q42" s="128"/>
      <c r="R42" s="128"/>
      <c r="S42" s="173">
        <v>15029.0</v>
      </c>
      <c r="T42" s="128"/>
      <c r="U42" s="173">
        <v>387608.0</v>
      </c>
      <c r="V42" s="168">
        <v>15029.0</v>
      </c>
      <c r="W42" s="168">
        <v>372579.0</v>
      </c>
      <c r="Y42" s="168">
        <v>74.0</v>
      </c>
      <c r="Z42" s="174">
        <v>817.0</v>
      </c>
      <c r="AB42" s="168">
        <v>268.0</v>
      </c>
      <c r="AE42" s="168">
        <v>11185.0</v>
      </c>
      <c r="AF42" s="168">
        <v>500.0</v>
      </c>
      <c r="AH42" s="128"/>
      <c r="AI42" s="175">
        <v>44151.375</v>
      </c>
      <c r="AJ42" s="175">
        <v>44151.74930555555</v>
      </c>
      <c r="AK42" s="173" t="s">
        <v>339</v>
      </c>
      <c r="AL42" s="173" t="s">
        <v>321</v>
      </c>
      <c r="AM42" s="173" t="s">
        <v>314</v>
      </c>
      <c r="AN42" s="173" t="s">
        <v>315</v>
      </c>
      <c r="AQ42" s="128"/>
      <c r="AR42" s="128"/>
      <c r="AS42" s="128"/>
      <c r="AT42" s="128"/>
      <c r="AU42" s="128"/>
      <c r="AV42" s="128"/>
    </row>
    <row r="43" ht="16.5" customHeight="1">
      <c r="A43" s="172">
        <v>44150.0</v>
      </c>
      <c r="B43" s="173" t="s">
        <v>208</v>
      </c>
      <c r="C43" s="128"/>
      <c r="D43" s="128"/>
      <c r="E43" s="128"/>
      <c r="F43" s="128"/>
      <c r="G43" s="128"/>
      <c r="H43" s="128"/>
      <c r="I43" s="173">
        <v>32647.0</v>
      </c>
      <c r="J43" s="128"/>
      <c r="K43" s="128"/>
      <c r="L43" s="173">
        <v>33433.0</v>
      </c>
      <c r="M43" s="128"/>
      <c r="N43" s="128"/>
      <c r="O43" s="128"/>
      <c r="P43" s="173">
        <v>690359.0</v>
      </c>
      <c r="Q43" s="128"/>
      <c r="R43" s="128"/>
      <c r="S43" s="173">
        <v>14671.0</v>
      </c>
      <c r="T43" s="128"/>
      <c r="U43" s="173">
        <v>384752.0</v>
      </c>
      <c r="V43" s="168">
        <v>14671.0</v>
      </c>
      <c r="W43" s="168">
        <v>370081.0</v>
      </c>
      <c r="Y43" s="168">
        <v>69.0</v>
      </c>
      <c r="Z43" s="174">
        <v>804.0</v>
      </c>
      <c r="AB43" s="168">
        <v>266.0</v>
      </c>
      <c r="AE43" s="168">
        <v>10866.0</v>
      </c>
      <c r="AF43" s="168">
        <v>499.0</v>
      </c>
      <c r="AH43" s="128"/>
      <c r="AI43" s="175">
        <v>44150.375</v>
      </c>
      <c r="AJ43" s="175">
        <v>44150.74930555555</v>
      </c>
      <c r="AK43" s="173" t="s">
        <v>329</v>
      </c>
      <c r="AL43" s="173" t="s">
        <v>336</v>
      </c>
      <c r="AM43" s="173" t="s">
        <v>314</v>
      </c>
      <c r="AN43" s="173" t="s">
        <v>315</v>
      </c>
      <c r="AQ43" s="128"/>
      <c r="AR43" s="128"/>
      <c r="AS43" s="128"/>
      <c r="AT43" s="128"/>
      <c r="AU43" s="128"/>
      <c r="AV43" s="128"/>
    </row>
    <row r="44" ht="16.5" customHeight="1">
      <c r="A44" s="172">
        <v>44149.0</v>
      </c>
      <c r="B44" s="173" t="s">
        <v>208</v>
      </c>
      <c r="C44" s="128"/>
      <c r="D44" s="128"/>
      <c r="E44" s="128"/>
      <c r="F44" s="128"/>
      <c r="G44" s="128"/>
      <c r="H44" s="128"/>
      <c r="I44" s="173">
        <v>32612.0</v>
      </c>
      <c r="J44" s="128"/>
      <c r="K44" s="128"/>
      <c r="L44" s="173">
        <v>33433.0</v>
      </c>
      <c r="M44" s="128"/>
      <c r="N44" s="128"/>
      <c r="O44" s="128"/>
      <c r="P44" s="173">
        <v>690359.0</v>
      </c>
      <c r="Q44" s="128"/>
      <c r="R44" s="128"/>
      <c r="S44" s="173">
        <v>14311.0</v>
      </c>
      <c r="T44" s="128"/>
      <c r="U44" s="173">
        <v>381412.0</v>
      </c>
      <c r="V44" s="168">
        <v>14311.0</v>
      </c>
      <c r="W44" s="168">
        <v>367101.0</v>
      </c>
      <c r="Y44" s="168">
        <v>68.0</v>
      </c>
      <c r="Z44" s="174">
        <v>804.0</v>
      </c>
      <c r="AB44" s="168">
        <v>266.0</v>
      </c>
      <c r="AE44" s="168">
        <v>10842.0</v>
      </c>
      <c r="AF44" s="168">
        <v>499.0</v>
      </c>
      <c r="AH44" s="128"/>
      <c r="AI44" s="175">
        <v>44149.375</v>
      </c>
      <c r="AJ44" s="175">
        <v>44149.71736111111</v>
      </c>
      <c r="AK44" s="173" t="s">
        <v>341</v>
      </c>
      <c r="AL44" s="173" t="s">
        <v>338</v>
      </c>
      <c r="AM44" s="173" t="s">
        <v>314</v>
      </c>
      <c r="AN44" s="173" t="s">
        <v>315</v>
      </c>
      <c r="AQ44" s="128"/>
      <c r="AR44" s="128"/>
      <c r="AS44" s="128"/>
      <c r="AT44" s="128"/>
      <c r="AU44" s="128"/>
      <c r="AV44" s="128"/>
    </row>
    <row r="45" ht="16.5" customHeight="1">
      <c r="A45" s="172">
        <v>44148.0</v>
      </c>
      <c r="B45" s="173" t="s">
        <v>208</v>
      </c>
      <c r="C45" s="128"/>
      <c r="D45" s="128"/>
      <c r="E45" s="128"/>
      <c r="F45" s="128"/>
      <c r="G45" s="128"/>
      <c r="H45" s="128"/>
      <c r="I45" s="173">
        <v>32562.0</v>
      </c>
      <c r="J45" s="128"/>
      <c r="K45" s="128"/>
      <c r="L45" s="173">
        <v>33433.0</v>
      </c>
      <c r="M45" s="128"/>
      <c r="N45" s="128"/>
      <c r="O45" s="128"/>
      <c r="P45" s="173">
        <v>690359.0</v>
      </c>
      <c r="Q45" s="128"/>
      <c r="R45" s="128"/>
      <c r="S45" s="173">
        <v>13929.0</v>
      </c>
      <c r="T45" s="128"/>
      <c r="U45" s="173">
        <v>378305.0</v>
      </c>
      <c r="V45" s="168">
        <v>13929.0</v>
      </c>
      <c r="W45" s="168">
        <v>364376.0</v>
      </c>
      <c r="Y45" s="168">
        <v>69.0</v>
      </c>
      <c r="Z45" s="174">
        <v>811.0</v>
      </c>
      <c r="AB45" s="168">
        <v>266.0</v>
      </c>
      <c r="AE45" s="168">
        <v>10688.0</v>
      </c>
      <c r="AF45" s="168">
        <v>498.0</v>
      </c>
      <c r="AH45" s="128"/>
      <c r="AI45" s="175">
        <v>44148.375</v>
      </c>
      <c r="AJ45" s="162"/>
      <c r="AK45" s="173" t="s">
        <v>348</v>
      </c>
      <c r="AL45" s="162"/>
      <c r="AM45" s="173" t="s">
        <v>314</v>
      </c>
      <c r="AN45" s="173" t="s">
        <v>315</v>
      </c>
      <c r="AQ45" s="128"/>
      <c r="AR45" s="128"/>
      <c r="AS45" s="128"/>
      <c r="AT45" s="128"/>
      <c r="AU45" s="128"/>
      <c r="AV45" s="128"/>
    </row>
    <row r="46" ht="16.5" customHeight="1">
      <c r="A46" s="172">
        <v>44147.0</v>
      </c>
      <c r="B46" s="173" t="s">
        <v>208</v>
      </c>
      <c r="C46" s="128"/>
      <c r="D46" s="128"/>
      <c r="E46" s="128"/>
      <c r="F46" s="128"/>
      <c r="G46" s="128"/>
      <c r="H46" s="128"/>
      <c r="I46" s="173">
        <v>32523.0</v>
      </c>
      <c r="J46" s="128"/>
      <c r="K46" s="128"/>
      <c r="L46" s="173">
        <v>33433.0</v>
      </c>
      <c r="M46" s="128"/>
      <c r="N46" s="128"/>
      <c r="O46" s="128"/>
      <c r="P46" s="173">
        <v>690359.0</v>
      </c>
      <c r="Q46" s="128"/>
      <c r="R46" s="128"/>
      <c r="S46" s="173">
        <v>13470.0</v>
      </c>
      <c r="T46" s="128"/>
      <c r="U46" s="173">
        <v>375048.0</v>
      </c>
      <c r="V46" s="168">
        <v>13470.0</v>
      </c>
      <c r="W46" s="168">
        <v>361578.0</v>
      </c>
      <c r="Y46" s="168">
        <v>69.0</v>
      </c>
      <c r="Z46" s="174">
        <v>804.0</v>
      </c>
      <c r="AB46" s="168">
        <v>266.0</v>
      </c>
      <c r="AE46" s="168">
        <v>10447.0</v>
      </c>
      <c r="AF46" s="168">
        <v>495.0</v>
      </c>
      <c r="AH46" s="128"/>
      <c r="AI46" s="175">
        <v>44147.375</v>
      </c>
      <c r="AJ46" s="175">
        <v>44147.7</v>
      </c>
      <c r="AK46" s="173" t="s">
        <v>320</v>
      </c>
      <c r="AL46" s="173" t="s">
        <v>318</v>
      </c>
      <c r="AM46" s="173" t="s">
        <v>314</v>
      </c>
      <c r="AN46" s="173" t="s">
        <v>315</v>
      </c>
      <c r="AQ46" s="128"/>
      <c r="AR46" s="128"/>
      <c r="AS46" s="128"/>
      <c r="AT46" s="128"/>
      <c r="AU46" s="128"/>
      <c r="AV46" s="128"/>
    </row>
    <row r="47" ht="16.5" customHeight="1">
      <c r="A47" s="172">
        <v>44146.0</v>
      </c>
      <c r="B47" s="173" t="s">
        <v>208</v>
      </c>
      <c r="C47" s="128"/>
      <c r="D47" s="128"/>
      <c r="E47" s="128"/>
      <c r="F47" s="128"/>
      <c r="G47" s="128"/>
      <c r="H47" s="128"/>
      <c r="I47" s="173">
        <v>32489.0</v>
      </c>
      <c r="J47" s="128"/>
      <c r="K47" s="128"/>
      <c r="L47" s="173">
        <v>33352.0</v>
      </c>
      <c r="M47" s="128"/>
      <c r="N47" s="128"/>
      <c r="O47" s="128"/>
      <c r="P47" s="173">
        <v>673987.0</v>
      </c>
      <c r="Q47" s="128"/>
      <c r="R47" s="128"/>
      <c r="S47" s="173">
        <v>13148.0</v>
      </c>
      <c r="T47" s="128"/>
      <c r="U47" s="173">
        <v>370601.0</v>
      </c>
      <c r="V47" s="168">
        <v>13148.0</v>
      </c>
      <c r="W47" s="168">
        <v>357682.0</v>
      </c>
      <c r="Y47" s="168">
        <v>69.0</v>
      </c>
      <c r="Z47" s="174">
        <v>800.0</v>
      </c>
      <c r="AB47" s="168">
        <v>263.0</v>
      </c>
      <c r="AE47" s="168">
        <v>10262.0</v>
      </c>
      <c r="AF47" s="168">
        <v>492.0</v>
      </c>
      <c r="AH47" s="128"/>
      <c r="AI47" s="175">
        <v>44146.375</v>
      </c>
      <c r="AJ47" s="175">
        <v>44146.695138888885</v>
      </c>
      <c r="AK47" s="173" t="s">
        <v>349</v>
      </c>
      <c r="AL47" s="173" t="s">
        <v>350</v>
      </c>
      <c r="AM47" s="173" t="s">
        <v>314</v>
      </c>
      <c r="AN47" s="173" t="s">
        <v>315</v>
      </c>
      <c r="AQ47" s="128"/>
      <c r="AR47" s="128"/>
      <c r="AS47" s="128"/>
      <c r="AT47" s="128"/>
      <c r="AU47" s="128"/>
      <c r="AV47" s="128"/>
    </row>
    <row r="48" ht="16.5" customHeight="1">
      <c r="A48" s="172">
        <v>44145.0</v>
      </c>
      <c r="B48" s="173" t="s">
        <v>208</v>
      </c>
      <c r="C48" s="128"/>
      <c r="D48" s="128"/>
      <c r="E48" s="128"/>
      <c r="F48" s="128"/>
      <c r="G48" s="128"/>
      <c r="H48" s="128"/>
      <c r="I48" s="173">
        <v>32444.0</v>
      </c>
      <c r="J48" s="128"/>
      <c r="K48" s="128"/>
      <c r="L48" s="173">
        <v>33352.0</v>
      </c>
      <c r="M48" s="128"/>
      <c r="N48" s="128"/>
      <c r="O48" s="128"/>
      <c r="P48" s="173">
        <v>673987.0</v>
      </c>
      <c r="Q48" s="128"/>
      <c r="R48" s="128"/>
      <c r="S48" s="173">
        <v>12919.0</v>
      </c>
      <c r="T48" s="128"/>
      <c r="U48" s="173">
        <v>368085.0</v>
      </c>
      <c r="V48" s="168">
        <v>12919.0</v>
      </c>
      <c r="W48" s="168">
        <v>355166.0</v>
      </c>
      <c r="Y48" s="168">
        <v>64.0</v>
      </c>
      <c r="Z48" s="174">
        <v>796.0</v>
      </c>
      <c r="AB48" s="168">
        <v>263.0</v>
      </c>
      <c r="AE48" s="168">
        <v>10233.0</v>
      </c>
      <c r="AF48" s="168">
        <v>489.0</v>
      </c>
      <c r="AH48" s="128"/>
      <c r="AI48" s="175">
        <v>44145.375</v>
      </c>
      <c r="AJ48" s="175">
        <v>44145.75069444445</v>
      </c>
      <c r="AK48" s="173" t="s">
        <v>318</v>
      </c>
      <c r="AL48" s="173" t="s">
        <v>351</v>
      </c>
      <c r="AM48" s="173" t="s">
        <v>314</v>
      </c>
      <c r="AN48" s="173" t="s">
        <v>315</v>
      </c>
      <c r="AQ48" s="128"/>
      <c r="AR48" s="128"/>
      <c r="AS48" s="128"/>
      <c r="AT48" s="128"/>
      <c r="AU48" s="128"/>
      <c r="AV48" s="128"/>
    </row>
    <row r="49" ht="16.5" customHeight="1">
      <c r="A49" s="172">
        <v>44144.0</v>
      </c>
      <c r="B49" s="173" t="s">
        <v>208</v>
      </c>
      <c r="C49" s="128"/>
      <c r="D49" s="128"/>
      <c r="E49" s="128"/>
      <c r="F49" s="128"/>
      <c r="G49" s="128"/>
      <c r="H49" s="128"/>
      <c r="I49" s="173">
        <v>32406.0</v>
      </c>
      <c r="J49" s="128"/>
      <c r="K49" s="128"/>
      <c r="L49" s="173">
        <v>33302.0</v>
      </c>
      <c r="M49" s="128"/>
      <c r="N49" s="128"/>
      <c r="O49" s="128"/>
      <c r="P49" s="173">
        <v>665787.0</v>
      </c>
      <c r="Q49" s="128"/>
      <c r="R49" s="128"/>
      <c r="S49" s="173">
        <v>12699.0</v>
      </c>
      <c r="T49" s="128"/>
      <c r="U49" s="173">
        <v>363544.0</v>
      </c>
      <c r="V49" s="168">
        <v>12699.0</v>
      </c>
      <c r="W49" s="168">
        <v>350845.0</v>
      </c>
      <c r="Y49" s="168">
        <v>56.0</v>
      </c>
      <c r="Z49" s="174">
        <v>794.0</v>
      </c>
      <c r="AB49" s="168">
        <v>262.0</v>
      </c>
      <c r="AE49" s="168">
        <v>10153.0</v>
      </c>
      <c r="AF49" s="168">
        <v>489.0</v>
      </c>
      <c r="AH49" s="128"/>
      <c r="AI49" s="175">
        <v>44144.375</v>
      </c>
      <c r="AJ49" s="175">
        <v>44144.77291666667</v>
      </c>
      <c r="AK49" s="173" t="s">
        <v>308</v>
      </c>
      <c r="AL49" s="173" t="s">
        <v>317</v>
      </c>
      <c r="AM49" s="173" t="s">
        <v>314</v>
      </c>
      <c r="AN49" s="173" t="s">
        <v>315</v>
      </c>
      <c r="AQ49" s="128"/>
      <c r="AR49" s="128"/>
      <c r="AS49" s="128"/>
      <c r="AT49" s="128"/>
      <c r="AU49" s="128"/>
      <c r="AV49" s="128"/>
    </row>
    <row r="50" ht="16.5" customHeight="1">
      <c r="A50" s="172">
        <v>44143.0</v>
      </c>
      <c r="B50" s="173" t="s">
        <v>208</v>
      </c>
      <c r="C50" s="128"/>
      <c r="D50" s="128"/>
      <c r="E50" s="128"/>
      <c r="F50" s="128"/>
      <c r="G50" s="128"/>
      <c r="H50" s="128"/>
      <c r="I50" s="173">
        <v>32402.0</v>
      </c>
      <c r="J50" s="128"/>
      <c r="K50" s="128"/>
      <c r="L50" s="173">
        <v>33302.0</v>
      </c>
      <c r="M50" s="128"/>
      <c r="N50" s="128"/>
      <c r="O50" s="128"/>
      <c r="P50" s="173">
        <v>663080.0</v>
      </c>
      <c r="Q50" s="128"/>
      <c r="R50" s="128"/>
      <c r="S50" s="173">
        <v>12488.0</v>
      </c>
      <c r="T50" s="128"/>
      <c r="U50" s="173">
        <v>362828.0</v>
      </c>
      <c r="V50" s="168">
        <v>12488.0</v>
      </c>
      <c r="W50" s="168">
        <v>350340.0</v>
      </c>
      <c r="Y50" s="168">
        <v>55.0</v>
      </c>
      <c r="Z50" s="174">
        <v>794.0</v>
      </c>
      <c r="AB50" s="168">
        <v>262.0</v>
      </c>
      <c r="AE50" s="168">
        <v>10096.0</v>
      </c>
      <c r="AF50" s="168">
        <v>489.0</v>
      </c>
      <c r="AH50" s="128"/>
      <c r="AI50" s="175">
        <v>44143.375</v>
      </c>
      <c r="AJ50" s="175">
        <v>44143.69930555555</v>
      </c>
      <c r="AK50" s="173" t="s">
        <v>323</v>
      </c>
      <c r="AL50" s="173" t="s">
        <v>331</v>
      </c>
      <c r="AM50" s="173" t="s">
        <v>314</v>
      </c>
      <c r="AN50" s="173" t="s">
        <v>315</v>
      </c>
      <c r="AQ50" s="128"/>
      <c r="AR50" s="128"/>
      <c r="AS50" s="128"/>
      <c r="AT50" s="128"/>
      <c r="AU50" s="128"/>
      <c r="AV50" s="128"/>
    </row>
    <row r="51" ht="16.5" customHeight="1">
      <c r="A51" s="172">
        <v>44142.0</v>
      </c>
      <c r="B51" s="173" t="s">
        <v>208</v>
      </c>
      <c r="C51" s="128"/>
      <c r="D51" s="128"/>
      <c r="E51" s="128"/>
      <c r="F51" s="128"/>
      <c r="G51" s="128"/>
      <c r="H51" s="128"/>
      <c r="I51" s="173">
        <v>32389.0</v>
      </c>
      <c r="J51" s="128"/>
      <c r="K51" s="128"/>
      <c r="L51" s="173">
        <v>33285.0</v>
      </c>
      <c r="M51" s="128"/>
      <c r="N51" s="128"/>
      <c r="O51" s="128"/>
      <c r="P51" s="173">
        <v>657595.0</v>
      </c>
      <c r="Q51" s="128"/>
      <c r="R51" s="128"/>
      <c r="S51" s="173">
        <v>12241.0</v>
      </c>
      <c r="T51" s="128"/>
      <c r="U51" s="173">
        <v>361706.0</v>
      </c>
      <c r="V51" s="168">
        <v>12241.0</v>
      </c>
      <c r="W51" s="168">
        <v>349465.0</v>
      </c>
      <c r="Y51" s="168">
        <v>49.0</v>
      </c>
      <c r="Z51" s="174">
        <v>791.0</v>
      </c>
      <c r="AB51" s="168">
        <v>260.0</v>
      </c>
      <c r="AE51" s="168">
        <v>9980.0</v>
      </c>
      <c r="AF51" s="168">
        <v>489.0</v>
      </c>
      <c r="AH51" s="128"/>
      <c r="AI51" s="175">
        <v>44142.375</v>
      </c>
      <c r="AJ51" s="175">
        <v>44142.71527777778</v>
      </c>
      <c r="AK51" s="173" t="s">
        <v>345</v>
      </c>
      <c r="AL51" s="173" t="s">
        <v>308</v>
      </c>
      <c r="AM51" s="173" t="s">
        <v>314</v>
      </c>
      <c r="AN51" s="173" t="s">
        <v>315</v>
      </c>
      <c r="AQ51" s="128"/>
      <c r="AR51" s="128"/>
      <c r="AS51" s="128"/>
      <c r="AT51" s="128"/>
      <c r="AU51" s="128"/>
      <c r="AV51" s="128"/>
    </row>
    <row r="52" ht="16.5" customHeight="1">
      <c r="A52" s="172">
        <v>44141.0</v>
      </c>
      <c r="B52" s="173" t="s">
        <v>208</v>
      </c>
      <c r="C52" s="128"/>
      <c r="D52" s="128"/>
      <c r="E52" s="128"/>
      <c r="F52" s="128"/>
      <c r="G52" s="128"/>
      <c r="H52" s="128"/>
      <c r="I52" s="173">
        <v>32350.0</v>
      </c>
      <c r="J52" s="128"/>
      <c r="K52" s="128"/>
      <c r="L52" s="173">
        <v>33242.0</v>
      </c>
      <c r="M52" s="128"/>
      <c r="N52" s="128"/>
      <c r="O52" s="128"/>
      <c r="P52" s="173">
        <v>651044.0</v>
      </c>
      <c r="Q52" s="128"/>
      <c r="R52" s="128"/>
      <c r="S52" s="173">
        <v>12012.0</v>
      </c>
      <c r="T52" s="128"/>
      <c r="U52" s="173">
        <v>358730.0</v>
      </c>
      <c r="V52" s="173">
        <v>12012.0</v>
      </c>
      <c r="W52" s="173">
        <v>346718.0</v>
      </c>
      <c r="Y52" s="173">
        <v>48.0</v>
      </c>
      <c r="Z52" s="174">
        <v>790.0</v>
      </c>
      <c r="AB52" s="168">
        <v>259.0</v>
      </c>
      <c r="AE52" s="173">
        <v>9894.0</v>
      </c>
      <c r="AF52" s="168">
        <v>488.0</v>
      </c>
      <c r="AH52" s="128"/>
      <c r="AI52" s="175">
        <v>44141.375</v>
      </c>
      <c r="AJ52" s="175">
        <v>44141.74097222222</v>
      </c>
      <c r="AK52" s="173" t="s">
        <v>329</v>
      </c>
      <c r="AL52" s="173" t="s">
        <v>319</v>
      </c>
      <c r="AM52" s="173" t="s">
        <v>314</v>
      </c>
      <c r="AN52" s="173" t="s">
        <v>315</v>
      </c>
      <c r="AQ52" s="128"/>
      <c r="AR52" s="128"/>
      <c r="AS52" s="128"/>
      <c r="AT52" s="128"/>
      <c r="AU52" s="128"/>
      <c r="AV52" s="128"/>
    </row>
    <row r="53" ht="16.5" customHeight="1">
      <c r="A53" s="172">
        <v>44140.0</v>
      </c>
      <c r="B53" s="173" t="s">
        <v>208</v>
      </c>
      <c r="C53" s="128"/>
      <c r="D53" s="128"/>
      <c r="E53" s="128"/>
      <c r="F53" s="128"/>
      <c r="G53" s="128"/>
      <c r="H53" s="128"/>
      <c r="I53" s="173">
        <v>32326.0</v>
      </c>
      <c r="J53" s="128"/>
      <c r="K53" s="128"/>
      <c r="L53" s="173">
        <v>33216.0</v>
      </c>
      <c r="M53" s="128"/>
      <c r="N53" s="128"/>
      <c r="O53" s="128"/>
      <c r="P53" s="173">
        <v>644591.0</v>
      </c>
      <c r="Q53" s="128"/>
      <c r="R53" s="128"/>
      <c r="S53" s="173">
        <v>11808.0</v>
      </c>
      <c r="T53" s="128"/>
      <c r="U53" s="173">
        <v>356358.0</v>
      </c>
      <c r="V53" s="168">
        <v>11808.0</v>
      </c>
      <c r="W53" s="168">
        <v>344550.0</v>
      </c>
      <c r="Y53" s="168">
        <v>44.0</v>
      </c>
      <c r="Z53" s="174">
        <v>788.0</v>
      </c>
      <c r="AB53" s="168">
        <v>259.0</v>
      </c>
      <c r="AE53" s="168">
        <v>9776.0</v>
      </c>
      <c r="AF53" s="168">
        <v>486.0</v>
      </c>
      <c r="AH53" s="128"/>
      <c r="AI53" s="175">
        <v>44140.375</v>
      </c>
      <c r="AJ53" s="175">
        <v>44140.711111111115</v>
      </c>
      <c r="AK53" s="173" t="s">
        <v>329</v>
      </c>
      <c r="AL53" s="173" t="s">
        <v>321</v>
      </c>
      <c r="AM53" s="173" t="s">
        <v>314</v>
      </c>
      <c r="AN53" s="173" t="s">
        <v>315</v>
      </c>
      <c r="AQ53" s="128"/>
      <c r="AR53" s="128"/>
      <c r="AS53" s="128"/>
      <c r="AT53" s="128"/>
      <c r="AU53" s="128"/>
      <c r="AV53" s="128"/>
    </row>
    <row r="54" ht="16.5" customHeight="1">
      <c r="A54" s="172">
        <v>44139.0</v>
      </c>
      <c r="B54" s="173" t="s">
        <v>208</v>
      </c>
      <c r="C54" s="128"/>
      <c r="D54" s="128"/>
      <c r="E54" s="128"/>
      <c r="F54" s="128"/>
      <c r="G54" s="128"/>
      <c r="H54" s="128"/>
      <c r="I54" s="173">
        <v>32271.0</v>
      </c>
      <c r="J54" s="128"/>
      <c r="K54" s="128"/>
      <c r="L54" s="173">
        <v>33156.0</v>
      </c>
      <c r="M54" s="128"/>
      <c r="N54" s="128"/>
      <c r="O54" s="128"/>
      <c r="P54" s="173">
        <v>635270.0</v>
      </c>
      <c r="Q54" s="128"/>
      <c r="R54" s="128"/>
      <c r="S54" s="173">
        <v>11563.0</v>
      </c>
      <c r="T54" s="128"/>
      <c r="U54" s="173">
        <v>351136.0</v>
      </c>
      <c r="V54" s="168">
        <v>11563.0</v>
      </c>
      <c r="W54" s="168">
        <v>339573.0</v>
      </c>
      <c r="Y54" s="168">
        <v>42.0</v>
      </c>
      <c r="Z54" s="174">
        <v>787.0</v>
      </c>
      <c r="AB54" s="168">
        <v>259.0</v>
      </c>
      <c r="AE54" s="168">
        <v>9625.0</v>
      </c>
      <c r="AF54" s="168">
        <v>484.0</v>
      </c>
      <c r="AH54" s="128"/>
      <c r="AI54" s="175">
        <v>44139.375</v>
      </c>
      <c r="AJ54" s="175">
        <v>44139.67291666666</v>
      </c>
      <c r="AK54" s="173" t="s">
        <v>352</v>
      </c>
      <c r="AL54" s="173" t="s">
        <v>317</v>
      </c>
      <c r="AM54" s="173" t="s">
        <v>314</v>
      </c>
      <c r="AN54" s="173" t="s">
        <v>315</v>
      </c>
      <c r="AQ54" s="128"/>
      <c r="AR54" s="128"/>
      <c r="AS54" s="128"/>
      <c r="AT54" s="128"/>
      <c r="AU54" s="128"/>
      <c r="AV54" s="128"/>
    </row>
    <row r="55" ht="16.5" customHeight="1">
      <c r="A55" s="172">
        <v>44138.0</v>
      </c>
      <c r="B55" s="173" t="s">
        <v>208</v>
      </c>
      <c r="C55" s="128"/>
      <c r="D55" s="128"/>
      <c r="E55" s="128"/>
      <c r="F55" s="128"/>
      <c r="G55" s="128"/>
      <c r="H55" s="128"/>
      <c r="I55" s="173">
        <v>32243.0</v>
      </c>
      <c r="J55" s="128"/>
      <c r="K55" s="128"/>
      <c r="L55" s="173">
        <v>33122.0</v>
      </c>
      <c r="M55" s="128"/>
      <c r="N55" s="128"/>
      <c r="O55" s="128"/>
      <c r="P55" s="173">
        <v>631044.0</v>
      </c>
      <c r="Q55" s="128"/>
      <c r="R55" s="128"/>
      <c r="S55" s="173">
        <v>11448.0</v>
      </c>
      <c r="T55" s="128"/>
      <c r="U55" s="173">
        <v>350194.0</v>
      </c>
      <c r="V55" s="168">
        <v>11448.0</v>
      </c>
      <c r="W55" s="168">
        <v>338746.0</v>
      </c>
      <c r="Y55" s="168">
        <v>41.0</v>
      </c>
      <c r="Z55" s="174">
        <v>784.0</v>
      </c>
      <c r="AB55" s="168">
        <v>257.0</v>
      </c>
      <c r="AE55" s="168">
        <v>9515.0</v>
      </c>
      <c r="AF55" s="168">
        <v>483.0</v>
      </c>
      <c r="AH55" s="128"/>
      <c r="AI55" s="175">
        <v>44138.375</v>
      </c>
      <c r="AJ55" s="175">
        <v>44138.74513888889</v>
      </c>
      <c r="AK55" s="173" t="s">
        <v>351</v>
      </c>
      <c r="AL55" s="173" t="s">
        <v>318</v>
      </c>
      <c r="AM55" s="173" t="s">
        <v>314</v>
      </c>
      <c r="AN55" s="173" t="s">
        <v>315</v>
      </c>
      <c r="AQ55" s="128"/>
      <c r="AR55" s="128"/>
      <c r="AS55" s="128"/>
      <c r="AT55" s="128"/>
      <c r="AU55" s="128"/>
      <c r="AV55" s="128"/>
    </row>
    <row r="56" ht="16.5" customHeight="1">
      <c r="A56" s="172">
        <v>44137.0</v>
      </c>
      <c r="B56" s="173" t="s">
        <v>208</v>
      </c>
      <c r="C56" s="128"/>
      <c r="D56" s="128"/>
      <c r="E56" s="128"/>
      <c r="F56" s="128"/>
      <c r="G56" s="128"/>
      <c r="H56" s="128"/>
      <c r="I56" s="173">
        <v>32225.0</v>
      </c>
      <c r="J56" s="128"/>
      <c r="K56" s="128"/>
      <c r="L56" s="173">
        <v>33102.0</v>
      </c>
      <c r="M56" s="128"/>
      <c r="N56" s="128"/>
      <c r="O56" s="128"/>
      <c r="P56" s="173">
        <v>626532.0</v>
      </c>
      <c r="Q56" s="128"/>
      <c r="R56" s="128"/>
      <c r="S56" s="173">
        <v>11320.0</v>
      </c>
      <c r="T56" s="128"/>
      <c r="U56" s="173">
        <v>348198.0</v>
      </c>
      <c r="V56" s="168">
        <v>11320.0</v>
      </c>
      <c r="W56" s="168">
        <v>336878.0</v>
      </c>
      <c r="Y56" s="168">
        <v>41.0</v>
      </c>
      <c r="Z56" s="174">
        <v>781.0</v>
      </c>
      <c r="AB56" s="168">
        <v>256.0</v>
      </c>
      <c r="AE56" s="168">
        <v>9430.0</v>
      </c>
      <c r="AF56" s="168">
        <v>483.0</v>
      </c>
      <c r="AH56" s="128"/>
      <c r="AI56" s="175">
        <v>44137.375</v>
      </c>
      <c r="AJ56" s="175">
        <v>44137.74166666667</v>
      </c>
      <c r="AK56" s="173" t="s">
        <v>329</v>
      </c>
      <c r="AL56" s="173" t="s">
        <v>321</v>
      </c>
      <c r="AM56" s="173" t="s">
        <v>314</v>
      </c>
      <c r="AN56" s="173" t="s">
        <v>315</v>
      </c>
      <c r="AQ56" s="128"/>
      <c r="AR56" s="128"/>
      <c r="AS56" s="128"/>
      <c r="AT56" s="128"/>
      <c r="AU56" s="128"/>
      <c r="AV56" s="128"/>
    </row>
    <row r="57" ht="16.5" customHeight="1">
      <c r="A57" s="172">
        <v>44136.0</v>
      </c>
      <c r="B57" s="173" t="s">
        <v>208</v>
      </c>
      <c r="C57" s="128"/>
      <c r="D57" s="128"/>
      <c r="E57" s="128"/>
      <c r="F57" s="128"/>
      <c r="G57" s="128"/>
      <c r="H57" s="128"/>
      <c r="I57" s="173">
        <v>32206.0</v>
      </c>
      <c r="J57" s="128"/>
      <c r="K57" s="128"/>
      <c r="L57" s="173">
        <v>33039.0</v>
      </c>
      <c r="M57" s="128"/>
      <c r="N57" s="128"/>
      <c r="O57" s="128"/>
      <c r="P57" s="173">
        <v>616594.0</v>
      </c>
      <c r="Q57" s="128"/>
      <c r="R57" s="128"/>
      <c r="S57" s="173">
        <v>11214.0</v>
      </c>
      <c r="T57" s="128"/>
      <c r="U57" s="173">
        <v>347135.0</v>
      </c>
      <c r="V57" s="168">
        <v>11214.0</v>
      </c>
      <c r="W57" s="168">
        <v>335921.0</v>
      </c>
      <c r="Y57" s="168">
        <v>38.0</v>
      </c>
      <c r="Z57" s="174">
        <v>780.0</v>
      </c>
      <c r="AB57" s="168">
        <v>255.0</v>
      </c>
      <c r="AE57" s="168">
        <v>9379.0</v>
      </c>
      <c r="AF57" s="168">
        <v>483.0</v>
      </c>
      <c r="AH57" s="128"/>
      <c r="AI57" s="175">
        <v>44136.375</v>
      </c>
      <c r="AJ57" s="175">
        <v>44136.79652777778</v>
      </c>
      <c r="AK57" s="173" t="s">
        <v>347</v>
      </c>
      <c r="AL57" s="173" t="s">
        <v>336</v>
      </c>
      <c r="AM57" s="173" t="s">
        <v>314</v>
      </c>
      <c r="AN57" s="173" t="s">
        <v>315</v>
      </c>
      <c r="AQ57" s="128"/>
      <c r="AR57" s="128"/>
      <c r="AS57" s="128"/>
      <c r="AT57" s="128"/>
      <c r="AU57" s="128"/>
      <c r="AV57" s="128"/>
    </row>
    <row r="58" ht="16.5" customHeight="1">
      <c r="A58" s="172">
        <v>44135.0</v>
      </c>
      <c r="B58" s="173" t="s">
        <v>208</v>
      </c>
      <c r="C58" s="128"/>
      <c r="D58" s="128"/>
      <c r="E58" s="128"/>
      <c r="F58" s="128"/>
      <c r="G58" s="128"/>
      <c r="H58" s="128"/>
      <c r="I58" s="173">
        <v>32170.0</v>
      </c>
      <c r="J58" s="128"/>
      <c r="K58" s="128"/>
      <c r="L58" s="173">
        <v>33039.0</v>
      </c>
      <c r="M58" s="128"/>
      <c r="N58" s="128"/>
      <c r="O58" s="128"/>
      <c r="P58" s="173">
        <v>616594.0</v>
      </c>
      <c r="Q58" s="128"/>
      <c r="R58" s="128"/>
      <c r="S58" s="173">
        <v>11084.0</v>
      </c>
      <c r="T58" s="128"/>
      <c r="U58" s="173">
        <v>345085.0</v>
      </c>
      <c r="V58" s="168">
        <v>11084.0</v>
      </c>
      <c r="W58" s="168">
        <v>334001.0</v>
      </c>
      <c r="Y58" s="168">
        <v>42.0</v>
      </c>
      <c r="Z58" s="174">
        <v>779.0</v>
      </c>
      <c r="AB58" s="168">
        <v>255.0</v>
      </c>
      <c r="AE58" s="168">
        <v>9263.0</v>
      </c>
      <c r="AF58" s="168">
        <v>483.0</v>
      </c>
      <c r="AH58" s="128"/>
      <c r="AI58" s="175">
        <v>44135.375</v>
      </c>
      <c r="AJ58" s="175">
        <v>44135.709027777775</v>
      </c>
      <c r="AK58" s="173" t="s">
        <v>329</v>
      </c>
      <c r="AL58" s="173" t="s">
        <v>317</v>
      </c>
      <c r="AM58" s="173" t="s">
        <v>314</v>
      </c>
      <c r="AN58" s="173" t="s">
        <v>315</v>
      </c>
      <c r="AQ58" s="128"/>
      <c r="AR58" s="128"/>
      <c r="AS58" s="128"/>
      <c r="AT58" s="128"/>
      <c r="AU58" s="128"/>
      <c r="AV58" s="128"/>
    </row>
    <row r="59" ht="16.5" customHeight="1">
      <c r="A59" s="172">
        <v>44134.0</v>
      </c>
      <c r="B59" s="173" t="s">
        <v>208</v>
      </c>
      <c r="C59" s="128"/>
      <c r="D59" s="128"/>
      <c r="E59" s="128"/>
      <c r="F59" s="128"/>
      <c r="G59" s="128"/>
      <c r="H59" s="128"/>
      <c r="I59" s="173">
        <v>32135.0</v>
      </c>
      <c r="J59" s="128"/>
      <c r="K59" s="128"/>
      <c r="L59" s="173">
        <v>33004.0</v>
      </c>
      <c r="M59" s="128"/>
      <c r="N59" s="128"/>
      <c r="O59" s="128"/>
      <c r="P59" s="173">
        <v>609924.0</v>
      </c>
      <c r="Q59" s="128"/>
      <c r="R59" s="128"/>
      <c r="S59" s="173">
        <v>10884.0</v>
      </c>
      <c r="T59" s="128"/>
      <c r="U59" s="173">
        <v>338696.0</v>
      </c>
      <c r="V59" s="168">
        <v>10884.0</v>
      </c>
      <c r="W59" s="168">
        <v>327812.0</v>
      </c>
      <c r="Y59" s="168">
        <v>30.0</v>
      </c>
      <c r="Z59" s="174">
        <v>777.0</v>
      </c>
      <c r="AB59" s="168">
        <v>254.0</v>
      </c>
      <c r="AE59" s="168">
        <v>9186.0</v>
      </c>
      <c r="AF59" s="168">
        <v>482.0</v>
      </c>
      <c r="AH59" s="128"/>
      <c r="AI59" s="175">
        <v>44134.375</v>
      </c>
      <c r="AJ59" s="175">
        <v>44134.72777777778</v>
      </c>
      <c r="AK59" s="173" t="s">
        <v>353</v>
      </c>
      <c r="AL59" s="173" t="s">
        <v>336</v>
      </c>
      <c r="AM59" s="173" t="s">
        <v>314</v>
      </c>
      <c r="AN59" s="173" t="s">
        <v>315</v>
      </c>
      <c r="AQ59" s="128"/>
      <c r="AR59" s="128"/>
      <c r="AS59" s="128"/>
      <c r="AT59" s="128"/>
      <c r="AU59" s="128"/>
      <c r="AV59" s="128"/>
    </row>
    <row r="60" ht="16.5" customHeight="1">
      <c r="A60" s="172">
        <v>44133.0</v>
      </c>
      <c r="B60" s="173" t="s">
        <v>208</v>
      </c>
      <c r="C60" s="128"/>
      <c r="D60" s="128"/>
      <c r="E60" s="128"/>
      <c r="F60" s="128"/>
      <c r="G60" s="128"/>
      <c r="H60" s="128"/>
      <c r="I60" s="173">
        <v>32108.0</v>
      </c>
      <c r="J60" s="128"/>
      <c r="K60" s="128"/>
      <c r="L60" s="173">
        <v>32973.0</v>
      </c>
      <c r="M60" s="128"/>
      <c r="N60" s="128"/>
      <c r="O60" s="128"/>
      <c r="P60" s="173">
        <v>602730.0</v>
      </c>
      <c r="Q60" s="128"/>
      <c r="R60" s="128"/>
      <c r="S60" s="173">
        <v>10768.0</v>
      </c>
      <c r="T60" s="128"/>
      <c r="U60" s="173">
        <v>338508.0</v>
      </c>
      <c r="V60" s="168">
        <v>10768.0</v>
      </c>
      <c r="W60" s="168">
        <v>327740.0</v>
      </c>
      <c r="Y60" s="168">
        <v>30.0</v>
      </c>
      <c r="Z60" s="174">
        <v>775.0</v>
      </c>
      <c r="AB60" s="168">
        <v>253.0</v>
      </c>
      <c r="AE60" s="168">
        <v>9180.0</v>
      </c>
      <c r="AF60" s="168">
        <v>482.0</v>
      </c>
      <c r="AH60" s="128"/>
      <c r="AI60" s="175">
        <v>44133.375</v>
      </c>
      <c r="AJ60" s="175">
        <v>44133.7125</v>
      </c>
      <c r="AK60" s="173" t="s">
        <v>354</v>
      </c>
      <c r="AL60" s="173" t="s">
        <v>342</v>
      </c>
      <c r="AM60" s="173" t="s">
        <v>314</v>
      </c>
      <c r="AN60" s="173" t="s">
        <v>315</v>
      </c>
      <c r="AQ60" s="128"/>
      <c r="AR60" s="128"/>
      <c r="AS60" s="128"/>
      <c r="AT60" s="128"/>
      <c r="AU60" s="128"/>
      <c r="AV60" s="128"/>
    </row>
    <row r="61" ht="16.5" customHeight="1">
      <c r="A61" s="172">
        <v>44132.0</v>
      </c>
      <c r="B61" s="173" t="s">
        <v>208</v>
      </c>
      <c r="C61" s="128"/>
      <c r="D61" s="128"/>
      <c r="E61" s="128"/>
      <c r="F61" s="128"/>
      <c r="G61" s="128"/>
      <c r="H61" s="128"/>
      <c r="I61" s="173">
        <v>32082.0</v>
      </c>
      <c r="J61" s="128"/>
      <c r="K61" s="128"/>
      <c r="L61" s="173">
        <v>32940.0</v>
      </c>
      <c r="M61" s="128"/>
      <c r="N61" s="128"/>
      <c r="O61" s="128"/>
      <c r="P61" s="173">
        <v>595707.0</v>
      </c>
      <c r="Q61" s="128"/>
      <c r="R61" s="128"/>
      <c r="S61" s="173">
        <v>10641.0</v>
      </c>
      <c r="T61" s="128"/>
      <c r="U61" s="173">
        <v>336063.0</v>
      </c>
      <c r="V61" s="168">
        <v>10641.0</v>
      </c>
      <c r="W61" s="168">
        <v>325422.0</v>
      </c>
      <c r="Y61" s="168">
        <v>29.0</v>
      </c>
      <c r="Z61" s="174">
        <v>775.0</v>
      </c>
      <c r="AB61" s="168">
        <v>250.0</v>
      </c>
      <c r="AE61" s="168">
        <v>9129.0</v>
      </c>
      <c r="AF61" s="168">
        <v>478.0</v>
      </c>
      <c r="AH61" s="128"/>
      <c r="AI61" s="175">
        <v>44132.375</v>
      </c>
      <c r="AJ61" s="175">
        <v>44132.72777777778</v>
      </c>
      <c r="AK61" s="173" t="s">
        <v>344</v>
      </c>
      <c r="AL61" s="173" t="s">
        <v>319</v>
      </c>
      <c r="AM61" s="173" t="s">
        <v>314</v>
      </c>
      <c r="AN61" s="173" t="s">
        <v>315</v>
      </c>
      <c r="AQ61" s="128"/>
      <c r="AR61" s="128"/>
      <c r="AS61" s="128"/>
      <c r="AT61" s="128"/>
      <c r="AU61" s="128"/>
      <c r="AV61" s="128"/>
    </row>
    <row r="62" ht="16.5" customHeight="1">
      <c r="A62" s="172">
        <v>44131.0</v>
      </c>
      <c r="B62" s="173" t="s">
        <v>208</v>
      </c>
      <c r="C62" s="128"/>
      <c r="D62" s="128"/>
      <c r="E62" s="128"/>
      <c r="F62" s="128"/>
      <c r="G62" s="128"/>
      <c r="H62" s="128"/>
      <c r="I62" s="173">
        <v>32004.0</v>
      </c>
      <c r="J62" s="128"/>
      <c r="K62" s="128"/>
      <c r="L62" s="173">
        <v>32897.0</v>
      </c>
      <c r="M62" s="128"/>
      <c r="N62" s="128"/>
      <c r="O62" s="128"/>
      <c r="P62" s="173">
        <v>590364.0</v>
      </c>
      <c r="Q62" s="128"/>
      <c r="R62" s="128"/>
      <c r="S62" s="173">
        <v>10531.0</v>
      </c>
      <c r="T62" s="128"/>
      <c r="U62" s="173">
        <v>334409.0</v>
      </c>
      <c r="V62" s="168">
        <v>10531.0</v>
      </c>
      <c r="W62" s="168">
        <v>323878.0</v>
      </c>
      <c r="Y62" s="168">
        <v>31.0</v>
      </c>
      <c r="Z62" s="174">
        <v>771.0</v>
      </c>
      <c r="AB62" s="168">
        <v>248.0</v>
      </c>
      <c r="AE62" s="168">
        <v>8989.0</v>
      </c>
      <c r="AF62" s="168">
        <v>475.0</v>
      </c>
      <c r="AH62" s="128"/>
      <c r="AI62" s="175">
        <v>44131.375</v>
      </c>
      <c r="AJ62" s="175">
        <v>44131.70416666666</v>
      </c>
      <c r="AK62" s="173" t="s">
        <v>355</v>
      </c>
      <c r="AL62" s="173" t="s">
        <v>342</v>
      </c>
      <c r="AM62" s="173" t="s">
        <v>314</v>
      </c>
      <c r="AN62" s="173" t="s">
        <v>315</v>
      </c>
      <c r="AQ62" s="128"/>
      <c r="AR62" s="128"/>
      <c r="AS62" s="128"/>
      <c r="AT62" s="128"/>
      <c r="AU62" s="128"/>
      <c r="AV62" s="128"/>
    </row>
    <row r="63" ht="16.5" customHeight="1">
      <c r="A63" s="172">
        <v>44130.0</v>
      </c>
      <c r="B63" s="173" t="s">
        <v>208</v>
      </c>
      <c r="C63" s="128"/>
      <c r="D63" s="128"/>
      <c r="E63" s="128"/>
      <c r="F63" s="128"/>
      <c r="G63" s="128"/>
      <c r="H63" s="128"/>
      <c r="I63" s="173">
        <v>32015.0</v>
      </c>
      <c r="J63" s="128"/>
      <c r="K63" s="128"/>
      <c r="L63" s="173">
        <v>32866.0</v>
      </c>
      <c r="M63" s="128"/>
      <c r="N63" s="128"/>
      <c r="O63" s="128"/>
      <c r="P63" s="173">
        <v>585210.0</v>
      </c>
      <c r="Q63" s="128"/>
      <c r="R63" s="128"/>
      <c r="S63" s="173">
        <v>10397.0</v>
      </c>
      <c r="T63" s="128"/>
      <c r="U63" s="173">
        <v>333115.0</v>
      </c>
      <c r="V63" s="168">
        <v>10397.0</v>
      </c>
      <c r="W63" s="168">
        <v>322718.0</v>
      </c>
      <c r="Y63" s="168">
        <v>25.0</v>
      </c>
      <c r="Z63" s="174">
        <v>768.0</v>
      </c>
      <c r="AB63" s="168">
        <v>247.0</v>
      </c>
      <c r="AE63" s="168">
        <v>8920.0</v>
      </c>
      <c r="AF63" s="168">
        <v>475.0</v>
      </c>
      <c r="AH63" s="128"/>
      <c r="AI63" s="175">
        <v>44130.375</v>
      </c>
      <c r="AJ63" s="175">
        <v>44130.74722222222</v>
      </c>
      <c r="AK63" s="173" t="s">
        <v>319</v>
      </c>
      <c r="AL63" s="173" t="s">
        <v>317</v>
      </c>
      <c r="AM63" s="173" t="s">
        <v>314</v>
      </c>
      <c r="AN63" s="173" t="s">
        <v>315</v>
      </c>
      <c r="AQ63" s="128"/>
      <c r="AR63" s="128"/>
      <c r="AS63" s="128"/>
      <c r="AT63" s="128"/>
      <c r="AU63" s="128"/>
      <c r="AV63" s="128"/>
    </row>
    <row r="64" ht="16.5" customHeight="1">
      <c r="A64" s="172">
        <v>44129.0</v>
      </c>
      <c r="B64" s="173" t="s">
        <v>208</v>
      </c>
      <c r="C64" s="128"/>
      <c r="D64" s="128"/>
      <c r="E64" s="128"/>
      <c r="F64" s="128"/>
      <c r="G64" s="128"/>
      <c r="H64" s="128"/>
      <c r="I64" s="173">
        <v>31995.0</v>
      </c>
      <c r="J64" s="128"/>
      <c r="K64" s="128"/>
      <c r="L64" s="173">
        <v>32840.0</v>
      </c>
      <c r="M64" s="128"/>
      <c r="N64" s="128"/>
      <c r="O64" s="128"/>
      <c r="P64" s="173">
        <v>579186.0</v>
      </c>
      <c r="Q64" s="128"/>
      <c r="R64" s="128"/>
      <c r="S64" s="173">
        <v>10328.0</v>
      </c>
      <c r="T64" s="128"/>
      <c r="U64" s="173">
        <v>331561.0</v>
      </c>
      <c r="V64" s="168">
        <v>10328.0</v>
      </c>
      <c r="W64" s="168">
        <v>321233.0</v>
      </c>
      <c r="Y64" s="168">
        <v>23.0</v>
      </c>
      <c r="Z64" s="174">
        <v>766.0</v>
      </c>
      <c r="AB64" s="168">
        <v>246.0</v>
      </c>
      <c r="AE64" s="168">
        <v>8823.0</v>
      </c>
      <c r="AF64" s="168">
        <v>473.0</v>
      </c>
      <c r="AH64" s="128"/>
      <c r="AI64" s="175">
        <v>44129.375</v>
      </c>
      <c r="AJ64" s="175">
        <v>44129.742361111115</v>
      </c>
      <c r="AK64" s="173" t="s">
        <v>321</v>
      </c>
      <c r="AL64" s="173" t="s">
        <v>341</v>
      </c>
      <c r="AM64" s="173" t="s">
        <v>314</v>
      </c>
      <c r="AN64" s="173" t="s">
        <v>315</v>
      </c>
      <c r="AQ64" s="128"/>
      <c r="AR64" s="128"/>
      <c r="AS64" s="128"/>
      <c r="AT64" s="128"/>
      <c r="AU64" s="128"/>
      <c r="AV64" s="128"/>
    </row>
    <row r="65" ht="16.5" customHeight="1">
      <c r="A65" s="172">
        <v>44128.0</v>
      </c>
      <c r="B65" s="173" t="s">
        <v>208</v>
      </c>
      <c r="C65" s="128"/>
      <c r="D65" s="128"/>
      <c r="E65" s="128"/>
      <c r="F65" s="128"/>
      <c r="G65" s="128"/>
      <c r="H65" s="128"/>
      <c r="I65" s="173">
        <v>31958.0</v>
      </c>
      <c r="J65" s="128"/>
      <c r="K65" s="128"/>
      <c r="L65" s="173">
        <v>32801.0</v>
      </c>
      <c r="M65" s="128"/>
      <c r="N65" s="128"/>
      <c r="O65" s="128"/>
      <c r="P65" s="173">
        <v>574187.0</v>
      </c>
      <c r="Q65" s="128"/>
      <c r="R65" s="128"/>
      <c r="S65" s="173">
        <v>10238.0</v>
      </c>
      <c r="T65" s="128"/>
      <c r="U65" s="173">
        <v>329057.0</v>
      </c>
      <c r="V65" s="168">
        <v>10238.0</v>
      </c>
      <c r="W65" s="168">
        <v>318819.0</v>
      </c>
      <c r="Y65" s="168">
        <v>19.0</v>
      </c>
      <c r="Z65" s="174">
        <v>765.0</v>
      </c>
      <c r="AB65" s="168">
        <v>246.0</v>
      </c>
      <c r="AE65" s="168">
        <v>8819.0</v>
      </c>
      <c r="AF65" s="168">
        <v>473.0</v>
      </c>
      <c r="AH65" s="128"/>
      <c r="AI65" s="175">
        <v>44128.375</v>
      </c>
      <c r="AJ65" s="175">
        <v>44128.71597222222</v>
      </c>
      <c r="AK65" s="173" t="s">
        <v>319</v>
      </c>
      <c r="AL65" s="173" t="s">
        <v>350</v>
      </c>
      <c r="AM65" s="173" t="s">
        <v>314</v>
      </c>
      <c r="AN65" s="173" t="s">
        <v>315</v>
      </c>
      <c r="AQ65" s="128"/>
      <c r="AR65" s="128"/>
      <c r="AS65" s="128"/>
      <c r="AT65" s="128"/>
      <c r="AU65" s="128"/>
      <c r="AV65" s="128"/>
    </row>
    <row r="66" ht="16.5" customHeight="1">
      <c r="A66" s="172">
        <v>44127.0</v>
      </c>
      <c r="B66" s="173" t="s">
        <v>208</v>
      </c>
      <c r="C66" s="128"/>
      <c r="D66" s="128"/>
      <c r="E66" s="128"/>
      <c r="F66" s="128"/>
      <c r="G66" s="128"/>
      <c r="H66" s="128"/>
      <c r="I66" s="173">
        <v>31919.0</v>
      </c>
      <c r="J66" s="128"/>
      <c r="K66" s="128"/>
      <c r="L66" s="173">
        <v>32765.0</v>
      </c>
      <c r="M66" s="128"/>
      <c r="N66" s="128"/>
      <c r="O66" s="128"/>
      <c r="P66" s="173">
        <v>567595.0</v>
      </c>
      <c r="Q66" s="128"/>
      <c r="R66" s="128"/>
      <c r="S66" s="173">
        <v>10112.0</v>
      </c>
      <c r="T66" s="128"/>
      <c r="U66" s="173">
        <v>326151.0</v>
      </c>
      <c r="V66" s="168">
        <v>10112.0</v>
      </c>
      <c r="W66" s="168">
        <v>316039.0</v>
      </c>
      <c r="Y66" s="168">
        <v>15.0</v>
      </c>
      <c r="Z66" s="174">
        <v>765.0</v>
      </c>
      <c r="AB66" s="168">
        <v>246.0</v>
      </c>
      <c r="AE66" s="168">
        <v>8745.0</v>
      </c>
      <c r="AF66" s="168">
        <v>471.0</v>
      </c>
      <c r="AH66" s="128"/>
      <c r="AI66" s="175">
        <v>44127.375</v>
      </c>
      <c r="AJ66" s="175">
        <v>44127.711111111115</v>
      </c>
      <c r="AK66" s="173" t="s">
        <v>356</v>
      </c>
      <c r="AL66" s="173" t="s">
        <v>319</v>
      </c>
      <c r="AM66" s="173" t="s">
        <v>314</v>
      </c>
      <c r="AN66" s="173" t="s">
        <v>315</v>
      </c>
      <c r="AQ66" s="128"/>
      <c r="AR66" s="128"/>
      <c r="AS66" s="128"/>
      <c r="AT66" s="128"/>
      <c r="AU66" s="128"/>
      <c r="AV66" s="128"/>
    </row>
    <row r="67" ht="16.5" customHeight="1">
      <c r="A67" s="172">
        <v>44126.0</v>
      </c>
      <c r="B67" s="173" t="s">
        <v>208</v>
      </c>
      <c r="C67" s="128"/>
      <c r="D67" s="128"/>
      <c r="E67" s="128"/>
      <c r="F67" s="128"/>
      <c r="G67" s="128"/>
      <c r="H67" s="128"/>
      <c r="I67" s="173">
        <v>31879.0</v>
      </c>
      <c r="J67" s="128"/>
      <c r="K67" s="128"/>
      <c r="L67" s="173">
        <v>32710.0</v>
      </c>
      <c r="M67" s="128"/>
      <c r="N67" s="128"/>
      <c r="O67" s="128"/>
      <c r="P67" s="173">
        <v>561032.0</v>
      </c>
      <c r="Q67" s="128"/>
      <c r="R67" s="128"/>
      <c r="S67" s="173">
        <v>9994.0</v>
      </c>
      <c r="T67" s="128"/>
      <c r="U67" s="173">
        <v>323173.0</v>
      </c>
      <c r="V67" s="168">
        <v>9994.0</v>
      </c>
      <c r="W67" s="168">
        <v>313179.0</v>
      </c>
      <c r="Y67" s="168">
        <v>18.0</v>
      </c>
      <c r="Z67" s="174">
        <v>765.0</v>
      </c>
      <c r="AB67" s="168">
        <v>246.0</v>
      </c>
      <c r="AE67" s="168">
        <v>8692.0</v>
      </c>
      <c r="AF67" s="168">
        <v>470.0</v>
      </c>
      <c r="AH67" s="128"/>
      <c r="AI67" s="175">
        <v>44126.375</v>
      </c>
      <c r="AJ67" s="175">
        <v>44126.691666666666</v>
      </c>
      <c r="AK67" s="173" t="s">
        <v>357</v>
      </c>
      <c r="AL67" s="173" t="s">
        <v>342</v>
      </c>
      <c r="AM67" s="173" t="s">
        <v>314</v>
      </c>
      <c r="AN67" s="173" t="s">
        <v>315</v>
      </c>
      <c r="AQ67" s="128"/>
      <c r="AR67" s="128"/>
      <c r="AS67" s="128"/>
      <c r="AT67" s="128"/>
      <c r="AU67" s="128"/>
      <c r="AV67" s="128"/>
    </row>
    <row r="68" ht="16.5" customHeight="1">
      <c r="A68" s="172">
        <v>44125.0</v>
      </c>
      <c r="B68" s="173" t="s">
        <v>208</v>
      </c>
      <c r="C68" s="128"/>
      <c r="D68" s="128"/>
      <c r="E68" s="128"/>
      <c r="F68" s="128"/>
      <c r="G68" s="128"/>
      <c r="H68" s="128"/>
      <c r="I68" s="173">
        <v>31852.0</v>
      </c>
      <c r="J68" s="128"/>
      <c r="K68" s="128"/>
      <c r="L68" s="173">
        <v>32680.0</v>
      </c>
      <c r="M68" s="128"/>
      <c r="N68" s="128"/>
      <c r="O68" s="128"/>
      <c r="P68" s="173">
        <v>552925.0</v>
      </c>
      <c r="Q68" s="128"/>
      <c r="R68" s="128"/>
      <c r="S68" s="173">
        <v>9917.0</v>
      </c>
      <c r="T68" s="128"/>
      <c r="U68" s="173">
        <v>318292.0</v>
      </c>
      <c r="V68" s="168">
        <v>9917.0</v>
      </c>
      <c r="W68" s="168">
        <v>308375.0</v>
      </c>
      <c r="Y68" s="168">
        <v>14.0</v>
      </c>
      <c r="Z68" s="174">
        <v>763.0</v>
      </c>
      <c r="AB68" s="168">
        <v>246.0</v>
      </c>
      <c r="AE68" s="168">
        <v>8650.0</v>
      </c>
      <c r="AF68" s="168">
        <v>469.0</v>
      </c>
      <c r="AH68" s="128"/>
      <c r="AI68" s="175">
        <v>44125.375</v>
      </c>
      <c r="AJ68" s="175">
        <v>44125.77569444444</v>
      </c>
      <c r="AK68" s="173" t="s">
        <v>319</v>
      </c>
      <c r="AL68" s="173" t="s">
        <v>351</v>
      </c>
      <c r="AM68" s="173" t="s">
        <v>314</v>
      </c>
      <c r="AN68" s="173" t="s">
        <v>315</v>
      </c>
      <c r="AQ68" s="128"/>
      <c r="AR68" s="128"/>
      <c r="AS68" s="128"/>
      <c r="AT68" s="128"/>
      <c r="AU68" s="128"/>
      <c r="AV68" s="128"/>
    </row>
    <row r="69" ht="16.5" customHeight="1">
      <c r="A69" s="172">
        <v>44124.0</v>
      </c>
      <c r="B69" s="173" t="s">
        <v>208</v>
      </c>
      <c r="C69" s="128"/>
      <c r="D69" s="128"/>
      <c r="E69" s="128"/>
      <c r="F69" s="128"/>
      <c r="G69" s="128"/>
      <c r="H69" s="128"/>
      <c r="I69" s="173">
        <v>31802.0</v>
      </c>
      <c r="J69" s="128"/>
      <c r="K69" s="128"/>
      <c r="L69" s="173">
        <v>32594.0</v>
      </c>
      <c r="M69" s="128"/>
      <c r="N69" s="128"/>
      <c r="O69" s="128"/>
      <c r="P69" s="173">
        <v>543562.0</v>
      </c>
      <c r="Q69" s="128"/>
      <c r="R69" s="128"/>
      <c r="S69" s="173">
        <v>9828.0</v>
      </c>
      <c r="T69" s="128"/>
      <c r="U69" s="173">
        <v>316091.0</v>
      </c>
      <c r="V69" s="168">
        <v>9828.0</v>
      </c>
      <c r="W69" s="168">
        <v>306263.0</v>
      </c>
      <c r="Y69" s="168">
        <v>16.0</v>
      </c>
      <c r="Z69" s="174">
        <v>763.0</v>
      </c>
      <c r="AB69" s="168">
        <v>246.0</v>
      </c>
      <c r="AE69" s="168">
        <v>8536.0</v>
      </c>
      <c r="AF69" s="168">
        <v>468.0</v>
      </c>
      <c r="AH69" s="128"/>
      <c r="AI69" s="175">
        <v>44124.375</v>
      </c>
      <c r="AJ69" s="175">
        <v>44124.76527777778</v>
      </c>
      <c r="AK69" s="173" t="s">
        <v>346</v>
      </c>
      <c r="AL69" s="173" t="s">
        <v>321</v>
      </c>
      <c r="AM69" s="173" t="s">
        <v>314</v>
      </c>
      <c r="AN69" s="173" t="s">
        <v>315</v>
      </c>
      <c r="AQ69" s="128"/>
      <c r="AR69" s="128"/>
      <c r="AS69" s="128"/>
      <c r="AT69" s="128"/>
      <c r="AU69" s="128"/>
      <c r="AV69" s="128"/>
    </row>
    <row r="70" ht="16.5" customHeight="1">
      <c r="A70" s="172">
        <v>44123.0</v>
      </c>
      <c r="B70" s="173" t="s">
        <v>208</v>
      </c>
      <c r="C70" s="128"/>
      <c r="D70" s="128"/>
      <c r="E70" s="128"/>
      <c r="F70" s="128"/>
      <c r="G70" s="128"/>
      <c r="H70" s="128"/>
      <c r="I70" s="173">
        <v>31773.0</v>
      </c>
      <c r="J70" s="128"/>
      <c r="K70" s="128"/>
      <c r="L70" s="173">
        <v>32594.0</v>
      </c>
      <c r="M70" s="128"/>
      <c r="N70" s="128"/>
      <c r="O70" s="128"/>
      <c r="P70" s="173">
        <v>543562.0</v>
      </c>
      <c r="Q70" s="128"/>
      <c r="R70" s="128"/>
      <c r="S70" s="173">
        <v>9746.0</v>
      </c>
      <c r="T70" s="128"/>
      <c r="U70" s="173">
        <v>314806.0</v>
      </c>
      <c r="V70" s="168">
        <v>9746.0</v>
      </c>
      <c r="W70" s="168">
        <v>305060.0</v>
      </c>
      <c r="Y70" s="168">
        <v>16.0</v>
      </c>
      <c r="Z70" s="174">
        <v>761.0</v>
      </c>
      <c r="AB70" s="168">
        <v>246.0</v>
      </c>
      <c r="AE70" s="168">
        <v>8258.0</v>
      </c>
      <c r="AF70" s="168">
        <v>468.0</v>
      </c>
      <c r="AH70" s="128"/>
      <c r="AI70" s="175">
        <v>44123.375</v>
      </c>
      <c r="AJ70" s="175">
        <v>44123.71666666667</v>
      </c>
      <c r="AK70" s="173" t="s">
        <v>357</v>
      </c>
      <c r="AL70" s="173" t="s">
        <v>329</v>
      </c>
      <c r="AM70" s="173" t="s">
        <v>314</v>
      </c>
      <c r="AN70" s="173" t="s">
        <v>315</v>
      </c>
      <c r="AQ70" s="128"/>
      <c r="AR70" s="128"/>
      <c r="AS70" s="128"/>
      <c r="AT70" s="128"/>
      <c r="AU70" s="128"/>
      <c r="AV70" s="128"/>
    </row>
    <row r="71" ht="16.5" customHeight="1">
      <c r="A71" s="172">
        <v>44122.0</v>
      </c>
      <c r="B71" s="173" t="s">
        <v>208</v>
      </c>
      <c r="C71" s="128"/>
      <c r="D71" s="128"/>
      <c r="E71" s="128"/>
      <c r="F71" s="128"/>
      <c r="G71" s="128"/>
      <c r="H71" s="128"/>
      <c r="I71" s="173">
        <v>31764.0</v>
      </c>
      <c r="J71" s="128"/>
      <c r="K71" s="128"/>
      <c r="L71" s="173">
        <v>32583.0</v>
      </c>
      <c r="M71" s="128"/>
      <c r="N71" s="128"/>
      <c r="O71" s="128"/>
      <c r="P71" s="173">
        <v>538613.0</v>
      </c>
      <c r="Q71" s="128"/>
      <c r="R71" s="128"/>
      <c r="S71" s="173">
        <v>9694.0</v>
      </c>
      <c r="T71" s="128"/>
      <c r="U71" s="173">
        <v>313364.0</v>
      </c>
      <c r="V71" s="168">
        <v>9694.0</v>
      </c>
      <c r="W71" s="168">
        <v>303670.0</v>
      </c>
      <c r="Y71" s="168">
        <v>17.0</v>
      </c>
      <c r="Z71" s="174">
        <v>761.0</v>
      </c>
      <c r="AB71" s="168">
        <v>246.0</v>
      </c>
      <c r="AE71" s="168">
        <v>8256.0</v>
      </c>
      <c r="AF71" s="168">
        <v>467.0</v>
      </c>
      <c r="AH71" s="128"/>
      <c r="AI71" s="175">
        <v>44122.375</v>
      </c>
      <c r="AJ71" s="175">
        <v>44122.74722222222</v>
      </c>
      <c r="AK71" s="173" t="s">
        <v>344</v>
      </c>
      <c r="AL71" s="173" t="s">
        <v>336</v>
      </c>
      <c r="AM71" s="173" t="s">
        <v>314</v>
      </c>
      <c r="AN71" s="173" t="s">
        <v>315</v>
      </c>
      <c r="AQ71" s="128"/>
      <c r="AR71" s="128"/>
      <c r="AS71" s="128"/>
      <c r="AT71" s="128"/>
      <c r="AU71" s="128"/>
      <c r="AV71" s="128"/>
    </row>
    <row r="72" ht="16.5" customHeight="1">
      <c r="A72" s="172">
        <v>44121.0</v>
      </c>
      <c r="B72" s="173" t="s">
        <v>208</v>
      </c>
      <c r="C72" s="128"/>
      <c r="D72" s="128"/>
      <c r="E72" s="128"/>
      <c r="F72" s="128"/>
      <c r="G72" s="128"/>
      <c r="H72" s="128"/>
      <c r="I72" s="173">
        <v>31731.0</v>
      </c>
      <c r="J72" s="128"/>
      <c r="K72" s="128"/>
      <c r="L72" s="173">
        <v>32487.0</v>
      </c>
      <c r="M72" s="128"/>
      <c r="N72" s="128"/>
      <c r="O72" s="128"/>
      <c r="P72" s="173">
        <v>523341.0</v>
      </c>
      <c r="Q72" s="128"/>
      <c r="R72" s="128"/>
      <c r="S72" s="173">
        <v>9625.0</v>
      </c>
      <c r="T72" s="128"/>
      <c r="U72" s="173">
        <v>311615.0</v>
      </c>
      <c r="V72" s="168">
        <v>9625.0</v>
      </c>
      <c r="W72" s="168">
        <v>301990.0</v>
      </c>
      <c r="Y72" s="168">
        <v>18.0</v>
      </c>
      <c r="Z72" s="174">
        <v>761.0</v>
      </c>
      <c r="AB72" s="168">
        <v>246.0</v>
      </c>
      <c r="AE72" s="168">
        <v>8222.0</v>
      </c>
      <c r="AF72" s="168">
        <v>466.0</v>
      </c>
      <c r="AH72" s="128"/>
      <c r="AI72" s="175">
        <v>44121.375</v>
      </c>
      <c r="AJ72" s="175">
        <v>44121.71388888889</v>
      </c>
      <c r="AK72" s="173" t="s">
        <v>319</v>
      </c>
      <c r="AL72" s="173" t="s">
        <v>338</v>
      </c>
      <c r="AM72" s="173" t="s">
        <v>314</v>
      </c>
      <c r="AN72" s="173" t="s">
        <v>315</v>
      </c>
      <c r="AQ72" s="128"/>
      <c r="AR72" s="128"/>
      <c r="AS72" s="128"/>
      <c r="AT72" s="128"/>
      <c r="AU72" s="128"/>
      <c r="AV72" s="128"/>
    </row>
    <row r="73" ht="16.5" customHeight="1">
      <c r="A73" s="172">
        <v>44120.0</v>
      </c>
      <c r="B73" s="173" t="s">
        <v>208</v>
      </c>
      <c r="C73" s="128"/>
      <c r="D73" s="128"/>
      <c r="E73" s="128"/>
      <c r="F73" s="128"/>
      <c r="G73" s="128"/>
      <c r="H73" s="128"/>
      <c r="I73" s="173">
        <v>31675.0</v>
      </c>
      <c r="J73" s="128"/>
      <c r="K73" s="128"/>
      <c r="L73" s="173">
        <v>32487.0</v>
      </c>
      <c r="M73" s="128"/>
      <c r="N73" s="128"/>
      <c r="O73" s="128"/>
      <c r="P73" s="173">
        <v>523340.0</v>
      </c>
      <c r="Q73" s="128"/>
      <c r="R73" s="128"/>
      <c r="S73" s="173">
        <v>9514.0</v>
      </c>
      <c r="T73" s="128"/>
      <c r="U73" s="173">
        <v>305815.0</v>
      </c>
      <c r="V73" s="168">
        <v>9514.0</v>
      </c>
      <c r="W73" s="168">
        <v>296301.0</v>
      </c>
      <c r="Y73" s="168">
        <v>16.0</v>
      </c>
      <c r="Z73" s="174">
        <v>761.0</v>
      </c>
      <c r="AB73" s="168">
        <v>246.0</v>
      </c>
      <c r="AE73" s="168">
        <v>8155.0</v>
      </c>
      <c r="AF73" s="168">
        <v>465.0</v>
      </c>
      <c r="AH73" s="128"/>
      <c r="AI73" s="175">
        <v>44120.375</v>
      </c>
      <c r="AJ73" s="175">
        <v>44120.725</v>
      </c>
      <c r="AK73" s="173" t="s">
        <v>317</v>
      </c>
      <c r="AL73" s="173" t="s">
        <v>351</v>
      </c>
      <c r="AM73" s="173" t="s">
        <v>314</v>
      </c>
      <c r="AN73" s="173" t="s">
        <v>315</v>
      </c>
      <c r="AQ73" s="128"/>
      <c r="AR73" s="128"/>
      <c r="AS73" s="128"/>
      <c r="AT73" s="128"/>
      <c r="AU73" s="128"/>
      <c r="AV73" s="128"/>
    </row>
    <row r="74" ht="16.5" customHeight="1">
      <c r="A74" s="172">
        <v>44119.0</v>
      </c>
      <c r="B74" s="173" t="s">
        <v>208</v>
      </c>
      <c r="C74" s="128"/>
      <c r="D74" s="128"/>
      <c r="E74" s="128"/>
      <c r="F74" s="128"/>
      <c r="G74" s="128"/>
      <c r="H74" s="128"/>
      <c r="I74" s="173">
        <v>31654.0</v>
      </c>
      <c r="J74" s="128"/>
      <c r="K74" s="128"/>
      <c r="L74" s="173">
        <v>32460.0</v>
      </c>
      <c r="M74" s="128"/>
      <c r="N74" s="128"/>
      <c r="O74" s="128"/>
      <c r="P74" s="173">
        <v>518144.0</v>
      </c>
      <c r="Q74" s="128"/>
      <c r="R74" s="128"/>
      <c r="S74" s="173">
        <v>9426.0</v>
      </c>
      <c r="T74" s="128"/>
      <c r="U74" s="173">
        <v>303576.0</v>
      </c>
      <c r="V74" s="168">
        <v>9426.0</v>
      </c>
      <c r="W74" s="168">
        <v>294150.0</v>
      </c>
      <c r="Y74" s="168">
        <v>18.0</v>
      </c>
      <c r="Z74" s="174">
        <v>761.0</v>
      </c>
      <c r="AB74" s="168">
        <v>245.0</v>
      </c>
      <c r="AE74" s="168">
        <v>8134.0</v>
      </c>
      <c r="AF74" s="168">
        <v>463.0</v>
      </c>
      <c r="AH74" s="128"/>
      <c r="AI74" s="175">
        <v>44119.375</v>
      </c>
      <c r="AJ74" s="175">
        <v>44119.71041666667</v>
      </c>
      <c r="AK74" s="173" t="s">
        <v>358</v>
      </c>
      <c r="AL74" s="173" t="s">
        <v>321</v>
      </c>
      <c r="AM74" s="173" t="s">
        <v>314</v>
      </c>
      <c r="AN74" s="173" t="s">
        <v>315</v>
      </c>
      <c r="AQ74" s="128"/>
      <c r="AR74" s="128"/>
      <c r="AS74" s="128"/>
      <c r="AT74" s="128"/>
      <c r="AU74" s="128"/>
      <c r="AV74" s="128"/>
    </row>
    <row r="75" ht="16.5" customHeight="1">
      <c r="A75" s="172">
        <v>44118.0</v>
      </c>
      <c r="B75" s="173" t="s">
        <v>208</v>
      </c>
      <c r="C75" s="128"/>
      <c r="D75" s="128"/>
      <c r="E75" s="128"/>
      <c r="F75" s="128"/>
      <c r="G75" s="128"/>
      <c r="H75" s="128"/>
      <c r="I75" s="173">
        <v>31619.0</v>
      </c>
      <c r="J75" s="128"/>
      <c r="K75" s="128"/>
      <c r="L75" s="173">
        <v>32424.0</v>
      </c>
      <c r="M75" s="128"/>
      <c r="N75" s="128"/>
      <c r="O75" s="128"/>
      <c r="P75" s="173">
        <v>513452.0</v>
      </c>
      <c r="Q75" s="128"/>
      <c r="R75" s="128"/>
      <c r="S75" s="173">
        <v>9349.0</v>
      </c>
      <c r="T75" s="128"/>
      <c r="U75" s="173">
        <v>301619.0</v>
      </c>
      <c r="V75" s="168">
        <v>9349.0</v>
      </c>
      <c r="W75" s="168">
        <v>292270.0</v>
      </c>
      <c r="Y75" s="168">
        <v>19.0</v>
      </c>
      <c r="Z75" s="174">
        <v>760.0</v>
      </c>
      <c r="AB75" s="168">
        <v>245.0</v>
      </c>
      <c r="AE75" s="168">
        <v>8068.0</v>
      </c>
      <c r="AF75" s="168">
        <v>458.0</v>
      </c>
      <c r="AH75" s="128"/>
      <c r="AI75" s="175">
        <v>44118.375</v>
      </c>
      <c r="AJ75" s="175">
        <v>44118.79513888889</v>
      </c>
      <c r="AK75" s="173" t="s">
        <v>338</v>
      </c>
      <c r="AL75" s="173" t="s">
        <v>312</v>
      </c>
      <c r="AM75" s="173" t="s">
        <v>314</v>
      </c>
      <c r="AN75" s="173" t="s">
        <v>315</v>
      </c>
      <c r="AQ75" s="128"/>
      <c r="AR75" s="128"/>
      <c r="AS75" s="128"/>
      <c r="AT75" s="128"/>
      <c r="AU75" s="128"/>
      <c r="AV75" s="128"/>
    </row>
    <row r="76" ht="16.5" customHeight="1">
      <c r="A76" s="172">
        <v>44117.0</v>
      </c>
      <c r="B76" s="173" t="s">
        <v>208</v>
      </c>
      <c r="C76" s="128"/>
      <c r="D76" s="128"/>
      <c r="E76" s="128"/>
      <c r="F76" s="128"/>
      <c r="G76" s="128"/>
      <c r="H76" s="128"/>
      <c r="I76" s="173">
        <v>31580.0</v>
      </c>
      <c r="J76" s="128"/>
      <c r="K76" s="128"/>
      <c r="L76" s="173">
        <v>32384.0</v>
      </c>
      <c r="M76" s="128"/>
      <c r="N76" s="128"/>
      <c r="O76" s="128"/>
      <c r="P76" s="173">
        <v>508079.0</v>
      </c>
      <c r="Q76" s="128"/>
      <c r="R76" s="128"/>
      <c r="S76" s="173">
        <v>9279.0</v>
      </c>
      <c r="T76" s="128"/>
      <c r="U76" s="173">
        <v>297850.0</v>
      </c>
      <c r="V76" s="168">
        <v>9279.0</v>
      </c>
      <c r="W76" s="168">
        <v>288571.0</v>
      </c>
      <c r="Y76" s="168">
        <v>17.0</v>
      </c>
      <c r="Z76" s="174">
        <v>758.0</v>
      </c>
      <c r="AB76" s="168">
        <v>241.0</v>
      </c>
      <c r="AE76" s="168">
        <v>8036.0</v>
      </c>
      <c r="AF76" s="168">
        <v>456.0</v>
      </c>
      <c r="AH76" s="128"/>
      <c r="AI76" s="175">
        <v>44117.375</v>
      </c>
      <c r="AJ76" s="175">
        <v>44117.75902777778</v>
      </c>
      <c r="AK76" s="173" t="s">
        <v>342</v>
      </c>
      <c r="AL76" s="173" t="s">
        <v>321</v>
      </c>
      <c r="AM76" s="173" t="s">
        <v>314</v>
      </c>
      <c r="AN76" s="173" t="s">
        <v>315</v>
      </c>
      <c r="AQ76" s="128"/>
      <c r="AR76" s="128"/>
      <c r="AS76" s="128"/>
      <c r="AT76" s="128"/>
      <c r="AU76" s="128"/>
      <c r="AV76" s="128"/>
    </row>
    <row r="77" ht="16.5" customHeight="1">
      <c r="A77" s="172">
        <v>44116.0</v>
      </c>
      <c r="B77" s="173" t="s">
        <v>208</v>
      </c>
      <c r="C77" s="128"/>
      <c r="D77" s="128"/>
      <c r="E77" s="128"/>
      <c r="F77" s="128"/>
      <c r="G77" s="128"/>
      <c r="H77" s="128"/>
      <c r="I77" s="173">
        <v>31529.0</v>
      </c>
      <c r="J77" s="128"/>
      <c r="K77" s="128"/>
      <c r="L77" s="173">
        <v>32327.0</v>
      </c>
      <c r="M77" s="128"/>
      <c r="N77" s="128"/>
      <c r="O77" s="128"/>
      <c r="P77" s="173">
        <v>497910.0</v>
      </c>
      <c r="Q77" s="128"/>
      <c r="R77" s="128"/>
      <c r="S77" s="173">
        <v>9143.0</v>
      </c>
      <c r="T77" s="128"/>
      <c r="U77" s="173">
        <v>293576.0</v>
      </c>
      <c r="V77" s="168">
        <v>9143.0</v>
      </c>
      <c r="W77" s="168">
        <v>284433.0</v>
      </c>
      <c r="Y77" s="168">
        <v>22.0</v>
      </c>
      <c r="Z77" s="174">
        <v>752.0</v>
      </c>
      <c r="AB77" s="168">
        <v>238.0</v>
      </c>
      <c r="AE77" s="168">
        <v>8002.0</v>
      </c>
      <c r="AF77" s="168">
        <v>456.0</v>
      </c>
      <c r="AH77" s="128"/>
      <c r="AI77" s="175">
        <v>44115.375</v>
      </c>
      <c r="AJ77" s="175">
        <v>44116.7</v>
      </c>
      <c r="AK77" s="173" t="s">
        <v>359</v>
      </c>
      <c r="AL77" s="173" t="s">
        <v>336</v>
      </c>
      <c r="AM77" s="173" t="s">
        <v>314</v>
      </c>
      <c r="AN77" s="173" t="s">
        <v>315</v>
      </c>
      <c r="AQ77" s="128"/>
      <c r="AR77" s="128"/>
      <c r="AS77" s="128"/>
      <c r="AT77" s="128"/>
      <c r="AU77" s="128"/>
      <c r="AV77" s="128"/>
    </row>
    <row r="78" ht="16.5" customHeight="1">
      <c r="A78" s="172">
        <v>44115.0</v>
      </c>
      <c r="B78" s="173" t="s">
        <v>208</v>
      </c>
      <c r="C78" s="128"/>
      <c r="D78" s="128"/>
      <c r="E78" s="128"/>
      <c r="F78" s="128"/>
      <c r="G78" s="128"/>
      <c r="H78" s="128"/>
      <c r="I78" s="173">
        <v>31503.0</v>
      </c>
      <c r="J78" s="128"/>
      <c r="K78" s="128"/>
      <c r="L78" s="173">
        <v>32299.0</v>
      </c>
      <c r="M78" s="128"/>
      <c r="N78" s="128"/>
      <c r="O78" s="128"/>
      <c r="P78" s="173">
        <v>493109.0</v>
      </c>
      <c r="Q78" s="128"/>
      <c r="R78" s="128"/>
      <c r="S78" s="173">
        <v>9092.0</v>
      </c>
      <c r="T78" s="128"/>
      <c r="U78" s="173">
        <v>292451.0</v>
      </c>
      <c r="V78" s="168">
        <v>9092.0</v>
      </c>
      <c r="W78" s="168">
        <v>283359.0</v>
      </c>
      <c r="Y78" s="168">
        <v>21.0</v>
      </c>
      <c r="Z78" s="174">
        <v>750.0</v>
      </c>
      <c r="AB78" s="168">
        <v>238.0</v>
      </c>
      <c r="AE78" s="168">
        <v>7945.0</v>
      </c>
      <c r="AF78" s="168">
        <v>455.0</v>
      </c>
      <c r="AH78" s="128"/>
      <c r="AI78" s="175">
        <v>44114.375</v>
      </c>
      <c r="AJ78" s="175">
        <v>44115.75069444445</v>
      </c>
      <c r="AK78" s="173" t="s">
        <v>344</v>
      </c>
      <c r="AL78" s="173" t="s">
        <v>329</v>
      </c>
      <c r="AM78" s="173" t="s">
        <v>314</v>
      </c>
      <c r="AN78" s="173" t="s">
        <v>315</v>
      </c>
      <c r="AQ78" s="128"/>
      <c r="AR78" s="128"/>
      <c r="AS78" s="128"/>
      <c r="AT78" s="128"/>
      <c r="AU78" s="128"/>
      <c r="AV78" s="128"/>
    </row>
    <row r="79" ht="16.5" customHeight="1">
      <c r="A79" s="172">
        <v>44114.0</v>
      </c>
      <c r="B79" s="173" t="s">
        <v>208</v>
      </c>
      <c r="C79" s="128"/>
      <c r="D79" s="128"/>
      <c r="E79" s="128"/>
      <c r="F79" s="128"/>
      <c r="G79" s="128"/>
      <c r="H79" s="128"/>
      <c r="I79" s="173">
        <v>31503.0</v>
      </c>
      <c r="J79" s="128"/>
      <c r="K79" s="128"/>
      <c r="L79" s="173">
        <v>32299.0</v>
      </c>
      <c r="M79" s="128"/>
      <c r="N79" s="128"/>
      <c r="O79" s="128"/>
      <c r="P79" s="173">
        <v>493109.0</v>
      </c>
      <c r="Q79" s="128"/>
      <c r="R79" s="128"/>
      <c r="S79" s="173">
        <v>9092.0</v>
      </c>
      <c r="T79" s="128"/>
      <c r="U79" s="173">
        <v>292451.0</v>
      </c>
      <c r="V79" s="168">
        <v>9092.0</v>
      </c>
      <c r="W79" s="168">
        <v>283359.0</v>
      </c>
      <c r="Y79" s="168">
        <v>21.0</v>
      </c>
      <c r="Z79" s="174">
        <v>750.0</v>
      </c>
      <c r="AB79" s="168">
        <v>238.0</v>
      </c>
      <c r="AE79" s="168">
        <v>7945.0</v>
      </c>
      <c r="AF79" s="168">
        <v>455.0</v>
      </c>
      <c r="AH79" s="128"/>
      <c r="AI79" s="175">
        <v>44114.375</v>
      </c>
      <c r="AJ79" s="175">
        <v>44114.74513888889</v>
      </c>
      <c r="AK79" s="173" t="s">
        <v>321</v>
      </c>
      <c r="AL79" s="173" t="s">
        <v>341</v>
      </c>
      <c r="AM79" s="173" t="s">
        <v>314</v>
      </c>
      <c r="AN79" s="173" t="s">
        <v>315</v>
      </c>
      <c r="AQ79" s="128"/>
      <c r="AR79" s="128"/>
      <c r="AS79" s="128"/>
      <c r="AT79" s="128"/>
      <c r="AU79" s="128"/>
      <c r="AV79" s="128"/>
    </row>
    <row r="80" ht="16.5" customHeight="1">
      <c r="A80" s="172">
        <v>44113.0</v>
      </c>
      <c r="B80" s="173" t="s">
        <v>208</v>
      </c>
      <c r="C80" s="128"/>
      <c r="D80" s="128"/>
      <c r="E80" s="128"/>
      <c r="F80" s="128"/>
      <c r="G80" s="128"/>
      <c r="H80" s="128"/>
      <c r="I80" s="173">
        <v>31384.0</v>
      </c>
      <c r="J80" s="128"/>
      <c r="K80" s="128"/>
      <c r="L80" s="173">
        <v>32172.0</v>
      </c>
      <c r="M80" s="128"/>
      <c r="N80" s="128"/>
      <c r="O80" s="128"/>
      <c r="P80" s="173">
        <v>482118.0</v>
      </c>
      <c r="Q80" s="128"/>
      <c r="R80" s="128"/>
      <c r="S80" s="173">
        <v>8878.0</v>
      </c>
      <c r="T80" s="128"/>
      <c r="U80" s="173">
        <v>287628.0</v>
      </c>
      <c r="V80" s="168">
        <v>8878.0</v>
      </c>
      <c r="W80" s="168">
        <v>278750.0</v>
      </c>
      <c r="Y80" s="168">
        <v>14.0</v>
      </c>
      <c r="Z80" s="174">
        <v>747.0</v>
      </c>
      <c r="AB80" s="168">
        <v>238.0</v>
      </c>
      <c r="AE80" s="168">
        <v>7898.0</v>
      </c>
      <c r="AF80" s="168">
        <v>449.0</v>
      </c>
      <c r="AH80" s="128"/>
      <c r="AI80" s="175">
        <v>44112.375</v>
      </c>
      <c r="AJ80" s="175">
        <v>44113.76111111111</v>
      </c>
      <c r="AK80" s="173" t="s">
        <v>343</v>
      </c>
      <c r="AL80" s="173" t="s">
        <v>309</v>
      </c>
      <c r="AM80" s="173" t="s">
        <v>314</v>
      </c>
      <c r="AN80" s="173" t="s">
        <v>315</v>
      </c>
      <c r="AR80" s="128"/>
      <c r="AS80" s="128"/>
      <c r="AT80" s="128"/>
      <c r="AU80" s="128"/>
      <c r="AV80" s="128"/>
    </row>
    <row r="81" ht="16.5" customHeight="1">
      <c r="A81" s="172">
        <v>44112.0</v>
      </c>
      <c r="B81" s="173" t="s">
        <v>208</v>
      </c>
      <c r="C81" s="128"/>
      <c r="D81" s="128"/>
      <c r="E81" s="128"/>
      <c r="F81" s="128"/>
      <c r="G81" s="128"/>
      <c r="H81" s="128"/>
      <c r="I81" s="173">
        <v>31384.0</v>
      </c>
      <c r="J81" s="128"/>
      <c r="K81" s="128"/>
      <c r="L81" s="173">
        <v>32172.0</v>
      </c>
      <c r="M81" s="128"/>
      <c r="N81" s="128"/>
      <c r="O81" s="128"/>
      <c r="P81" s="173">
        <v>482118.0</v>
      </c>
      <c r="Q81" s="128"/>
      <c r="R81" s="128"/>
      <c r="S81" s="173">
        <v>8878.0</v>
      </c>
      <c r="T81" s="128"/>
      <c r="U81" s="173">
        <v>287628.0</v>
      </c>
      <c r="V81" s="168">
        <v>8878.0</v>
      </c>
      <c r="W81" s="168">
        <v>278750.0</v>
      </c>
      <c r="Y81" s="168">
        <v>14.0</v>
      </c>
      <c r="Z81" s="174">
        <v>747.0</v>
      </c>
      <c r="AB81" s="168">
        <v>238.0</v>
      </c>
      <c r="AE81" s="168">
        <v>7898.0</v>
      </c>
      <c r="AF81" s="168">
        <v>449.0</v>
      </c>
      <c r="AH81" s="128"/>
      <c r="AI81" s="175">
        <v>44112.375</v>
      </c>
      <c r="AJ81" s="175">
        <v>44112.72430555556</v>
      </c>
      <c r="AK81" s="173" t="s">
        <v>344</v>
      </c>
      <c r="AL81" s="173" t="s">
        <v>321</v>
      </c>
      <c r="AM81" s="173" t="s">
        <v>314</v>
      </c>
      <c r="AN81" s="173" t="s">
        <v>315</v>
      </c>
      <c r="AR81" s="128"/>
      <c r="AS81" s="128"/>
      <c r="AT81" s="128"/>
      <c r="AU81" s="128"/>
      <c r="AV81" s="128"/>
    </row>
    <row r="82" ht="16.5" customHeight="1">
      <c r="A82" s="172">
        <v>44111.0</v>
      </c>
      <c r="B82" s="173" t="s">
        <v>208</v>
      </c>
      <c r="C82" s="128"/>
      <c r="D82" s="128"/>
      <c r="E82" s="128"/>
      <c r="F82" s="128"/>
      <c r="G82" s="128"/>
      <c r="H82" s="128"/>
      <c r="I82" s="173">
        <v>31327.0</v>
      </c>
      <c r="J82" s="128"/>
      <c r="K82" s="128"/>
      <c r="L82" s="173">
        <v>32113.0</v>
      </c>
      <c r="M82" s="128"/>
      <c r="N82" s="128"/>
      <c r="O82" s="128"/>
      <c r="P82" s="173">
        <v>476514.0</v>
      </c>
      <c r="Q82" s="128"/>
      <c r="R82" s="128"/>
      <c r="S82" s="173">
        <v>8800.0</v>
      </c>
      <c r="T82" s="128"/>
      <c r="U82" s="173">
        <v>285128.0</v>
      </c>
      <c r="V82" s="168">
        <v>8800.0</v>
      </c>
      <c r="W82" s="168">
        <v>276328.0</v>
      </c>
      <c r="Y82" s="168">
        <v>18.0</v>
      </c>
      <c r="Z82" s="174">
        <v>745.0</v>
      </c>
      <c r="AB82" s="168">
        <v>236.0</v>
      </c>
      <c r="AE82" s="168">
        <v>7845.0</v>
      </c>
      <c r="AF82" s="168">
        <v>448.0</v>
      </c>
      <c r="AH82" s="128"/>
      <c r="AI82" s="175">
        <v>44111.375</v>
      </c>
      <c r="AJ82" s="175">
        <v>44111.745833333334</v>
      </c>
      <c r="AK82" s="173" t="s">
        <v>319</v>
      </c>
      <c r="AL82" s="173" t="s">
        <v>347</v>
      </c>
      <c r="AM82" s="173" t="s">
        <v>360</v>
      </c>
      <c r="AN82" s="173" t="s">
        <v>315</v>
      </c>
      <c r="AQ82" s="128"/>
      <c r="AR82" s="128"/>
      <c r="AS82" s="128"/>
      <c r="AT82" s="128"/>
      <c r="AU82" s="128"/>
      <c r="AV82" s="128"/>
    </row>
    <row r="83" ht="16.5" customHeight="1">
      <c r="A83" s="172">
        <v>44110.0</v>
      </c>
      <c r="B83" s="173" t="s">
        <v>208</v>
      </c>
      <c r="C83" s="128"/>
      <c r="D83" s="128"/>
      <c r="E83" s="128"/>
      <c r="F83" s="128"/>
      <c r="G83" s="128"/>
      <c r="H83" s="128"/>
      <c r="I83" s="173">
        <v>31302.0</v>
      </c>
      <c r="J83" s="128"/>
      <c r="K83" s="128"/>
      <c r="L83" s="173">
        <v>32059.0</v>
      </c>
      <c r="M83" s="128"/>
      <c r="N83" s="128"/>
      <c r="O83" s="128"/>
      <c r="P83" s="173">
        <v>469392.0</v>
      </c>
      <c r="Q83" s="128"/>
      <c r="R83" s="128"/>
      <c r="S83" s="173">
        <v>8731.0</v>
      </c>
      <c r="T83" s="128"/>
      <c r="U83" s="173">
        <v>283471.0</v>
      </c>
      <c r="V83" s="168">
        <v>8731.0</v>
      </c>
      <c r="W83" s="168">
        <v>274740.0</v>
      </c>
      <c r="Y83" s="168">
        <v>20.0</v>
      </c>
      <c r="Z83" s="174">
        <v>743.0</v>
      </c>
      <c r="AB83" s="168">
        <v>236.0</v>
      </c>
      <c r="AE83" s="168">
        <v>7785.0</v>
      </c>
      <c r="AF83" s="168">
        <v>446.0</v>
      </c>
      <c r="AH83" s="128"/>
      <c r="AI83" s="175">
        <v>44110.375</v>
      </c>
      <c r="AJ83" s="175">
        <v>44110.70486111111</v>
      </c>
      <c r="AK83" s="173" t="s">
        <v>361</v>
      </c>
      <c r="AL83" s="173" t="s">
        <v>321</v>
      </c>
      <c r="AM83" s="173" t="s">
        <v>362</v>
      </c>
      <c r="AN83" s="173" t="s">
        <v>315</v>
      </c>
      <c r="AQ83" s="128"/>
      <c r="AR83" s="128"/>
      <c r="AS83" s="128"/>
      <c r="AT83" s="128"/>
      <c r="AU83" s="128"/>
      <c r="AV83" s="128"/>
    </row>
    <row r="84" ht="16.5" customHeight="1">
      <c r="A84" s="172">
        <v>44109.0</v>
      </c>
      <c r="B84" s="173" t="s">
        <v>208</v>
      </c>
      <c r="C84" s="128"/>
      <c r="D84" s="128"/>
      <c r="E84" s="128"/>
      <c r="F84" s="128"/>
      <c r="G84" s="128"/>
      <c r="H84" s="128"/>
      <c r="I84" s="173">
        <v>31281.0</v>
      </c>
      <c r="J84" s="128"/>
      <c r="K84" s="128"/>
      <c r="L84" s="173">
        <v>32043.0</v>
      </c>
      <c r="M84" s="128"/>
      <c r="N84" s="128"/>
      <c r="O84" s="128"/>
      <c r="P84" s="173">
        <v>465878.0</v>
      </c>
      <c r="Q84" s="128"/>
      <c r="R84" s="128"/>
      <c r="S84" s="173">
        <v>8680.0</v>
      </c>
      <c r="T84" s="128"/>
      <c r="U84" s="173">
        <v>282659.0</v>
      </c>
      <c r="V84" s="168">
        <v>8680.0</v>
      </c>
      <c r="W84" s="168">
        <v>272979.0</v>
      </c>
      <c r="Y84" s="168">
        <v>22.0</v>
      </c>
      <c r="Z84" s="174">
        <v>743.0</v>
      </c>
      <c r="AB84" s="168">
        <v>236.0</v>
      </c>
      <c r="AE84" s="168">
        <v>7746.0</v>
      </c>
      <c r="AF84" s="168">
        <v>444.0</v>
      </c>
      <c r="AH84" s="128"/>
      <c r="AI84" s="175">
        <v>44108.375</v>
      </c>
      <c r="AJ84" s="175">
        <v>44109.76180555555</v>
      </c>
      <c r="AK84" s="173" t="s">
        <v>308</v>
      </c>
      <c r="AL84" s="173" t="s">
        <v>346</v>
      </c>
      <c r="AM84" s="173" t="s">
        <v>363</v>
      </c>
      <c r="AN84" s="173" t="s">
        <v>315</v>
      </c>
      <c r="AQ84" s="128"/>
      <c r="AR84" s="128"/>
      <c r="AS84" s="128"/>
      <c r="AT84" s="128"/>
      <c r="AU84" s="128"/>
      <c r="AV84" s="128"/>
    </row>
    <row r="85" ht="16.5" customHeight="1">
      <c r="A85" s="172">
        <v>44108.0</v>
      </c>
      <c r="B85" s="173" t="s">
        <v>208</v>
      </c>
      <c r="C85" s="128"/>
      <c r="D85" s="128"/>
      <c r="E85" s="128"/>
      <c r="F85" s="128"/>
      <c r="G85" s="128"/>
      <c r="H85" s="128"/>
      <c r="I85" s="173">
        <v>31231.0</v>
      </c>
      <c r="J85" s="128"/>
      <c r="K85" s="128"/>
      <c r="L85" s="173">
        <v>32043.0</v>
      </c>
      <c r="M85" s="128"/>
      <c r="N85" s="128"/>
      <c r="O85" s="128"/>
      <c r="P85" s="173">
        <v>465878.0</v>
      </c>
      <c r="Q85" s="128"/>
      <c r="R85" s="128"/>
      <c r="S85" s="173">
        <v>8645.0</v>
      </c>
      <c r="T85" s="128"/>
      <c r="U85" s="173">
        <v>279564.0</v>
      </c>
      <c r="V85" s="168">
        <v>8645.0</v>
      </c>
      <c r="W85" s="168">
        <v>270967.0</v>
      </c>
      <c r="Y85" s="168">
        <v>23.0</v>
      </c>
      <c r="Z85" s="174">
        <v>743.0</v>
      </c>
      <c r="AB85" s="168">
        <v>236.0</v>
      </c>
      <c r="AE85" s="168">
        <v>7710.0</v>
      </c>
      <c r="AF85" s="168">
        <v>443.0</v>
      </c>
      <c r="AH85" s="128"/>
      <c r="AI85" s="175">
        <v>44107.375</v>
      </c>
      <c r="AJ85" s="175">
        <v>44108.756944444445</v>
      </c>
      <c r="AK85" s="173" t="s">
        <v>341</v>
      </c>
      <c r="AL85" s="173" t="s">
        <v>336</v>
      </c>
      <c r="AM85" s="173" t="s">
        <v>363</v>
      </c>
      <c r="AN85" s="173" t="s">
        <v>315</v>
      </c>
      <c r="AR85" s="128"/>
      <c r="AS85" s="128"/>
      <c r="AT85" s="128"/>
      <c r="AU85" s="128"/>
      <c r="AV85" s="128"/>
    </row>
    <row r="86" ht="16.5" customHeight="1">
      <c r="A86" s="172">
        <v>44107.0</v>
      </c>
      <c r="B86" s="173" t="s">
        <v>208</v>
      </c>
      <c r="C86" s="128"/>
      <c r="D86" s="128"/>
      <c r="E86" s="128"/>
      <c r="F86" s="128"/>
      <c r="G86" s="128"/>
      <c r="H86" s="128"/>
      <c r="I86" s="173">
        <v>31231.0</v>
      </c>
      <c r="J86" s="128"/>
      <c r="K86" s="128"/>
      <c r="L86" s="173">
        <v>32000.0</v>
      </c>
      <c r="M86" s="128"/>
      <c r="N86" s="128"/>
      <c r="O86" s="128"/>
      <c r="P86" s="173">
        <v>461049.0</v>
      </c>
      <c r="Q86" s="128"/>
      <c r="R86" s="128"/>
      <c r="S86" s="173">
        <v>8597.0</v>
      </c>
      <c r="T86" s="128"/>
      <c r="U86" s="173">
        <v>279564.0</v>
      </c>
      <c r="V86" s="168">
        <v>8597.0</v>
      </c>
      <c r="W86" s="168">
        <v>270967.0</v>
      </c>
      <c r="Y86" s="168">
        <v>17.0</v>
      </c>
      <c r="Z86" s="174">
        <v>743.0</v>
      </c>
      <c r="AB86" s="168">
        <v>235.0</v>
      </c>
      <c r="AE86" s="168">
        <v>7655.0</v>
      </c>
      <c r="AF86" s="168">
        <v>442.0</v>
      </c>
      <c r="AH86" s="128"/>
      <c r="AI86" s="175">
        <v>44107.375</v>
      </c>
      <c r="AJ86" s="175">
        <v>44107.72986111111</v>
      </c>
      <c r="AK86" s="173" t="s">
        <v>321</v>
      </c>
      <c r="AL86" s="173" t="s">
        <v>350</v>
      </c>
      <c r="AM86" s="173" t="s">
        <v>363</v>
      </c>
      <c r="AN86" s="173" t="s">
        <v>315</v>
      </c>
      <c r="AQ86" s="128"/>
      <c r="AR86" s="128"/>
      <c r="AS86" s="128"/>
      <c r="AT86" s="128"/>
      <c r="AU86" s="128"/>
      <c r="AV86" s="128"/>
    </row>
    <row r="87" ht="16.5" customHeight="1">
      <c r="A87" s="172">
        <v>44106.0</v>
      </c>
      <c r="B87" s="173" t="s">
        <v>208</v>
      </c>
      <c r="C87" s="128"/>
      <c r="D87" s="128"/>
      <c r="E87" s="128"/>
      <c r="F87" s="128"/>
      <c r="G87" s="128"/>
      <c r="H87" s="128"/>
      <c r="I87" s="173">
        <v>31192.0</v>
      </c>
      <c r="J87" s="128"/>
      <c r="K87" s="128"/>
      <c r="L87" s="173">
        <v>31955.0</v>
      </c>
      <c r="M87" s="128"/>
      <c r="N87" s="128"/>
      <c r="O87" s="128"/>
      <c r="P87" s="173">
        <v>455869.0</v>
      </c>
      <c r="Q87" s="128"/>
      <c r="R87" s="128"/>
      <c r="S87" s="173">
        <v>8534.0</v>
      </c>
      <c r="T87" s="128"/>
      <c r="U87" s="173">
        <v>277869.0</v>
      </c>
      <c r="V87" s="168">
        <v>8534.0</v>
      </c>
      <c r="W87" s="168">
        <v>269335.0</v>
      </c>
      <c r="Y87" s="168">
        <v>20.0</v>
      </c>
      <c r="Z87" s="174">
        <v>743.0</v>
      </c>
      <c r="AB87" s="168">
        <v>234.0</v>
      </c>
      <c r="AE87" s="168">
        <v>7636.0</v>
      </c>
      <c r="AF87" s="168">
        <v>442.0</v>
      </c>
      <c r="AH87" s="128"/>
      <c r="AI87" s="175">
        <v>44106.375</v>
      </c>
      <c r="AJ87" s="175">
        <v>44106.76944444445</v>
      </c>
      <c r="AK87" s="173" t="s">
        <v>321</v>
      </c>
      <c r="AL87" s="173" t="s">
        <v>351</v>
      </c>
      <c r="AM87" s="173" t="s">
        <v>363</v>
      </c>
      <c r="AN87" s="173" t="s">
        <v>315</v>
      </c>
      <c r="AQ87" s="128"/>
      <c r="AR87" s="128"/>
      <c r="AS87" s="128"/>
      <c r="AT87" s="128"/>
      <c r="AU87" s="128"/>
      <c r="AV87" s="128"/>
    </row>
    <row r="88" ht="16.5" customHeight="1">
      <c r="A88" s="172">
        <v>44105.0</v>
      </c>
      <c r="B88" s="173" t="s">
        <v>208</v>
      </c>
      <c r="C88" s="128"/>
      <c r="D88" s="128"/>
      <c r="E88" s="128"/>
      <c r="F88" s="128"/>
      <c r="G88" s="128"/>
      <c r="H88" s="128"/>
      <c r="I88" s="173">
        <v>31156.0</v>
      </c>
      <c r="J88" s="128"/>
      <c r="K88" s="128"/>
      <c r="L88" s="173">
        <v>31913.0</v>
      </c>
      <c r="M88" s="128"/>
      <c r="N88" s="128"/>
      <c r="O88" s="128"/>
      <c r="P88" s="173">
        <v>450814.0</v>
      </c>
      <c r="Q88" s="128"/>
      <c r="R88" s="128"/>
      <c r="S88" s="173">
        <v>8317.0</v>
      </c>
      <c r="T88" s="128"/>
      <c r="U88" s="173">
        <v>275834.0</v>
      </c>
      <c r="V88" s="168">
        <v>8317.0</v>
      </c>
      <c r="W88" s="168">
        <v>267517.0</v>
      </c>
      <c r="Y88" s="168">
        <v>15.0</v>
      </c>
      <c r="Z88" s="174">
        <v>738.0</v>
      </c>
      <c r="AB88" s="168">
        <v>234.0</v>
      </c>
      <c r="AE88" s="168">
        <v>7534.0</v>
      </c>
      <c r="AF88" s="168">
        <v>441.0</v>
      </c>
      <c r="AH88" s="128"/>
      <c r="AI88" s="175">
        <v>44105.375</v>
      </c>
      <c r="AJ88" s="175">
        <v>44105.69861111111</v>
      </c>
      <c r="AK88" s="173" t="s">
        <v>313</v>
      </c>
      <c r="AL88" s="173" t="s">
        <v>321</v>
      </c>
      <c r="AM88" s="173" t="s">
        <v>363</v>
      </c>
      <c r="AN88" s="173" t="s">
        <v>315</v>
      </c>
      <c r="AQ88" s="128"/>
      <c r="AR88" s="128"/>
      <c r="AS88" s="128"/>
      <c r="AT88" s="128"/>
      <c r="AU88" s="128"/>
      <c r="AV88" s="128"/>
    </row>
    <row r="89" ht="16.5" customHeight="1">
      <c r="A89" s="172">
        <v>44104.0</v>
      </c>
      <c r="B89" s="173" t="s">
        <v>208</v>
      </c>
      <c r="C89" s="128"/>
      <c r="D89" s="128"/>
      <c r="E89" s="128"/>
      <c r="F89" s="128"/>
      <c r="G89" s="128"/>
      <c r="H89" s="128"/>
      <c r="I89" s="173">
        <v>31108.0</v>
      </c>
      <c r="J89" s="128"/>
      <c r="K89" s="128"/>
      <c r="L89" s="173">
        <v>31863.0</v>
      </c>
      <c r="M89" s="128"/>
      <c r="N89" s="128"/>
      <c r="O89" s="128"/>
      <c r="P89" s="173">
        <v>445475.0</v>
      </c>
      <c r="Q89" s="128"/>
      <c r="R89" s="128"/>
      <c r="S89" s="173">
        <v>8266.0</v>
      </c>
      <c r="T89" s="128"/>
      <c r="U89" s="173">
        <v>273713.0</v>
      </c>
      <c r="V89" s="168">
        <v>8266.0</v>
      </c>
      <c r="W89" s="168">
        <v>265447.0</v>
      </c>
      <c r="Y89" s="168">
        <v>14.0</v>
      </c>
      <c r="Z89" s="174">
        <v>738.0</v>
      </c>
      <c r="AB89" s="168">
        <v>234.0</v>
      </c>
      <c r="AE89" s="168">
        <v>7522.0</v>
      </c>
      <c r="AF89" s="168">
        <v>439.0</v>
      </c>
      <c r="AH89" s="128"/>
      <c r="AI89" s="175">
        <v>44103.375</v>
      </c>
      <c r="AJ89" s="175">
        <v>44104.77986111111</v>
      </c>
      <c r="AK89" s="173" t="s">
        <v>329</v>
      </c>
      <c r="AL89" s="173" t="s">
        <v>351</v>
      </c>
      <c r="AM89" s="173" t="s">
        <v>363</v>
      </c>
      <c r="AN89" s="173" t="s">
        <v>315</v>
      </c>
      <c r="AQ89" s="128"/>
      <c r="AR89" s="128"/>
      <c r="AS89" s="128"/>
      <c r="AT89" s="128"/>
      <c r="AU89" s="128"/>
      <c r="AV89" s="128"/>
    </row>
    <row r="90" ht="16.5" customHeight="1">
      <c r="A90" s="172">
        <v>44103.0</v>
      </c>
      <c r="B90" s="173" t="s">
        <v>208</v>
      </c>
      <c r="C90" s="128"/>
      <c r="D90" s="128"/>
      <c r="E90" s="128"/>
      <c r="F90" s="128"/>
      <c r="G90" s="128"/>
      <c r="H90" s="128"/>
      <c r="I90" s="173">
        <v>31078.0</v>
      </c>
      <c r="J90" s="128"/>
      <c r="K90" s="128"/>
      <c r="L90" s="173">
        <v>31793.0</v>
      </c>
      <c r="M90" s="128"/>
      <c r="N90" s="128"/>
      <c r="O90" s="128"/>
      <c r="P90" s="173">
        <v>438972.0</v>
      </c>
      <c r="Q90" s="128"/>
      <c r="R90" s="128"/>
      <c r="S90" s="173">
        <v>8233.0</v>
      </c>
      <c r="T90" s="128"/>
      <c r="U90" s="173">
        <v>270204.0</v>
      </c>
      <c r="V90" s="168">
        <v>8233.0</v>
      </c>
      <c r="W90" s="168">
        <v>261971.0</v>
      </c>
      <c r="Y90" s="168">
        <v>13.0</v>
      </c>
      <c r="Z90" s="174">
        <v>738.0</v>
      </c>
      <c r="AB90" s="168">
        <v>234.0</v>
      </c>
      <c r="AE90" s="168">
        <v>7463.0</v>
      </c>
      <c r="AF90" s="168">
        <v>439.0</v>
      </c>
      <c r="AH90" s="128"/>
      <c r="AI90" s="175">
        <v>44103.375</v>
      </c>
      <c r="AJ90" s="175">
        <v>44103.73611111111</v>
      </c>
      <c r="AK90" s="173" t="s">
        <v>364</v>
      </c>
      <c r="AL90" s="173" t="s">
        <v>342</v>
      </c>
      <c r="AM90" s="173" t="s">
        <v>363</v>
      </c>
      <c r="AN90" s="173" t="s">
        <v>315</v>
      </c>
      <c r="AQ90" s="128"/>
      <c r="AR90" s="128"/>
      <c r="AS90" s="128"/>
      <c r="AT90" s="128"/>
      <c r="AU90" s="128"/>
      <c r="AV90" s="128"/>
    </row>
    <row r="91" ht="16.5" customHeight="1">
      <c r="A91" s="172">
        <v>44102.0</v>
      </c>
      <c r="B91" s="173" t="s">
        <v>208</v>
      </c>
      <c r="C91" s="128"/>
      <c r="D91" s="128"/>
      <c r="E91" s="128"/>
      <c r="F91" s="128"/>
      <c r="G91" s="128"/>
      <c r="H91" s="128"/>
      <c r="I91" s="173">
        <v>31046.0</v>
      </c>
      <c r="J91" s="128"/>
      <c r="K91" s="128"/>
      <c r="L91" s="173">
        <v>31777.0</v>
      </c>
      <c r="M91" s="128"/>
      <c r="N91" s="128"/>
      <c r="O91" s="128"/>
      <c r="P91" s="173">
        <v>432396.0</v>
      </c>
      <c r="Q91" s="128"/>
      <c r="R91" s="128"/>
      <c r="S91" s="173">
        <v>8208.0</v>
      </c>
      <c r="T91" s="128"/>
      <c r="U91" s="173">
        <v>269367.0</v>
      </c>
      <c r="V91" s="168">
        <v>8208.0</v>
      </c>
      <c r="W91" s="168">
        <v>261159.0</v>
      </c>
      <c r="Y91" s="168">
        <v>16.0</v>
      </c>
      <c r="Z91" s="174">
        <v>737.0</v>
      </c>
      <c r="AB91" s="168">
        <v>233.0</v>
      </c>
      <c r="AE91" s="168">
        <v>7430.0</v>
      </c>
      <c r="AF91" s="168">
        <v>439.0</v>
      </c>
      <c r="AH91" s="128"/>
      <c r="AI91" s="175">
        <v>44102.375</v>
      </c>
      <c r="AJ91" s="175">
        <v>44102.72916666667</v>
      </c>
      <c r="AK91" s="173" t="s">
        <v>364</v>
      </c>
      <c r="AL91" s="173" t="s">
        <v>347</v>
      </c>
      <c r="AM91" s="173" t="s">
        <v>363</v>
      </c>
      <c r="AN91" s="173" t="s">
        <v>315</v>
      </c>
      <c r="AQ91" s="128"/>
      <c r="AR91" s="128"/>
      <c r="AS91" s="128"/>
      <c r="AT91" s="128"/>
      <c r="AU91" s="128"/>
      <c r="AV91" s="128"/>
    </row>
    <row r="92" ht="16.5" customHeight="1">
      <c r="A92" s="172">
        <v>44101.0</v>
      </c>
      <c r="B92" s="173" t="s">
        <v>208</v>
      </c>
      <c r="C92" s="128"/>
      <c r="D92" s="128"/>
      <c r="E92" s="128"/>
      <c r="F92" s="128"/>
      <c r="G92" s="128"/>
      <c r="H92" s="128"/>
      <c r="I92" s="173">
        <v>31030.0</v>
      </c>
      <c r="J92" s="128"/>
      <c r="K92" s="128"/>
      <c r="L92" s="173">
        <v>31777.0</v>
      </c>
      <c r="M92" s="128"/>
      <c r="N92" s="128"/>
      <c r="O92" s="128"/>
      <c r="P92" s="173">
        <v>432396.0</v>
      </c>
      <c r="Q92" s="128"/>
      <c r="R92" s="128"/>
      <c r="S92" s="173">
        <v>8172.0</v>
      </c>
      <c r="T92" s="128"/>
      <c r="U92" s="173">
        <v>267486.0</v>
      </c>
      <c r="V92" s="168">
        <v>8172.0</v>
      </c>
      <c r="W92" s="168">
        <v>259314.0</v>
      </c>
      <c r="Y92" s="168">
        <v>20.0</v>
      </c>
      <c r="Z92" s="174">
        <v>736.0</v>
      </c>
      <c r="AB92" s="168">
        <v>233.0</v>
      </c>
      <c r="AE92" s="168">
        <v>7403.0</v>
      </c>
      <c r="AF92" s="168">
        <v>439.0</v>
      </c>
      <c r="AH92" s="128"/>
      <c r="AI92" s="175">
        <v>44100.375</v>
      </c>
      <c r="AJ92" s="175">
        <v>44101.75833333333</v>
      </c>
      <c r="AK92" s="173" t="s">
        <v>365</v>
      </c>
      <c r="AL92" s="173" t="s">
        <v>347</v>
      </c>
      <c r="AM92" s="173" t="s">
        <v>366</v>
      </c>
      <c r="AN92" s="173" t="s">
        <v>315</v>
      </c>
      <c r="AQ92" s="128"/>
      <c r="AR92" s="128"/>
      <c r="AS92" s="128"/>
      <c r="AT92" s="128"/>
      <c r="AU92" s="128"/>
      <c r="AV92" s="128"/>
    </row>
    <row r="93" ht="16.5" customHeight="1">
      <c r="A93" s="172">
        <v>44100.0</v>
      </c>
      <c r="B93" s="173" t="s">
        <v>208</v>
      </c>
      <c r="C93" s="128"/>
      <c r="D93" s="128"/>
      <c r="E93" s="128"/>
      <c r="F93" s="128"/>
      <c r="G93" s="128"/>
      <c r="H93" s="128"/>
      <c r="I93" s="173">
        <v>30983.0</v>
      </c>
      <c r="J93" s="128"/>
      <c r="K93" s="128"/>
      <c r="L93" s="173">
        <v>31666.0</v>
      </c>
      <c r="M93" s="128"/>
      <c r="N93" s="128"/>
      <c r="O93" s="128"/>
      <c r="P93" s="173">
        <v>422591.0</v>
      </c>
      <c r="Q93" s="128"/>
      <c r="R93" s="128"/>
      <c r="S93" s="173">
        <v>8121.0</v>
      </c>
      <c r="T93" s="128"/>
      <c r="U93" s="173">
        <v>265378.0</v>
      </c>
      <c r="V93" s="168">
        <v>8121.0</v>
      </c>
      <c r="W93" s="168">
        <v>257257.0</v>
      </c>
      <c r="Y93" s="168">
        <v>18.0</v>
      </c>
      <c r="Z93" s="174">
        <v>734.0</v>
      </c>
      <c r="AB93" s="168">
        <v>232.0</v>
      </c>
      <c r="AE93" s="168">
        <v>7379.0</v>
      </c>
      <c r="AF93" s="168">
        <v>439.0</v>
      </c>
      <c r="AH93" s="128"/>
      <c r="AI93" s="175">
        <v>44100.375</v>
      </c>
      <c r="AJ93" s="175">
        <v>44100.711805555555</v>
      </c>
      <c r="AK93" s="173" t="s">
        <v>367</v>
      </c>
      <c r="AL93" s="173" t="s">
        <v>308</v>
      </c>
      <c r="AM93" s="173" t="s">
        <v>366</v>
      </c>
      <c r="AN93" s="173" t="s">
        <v>315</v>
      </c>
      <c r="AQ93" s="128"/>
      <c r="AR93" s="128"/>
      <c r="AS93" s="128"/>
      <c r="AT93" s="128"/>
      <c r="AU93" s="128"/>
      <c r="AV93" s="128"/>
    </row>
    <row r="94" ht="16.5" customHeight="1">
      <c r="A94" s="172">
        <v>44099.0</v>
      </c>
      <c r="B94" s="173" t="s">
        <v>208</v>
      </c>
      <c r="C94" s="128"/>
      <c r="D94" s="128"/>
      <c r="E94" s="128"/>
      <c r="F94" s="128"/>
      <c r="G94" s="128"/>
      <c r="H94" s="128"/>
      <c r="I94" s="173">
        <v>30901.0</v>
      </c>
      <c r="J94" s="128"/>
      <c r="K94" s="128"/>
      <c r="L94" s="173">
        <v>31620.0</v>
      </c>
      <c r="M94" s="128"/>
      <c r="N94" s="128"/>
      <c r="O94" s="128"/>
      <c r="P94" s="173">
        <v>417689.0</v>
      </c>
      <c r="Q94" s="128"/>
      <c r="R94" s="128"/>
      <c r="S94" s="173">
        <v>8044.0</v>
      </c>
      <c r="T94" s="128"/>
      <c r="U94" s="173">
        <v>247151.0</v>
      </c>
      <c r="V94" s="168">
        <v>8044.0</v>
      </c>
      <c r="W94" s="168">
        <v>239107.0</v>
      </c>
      <c r="Y94" s="168">
        <v>16.0</v>
      </c>
      <c r="Z94" s="174">
        <v>732.0</v>
      </c>
      <c r="AB94" s="168">
        <v>233.0</v>
      </c>
      <c r="AE94" s="168">
        <v>7325.0</v>
      </c>
      <c r="AF94" s="168">
        <v>438.0</v>
      </c>
      <c r="AH94" s="128"/>
      <c r="AI94" s="175">
        <v>44098.375</v>
      </c>
      <c r="AJ94" s="162"/>
      <c r="AK94" s="162"/>
      <c r="AL94" s="162"/>
      <c r="AM94" s="173" t="s">
        <v>366</v>
      </c>
      <c r="AN94" s="173" t="s">
        <v>315</v>
      </c>
      <c r="AQ94" s="128"/>
      <c r="AR94" s="128"/>
      <c r="AS94" s="128"/>
      <c r="AT94" s="128"/>
      <c r="AU94" s="128"/>
      <c r="AV94" s="128"/>
    </row>
    <row r="95" ht="16.5" customHeight="1">
      <c r="A95" s="172">
        <v>44098.0</v>
      </c>
      <c r="B95" s="173" t="s">
        <v>208</v>
      </c>
      <c r="C95" s="128"/>
      <c r="D95" s="128"/>
      <c r="E95" s="128"/>
      <c r="F95" s="128"/>
      <c r="G95" s="128"/>
      <c r="H95" s="128"/>
      <c r="I95" s="173">
        <v>30901.0</v>
      </c>
      <c r="J95" s="128"/>
      <c r="K95" s="128"/>
      <c r="L95" s="173">
        <v>31620.0</v>
      </c>
      <c r="M95" s="128"/>
      <c r="N95" s="128"/>
      <c r="O95" s="128"/>
      <c r="P95" s="173">
        <v>417689.0</v>
      </c>
      <c r="Q95" s="128"/>
      <c r="R95" s="128"/>
      <c r="S95" s="173">
        <v>8044.0</v>
      </c>
      <c r="T95" s="128"/>
      <c r="U95" s="173">
        <v>247151.0</v>
      </c>
      <c r="V95" s="168">
        <v>8044.0</v>
      </c>
      <c r="W95" s="168">
        <v>239107.0</v>
      </c>
      <c r="Y95" s="168">
        <v>16.0</v>
      </c>
      <c r="Z95" s="174">
        <v>732.0</v>
      </c>
      <c r="AB95" s="168">
        <v>233.0</v>
      </c>
      <c r="AE95" s="168">
        <v>7325.0</v>
      </c>
      <c r="AF95" s="168">
        <v>438.0</v>
      </c>
      <c r="AH95" s="128"/>
      <c r="AI95" s="175">
        <v>44098.375</v>
      </c>
      <c r="AJ95" s="175">
        <v>44098.7375</v>
      </c>
      <c r="AK95" s="173" t="s">
        <v>312</v>
      </c>
      <c r="AL95" s="173" t="s">
        <v>346</v>
      </c>
      <c r="AM95" s="173" t="s">
        <v>366</v>
      </c>
      <c r="AN95" s="173" t="s">
        <v>315</v>
      </c>
      <c r="AQ95" s="128"/>
      <c r="AR95" s="128"/>
      <c r="AS95" s="128"/>
      <c r="AT95" s="128"/>
      <c r="AU95" s="128"/>
      <c r="AV95" s="128"/>
    </row>
    <row r="96" ht="16.5" customHeight="1">
      <c r="A96" s="172">
        <v>44097.0</v>
      </c>
      <c r="B96" s="173" t="s">
        <v>208</v>
      </c>
      <c r="C96" s="128"/>
      <c r="D96" s="128"/>
      <c r="E96" s="128"/>
      <c r="F96" s="128"/>
      <c r="G96" s="128"/>
      <c r="H96" s="128"/>
      <c r="I96" s="173">
        <v>30839.0</v>
      </c>
      <c r="J96" s="128"/>
      <c r="K96" s="128"/>
      <c r="L96" s="173">
        <v>31557.0</v>
      </c>
      <c r="M96" s="128"/>
      <c r="N96" s="128"/>
      <c r="O96" s="128"/>
      <c r="P96" s="173">
        <v>413391.0</v>
      </c>
      <c r="Q96" s="128"/>
      <c r="R96" s="128"/>
      <c r="S96" s="173">
        <v>8007.0</v>
      </c>
      <c r="T96" s="128"/>
      <c r="U96" s="173">
        <v>244489.0</v>
      </c>
      <c r="V96" s="168">
        <v>8007.0</v>
      </c>
      <c r="W96" s="168">
        <v>236482.0</v>
      </c>
      <c r="Y96" s="168">
        <v>17.0</v>
      </c>
      <c r="Z96" s="174">
        <v>728.0</v>
      </c>
      <c r="AB96" s="168">
        <v>230.0</v>
      </c>
      <c r="AE96" s="168">
        <v>7303.0</v>
      </c>
      <c r="AF96" s="168">
        <v>438.0</v>
      </c>
      <c r="AH96" s="128"/>
      <c r="AI96" s="175">
        <v>44097.375</v>
      </c>
      <c r="AJ96" s="175">
        <v>44097.76527777778</v>
      </c>
      <c r="AK96" s="173" t="s">
        <v>312</v>
      </c>
      <c r="AL96" s="173" t="s">
        <v>343</v>
      </c>
      <c r="AM96" s="173" t="s">
        <v>366</v>
      </c>
      <c r="AN96" s="173" t="s">
        <v>315</v>
      </c>
      <c r="AQ96" s="128"/>
      <c r="AR96" s="128"/>
      <c r="AS96" s="128"/>
      <c r="AT96" s="128"/>
      <c r="AU96" s="128"/>
      <c r="AV96" s="128"/>
    </row>
    <row r="97" ht="16.5" customHeight="1">
      <c r="A97" s="172">
        <v>44096.0</v>
      </c>
      <c r="B97" s="173" t="s">
        <v>208</v>
      </c>
      <c r="C97" s="128"/>
      <c r="D97" s="128"/>
      <c r="E97" s="128"/>
      <c r="F97" s="128"/>
      <c r="G97" s="128"/>
      <c r="H97" s="128"/>
      <c r="I97" s="173">
        <v>30781.0</v>
      </c>
      <c r="J97" s="128"/>
      <c r="K97" s="128"/>
      <c r="L97" s="173">
        <v>31505.0</v>
      </c>
      <c r="M97" s="128"/>
      <c r="N97" s="128"/>
      <c r="O97" s="128"/>
      <c r="P97" s="173">
        <v>410466.0</v>
      </c>
      <c r="Q97" s="128"/>
      <c r="R97" s="128"/>
      <c r="S97" s="173">
        <v>7990.0</v>
      </c>
      <c r="T97" s="128"/>
      <c r="U97" s="173">
        <v>243527.0</v>
      </c>
      <c r="V97" s="168">
        <v>7990.0</v>
      </c>
      <c r="W97" s="168">
        <v>235537.0</v>
      </c>
      <c r="Y97" s="168">
        <v>11.0</v>
      </c>
      <c r="Z97" s="174">
        <v>727.0</v>
      </c>
      <c r="AB97" s="168">
        <v>230.0</v>
      </c>
      <c r="AE97" s="168">
        <v>7259.0</v>
      </c>
      <c r="AF97" s="168">
        <v>438.0</v>
      </c>
      <c r="AH97" s="128"/>
      <c r="AI97" s="175">
        <v>44096.375</v>
      </c>
      <c r="AJ97" s="175">
        <v>44096.70833333333</v>
      </c>
      <c r="AK97" s="173" t="s">
        <v>340</v>
      </c>
      <c r="AL97" s="173" t="s">
        <v>312</v>
      </c>
      <c r="AM97" s="173" t="s">
        <v>366</v>
      </c>
      <c r="AN97" s="173" t="s">
        <v>315</v>
      </c>
      <c r="AQ97" s="128"/>
      <c r="AR97" s="128"/>
      <c r="AS97" s="128"/>
      <c r="AT97" s="128"/>
      <c r="AU97" s="128"/>
      <c r="AV97" s="128"/>
    </row>
    <row r="98" ht="16.5" customHeight="1">
      <c r="A98" s="172">
        <v>44095.0</v>
      </c>
      <c r="B98" s="173" t="s">
        <v>208</v>
      </c>
      <c r="C98" s="128"/>
      <c r="D98" s="128"/>
      <c r="E98" s="128"/>
      <c r="F98" s="128"/>
      <c r="G98" s="128"/>
      <c r="H98" s="128"/>
      <c r="I98" s="173">
        <v>30754.0</v>
      </c>
      <c r="J98" s="128"/>
      <c r="K98" s="128"/>
      <c r="L98" s="173">
        <v>31475.0</v>
      </c>
      <c r="M98" s="128"/>
      <c r="N98" s="128"/>
      <c r="O98" s="128"/>
      <c r="P98" s="173">
        <v>407333.0</v>
      </c>
      <c r="Q98" s="128"/>
      <c r="R98" s="128"/>
      <c r="S98" s="173">
        <v>7952.0</v>
      </c>
      <c r="T98" s="128"/>
      <c r="U98" s="173">
        <v>242242.0</v>
      </c>
      <c r="V98" s="168">
        <v>7952.0</v>
      </c>
      <c r="W98" s="168">
        <v>234290.0</v>
      </c>
      <c r="Y98" s="168">
        <v>11.0</v>
      </c>
      <c r="Z98" s="174">
        <v>726.0</v>
      </c>
      <c r="AB98" s="168">
        <v>230.0</v>
      </c>
      <c r="AE98" s="168">
        <v>7226.0</v>
      </c>
      <c r="AF98" s="168">
        <v>438.0</v>
      </c>
      <c r="AH98" s="128"/>
      <c r="AI98" s="175">
        <v>44094.375</v>
      </c>
      <c r="AJ98" s="175">
        <v>44095.74791666667</v>
      </c>
      <c r="AK98" s="173" t="s">
        <v>308</v>
      </c>
      <c r="AL98" s="173" t="s">
        <v>329</v>
      </c>
      <c r="AM98" s="173" t="s">
        <v>366</v>
      </c>
      <c r="AN98" s="173" t="s">
        <v>315</v>
      </c>
      <c r="AQ98" s="128"/>
      <c r="AR98" s="128"/>
      <c r="AS98" s="128"/>
      <c r="AT98" s="128"/>
      <c r="AU98" s="128"/>
      <c r="AV98" s="128"/>
    </row>
    <row r="99" ht="16.5" customHeight="1">
      <c r="A99" s="172">
        <v>44094.0</v>
      </c>
      <c r="B99" s="173" t="s">
        <v>208</v>
      </c>
      <c r="C99" s="128"/>
      <c r="D99" s="128"/>
      <c r="E99" s="128"/>
      <c r="F99" s="128"/>
      <c r="G99" s="128"/>
      <c r="H99" s="128"/>
      <c r="I99" s="173">
        <v>30737.0</v>
      </c>
      <c r="J99" s="128"/>
      <c r="K99" s="128"/>
      <c r="L99" s="173">
        <v>31457.0</v>
      </c>
      <c r="M99" s="128"/>
      <c r="N99" s="128"/>
      <c r="O99" s="128"/>
      <c r="P99" s="173">
        <v>401689.0</v>
      </c>
      <c r="Q99" s="128"/>
      <c r="R99" s="128"/>
      <c r="S99" s="173">
        <v>7947.0</v>
      </c>
      <c r="T99" s="128"/>
      <c r="U99" s="173">
        <v>240401.0</v>
      </c>
      <c r="V99" s="168">
        <v>7947.0</v>
      </c>
      <c r="W99" s="168">
        <v>232454.0</v>
      </c>
      <c r="Y99" s="168">
        <v>10.0</v>
      </c>
      <c r="Z99" s="174">
        <v>725.0</v>
      </c>
      <c r="AB99" s="168">
        <v>230.0</v>
      </c>
      <c r="AE99" s="168">
        <v>7201.0</v>
      </c>
      <c r="AF99" s="168">
        <v>438.0</v>
      </c>
      <c r="AH99" s="128"/>
      <c r="AI99" s="175">
        <v>44094.375</v>
      </c>
      <c r="AJ99" s="175">
        <v>44094.69236111111</v>
      </c>
      <c r="AK99" s="173" t="s">
        <v>359</v>
      </c>
      <c r="AL99" s="173" t="s">
        <v>336</v>
      </c>
      <c r="AM99" s="173" t="s">
        <v>366</v>
      </c>
      <c r="AN99" s="173" t="s">
        <v>315</v>
      </c>
      <c r="AQ99" s="128"/>
      <c r="AR99" s="128"/>
      <c r="AS99" s="128"/>
      <c r="AT99" s="128"/>
      <c r="AU99" s="128"/>
      <c r="AV99" s="128"/>
    </row>
    <row r="100" ht="16.5" customHeight="1">
      <c r="A100" s="172">
        <v>44093.0</v>
      </c>
      <c r="B100" s="173" t="s">
        <v>208</v>
      </c>
      <c r="C100" s="128"/>
      <c r="D100" s="128"/>
      <c r="E100" s="128"/>
      <c r="F100" s="128"/>
      <c r="G100" s="128"/>
      <c r="H100" s="128"/>
      <c r="I100" s="173">
        <v>30704.0</v>
      </c>
      <c r="J100" s="128"/>
      <c r="K100" s="128"/>
      <c r="L100" s="173">
        <v>31344.0</v>
      </c>
      <c r="M100" s="128"/>
      <c r="N100" s="128"/>
      <c r="O100" s="128"/>
      <c r="P100" s="173">
        <v>393166.0</v>
      </c>
      <c r="Q100" s="128"/>
      <c r="R100" s="128"/>
      <c r="S100" s="173">
        <v>7920.0</v>
      </c>
      <c r="T100" s="128"/>
      <c r="U100" s="173">
        <v>238732.0</v>
      </c>
      <c r="V100" s="168">
        <v>7920.0</v>
      </c>
      <c r="W100" s="168">
        <v>230812.0</v>
      </c>
      <c r="Y100" s="168">
        <v>8.0</v>
      </c>
      <c r="Z100" s="174">
        <v>725.0</v>
      </c>
      <c r="AB100" s="168">
        <v>230.0</v>
      </c>
      <c r="AE100" s="168">
        <v>7164.0</v>
      </c>
      <c r="AF100" s="168">
        <v>438.0</v>
      </c>
      <c r="AH100" s="128"/>
      <c r="AI100" s="175">
        <v>44093.375</v>
      </c>
      <c r="AJ100" s="175">
        <v>44093.697222222225</v>
      </c>
      <c r="AK100" s="173" t="s">
        <v>368</v>
      </c>
      <c r="AL100" s="173" t="s">
        <v>338</v>
      </c>
      <c r="AM100" s="173" t="s">
        <v>366</v>
      </c>
      <c r="AN100" s="173" t="s">
        <v>315</v>
      </c>
      <c r="AQ100" s="128"/>
      <c r="AR100" s="128"/>
      <c r="AS100" s="128"/>
      <c r="AT100" s="128"/>
      <c r="AU100" s="128"/>
      <c r="AV100" s="128"/>
    </row>
    <row r="101" ht="16.5" customHeight="1">
      <c r="A101" s="172">
        <v>44092.0</v>
      </c>
      <c r="B101" s="173" t="s">
        <v>208</v>
      </c>
      <c r="F101" s="128"/>
      <c r="G101" s="128"/>
      <c r="H101" s="128"/>
      <c r="I101" s="173">
        <v>30635.0</v>
      </c>
      <c r="L101" s="173">
        <v>31344.0</v>
      </c>
      <c r="M101" s="128"/>
      <c r="N101" s="128"/>
      <c r="O101" s="128"/>
      <c r="P101" s="173">
        <v>393166.0</v>
      </c>
      <c r="Q101" s="128"/>
      <c r="R101" s="128"/>
      <c r="S101" s="173">
        <v>7861.0</v>
      </c>
      <c r="T101" s="128"/>
      <c r="U101" s="173">
        <v>237518.0</v>
      </c>
      <c r="V101" s="168">
        <v>7861.0</v>
      </c>
      <c r="W101" s="168">
        <v>229657.0</v>
      </c>
      <c r="Y101" s="168">
        <v>7.0</v>
      </c>
      <c r="Z101" s="174">
        <v>725.0</v>
      </c>
      <c r="AB101" s="168">
        <v>230.0</v>
      </c>
      <c r="AE101" s="168">
        <v>7117.0</v>
      </c>
      <c r="AF101" s="168">
        <v>438.0</v>
      </c>
      <c r="AH101" s="128"/>
      <c r="AI101" s="175">
        <v>44092.375</v>
      </c>
      <c r="AJ101" s="175">
        <v>44092.7375</v>
      </c>
      <c r="AK101" s="173" t="s">
        <v>334</v>
      </c>
      <c r="AL101" s="173" t="s">
        <v>326</v>
      </c>
      <c r="AM101" s="173" t="s">
        <v>366</v>
      </c>
      <c r="AN101" s="173" t="s">
        <v>315</v>
      </c>
      <c r="AQ101" s="128"/>
      <c r="AR101" s="128"/>
      <c r="AS101" s="128"/>
      <c r="AT101" s="128"/>
      <c r="AU101" s="128"/>
      <c r="AV101" s="128"/>
    </row>
    <row r="102" ht="16.5" customHeight="1">
      <c r="A102" s="172">
        <v>44091.0</v>
      </c>
      <c r="B102" s="173" t="s">
        <v>208</v>
      </c>
      <c r="F102" s="128"/>
      <c r="G102" s="128"/>
      <c r="H102" s="128"/>
      <c r="I102" s="173">
        <v>30576.0</v>
      </c>
      <c r="L102" s="173">
        <v>31215.0</v>
      </c>
      <c r="M102" s="128"/>
      <c r="N102" s="128"/>
      <c r="O102" s="128"/>
      <c r="P102" s="173">
        <v>383551.0</v>
      </c>
      <c r="Q102" s="128"/>
      <c r="R102" s="128"/>
      <c r="S102" s="173">
        <v>7814.0</v>
      </c>
      <c r="T102" s="128"/>
      <c r="U102" s="173">
        <v>235510.0</v>
      </c>
      <c r="V102" s="168">
        <v>7814.0</v>
      </c>
      <c r="W102" s="168">
        <v>227696.0</v>
      </c>
      <c r="Y102" s="168">
        <v>7.0</v>
      </c>
      <c r="Z102" s="174">
        <v>725.0</v>
      </c>
      <c r="AB102" s="168">
        <v>230.0</v>
      </c>
      <c r="AE102" s="168">
        <v>7104.0</v>
      </c>
      <c r="AF102" s="168">
        <v>438.0</v>
      </c>
      <c r="AH102" s="128"/>
      <c r="AI102" s="175">
        <v>44091.375</v>
      </c>
      <c r="AJ102" s="175">
        <v>44091.711805555555</v>
      </c>
      <c r="AK102" s="173" t="s">
        <v>351</v>
      </c>
      <c r="AL102" s="173" t="s">
        <v>365</v>
      </c>
      <c r="AM102" s="173" t="s">
        <v>366</v>
      </c>
      <c r="AN102" s="173" t="s">
        <v>315</v>
      </c>
      <c r="AQ102" s="128"/>
      <c r="AR102" s="128"/>
      <c r="AS102" s="128"/>
      <c r="AT102" s="128"/>
      <c r="AU102" s="128"/>
      <c r="AV102" s="128"/>
    </row>
    <row r="103" ht="16.5" customHeight="1">
      <c r="A103" s="172">
        <v>44090.0</v>
      </c>
      <c r="B103" s="173" t="s">
        <v>208</v>
      </c>
      <c r="C103" s="128"/>
      <c r="D103" s="128"/>
      <c r="E103" s="128"/>
      <c r="F103" s="128"/>
      <c r="G103" s="128"/>
      <c r="H103" s="128"/>
      <c r="I103" s="173">
        <v>30515.0</v>
      </c>
      <c r="J103" s="128"/>
      <c r="K103" s="128"/>
      <c r="L103" s="173">
        <v>31215.0</v>
      </c>
      <c r="M103" s="128"/>
      <c r="N103" s="128"/>
      <c r="O103" s="128"/>
      <c r="P103" s="173">
        <v>383551.0</v>
      </c>
      <c r="Q103" s="128"/>
      <c r="R103" s="128"/>
      <c r="S103" s="173">
        <v>7780.0</v>
      </c>
      <c r="T103" s="128"/>
      <c r="U103" s="173">
        <v>233731.0</v>
      </c>
      <c r="V103" s="168">
        <v>7780.0</v>
      </c>
      <c r="W103" s="168">
        <v>225951.0</v>
      </c>
      <c r="Y103" s="168">
        <v>8.0</v>
      </c>
      <c r="Z103" s="174">
        <v>723.0</v>
      </c>
      <c r="AB103" s="168">
        <v>230.0</v>
      </c>
      <c r="AE103" s="168">
        <v>7083.0</v>
      </c>
      <c r="AF103" s="168">
        <v>438.0</v>
      </c>
      <c r="AH103" s="128"/>
      <c r="AI103" s="175">
        <v>44090.375</v>
      </c>
      <c r="AJ103" s="175">
        <v>44090.75555555556</v>
      </c>
      <c r="AK103" s="173" t="s">
        <v>326</v>
      </c>
      <c r="AL103" s="173" t="s">
        <v>346</v>
      </c>
      <c r="AM103" s="173" t="s">
        <v>366</v>
      </c>
      <c r="AN103" s="173" t="s">
        <v>315</v>
      </c>
      <c r="AQ103" s="128"/>
      <c r="AR103" s="128"/>
      <c r="AS103" s="128"/>
      <c r="AT103" s="128"/>
      <c r="AU103" s="128"/>
      <c r="AV103" s="128"/>
    </row>
    <row r="104" ht="16.5" customHeight="1">
      <c r="A104" s="172">
        <v>44089.0</v>
      </c>
      <c r="B104" s="173" t="s">
        <v>208</v>
      </c>
      <c r="C104" s="128"/>
      <c r="D104" s="128"/>
      <c r="E104" s="128"/>
      <c r="F104" s="128"/>
      <c r="G104" s="128"/>
      <c r="H104" s="128"/>
      <c r="I104" s="173">
        <v>30469.0</v>
      </c>
      <c r="J104" s="128"/>
      <c r="K104" s="128"/>
      <c r="L104" s="173">
        <v>31165.0</v>
      </c>
      <c r="M104" s="128"/>
      <c r="N104" s="128"/>
      <c r="O104" s="128"/>
      <c r="P104" s="173">
        <v>380393.0</v>
      </c>
      <c r="Q104" s="128"/>
      <c r="R104" s="128"/>
      <c r="S104" s="173">
        <v>7748.0</v>
      </c>
      <c r="T104" s="128"/>
      <c r="U104" s="173">
        <v>232458.0</v>
      </c>
      <c r="V104" s="168">
        <v>7748.0</v>
      </c>
      <c r="W104" s="168">
        <v>224710.0</v>
      </c>
      <c r="Y104" s="168">
        <v>9.0</v>
      </c>
      <c r="Z104" s="174">
        <v>722.0</v>
      </c>
      <c r="AB104" s="168">
        <v>230.0</v>
      </c>
      <c r="AE104" s="168">
        <v>7022.0</v>
      </c>
      <c r="AF104" s="168">
        <v>438.0</v>
      </c>
      <c r="AH104" s="128"/>
      <c r="AI104" s="175">
        <v>44089.375</v>
      </c>
      <c r="AJ104" s="175">
        <v>44089.75625</v>
      </c>
      <c r="AK104" s="173" t="s">
        <v>346</v>
      </c>
      <c r="AL104" s="173" t="s">
        <v>318</v>
      </c>
      <c r="AM104" s="173" t="s">
        <v>366</v>
      </c>
      <c r="AN104" s="173" t="s">
        <v>315</v>
      </c>
      <c r="AQ104" s="128"/>
      <c r="AR104" s="128"/>
      <c r="AS104" s="128"/>
      <c r="AT104" s="128"/>
      <c r="AU104" s="128"/>
      <c r="AV104" s="128"/>
    </row>
    <row r="105" ht="16.5" customHeight="1">
      <c r="A105" s="172">
        <v>44088.0</v>
      </c>
      <c r="B105" s="173" t="s">
        <v>208</v>
      </c>
      <c r="C105" s="128"/>
      <c r="D105" s="128"/>
      <c r="E105" s="128"/>
      <c r="F105" s="128"/>
      <c r="G105" s="128"/>
      <c r="H105" s="128"/>
      <c r="I105" s="173">
        <v>30439.0</v>
      </c>
      <c r="J105" s="128"/>
      <c r="K105" s="128"/>
      <c r="L105" s="173">
        <v>31129.0</v>
      </c>
      <c r="M105" s="128"/>
      <c r="N105" s="128"/>
      <c r="O105" s="128"/>
      <c r="P105" s="173">
        <v>377392.0</v>
      </c>
      <c r="Q105" s="128"/>
      <c r="R105" s="128"/>
      <c r="S105" s="173">
        <v>7714.0</v>
      </c>
      <c r="T105" s="128"/>
      <c r="U105" s="173">
        <v>231816.0</v>
      </c>
      <c r="V105" s="168">
        <v>7714.0</v>
      </c>
      <c r="W105" s="168">
        <v>224102.0</v>
      </c>
      <c r="Y105" s="168">
        <v>7.0</v>
      </c>
      <c r="Z105" s="174">
        <v>721.0</v>
      </c>
      <c r="AB105" s="168">
        <v>229.0</v>
      </c>
      <c r="AE105" s="168">
        <v>6987.0</v>
      </c>
      <c r="AF105" s="168">
        <v>436.0</v>
      </c>
      <c r="AH105" s="128"/>
      <c r="AI105" s="175">
        <v>44088.375</v>
      </c>
      <c r="AJ105" s="176">
        <v>44088.68611111111</v>
      </c>
      <c r="AK105" s="173" t="s">
        <v>317</v>
      </c>
      <c r="AL105" s="173" t="s">
        <v>321</v>
      </c>
      <c r="AM105" s="173" t="s">
        <v>366</v>
      </c>
      <c r="AN105" s="173" t="s">
        <v>315</v>
      </c>
      <c r="AQ105" s="128"/>
      <c r="AR105" s="128"/>
      <c r="AS105" s="128"/>
      <c r="AT105" s="128"/>
      <c r="AU105" s="128"/>
      <c r="AV105" s="128"/>
    </row>
    <row r="106" ht="16.5" customHeight="1">
      <c r="A106" s="172">
        <v>44087.0</v>
      </c>
      <c r="B106" s="173" t="s">
        <v>208</v>
      </c>
      <c r="F106" s="128"/>
      <c r="G106" s="128"/>
      <c r="H106" s="128"/>
      <c r="I106" s="173">
        <v>30419.0</v>
      </c>
      <c r="L106" s="173">
        <v>31107.0</v>
      </c>
      <c r="M106" s="128"/>
      <c r="N106" s="128"/>
      <c r="O106" s="128"/>
      <c r="P106" s="173">
        <v>372948.0</v>
      </c>
      <c r="Q106" s="128"/>
      <c r="R106" s="128"/>
      <c r="S106" s="173">
        <v>7696.0</v>
      </c>
      <c r="T106" s="128"/>
      <c r="U106" s="173">
        <v>230542.0</v>
      </c>
      <c r="V106" s="168">
        <v>7696.0</v>
      </c>
      <c r="W106" s="168">
        <v>222846.0</v>
      </c>
      <c r="Y106" s="168">
        <v>7.0</v>
      </c>
      <c r="Z106" s="174">
        <v>721.0</v>
      </c>
      <c r="AB106" s="168">
        <v>228.0</v>
      </c>
      <c r="AE106" s="168">
        <v>6953.0</v>
      </c>
      <c r="AF106" s="168">
        <v>436.0</v>
      </c>
      <c r="AH106" s="128"/>
      <c r="AI106" s="175">
        <v>44087.375</v>
      </c>
      <c r="AJ106" s="175">
        <v>44087.71388888889</v>
      </c>
      <c r="AK106" s="173" t="s">
        <v>313</v>
      </c>
      <c r="AL106" s="173" t="s">
        <v>336</v>
      </c>
      <c r="AM106" s="173" t="s">
        <v>366</v>
      </c>
      <c r="AN106" s="173" t="s">
        <v>315</v>
      </c>
      <c r="AQ106" s="128"/>
      <c r="AR106" s="128"/>
      <c r="AS106" s="128"/>
      <c r="AT106" s="128"/>
      <c r="AU106" s="128"/>
      <c r="AV106" s="128"/>
    </row>
    <row r="107" ht="16.5" customHeight="1">
      <c r="A107" s="172">
        <v>44086.0</v>
      </c>
      <c r="B107" s="173" t="s">
        <v>208</v>
      </c>
      <c r="C107" s="128"/>
      <c r="D107" s="128"/>
      <c r="E107" s="128"/>
      <c r="F107" s="128"/>
      <c r="G107" s="128"/>
      <c r="H107" s="128"/>
      <c r="I107" s="173">
        <v>30329.0</v>
      </c>
      <c r="J107" s="128"/>
      <c r="K107" s="128"/>
      <c r="L107" s="173">
        <v>31079.0</v>
      </c>
      <c r="M107" s="128"/>
      <c r="N107" s="128"/>
      <c r="O107" s="128"/>
      <c r="P107" s="173">
        <v>369691.0</v>
      </c>
      <c r="Q107" s="128"/>
      <c r="R107" s="128"/>
      <c r="S107" s="173">
        <v>7652.0</v>
      </c>
      <c r="T107" s="128"/>
      <c r="U107" s="173">
        <v>229024.0</v>
      </c>
      <c r="V107" s="168">
        <v>7652.0</v>
      </c>
      <c r="W107" s="168">
        <v>221372.0</v>
      </c>
      <c r="Y107" s="168">
        <v>6.0</v>
      </c>
      <c r="Z107" s="174">
        <v>721.0</v>
      </c>
      <c r="AB107" s="168">
        <v>228.0</v>
      </c>
      <c r="AE107" s="168">
        <v>6920.0</v>
      </c>
      <c r="AF107" s="168">
        <v>435.0</v>
      </c>
      <c r="AH107" s="128"/>
      <c r="AI107" s="175">
        <v>44085.375</v>
      </c>
      <c r="AJ107" s="175">
        <v>44086.74375</v>
      </c>
      <c r="AK107" s="173" t="s">
        <v>319</v>
      </c>
      <c r="AL107" s="173" t="s">
        <v>338</v>
      </c>
      <c r="AM107" s="173" t="s">
        <v>366</v>
      </c>
      <c r="AN107" s="173" t="s">
        <v>315</v>
      </c>
      <c r="AQ107" s="128"/>
      <c r="AR107" s="128"/>
      <c r="AS107" s="128"/>
      <c r="AT107" s="128"/>
      <c r="AU107" s="128"/>
      <c r="AV107" s="128"/>
    </row>
    <row r="108" ht="16.5" customHeight="1">
      <c r="A108" s="172">
        <v>44085.0</v>
      </c>
      <c r="B108" s="173" t="s">
        <v>208</v>
      </c>
      <c r="C108" s="128"/>
      <c r="D108" s="128"/>
      <c r="E108" s="128"/>
      <c r="F108" s="128"/>
      <c r="G108" s="128"/>
      <c r="H108" s="128"/>
      <c r="I108" s="173">
        <v>30325.0</v>
      </c>
      <c r="J108" s="128"/>
      <c r="K108" s="128"/>
      <c r="L108" s="173">
        <v>31004.0</v>
      </c>
      <c r="M108" s="128"/>
      <c r="N108" s="128"/>
      <c r="O108" s="128"/>
      <c r="P108" s="173">
        <v>365645.0</v>
      </c>
      <c r="Q108" s="128"/>
      <c r="R108" s="128"/>
      <c r="S108" s="173">
        <v>7620.0</v>
      </c>
      <c r="T108" s="128"/>
      <c r="U108" s="173">
        <v>227291.0</v>
      </c>
      <c r="V108" s="168">
        <v>7620.0</v>
      </c>
      <c r="W108" s="168">
        <v>219671.0</v>
      </c>
      <c r="Y108" s="168">
        <v>7.0</v>
      </c>
      <c r="Z108" s="174">
        <v>720.0</v>
      </c>
      <c r="AB108" s="168">
        <v>228.0</v>
      </c>
      <c r="AE108" s="168">
        <v>6870.0</v>
      </c>
      <c r="AF108" s="168">
        <v>434.0</v>
      </c>
      <c r="AH108" s="128"/>
      <c r="AI108" s="175">
        <v>44085.375</v>
      </c>
      <c r="AJ108" s="175">
        <v>44085.73402777778</v>
      </c>
      <c r="AK108" s="173" t="s">
        <v>369</v>
      </c>
      <c r="AL108" s="173" t="s">
        <v>338</v>
      </c>
      <c r="AM108" s="173" t="s">
        <v>366</v>
      </c>
      <c r="AN108" s="173" t="s">
        <v>315</v>
      </c>
      <c r="AQ108" s="128"/>
      <c r="AR108" s="128"/>
      <c r="AS108" s="128"/>
      <c r="AT108" s="128"/>
      <c r="AU108" s="128"/>
      <c r="AV108" s="128"/>
    </row>
    <row r="109" ht="16.5" customHeight="1">
      <c r="A109" s="172">
        <v>44084.0</v>
      </c>
      <c r="B109" s="173" t="s">
        <v>208</v>
      </c>
      <c r="C109" s="128"/>
      <c r="D109" s="128"/>
      <c r="E109" s="128"/>
      <c r="F109" s="128"/>
      <c r="G109" s="128"/>
      <c r="H109" s="128"/>
      <c r="I109" s="173">
        <v>30284.0</v>
      </c>
      <c r="J109" s="128"/>
      <c r="K109" s="128"/>
      <c r="L109" s="173">
        <v>30956.0</v>
      </c>
      <c r="M109" s="128"/>
      <c r="N109" s="128"/>
      <c r="O109" s="128"/>
      <c r="P109" s="173">
        <v>361968.0</v>
      </c>
      <c r="Q109" s="128"/>
      <c r="R109" s="128"/>
      <c r="S109" s="173">
        <v>7573.0</v>
      </c>
      <c r="T109" s="128"/>
      <c r="U109" s="173">
        <v>225659.0</v>
      </c>
      <c r="V109" s="168">
        <v>7573.0</v>
      </c>
      <c r="W109" s="168">
        <v>218086.0</v>
      </c>
      <c r="Y109" s="168">
        <v>7.0</v>
      </c>
      <c r="Z109" s="174">
        <v>719.0</v>
      </c>
      <c r="AB109" s="168">
        <v>228.0</v>
      </c>
      <c r="AE109" s="168">
        <v>6867.0</v>
      </c>
      <c r="AF109" s="168">
        <v>434.0</v>
      </c>
      <c r="AH109" s="128"/>
      <c r="AI109" s="175">
        <v>44084.375</v>
      </c>
      <c r="AJ109" s="175">
        <v>44084.69652777778</v>
      </c>
      <c r="AK109" s="173" t="s">
        <v>317</v>
      </c>
      <c r="AL109" s="173" t="s">
        <v>312</v>
      </c>
      <c r="AM109" s="173" t="s">
        <v>370</v>
      </c>
      <c r="AN109" s="173" t="s">
        <v>315</v>
      </c>
      <c r="AQ109" s="128"/>
      <c r="AR109" s="128"/>
      <c r="AS109" s="128"/>
      <c r="AT109" s="128"/>
      <c r="AU109" s="128"/>
      <c r="AV109" s="128"/>
    </row>
    <row r="110" ht="16.5" customHeight="1">
      <c r="A110" s="172">
        <v>44083.0</v>
      </c>
      <c r="B110" s="173" t="s">
        <v>208</v>
      </c>
      <c r="C110" s="128"/>
      <c r="D110" s="128"/>
      <c r="E110" s="128"/>
      <c r="F110" s="128"/>
      <c r="G110" s="128"/>
      <c r="H110" s="128"/>
      <c r="I110" s="173">
        <v>30164.0</v>
      </c>
      <c r="J110" s="128"/>
      <c r="K110" s="128"/>
      <c r="L110" s="173">
        <v>30824.0</v>
      </c>
      <c r="M110" s="128"/>
      <c r="N110" s="128"/>
      <c r="O110" s="128"/>
      <c r="P110" s="173">
        <v>356180.0</v>
      </c>
      <c r="Q110" s="128"/>
      <c r="R110" s="128"/>
      <c r="S110" s="173">
        <v>7494.0</v>
      </c>
      <c r="T110" s="128"/>
      <c r="U110" s="173">
        <v>222963.0</v>
      </c>
      <c r="V110" s="168">
        <v>7494.0</v>
      </c>
      <c r="W110" s="168">
        <v>215469.0</v>
      </c>
      <c r="Y110" s="168">
        <v>7.0</v>
      </c>
      <c r="Z110" s="174">
        <v>718.0</v>
      </c>
      <c r="AB110" s="168">
        <v>227.0</v>
      </c>
      <c r="AE110" s="168">
        <v>6825.0</v>
      </c>
      <c r="AF110" s="168">
        <v>433.0</v>
      </c>
      <c r="AH110" s="128"/>
      <c r="AI110" s="175">
        <v>44082.375</v>
      </c>
      <c r="AJ110" s="175">
        <v>44083.705555555556</v>
      </c>
      <c r="AK110" s="173" t="s">
        <v>371</v>
      </c>
      <c r="AL110" s="173" t="s">
        <v>338</v>
      </c>
      <c r="AM110" s="173" t="s">
        <v>370</v>
      </c>
      <c r="AN110" s="173" t="s">
        <v>315</v>
      </c>
      <c r="AQ110" s="128"/>
      <c r="AR110" s="128"/>
      <c r="AS110" s="128"/>
      <c r="AT110" s="128"/>
      <c r="AU110" s="128"/>
      <c r="AV110" s="128"/>
    </row>
    <row r="111" ht="16.5" customHeight="1">
      <c r="A111" s="172">
        <v>44082.0</v>
      </c>
      <c r="B111" s="173" t="s">
        <v>208</v>
      </c>
      <c r="C111" s="128"/>
      <c r="D111" s="128"/>
      <c r="E111" s="128"/>
      <c r="F111" s="128"/>
      <c r="G111" s="128"/>
      <c r="H111" s="128"/>
      <c r="I111" s="173">
        <v>30164.0</v>
      </c>
      <c r="J111" s="128"/>
      <c r="K111" s="128"/>
      <c r="L111" s="173">
        <v>30824.0</v>
      </c>
      <c r="M111" s="128"/>
      <c r="N111" s="128"/>
      <c r="O111" s="128"/>
      <c r="P111" s="173">
        <v>356180.0</v>
      </c>
      <c r="Q111" s="128"/>
      <c r="R111" s="128"/>
      <c r="S111" s="173">
        <v>7494.0</v>
      </c>
      <c r="T111" s="128"/>
      <c r="U111" s="173">
        <v>222963.0</v>
      </c>
      <c r="V111" s="168">
        <v>7494.0</v>
      </c>
      <c r="W111" s="168">
        <v>215469.0</v>
      </c>
      <c r="Y111" s="168">
        <v>7.0</v>
      </c>
      <c r="Z111" s="174">
        <v>718.0</v>
      </c>
      <c r="AB111" s="168">
        <v>227.0</v>
      </c>
      <c r="AE111" s="168">
        <v>6825.0</v>
      </c>
      <c r="AF111" s="168">
        <v>433.0</v>
      </c>
      <c r="AH111" s="128"/>
      <c r="AI111" s="175">
        <v>44082.375</v>
      </c>
      <c r="AJ111" s="175">
        <v>44082.70416666666</v>
      </c>
      <c r="AK111" s="173" t="s">
        <v>372</v>
      </c>
      <c r="AL111" s="173" t="s">
        <v>321</v>
      </c>
      <c r="AM111" s="173" t="s">
        <v>370</v>
      </c>
      <c r="AN111" s="173" t="s">
        <v>315</v>
      </c>
      <c r="AQ111" s="128"/>
      <c r="AR111" s="128"/>
      <c r="AS111" s="128"/>
      <c r="AT111" s="128"/>
      <c r="AU111" s="128"/>
      <c r="AV111" s="128"/>
    </row>
    <row r="112" ht="16.5" customHeight="1">
      <c r="A112" s="172">
        <v>44081.0</v>
      </c>
      <c r="B112" s="173" t="s">
        <v>208</v>
      </c>
      <c r="C112" s="128"/>
      <c r="D112" s="128"/>
      <c r="E112" s="128"/>
      <c r="F112" s="128"/>
      <c r="G112" s="128"/>
      <c r="H112" s="128"/>
      <c r="I112" s="173">
        <v>30163.0</v>
      </c>
      <c r="J112" s="128"/>
      <c r="K112" s="128"/>
      <c r="L112" s="173">
        <v>30822.0</v>
      </c>
      <c r="M112" s="128"/>
      <c r="N112" s="128"/>
      <c r="O112" s="128"/>
      <c r="P112" s="173">
        <v>354070.0</v>
      </c>
      <c r="Q112" s="128"/>
      <c r="R112" s="128"/>
      <c r="S112" s="173">
        <v>7476.0</v>
      </c>
      <c r="T112" s="128"/>
      <c r="U112" s="173">
        <v>222299.0</v>
      </c>
      <c r="V112" s="168">
        <v>7476.0</v>
      </c>
      <c r="W112" s="168">
        <v>214823.0</v>
      </c>
      <c r="Y112" s="168">
        <v>7.0</v>
      </c>
      <c r="Z112" s="174">
        <v>718.0</v>
      </c>
      <c r="AB112" s="168">
        <v>227.0</v>
      </c>
      <c r="AE112" s="168">
        <v>6805.0</v>
      </c>
      <c r="AF112" s="168">
        <v>433.0</v>
      </c>
      <c r="AH112" s="128"/>
      <c r="AI112" s="175">
        <v>44081.375</v>
      </c>
      <c r="AJ112" s="175">
        <v>44081.75</v>
      </c>
      <c r="AK112" s="173" t="s">
        <v>336</v>
      </c>
      <c r="AL112" s="173" t="s">
        <v>321</v>
      </c>
      <c r="AM112" s="173" t="s">
        <v>370</v>
      </c>
      <c r="AN112" s="173" t="s">
        <v>315</v>
      </c>
      <c r="AQ112" s="128"/>
      <c r="AR112" s="128"/>
      <c r="AS112" s="128"/>
      <c r="AT112" s="128"/>
      <c r="AU112" s="128"/>
      <c r="AV112" s="128"/>
    </row>
    <row r="113" ht="16.5" customHeight="1">
      <c r="A113" s="172">
        <v>44080.0</v>
      </c>
      <c r="B113" s="173" t="s">
        <v>208</v>
      </c>
      <c r="C113" s="128"/>
      <c r="D113" s="128"/>
      <c r="E113" s="128"/>
      <c r="F113" s="128"/>
      <c r="G113" s="128"/>
      <c r="H113" s="128"/>
      <c r="I113" s="173">
        <v>30153.0</v>
      </c>
      <c r="J113" s="128"/>
      <c r="K113" s="128"/>
      <c r="L113" s="173">
        <v>30813.0</v>
      </c>
      <c r="M113" s="128"/>
      <c r="N113" s="128"/>
      <c r="O113" s="128"/>
      <c r="P113" s="173">
        <v>350528.0</v>
      </c>
      <c r="Q113" s="128"/>
      <c r="R113" s="128"/>
      <c r="S113" s="173">
        <v>7447.0</v>
      </c>
      <c r="T113" s="128"/>
      <c r="U113" s="173">
        <v>220662.0</v>
      </c>
      <c r="V113" s="168">
        <v>7447.0</v>
      </c>
      <c r="W113" s="168">
        <v>213215.0</v>
      </c>
      <c r="Y113" s="168">
        <v>10.0</v>
      </c>
      <c r="Z113" s="174">
        <v>718.0</v>
      </c>
      <c r="AB113" s="168">
        <v>227.0</v>
      </c>
      <c r="AE113" s="168">
        <v>6766.0</v>
      </c>
      <c r="AF113" s="168">
        <v>433.0</v>
      </c>
      <c r="AH113" s="128"/>
      <c r="AI113" s="175">
        <v>44079.375</v>
      </c>
      <c r="AJ113" s="175">
        <v>44080.71875</v>
      </c>
      <c r="AK113" s="173" t="s">
        <v>344</v>
      </c>
      <c r="AL113" s="173" t="s">
        <v>350</v>
      </c>
      <c r="AM113" s="173" t="s">
        <v>370</v>
      </c>
      <c r="AN113" s="173" t="s">
        <v>315</v>
      </c>
      <c r="AQ113" s="128"/>
      <c r="AR113" s="128"/>
      <c r="AS113" s="128"/>
      <c r="AT113" s="128"/>
      <c r="AU113" s="128"/>
      <c r="AV113" s="128"/>
    </row>
    <row r="114" ht="16.5" customHeight="1">
      <c r="A114" s="172">
        <v>44079.0</v>
      </c>
      <c r="B114" s="173" t="s">
        <v>208</v>
      </c>
      <c r="C114" s="128"/>
      <c r="D114" s="128"/>
      <c r="E114" s="128"/>
      <c r="F114" s="128"/>
      <c r="G114" s="128"/>
      <c r="H114" s="128"/>
      <c r="I114" s="173">
        <v>30105.0</v>
      </c>
      <c r="J114" s="128"/>
      <c r="K114" s="128"/>
      <c r="L114" s="173">
        <v>30766.0</v>
      </c>
      <c r="M114" s="128"/>
      <c r="N114" s="128"/>
      <c r="O114" s="128"/>
      <c r="P114" s="173">
        <v>346063.0</v>
      </c>
      <c r="Q114" s="128"/>
      <c r="R114" s="128"/>
      <c r="S114" s="173">
        <v>7424.0</v>
      </c>
      <c r="T114" s="128"/>
      <c r="U114" s="173">
        <v>218745.0</v>
      </c>
      <c r="V114" s="168">
        <v>7424.0</v>
      </c>
      <c r="W114" s="168">
        <v>211321.0</v>
      </c>
      <c r="Y114" s="168">
        <v>9.0</v>
      </c>
      <c r="Z114" s="174">
        <v>717.0</v>
      </c>
      <c r="AB114" s="168">
        <v>227.0</v>
      </c>
      <c r="AE114" s="168">
        <v>6742.0</v>
      </c>
      <c r="AF114" s="168">
        <v>432.0</v>
      </c>
      <c r="AH114" s="128"/>
      <c r="AI114" s="175">
        <v>44079.375</v>
      </c>
      <c r="AJ114" s="175">
        <v>44079.743055555555</v>
      </c>
      <c r="AK114" s="173" t="s">
        <v>313</v>
      </c>
      <c r="AL114" s="173" t="s">
        <v>342</v>
      </c>
      <c r="AM114" s="173" t="s">
        <v>370</v>
      </c>
      <c r="AN114" s="173" t="s">
        <v>315</v>
      </c>
      <c r="AQ114" s="128"/>
      <c r="AR114" s="128"/>
      <c r="AS114" s="128"/>
      <c r="AT114" s="128"/>
      <c r="AU114" s="128"/>
      <c r="AV114" s="128"/>
    </row>
    <row r="115" ht="16.5" customHeight="1">
      <c r="A115" s="172">
        <v>44078.0</v>
      </c>
      <c r="B115" s="173" t="s">
        <v>208</v>
      </c>
      <c r="C115" s="128"/>
      <c r="D115" s="128"/>
      <c r="E115" s="128"/>
      <c r="F115" s="128"/>
      <c r="G115" s="128"/>
      <c r="H115" s="128"/>
      <c r="I115" s="173">
        <v>30036.0</v>
      </c>
      <c r="J115" s="128"/>
      <c r="K115" s="128"/>
      <c r="L115" s="173">
        <v>30685.0</v>
      </c>
      <c r="M115" s="128"/>
      <c r="N115" s="128"/>
      <c r="O115" s="128"/>
      <c r="P115" s="173">
        <v>341985.0</v>
      </c>
      <c r="Q115" s="128"/>
      <c r="R115" s="128"/>
      <c r="S115" s="173">
        <v>7368.0</v>
      </c>
      <c r="T115" s="128"/>
      <c r="U115" s="173">
        <v>217263.0</v>
      </c>
      <c r="V115" s="168">
        <v>7368.0</v>
      </c>
      <c r="W115" s="168">
        <v>209895.0</v>
      </c>
      <c r="Y115" s="168">
        <v>9.0</v>
      </c>
      <c r="Z115" s="174">
        <v>716.0</v>
      </c>
      <c r="AB115" s="168">
        <v>227.0</v>
      </c>
      <c r="AE115" s="168">
        <v>6727.0</v>
      </c>
      <c r="AF115" s="168">
        <v>432.0</v>
      </c>
      <c r="AH115" s="128"/>
      <c r="AI115" s="175">
        <v>44078.375</v>
      </c>
      <c r="AJ115" s="176">
        <v>44078.71388888889</v>
      </c>
      <c r="AK115" s="173" t="s">
        <v>373</v>
      </c>
      <c r="AL115" s="173" t="s">
        <v>312</v>
      </c>
      <c r="AM115" s="173" t="s">
        <v>370</v>
      </c>
      <c r="AN115" s="173" t="s">
        <v>315</v>
      </c>
      <c r="AQ115" s="128"/>
      <c r="AR115" s="128"/>
      <c r="AS115" s="128"/>
      <c r="AT115" s="128"/>
      <c r="AU115" s="128"/>
      <c r="AV115" s="128"/>
    </row>
    <row r="116" ht="16.5" customHeight="1">
      <c r="A116" s="172">
        <v>44077.0</v>
      </c>
      <c r="B116" s="173" t="s">
        <v>208</v>
      </c>
      <c r="C116" s="128"/>
      <c r="D116" s="128"/>
      <c r="E116" s="128"/>
      <c r="F116" s="128"/>
      <c r="G116" s="128"/>
      <c r="H116" s="128"/>
      <c r="I116" s="173">
        <v>29925.0</v>
      </c>
      <c r="J116" s="128"/>
      <c r="K116" s="128"/>
      <c r="L116" s="173">
        <v>30563.0</v>
      </c>
      <c r="M116" s="128"/>
      <c r="N116" s="128"/>
      <c r="O116" s="128"/>
      <c r="P116" s="173">
        <v>337403.0</v>
      </c>
      <c r="Q116" s="128"/>
      <c r="R116" s="128"/>
      <c r="S116" s="173">
        <v>7347.0</v>
      </c>
      <c r="T116" s="128"/>
      <c r="U116" s="173">
        <v>215875.0</v>
      </c>
      <c r="V116" s="168">
        <v>7347.0</v>
      </c>
      <c r="W116" s="168">
        <v>208528.0</v>
      </c>
      <c r="Y116" s="168">
        <v>10.0</v>
      </c>
      <c r="Z116" s="174">
        <v>715.0</v>
      </c>
      <c r="AB116" s="168">
        <v>227.0</v>
      </c>
      <c r="AE116" s="168">
        <v>6675.0</v>
      </c>
      <c r="AF116" s="168">
        <v>432.0</v>
      </c>
      <c r="AH116" s="128"/>
      <c r="AI116" s="175">
        <v>44077.375</v>
      </c>
      <c r="AJ116" s="176">
        <v>44077.75347222222</v>
      </c>
      <c r="AK116" s="173" t="s">
        <v>321</v>
      </c>
      <c r="AL116" s="173" t="s">
        <v>342</v>
      </c>
      <c r="AM116" s="173" t="s">
        <v>370</v>
      </c>
      <c r="AN116" s="173" t="s">
        <v>315</v>
      </c>
      <c r="AQ116" s="128"/>
      <c r="AR116" s="128"/>
      <c r="AS116" s="128"/>
      <c r="AT116" s="128"/>
      <c r="AU116" s="128"/>
      <c r="AV116" s="128"/>
    </row>
    <row r="117" ht="16.5" customHeight="1">
      <c r="A117" s="172">
        <v>44076.0</v>
      </c>
      <c r="B117" s="173" t="s">
        <v>208</v>
      </c>
      <c r="C117" s="128"/>
      <c r="D117" s="128"/>
      <c r="E117" s="128"/>
      <c r="F117" s="128"/>
      <c r="G117" s="128"/>
      <c r="H117" s="128"/>
      <c r="I117" s="173">
        <v>29761.0</v>
      </c>
      <c r="J117" s="128"/>
      <c r="K117" s="128"/>
      <c r="L117" s="173">
        <v>30385.0</v>
      </c>
      <c r="M117" s="128"/>
      <c r="N117" s="128"/>
      <c r="O117" s="128"/>
      <c r="P117" s="173">
        <v>329116.0</v>
      </c>
      <c r="Q117" s="128"/>
      <c r="R117" s="128"/>
      <c r="S117" s="173">
        <v>7297.0</v>
      </c>
      <c r="T117" s="128"/>
      <c r="U117" s="173">
        <v>211281.0</v>
      </c>
      <c r="V117" s="168">
        <v>7297.0</v>
      </c>
      <c r="W117" s="168">
        <v>203984.0</v>
      </c>
      <c r="Y117" s="168">
        <v>8.0</v>
      </c>
      <c r="Z117" s="174">
        <v>715.0</v>
      </c>
      <c r="AB117" s="168">
        <v>221.0</v>
      </c>
      <c r="AE117" s="168">
        <v>6634.0</v>
      </c>
      <c r="AF117" s="168">
        <v>432.0</v>
      </c>
      <c r="AH117" s="128"/>
      <c r="AI117" s="175">
        <v>44075.375</v>
      </c>
      <c r="AJ117" s="162"/>
      <c r="AK117" s="162"/>
      <c r="AL117" s="162"/>
      <c r="AM117" s="173" t="s">
        <v>370</v>
      </c>
      <c r="AN117" s="173" t="s">
        <v>315</v>
      </c>
      <c r="AQ117" s="128"/>
      <c r="AR117" s="128"/>
      <c r="AS117" s="128"/>
      <c r="AT117" s="128"/>
      <c r="AU117" s="128"/>
      <c r="AV117" s="128"/>
    </row>
    <row r="118" ht="16.5" customHeight="1">
      <c r="A118" s="172">
        <v>44075.0</v>
      </c>
      <c r="B118" s="173" t="s">
        <v>208</v>
      </c>
      <c r="C118" s="128"/>
      <c r="D118" s="128"/>
      <c r="E118" s="128"/>
      <c r="F118" s="128"/>
      <c r="G118" s="128"/>
      <c r="H118" s="128"/>
      <c r="I118" s="173">
        <v>29761.0</v>
      </c>
      <c r="J118" s="128"/>
      <c r="K118" s="128"/>
      <c r="L118" s="173">
        <v>30385.0</v>
      </c>
      <c r="M118" s="128"/>
      <c r="N118" s="128"/>
      <c r="O118" s="128"/>
      <c r="P118" s="173">
        <v>329116.0</v>
      </c>
      <c r="Q118" s="128"/>
      <c r="R118" s="128"/>
      <c r="S118" s="173">
        <v>7297.0</v>
      </c>
      <c r="T118" s="128"/>
      <c r="U118" s="173">
        <v>211281.0</v>
      </c>
      <c r="V118" s="168">
        <v>7297.0</v>
      </c>
      <c r="W118" s="168">
        <v>203984.0</v>
      </c>
      <c r="Y118" s="168">
        <v>8.0</v>
      </c>
      <c r="Z118" s="174">
        <v>715.0</v>
      </c>
      <c r="AB118" s="168">
        <v>221.0</v>
      </c>
      <c r="AE118" s="168">
        <v>6634.0</v>
      </c>
      <c r="AF118" s="168">
        <v>432.0</v>
      </c>
      <c r="AH118" s="128"/>
      <c r="AI118" s="175">
        <v>44075.375</v>
      </c>
      <c r="AJ118" s="176">
        <v>44075.73611111111</v>
      </c>
      <c r="AK118" s="173" t="s">
        <v>344</v>
      </c>
      <c r="AL118" s="173" t="s">
        <v>329</v>
      </c>
      <c r="AM118" s="173" t="s">
        <v>370</v>
      </c>
      <c r="AN118" s="173" t="s">
        <v>315</v>
      </c>
      <c r="AQ118" s="128"/>
      <c r="AR118" s="128"/>
      <c r="AS118" s="128"/>
      <c r="AT118" s="128"/>
      <c r="AU118" s="128"/>
      <c r="AV118" s="128"/>
    </row>
    <row r="119" ht="16.5" customHeight="1">
      <c r="A119" s="172">
        <v>44074.0</v>
      </c>
      <c r="B119" s="173" t="s">
        <v>208</v>
      </c>
      <c r="C119" s="128"/>
      <c r="D119" s="128"/>
      <c r="E119" s="128"/>
      <c r="F119" s="128"/>
      <c r="G119" s="128"/>
      <c r="H119" s="128"/>
      <c r="I119" s="173">
        <v>29752.0</v>
      </c>
      <c r="J119" s="128"/>
      <c r="K119" s="128"/>
      <c r="L119" s="173">
        <v>30373.0</v>
      </c>
      <c r="M119" s="128"/>
      <c r="N119" s="128"/>
      <c r="O119" s="128"/>
      <c r="P119" s="173">
        <v>328095.0</v>
      </c>
      <c r="Q119" s="128"/>
      <c r="R119" s="128"/>
      <c r="S119" s="173">
        <v>7275.0</v>
      </c>
      <c r="T119" s="128"/>
      <c r="U119" s="173">
        <v>210916.0</v>
      </c>
      <c r="V119" s="168">
        <v>7275.0</v>
      </c>
      <c r="W119" s="168">
        <v>203641.0</v>
      </c>
      <c r="Y119" s="168">
        <v>6.0</v>
      </c>
      <c r="Z119" s="174">
        <v>714.0</v>
      </c>
      <c r="AB119" s="168">
        <v>220.0</v>
      </c>
      <c r="AE119" s="168">
        <v>6615.0</v>
      </c>
      <c r="AF119" s="168">
        <v>432.0</v>
      </c>
      <c r="AH119" s="128"/>
      <c r="AI119" s="175">
        <v>44074.375</v>
      </c>
      <c r="AJ119" s="176">
        <v>44074.70694444445</v>
      </c>
      <c r="AK119" s="173" t="s">
        <v>338</v>
      </c>
      <c r="AL119" s="173" t="s">
        <v>346</v>
      </c>
      <c r="AM119" s="173" t="s">
        <v>370</v>
      </c>
      <c r="AN119" s="173" t="s">
        <v>315</v>
      </c>
      <c r="AQ119" s="128"/>
      <c r="AR119" s="128"/>
      <c r="AS119" s="128"/>
      <c r="AT119" s="128"/>
      <c r="AU119" s="128"/>
      <c r="AV119" s="128"/>
    </row>
    <row r="120" ht="16.5" customHeight="1">
      <c r="A120" s="172">
        <v>44073.0</v>
      </c>
      <c r="B120" s="173" t="s">
        <v>208</v>
      </c>
      <c r="C120" s="128"/>
      <c r="D120" s="128"/>
      <c r="E120" s="128"/>
      <c r="F120" s="128"/>
      <c r="G120" s="128"/>
      <c r="H120" s="128"/>
      <c r="I120" s="173">
        <v>29702.0</v>
      </c>
      <c r="J120" s="128"/>
      <c r="K120" s="128"/>
      <c r="L120" s="173">
        <v>30318.0</v>
      </c>
      <c r="M120" s="128"/>
      <c r="N120" s="128"/>
      <c r="O120" s="128"/>
      <c r="P120" s="173">
        <v>325575.0</v>
      </c>
      <c r="Q120" s="128"/>
      <c r="R120" s="128"/>
      <c r="S120" s="173">
        <v>7254.0</v>
      </c>
      <c r="T120" s="128"/>
      <c r="U120" s="173">
        <v>209295.0</v>
      </c>
      <c r="V120" s="168">
        <v>7254.0</v>
      </c>
      <c r="W120" s="168">
        <v>202041.0</v>
      </c>
      <c r="Y120" s="168">
        <v>6.0</v>
      </c>
      <c r="Z120" s="174">
        <v>714.0</v>
      </c>
      <c r="AB120" s="168">
        <v>220.0</v>
      </c>
      <c r="AE120" s="168">
        <v>6600.0</v>
      </c>
      <c r="AF120" s="168">
        <v>432.0</v>
      </c>
      <c r="AH120" s="128"/>
      <c r="AI120" s="175">
        <v>44073.375</v>
      </c>
      <c r="AJ120" s="176">
        <v>44073.71388888889</v>
      </c>
      <c r="AK120" s="173" t="s">
        <v>365</v>
      </c>
      <c r="AL120" s="173" t="s">
        <v>312</v>
      </c>
      <c r="AM120" s="8" t="s">
        <v>370</v>
      </c>
      <c r="AN120" s="8" t="s">
        <v>315</v>
      </c>
      <c r="AQ120" s="128"/>
      <c r="AR120" s="128"/>
      <c r="AS120" s="128"/>
      <c r="AT120" s="128"/>
      <c r="AU120" s="128"/>
      <c r="AV120" s="128"/>
    </row>
    <row r="121" ht="16.5" customHeight="1">
      <c r="A121" s="172">
        <v>44072.0</v>
      </c>
      <c r="B121" s="173" t="s">
        <v>208</v>
      </c>
      <c r="C121" s="128"/>
      <c r="D121" s="128"/>
      <c r="E121" s="128"/>
      <c r="F121" s="128"/>
      <c r="G121" s="128"/>
      <c r="H121" s="128"/>
      <c r="I121" s="173">
        <v>29641.0</v>
      </c>
      <c r="J121" s="128"/>
      <c r="K121" s="128"/>
      <c r="L121" s="173">
        <v>30253.0</v>
      </c>
      <c r="M121" s="128"/>
      <c r="N121" s="128"/>
      <c r="O121" s="128"/>
      <c r="P121" s="173">
        <v>321864.0</v>
      </c>
      <c r="Q121" s="128"/>
      <c r="R121" s="128"/>
      <c r="S121" s="173">
        <v>7246.0</v>
      </c>
      <c r="T121" s="128"/>
      <c r="U121" s="173">
        <v>207340.0</v>
      </c>
      <c r="V121" s="168">
        <v>7246.0</v>
      </c>
      <c r="W121" s="168">
        <v>200094.0</v>
      </c>
      <c r="Y121" s="168">
        <v>7.0</v>
      </c>
      <c r="Z121" s="174">
        <v>714.0</v>
      </c>
      <c r="AB121" s="168">
        <v>220.0</v>
      </c>
      <c r="AE121" s="168">
        <v>6571.0</v>
      </c>
      <c r="AF121" s="168">
        <v>432.0</v>
      </c>
      <c r="AH121" s="128"/>
      <c r="AI121" s="175">
        <v>44072.375</v>
      </c>
      <c r="AJ121" s="176">
        <v>44072.691666666666</v>
      </c>
      <c r="AK121" s="173" t="s">
        <v>313</v>
      </c>
      <c r="AL121" s="173" t="s">
        <v>341</v>
      </c>
      <c r="AM121" s="8" t="s">
        <v>370</v>
      </c>
      <c r="AN121" s="8" t="s">
        <v>315</v>
      </c>
      <c r="AQ121" s="128"/>
      <c r="AR121" s="128"/>
      <c r="AS121" s="128"/>
      <c r="AT121" s="128"/>
      <c r="AU121" s="128"/>
      <c r="AV121" s="128"/>
    </row>
    <row r="122" ht="16.5" customHeight="1">
      <c r="A122" s="172">
        <v>44071.0</v>
      </c>
      <c r="B122" s="173" t="s">
        <v>208</v>
      </c>
      <c r="C122" s="128"/>
      <c r="D122" s="128"/>
      <c r="E122" s="128"/>
      <c r="F122" s="128"/>
      <c r="G122" s="128"/>
      <c r="H122" s="128"/>
      <c r="I122" s="173">
        <v>29578.0</v>
      </c>
      <c r="J122" s="128"/>
      <c r="K122" s="128"/>
      <c r="L122" s="173">
        <v>30184.0</v>
      </c>
      <c r="M122" s="128"/>
      <c r="N122" s="128"/>
      <c r="O122" s="128"/>
      <c r="P122" s="173">
        <v>319071.0</v>
      </c>
      <c r="Q122" s="128"/>
      <c r="R122" s="128"/>
      <c r="S122" s="173">
        <v>7216.0</v>
      </c>
      <c r="T122" s="128"/>
      <c r="U122" s="173">
        <v>206157.0</v>
      </c>
      <c r="V122" s="168">
        <v>7216.0</v>
      </c>
      <c r="W122" s="168">
        <v>198941.0</v>
      </c>
      <c r="Y122" s="168">
        <v>8.0</v>
      </c>
      <c r="Z122" s="174">
        <v>713.0</v>
      </c>
      <c r="AB122" s="168">
        <v>220.0</v>
      </c>
      <c r="AE122" s="168">
        <v>6554.0</v>
      </c>
      <c r="AF122" s="168">
        <v>432.0</v>
      </c>
      <c r="AH122" s="128"/>
      <c r="AI122" s="175">
        <v>44071.375</v>
      </c>
      <c r="AJ122" s="176">
        <v>44071.69583333333</v>
      </c>
      <c r="AK122" s="173" t="s">
        <v>336</v>
      </c>
      <c r="AL122" s="173" t="s">
        <v>338</v>
      </c>
      <c r="AM122" s="173" t="s">
        <v>374</v>
      </c>
      <c r="AN122" s="173" t="s">
        <v>315</v>
      </c>
      <c r="AQ122" s="128"/>
      <c r="AR122" s="128"/>
      <c r="AS122" s="128"/>
      <c r="AT122" s="128"/>
      <c r="AU122" s="128"/>
      <c r="AV122" s="128"/>
    </row>
    <row r="123" ht="16.5" customHeight="1">
      <c r="A123" s="172">
        <v>44070.0</v>
      </c>
      <c r="B123" s="173" t="s">
        <v>208</v>
      </c>
      <c r="C123" s="128"/>
      <c r="D123" s="128"/>
      <c r="E123" s="128"/>
      <c r="F123" s="128"/>
      <c r="G123" s="128"/>
      <c r="H123" s="128"/>
      <c r="I123" s="173">
        <v>29478.0</v>
      </c>
      <c r="J123" s="128"/>
      <c r="K123" s="128"/>
      <c r="L123" s="173">
        <v>30081.0</v>
      </c>
      <c r="M123" s="128"/>
      <c r="N123" s="128"/>
      <c r="O123" s="128"/>
      <c r="P123" s="173">
        <v>315112.0</v>
      </c>
      <c r="Q123" s="128"/>
      <c r="R123" s="128"/>
      <c r="S123" s="173">
        <v>7194.0</v>
      </c>
      <c r="T123" s="128"/>
      <c r="U123" s="173">
        <v>204017.0</v>
      </c>
      <c r="V123" s="168">
        <v>7194.0</v>
      </c>
      <c r="W123" s="168">
        <v>196823.0</v>
      </c>
      <c r="Y123" s="168">
        <v>9.0</v>
      </c>
      <c r="Z123" s="174">
        <v>713.0</v>
      </c>
      <c r="AB123" s="168">
        <v>220.0</v>
      </c>
      <c r="AE123" s="168">
        <v>6542.0</v>
      </c>
      <c r="AF123" s="168">
        <v>431.0</v>
      </c>
      <c r="AH123" s="128"/>
      <c r="AI123" s="175">
        <v>44070.375</v>
      </c>
      <c r="AJ123" s="175">
        <v>44070.72708333333</v>
      </c>
      <c r="AK123" s="173" t="s">
        <v>344</v>
      </c>
      <c r="AL123" s="173" t="s">
        <v>329</v>
      </c>
      <c r="AM123" s="173" t="s">
        <v>374</v>
      </c>
      <c r="AN123" s="173" t="s">
        <v>315</v>
      </c>
      <c r="AQ123" s="128"/>
      <c r="AR123" s="128"/>
      <c r="AS123" s="128"/>
      <c r="AT123" s="128"/>
      <c r="AU123" s="128"/>
      <c r="AV123" s="128"/>
    </row>
    <row r="124" ht="16.5" customHeight="1">
      <c r="A124" s="172">
        <v>44069.0</v>
      </c>
      <c r="B124" s="173" t="s">
        <v>208</v>
      </c>
      <c r="C124" s="128"/>
      <c r="D124" s="128"/>
      <c r="E124" s="128"/>
      <c r="F124" s="128"/>
      <c r="G124" s="128"/>
      <c r="H124" s="128"/>
      <c r="I124" s="173">
        <v>29414.0</v>
      </c>
      <c r="J124" s="128"/>
      <c r="K124" s="128"/>
      <c r="L124" s="173">
        <v>30010.0</v>
      </c>
      <c r="M124" s="128"/>
      <c r="N124" s="128"/>
      <c r="O124" s="128"/>
      <c r="P124" s="173">
        <v>310869.0</v>
      </c>
      <c r="Q124" s="128"/>
      <c r="R124" s="128"/>
      <c r="S124" s="173">
        <v>7159.0</v>
      </c>
      <c r="T124" s="128"/>
      <c r="U124" s="173">
        <v>201835.0</v>
      </c>
      <c r="V124" s="168">
        <v>7159.0</v>
      </c>
      <c r="W124" s="168">
        <v>194676.0</v>
      </c>
      <c r="Y124" s="168">
        <v>8.0</v>
      </c>
      <c r="Z124" s="174">
        <v>713.0</v>
      </c>
      <c r="AB124" s="168">
        <v>220.0</v>
      </c>
      <c r="AE124" s="168">
        <v>6510.0</v>
      </c>
      <c r="AF124" s="168">
        <v>430.0</v>
      </c>
      <c r="AH124" s="128"/>
      <c r="AI124" s="175">
        <v>44069.375</v>
      </c>
      <c r="AJ124" s="176">
        <v>44069.76388888889</v>
      </c>
      <c r="AK124" s="173" t="s">
        <v>346</v>
      </c>
      <c r="AL124" s="173" t="s">
        <v>309</v>
      </c>
      <c r="AM124" s="173" t="s">
        <v>374</v>
      </c>
      <c r="AN124" s="173" t="s">
        <v>315</v>
      </c>
      <c r="AQ124" s="128"/>
      <c r="AR124" s="128"/>
      <c r="AS124" s="128"/>
      <c r="AT124" s="128"/>
      <c r="AU124" s="128"/>
      <c r="AV124" s="128"/>
    </row>
    <row r="125" ht="16.5" customHeight="1">
      <c r="A125" s="172">
        <v>44068.0</v>
      </c>
      <c r="B125" s="173" t="s">
        <v>208</v>
      </c>
      <c r="C125" s="128"/>
      <c r="D125" s="128"/>
      <c r="E125" s="128"/>
      <c r="F125" s="128"/>
      <c r="G125" s="128"/>
      <c r="H125" s="128"/>
      <c r="I125" s="173">
        <v>29322.0</v>
      </c>
      <c r="J125" s="128"/>
      <c r="K125" s="128"/>
      <c r="L125" s="173">
        <v>29911.0</v>
      </c>
      <c r="M125" s="128"/>
      <c r="N125" s="128"/>
      <c r="O125" s="128"/>
      <c r="P125" s="173">
        <v>307293.0</v>
      </c>
      <c r="Q125" s="128"/>
      <c r="R125" s="128"/>
      <c r="S125" s="173">
        <v>7150.0</v>
      </c>
      <c r="T125" s="128"/>
      <c r="U125" s="173">
        <v>199871.0</v>
      </c>
      <c r="V125" s="168">
        <v>7150.0</v>
      </c>
      <c r="W125" s="168">
        <v>192721.0</v>
      </c>
      <c r="Y125" s="168">
        <v>8.0</v>
      </c>
      <c r="Z125" s="174">
        <v>713.0</v>
      </c>
      <c r="AB125" s="168">
        <v>220.0</v>
      </c>
      <c r="AE125" s="168">
        <v>6484.0</v>
      </c>
      <c r="AF125" s="168">
        <v>429.0</v>
      </c>
      <c r="AH125" s="128"/>
      <c r="AI125" s="175">
        <v>44068.375</v>
      </c>
      <c r="AJ125" s="176">
        <v>44068.72916666667</v>
      </c>
      <c r="AK125" s="173" t="s">
        <v>321</v>
      </c>
      <c r="AL125" s="173" t="s">
        <v>346</v>
      </c>
      <c r="AM125" s="8" t="s">
        <v>374</v>
      </c>
      <c r="AN125" s="8" t="s">
        <v>315</v>
      </c>
      <c r="AQ125" s="128"/>
      <c r="AR125" s="128"/>
      <c r="AS125" s="128"/>
      <c r="AT125" s="128"/>
      <c r="AU125" s="128"/>
      <c r="AV125" s="128"/>
    </row>
    <row r="126" ht="16.5" customHeight="1">
      <c r="A126" s="172">
        <v>44067.0</v>
      </c>
      <c r="B126" s="173" t="s">
        <v>208</v>
      </c>
      <c r="C126" s="128"/>
      <c r="D126" s="128"/>
      <c r="E126" s="128"/>
      <c r="F126" s="128"/>
      <c r="G126" s="128"/>
      <c r="H126" s="128"/>
      <c r="I126" s="173">
        <v>29258.0</v>
      </c>
      <c r="J126" s="128"/>
      <c r="K126" s="128"/>
      <c r="L126" s="173">
        <v>29844.0</v>
      </c>
      <c r="M126" s="128"/>
      <c r="N126" s="128"/>
      <c r="O126" s="128"/>
      <c r="P126" s="173">
        <v>304499.0</v>
      </c>
      <c r="Q126" s="128"/>
      <c r="R126" s="128"/>
      <c r="S126" s="173">
        <v>7134.0</v>
      </c>
      <c r="T126" s="128"/>
      <c r="U126" s="173">
        <v>198229.0</v>
      </c>
      <c r="V126" s="168">
        <v>7134.0</v>
      </c>
      <c r="W126" s="168">
        <v>191095.0</v>
      </c>
      <c r="Y126" s="168">
        <v>11.0</v>
      </c>
      <c r="Z126" s="174">
        <v>712.0</v>
      </c>
      <c r="AB126" s="168">
        <v>220.0</v>
      </c>
      <c r="AE126" s="168">
        <v>6450.0</v>
      </c>
      <c r="AF126" s="168">
        <v>429.0</v>
      </c>
      <c r="AH126" s="128"/>
      <c r="AI126" s="175">
        <v>44067.375</v>
      </c>
      <c r="AJ126" s="176">
        <v>44067.705555555556</v>
      </c>
      <c r="AK126" s="173" t="s">
        <v>373</v>
      </c>
      <c r="AL126" s="173" t="s">
        <v>350</v>
      </c>
      <c r="AM126" s="8" t="s">
        <v>374</v>
      </c>
      <c r="AN126" s="8" t="s">
        <v>315</v>
      </c>
      <c r="AQ126" s="128"/>
      <c r="AR126" s="128"/>
      <c r="AS126" s="128"/>
      <c r="AT126" s="128"/>
      <c r="AU126" s="128"/>
      <c r="AV126" s="128"/>
    </row>
    <row r="127" ht="16.5" customHeight="1">
      <c r="A127" s="172">
        <v>44066.0</v>
      </c>
      <c r="B127" s="173" t="s">
        <v>208</v>
      </c>
      <c r="C127" s="128"/>
      <c r="D127" s="128"/>
      <c r="E127" s="128"/>
      <c r="F127" s="128"/>
      <c r="G127" s="128"/>
      <c r="H127" s="128"/>
      <c r="I127" s="173">
        <v>29236.0</v>
      </c>
      <c r="J127" s="128"/>
      <c r="K127" s="128"/>
      <c r="L127" s="173">
        <v>29819.0</v>
      </c>
      <c r="M127" s="128"/>
      <c r="N127" s="128"/>
      <c r="O127" s="128"/>
      <c r="P127" s="173">
        <v>301316.0</v>
      </c>
      <c r="Q127" s="128"/>
      <c r="R127" s="128"/>
      <c r="S127" s="173">
        <v>7107.0</v>
      </c>
      <c r="T127" s="128"/>
      <c r="U127" s="173">
        <v>196064.0</v>
      </c>
      <c r="V127" s="168">
        <v>7107.0</v>
      </c>
      <c r="W127" s="168">
        <v>188957.0</v>
      </c>
      <c r="Y127" s="168">
        <v>12.0</v>
      </c>
      <c r="Z127" s="174">
        <v>711.0</v>
      </c>
      <c r="AB127" s="168">
        <v>220.0</v>
      </c>
      <c r="AE127" s="168">
        <v>6428.0</v>
      </c>
      <c r="AF127" s="168">
        <v>429.0</v>
      </c>
      <c r="AH127" s="128"/>
      <c r="AI127" s="175">
        <v>44066.375</v>
      </c>
      <c r="AJ127" s="176">
        <v>44066.711805555555</v>
      </c>
      <c r="AK127" s="173" t="s">
        <v>313</v>
      </c>
      <c r="AL127" s="173" t="s">
        <v>308</v>
      </c>
      <c r="AM127" s="8" t="s">
        <v>374</v>
      </c>
      <c r="AN127" s="8" t="s">
        <v>315</v>
      </c>
      <c r="AQ127" s="128"/>
      <c r="AR127" s="128"/>
      <c r="AS127" s="128"/>
      <c r="AT127" s="128"/>
      <c r="AU127" s="128"/>
      <c r="AV127" s="128"/>
    </row>
    <row r="128" ht="16.5" customHeight="1">
      <c r="A128" s="172">
        <v>44065.0</v>
      </c>
      <c r="B128" s="173" t="s">
        <v>208</v>
      </c>
      <c r="C128" s="128"/>
      <c r="D128" s="128"/>
      <c r="E128" s="128"/>
      <c r="F128" s="128"/>
      <c r="G128" s="128"/>
      <c r="H128" s="128"/>
      <c r="I128" s="173">
        <v>29166.0</v>
      </c>
      <c r="J128" s="128"/>
      <c r="K128" s="128"/>
      <c r="L128" s="173">
        <v>29743.0</v>
      </c>
      <c r="M128" s="128"/>
      <c r="N128" s="128"/>
      <c r="O128" s="128"/>
      <c r="P128" s="173">
        <v>298850.0</v>
      </c>
      <c r="Q128" s="128"/>
      <c r="R128" s="128"/>
      <c r="S128" s="173">
        <v>7092.0</v>
      </c>
      <c r="T128" s="128"/>
      <c r="U128" s="173">
        <v>194675.0</v>
      </c>
      <c r="V128" s="168">
        <v>7092.0</v>
      </c>
      <c r="W128" s="168">
        <v>187583.0</v>
      </c>
      <c r="Y128" s="168">
        <v>14.0</v>
      </c>
      <c r="Z128" s="174">
        <v>710.0</v>
      </c>
      <c r="AB128" s="168">
        <v>220.0</v>
      </c>
      <c r="AE128" s="168">
        <v>6405.0</v>
      </c>
      <c r="AF128" s="168">
        <v>429.0</v>
      </c>
      <c r="AH128" s="128"/>
      <c r="AI128" s="175">
        <v>44065.375</v>
      </c>
      <c r="AJ128" s="176">
        <v>44065.709027777775</v>
      </c>
      <c r="AK128" s="173" t="s">
        <v>375</v>
      </c>
      <c r="AL128" s="173" t="s">
        <v>309</v>
      </c>
      <c r="AM128" s="8" t="s">
        <v>374</v>
      </c>
      <c r="AN128" s="8" t="s">
        <v>315</v>
      </c>
      <c r="AQ128" s="128"/>
      <c r="AR128" s="128"/>
      <c r="AS128" s="128"/>
      <c r="AT128" s="128"/>
      <c r="AU128" s="128"/>
      <c r="AV128" s="128"/>
    </row>
    <row r="129" ht="16.5" customHeight="1">
      <c r="A129" s="172">
        <v>44064.0</v>
      </c>
      <c r="B129" s="173" t="s">
        <v>208</v>
      </c>
      <c r="C129" s="128"/>
      <c r="D129" s="128"/>
      <c r="E129" s="128"/>
      <c r="F129" s="128"/>
      <c r="G129" s="128"/>
      <c r="H129" s="128"/>
      <c r="I129" s="173">
        <v>28924.0</v>
      </c>
      <c r="J129" s="128"/>
      <c r="K129" s="128"/>
      <c r="L129" s="173">
        <v>29490.0</v>
      </c>
      <c r="M129" s="128"/>
      <c r="N129" s="128"/>
      <c r="O129" s="128"/>
      <c r="P129" s="173">
        <v>290010.0</v>
      </c>
      <c r="Q129" s="128"/>
      <c r="R129" s="128"/>
      <c r="S129" s="173">
        <v>7050.0</v>
      </c>
      <c r="T129" s="128"/>
      <c r="U129" s="173">
        <v>189682.0</v>
      </c>
      <c r="V129" s="168">
        <v>7050.0</v>
      </c>
      <c r="W129" s="168">
        <v>182632.0</v>
      </c>
      <c r="Y129" s="168">
        <v>11.0</v>
      </c>
      <c r="Z129" s="174">
        <v>710.0</v>
      </c>
      <c r="AB129" s="168">
        <v>220.0</v>
      </c>
      <c r="AE129" s="168">
        <v>6367.0</v>
      </c>
      <c r="AF129" s="168">
        <v>428.0</v>
      </c>
      <c r="AH129" s="128"/>
      <c r="AI129" s="175">
        <v>44063.375</v>
      </c>
      <c r="AJ129" s="176">
        <v>44064.722916666666</v>
      </c>
      <c r="AK129" s="173" t="s">
        <v>321</v>
      </c>
      <c r="AL129" s="173" t="s">
        <v>329</v>
      </c>
      <c r="AM129" s="8" t="s">
        <v>374</v>
      </c>
      <c r="AN129" s="8" t="s">
        <v>315</v>
      </c>
      <c r="AQ129" s="128"/>
      <c r="AR129" s="128"/>
      <c r="AS129" s="128"/>
      <c r="AT129" s="128"/>
      <c r="AU129" s="128"/>
      <c r="AV129" s="128"/>
    </row>
    <row r="130" ht="16.5" customHeight="1">
      <c r="A130" s="172">
        <v>44063.0</v>
      </c>
      <c r="B130" s="173" t="s">
        <v>208</v>
      </c>
      <c r="C130" s="128"/>
      <c r="D130" s="128"/>
      <c r="E130" s="128"/>
      <c r="F130" s="128"/>
      <c r="G130" s="128"/>
      <c r="H130" s="128"/>
      <c r="I130" s="173">
        <v>28924.0</v>
      </c>
      <c r="J130" s="128"/>
      <c r="K130" s="128"/>
      <c r="L130" s="173">
        <v>29490.0</v>
      </c>
      <c r="M130" s="128"/>
      <c r="N130" s="128"/>
      <c r="O130" s="128"/>
      <c r="P130" s="173">
        <v>290010.0</v>
      </c>
      <c r="Q130" s="128"/>
      <c r="R130" s="128"/>
      <c r="S130" s="173">
        <v>7050.0</v>
      </c>
      <c r="T130" s="128"/>
      <c r="U130" s="173">
        <v>189682.0</v>
      </c>
      <c r="V130" s="168">
        <v>7050.0</v>
      </c>
      <c r="W130" s="168">
        <v>182632.0</v>
      </c>
      <c r="Y130" s="168">
        <v>11.0</v>
      </c>
      <c r="Z130" s="174">
        <v>710.0</v>
      </c>
      <c r="AB130" s="168">
        <v>220.0</v>
      </c>
      <c r="AE130" s="168">
        <v>6367.0</v>
      </c>
      <c r="AF130" s="168">
        <v>428.0</v>
      </c>
      <c r="AH130" s="128"/>
      <c r="AI130" s="175">
        <v>44063.375</v>
      </c>
      <c r="AJ130" s="176">
        <v>44063.731944444444</v>
      </c>
      <c r="AK130" s="173" t="s">
        <v>376</v>
      </c>
      <c r="AL130" s="173" t="s">
        <v>312</v>
      </c>
      <c r="AM130" s="8" t="s">
        <v>374</v>
      </c>
      <c r="AN130" s="8" t="s">
        <v>315</v>
      </c>
      <c r="AQ130" s="128"/>
      <c r="AR130" s="128"/>
      <c r="AS130" s="128"/>
      <c r="AT130" s="128"/>
      <c r="AU130" s="128"/>
      <c r="AV130" s="128"/>
    </row>
    <row r="131" ht="16.5" customHeight="1">
      <c r="A131" s="172">
        <v>44062.0</v>
      </c>
      <c r="B131" s="173" t="s">
        <v>208</v>
      </c>
      <c r="C131" s="128"/>
      <c r="D131" s="128"/>
      <c r="E131" s="128"/>
      <c r="F131" s="128"/>
      <c r="G131" s="128"/>
      <c r="H131" s="128"/>
      <c r="I131" s="173">
        <v>28837.0</v>
      </c>
      <c r="J131" s="128"/>
      <c r="K131" s="128"/>
      <c r="L131" s="173">
        <v>29398.0</v>
      </c>
      <c r="M131" s="128"/>
      <c r="N131" s="128"/>
      <c r="O131" s="128"/>
      <c r="P131" s="173">
        <v>287074.0</v>
      </c>
      <c r="Q131" s="128"/>
      <c r="R131" s="128"/>
      <c r="S131" s="173">
        <v>7036.0</v>
      </c>
      <c r="T131" s="128"/>
      <c r="U131" s="173">
        <v>188009.0</v>
      </c>
      <c r="V131" s="168">
        <v>7036.0</v>
      </c>
      <c r="W131" s="168">
        <v>180973.0</v>
      </c>
      <c r="Y131" s="168">
        <v>12.0</v>
      </c>
      <c r="Z131" s="174">
        <v>712.0</v>
      </c>
      <c r="AB131" s="168">
        <v>220.0</v>
      </c>
      <c r="AE131" s="168">
        <v>6347.0</v>
      </c>
      <c r="AF131" s="168">
        <v>427.0</v>
      </c>
      <c r="AH131" s="128"/>
      <c r="AI131" s="175">
        <v>44062.375</v>
      </c>
      <c r="AJ131" s="176">
        <v>44062.69305555556</v>
      </c>
      <c r="AK131" s="173" t="s">
        <v>377</v>
      </c>
      <c r="AL131" s="173" t="s">
        <v>309</v>
      </c>
      <c r="AM131" s="8" t="s">
        <v>374</v>
      </c>
      <c r="AN131" s="8" t="s">
        <v>315</v>
      </c>
      <c r="AQ131" s="128"/>
      <c r="AR131" s="128"/>
      <c r="AS131" s="128"/>
      <c r="AT131" s="128"/>
      <c r="AU131" s="128"/>
      <c r="AV131" s="128"/>
    </row>
    <row r="132" ht="16.5" customHeight="1">
      <c r="A132" s="172">
        <v>44061.0</v>
      </c>
      <c r="B132" s="173" t="s">
        <v>208</v>
      </c>
      <c r="C132" s="128"/>
      <c r="D132" s="128"/>
      <c r="E132" s="128"/>
      <c r="F132" s="128"/>
      <c r="G132" s="128"/>
      <c r="H132" s="128"/>
      <c r="I132" s="173">
        <v>28782.0</v>
      </c>
      <c r="J132" s="128"/>
      <c r="K132" s="128"/>
      <c r="L132" s="173">
        <v>29339.0</v>
      </c>
      <c r="M132" s="128"/>
      <c r="N132" s="128"/>
      <c r="O132" s="128"/>
      <c r="P132" s="173">
        <v>284757.0</v>
      </c>
      <c r="Q132" s="128"/>
      <c r="R132" s="128"/>
      <c r="S132" s="173">
        <v>7017.0</v>
      </c>
      <c r="T132" s="128"/>
      <c r="U132" s="173">
        <v>186907.0</v>
      </c>
      <c r="V132" s="168">
        <v>7017.0</v>
      </c>
      <c r="W132" s="168">
        <v>179890.0</v>
      </c>
      <c r="Y132" s="168">
        <v>12.0</v>
      </c>
      <c r="Z132" s="174">
        <v>712.0</v>
      </c>
      <c r="AB132" s="168">
        <v>220.0</v>
      </c>
      <c r="AE132" s="168">
        <v>6333.0</v>
      </c>
      <c r="AF132" s="168">
        <v>424.0</v>
      </c>
      <c r="AH132" s="128"/>
      <c r="AI132" s="175">
        <v>44061.375</v>
      </c>
      <c r="AJ132" s="176">
        <v>44061.69583333333</v>
      </c>
      <c r="AK132" s="173" t="s">
        <v>376</v>
      </c>
      <c r="AL132" s="173" t="s">
        <v>346</v>
      </c>
      <c r="AM132" s="8" t="s">
        <v>374</v>
      </c>
      <c r="AN132" s="8" t="s">
        <v>315</v>
      </c>
      <c r="AQ132" s="128"/>
      <c r="AR132" s="128"/>
      <c r="AS132" s="128"/>
      <c r="AT132" s="128"/>
      <c r="AU132" s="128"/>
      <c r="AV132" s="128"/>
    </row>
    <row r="133" ht="16.5" customHeight="1">
      <c r="A133" s="172">
        <v>44060.0</v>
      </c>
      <c r="B133" s="173" t="s">
        <v>208</v>
      </c>
      <c r="C133" s="128"/>
      <c r="D133" s="128"/>
      <c r="E133" s="128"/>
      <c r="F133" s="128"/>
      <c r="G133" s="128"/>
      <c r="H133" s="128"/>
      <c r="I133" s="173">
        <v>28699.0</v>
      </c>
      <c r="J133" s="128"/>
      <c r="K133" s="128"/>
      <c r="L133" s="173">
        <v>29241.0</v>
      </c>
      <c r="M133" s="128"/>
      <c r="N133" s="128"/>
      <c r="O133" s="128"/>
      <c r="P133" s="173">
        <v>283133.0</v>
      </c>
      <c r="Q133" s="128"/>
      <c r="R133" s="128"/>
      <c r="S133" s="173">
        <v>7004.0</v>
      </c>
      <c r="T133" s="128"/>
      <c r="U133" s="173">
        <v>185971.0</v>
      </c>
      <c r="V133" s="168">
        <v>7004.0</v>
      </c>
      <c r="W133" s="168">
        <v>178967.0</v>
      </c>
      <c r="Y133" s="168">
        <v>15.0</v>
      </c>
      <c r="Z133" s="174">
        <v>709.0</v>
      </c>
      <c r="AB133" s="168">
        <v>218.0</v>
      </c>
      <c r="AE133" s="168">
        <v>6302.0</v>
      </c>
      <c r="AF133" s="168">
        <v>423.0</v>
      </c>
      <c r="AH133" s="128"/>
      <c r="AI133" s="175">
        <v>44060.375</v>
      </c>
      <c r="AJ133" s="176">
        <v>44060.709027777775</v>
      </c>
      <c r="AK133" s="173" t="s">
        <v>378</v>
      </c>
      <c r="AL133" s="173" t="s">
        <v>346</v>
      </c>
      <c r="AM133" s="8" t="s">
        <v>374</v>
      </c>
      <c r="AN133" s="8" t="s">
        <v>315</v>
      </c>
      <c r="AQ133" s="128"/>
      <c r="AR133" s="128"/>
      <c r="AS133" s="128"/>
      <c r="AT133" s="128"/>
      <c r="AU133" s="128"/>
      <c r="AV133" s="128"/>
    </row>
    <row r="134" ht="16.5" customHeight="1">
      <c r="A134" s="172">
        <v>44059.0</v>
      </c>
      <c r="B134" s="173" t="s">
        <v>208</v>
      </c>
      <c r="C134" s="128"/>
      <c r="D134" s="128"/>
      <c r="E134" s="128"/>
      <c r="F134" s="128"/>
      <c r="G134" s="128"/>
      <c r="H134" s="128"/>
      <c r="I134" s="173">
        <v>28671.0</v>
      </c>
      <c r="J134" s="128"/>
      <c r="K134" s="128"/>
      <c r="L134" s="173">
        <v>29225.0</v>
      </c>
      <c r="M134" s="128"/>
      <c r="N134" s="128"/>
      <c r="O134" s="128"/>
      <c r="P134" s="173">
        <v>281010.0</v>
      </c>
      <c r="Q134" s="128"/>
      <c r="R134" s="128"/>
      <c r="S134" s="173">
        <v>6988.0</v>
      </c>
      <c r="T134" s="128"/>
      <c r="U134" s="173">
        <v>184929.0</v>
      </c>
      <c r="V134" s="168">
        <v>6988.0</v>
      </c>
      <c r="W134" s="168">
        <v>177941.0</v>
      </c>
      <c r="Y134" s="168">
        <v>13.0</v>
      </c>
      <c r="Z134" s="174">
        <v>708.0</v>
      </c>
      <c r="AB134" s="168">
        <v>218.0</v>
      </c>
      <c r="AE134" s="168">
        <v>6287.0</v>
      </c>
      <c r="AF134" s="168">
        <v>423.0</v>
      </c>
      <c r="AH134" s="128"/>
      <c r="AI134" s="175">
        <v>44059.375</v>
      </c>
      <c r="AJ134" s="176">
        <v>44059.72222222222</v>
      </c>
      <c r="AK134" s="173" t="s">
        <v>321</v>
      </c>
      <c r="AL134" s="173" t="s">
        <v>329</v>
      </c>
      <c r="AM134" s="8" t="s">
        <v>374</v>
      </c>
      <c r="AN134" s="8" t="s">
        <v>315</v>
      </c>
      <c r="AQ134" s="128"/>
      <c r="AR134" s="128"/>
      <c r="AS134" s="128"/>
      <c r="AT134" s="128"/>
      <c r="AU134" s="128"/>
      <c r="AV134" s="128"/>
    </row>
    <row r="135" ht="16.5" customHeight="1">
      <c r="A135" s="172">
        <v>44058.0</v>
      </c>
      <c r="B135" s="173" t="s">
        <v>208</v>
      </c>
      <c r="C135" s="128"/>
      <c r="D135" s="128"/>
      <c r="E135" s="128"/>
      <c r="F135" s="128"/>
      <c r="G135" s="128"/>
      <c r="H135" s="128"/>
      <c r="I135" s="173">
        <v>28528.0</v>
      </c>
      <c r="J135" s="128"/>
      <c r="K135" s="128"/>
      <c r="L135" s="173">
        <v>29130.0</v>
      </c>
      <c r="M135" s="128"/>
      <c r="N135" s="128"/>
      <c r="O135" s="128"/>
      <c r="P135" s="173">
        <v>278912.0</v>
      </c>
      <c r="Q135" s="128"/>
      <c r="R135" s="128"/>
      <c r="S135" s="173">
        <v>6980.0</v>
      </c>
      <c r="T135" s="128"/>
      <c r="U135" s="173">
        <v>183377.0</v>
      </c>
      <c r="V135" s="168">
        <v>6980.0</v>
      </c>
      <c r="W135" s="168">
        <v>176397.0</v>
      </c>
      <c r="Y135" s="168">
        <v>15.0</v>
      </c>
      <c r="Z135" s="174">
        <v>706.0</v>
      </c>
      <c r="AB135" s="168">
        <v>218.0</v>
      </c>
      <c r="AE135" s="168">
        <v>6264.0</v>
      </c>
      <c r="AF135" s="168">
        <v>423.0</v>
      </c>
      <c r="AH135" s="128"/>
      <c r="AI135" s="175">
        <v>44058.375</v>
      </c>
      <c r="AJ135" s="176">
        <v>44058.680555555555</v>
      </c>
      <c r="AK135" s="173" t="s">
        <v>338</v>
      </c>
      <c r="AL135" s="173" t="s">
        <v>309</v>
      </c>
      <c r="AM135" s="8" t="s">
        <v>374</v>
      </c>
      <c r="AN135" s="8" t="s">
        <v>315</v>
      </c>
      <c r="AQ135" s="128"/>
      <c r="AR135" s="128"/>
      <c r="AS135" s="128"/>
      <c r="AT135" s="128"/>
      <c r="AU135" s="128"/>
      <c r="AV135" s="128"/>
    </row>
    <row r="136" ht="16.5" customHeight="1">
      <c r="A136" s="172">
        <v>44057.0</v>
      </c>
      <c r="B136" s="173" t="s">
        <v>208</v>
      </c>
      <c r="C136" s="128"/>
      <c r="D136" s="128"/>
      <c r="E136" s="128"/>
      <c r="F136" s="128"/>
      <c r="G136" s="128"/>
      <c r="H136" s="128"/>
      <c r="I136" s="173">
        <v>28351.0</v>
      </c>
      <c r="J136" s="128"/>
      <c r="K136" s="128"/>
      <c r="L136" s="173">
        <v>29016.0</v>
      </c>
      <c r="M136" s="128"/>
      <c r="N136" s="128"/>
      <c r="O136" s="128"/>
      <c r="P136" s="173">
        <v>275503.0</v>
      </c>
      <c r="Q136" s="128"/>
      <c r="R136" s="128"/>
      <c r="S136" s="173">
        <v>6921.0</v>
      </c>
      <c r="T136" s="128"/>
      <c r="U136" s="173">
        <v>181616.0</v>
      </c>
      <c r="V136" s="168">
        <v>6921.0</v>
      </c>
      <c r="W136" s="168">
        <v>174695.0</v>
      </c>
      <c r="Y136" s="168">
        <v>15.0</v>
      </c>
      <c r="Z136" s="174">
        <v>705.0</v>
      </c>
      <c r="AB136" s="168">
        <v>214.0</v>
      </c>
      <c r="AE136" s="168">
        <v>6190.0</v>
      </c>
      <c r="AF136" s="168">
        <v>422.0</v>
      </c>
      <c r="AH136" s="128"/>
      <c r="AI136" s="175">
        <v>44056.375</v>
      </c>
      <c r="AJ136" s="176">
        <v>44057.72708333333</v>
      </c>
      <c r="AK136" s="173" t="s">
        <v>379</v>
      </c>
      <c r="AL136" s="173" t="s">
        <v>326</v>
      </c>
      <c r="AM136" s="8" t="s">
        <v>374</v>
      </c>
      <c r="AN136" s="8" t="s">
        <v>315</v>
      </c>
      <c r="AQ136" s="128"/>
      <c r="AR136" s="128"/>
      <c r="AS136" s="128"/>
      <c r="AT136" s="128"/>
      <c r="AU136" s="128"/>
      <c r="AV136" s="128"/>
    </row>
    <row r="137" ht="16.5" customHeight="1">
      <c r="A137" s="172">
        <v>44056.0</v>
      </c>
      <c r="B137" s="173" t="s">
        <v>208</v>
      </c>
      <c r="C137" s="128"/>
      <c r="D137" s="128"/>
      <c r="E137" s="128"/>
      <c r="F137" s="128"/>
      <c r="G137" s="128"/>
      <c r="H137" s="128"/>
      <c r="I137" s="173">
        <v>28351.0</v>
      </c>
      <c r="J137" s="128"/>
      <c r="K137" s="128"/>
      <c r="L137" s="173">
        <v>28887.0</v>
      </c>
      <c r="M137" s="128"/>
      <c r="N137" s="128"/>
      <c r="O137" s="128"/>
      <c r="P137" s="173">
        <v>272051.0</v>
      </c>
      <c r="Q137" s="128"/>
      <c r="R137" s="128"/>
      <c r="S137" s="173">
        <v>6921.0</v>
      </c>
      <c r="T137" s="128"/>
      <c r="U137" s="173">
        <v>181616.0</v>
      </c>
      <c r="V137" s="168">
        <v>6921.0</v>
      </c>
      <c r="W137" s="168">
        <v>174695.0</v>
      </c>
      <c r="Y137" s="168">
        <v>15.0</v>
      </c>
      <c r="Z137" s="174">
        <v>705.0</v>
      </c>
      <c r="AB137" s="168">
        <v>214.0</v>
      </c>
      <c r="AE137" s="168">
        <v>6190.0</v>
      </c>
      <c r="AF137" s="168">
        <v>422.0</v>
      </c>
      <c r="AH137" s="128"/>
      <c r="AI137" s="175">
        <v>44056.375</v>
      </c>
      <c r="AJ137" s="176">
        <v>44056.73125</v>
      </c>
      <c r="AK137" s="173" t="s">
        <v>380</v>
      </c>
      <c r="AL137" s="173" t="s">
        <v>321</v>
      </c>
      <c r="AM137" s="173" t="s">
        <v>374</v>
      </c>
      <c r="AN137" s="173" t="s">
        <v>315</v>
      </c>
      <c r="AQ137" s="128"/>
      <c r="AR137" s="128"/>
      <c r="AS137" s="128"/>
      <c r="AT137" s="128"/>
      <c r="AU137" s="128"/>
      <c r="AV137" s="128"/>
    </row>
    <row r="138" ht="16.5" customHeight="1">
      <c r="A138" s="172">
        <v>44055.0</v>
      </c>
      <c r="B138" s="173" t="s">
        <v>208</v>
      </c>
      <c r="C138" s="128"/>
      <c r="D138" s="128"/>
      <c r="E138" s="128"/>
      <c r="F138" s="128"/>
      <c r="G138" s="128"/>
      <c r="H138" s="128"/>
      <c r="I138" s="173">
        <v>28195.0</v>
      </c>
      <c r="J138" s="128"/>
      <c r="K138" s="128"/>
      <c r="L138" s="173">
        <v>28710.0</v>
      </c>
      <c r="M138" s="128"/>
      <c r="N138" s="128"/>
      <c r="O138" s="128"/>
      <c r="P138" s="173">
        <v>267620.0</v>
      </c>
      <c r="Q138" s="128"/>
      <c r="R138" s="128"/>
      <c r="S138" s="173">
        <v>6887.0</v>
      </c>
      <c r="T138" s="128"/>
      <c r="U138" s="173">
        <v>180451.0</v>
      </c>
      <c r="V138" s="168">
        <v>6887.0</v>
      </c>
      <c r="W138" s="168">
        <v>173564.0</v>
      </c>
      <c r="Y138" s="168">
        <v>18.0</v>
      </c>
      <c r="Z138" s="174">
        <v>705.0</v>
      </c>
      <c r="AB138" s="168">
        <v>213.0</v>
      </c>
      <c r="AE138" s="168">
        <v>6162.0</v>
      </c>
      <c r="AF138" s="168">
        <v>420.0</v>
      </c>
      <c r="AH138" s="128"/>
      <c r="AI138" s="175">
        <v>44055.375</v>
      </c>
      <c r="AJ138" s="176">
        <v>44055.72986111111</v>
      </c>
      <c r="AK138" s="173" t="s">
        <v>351</v>
      </c>
      <c r="AL138" s="173" t="s">
        <v>309</v>
      </c>
      <c r="AM138" s="177" t="s">
        <v>374</v>
      </c>
      <c r="AN138" s="177" t="s">
        <v>315</v>
      </c>
      <c r="AQ138" s="128"/>
      <c r="AR138" s="128"/>
      <c r="AS138" s="128"/>
      <c r="AT138" s="128"/>
      <c r="AU138" s="128"/>
      <c r="AV138" s="128"/>
    </row>
    <row r="139" ht="16.5" customHeight="1">
      <c r="A139" s="172">
        <v>44054.0</v>
      </c>
      <c r="B139" s="173" t="s">
        <v>208</v>
      </c>
      <c r="C139" s="128"/>
      <c r="D139" s="128"/>
      <c r="E139" s="128"/>
      <c r="F139" s="128"/>
      <c r="G139" s="128"/>
      <c r="H139" s="128"/>
      <c r="I139" s="173">
        <v>28105.0</v>
      </c>
      <c r="J139" s="128"/>
      <c r="K139" s="128"/>
      <c r="L139" s="173">
        <v>28620.0</v>
      </c>
      <c r="M139" s="128"/>
      <c r="N139" s="128"/>
      <c r="O139" s="128"/>
      <c r="P139" s="173">
        <v>265028.0</v>
      </c>
      <c r="Q139" s="128"/>
      <c r="R139" s="128"/>
      <c r="S139" s="173">
        <v>6861.0</v>
      </c>
      <c r="T139" s="128"/>
      <c r="U139" s="173">
        <v>175399.0</v>
      </c>
      <c r="V139" s="173">
        <v>6861.0</v>
      </c>
      <c r="W139" s="168">
        <v>168538.0</v>
      </c>
      <c r="Y139" s="168">
        <v>21.0</v>
      </c>
      <c r="Z139" s="174">
        <v>705.0</v>
      </c>
      <c r="AB139" s="168">
        <v>211.0</v>
      </c>
      <c r="AE139" s="168">
        <v>6126.0</v>
      </c>
      <c r="AF139" s="168">
        <v>419.0</v>
      </c>
      <c r="AH139" s="128"/>
      <c r="AI139" s="175">
        <v>44054.375</v>
      </c>
      <c r="AJ139" s="176">
        <v>44054.736805555556</v>
      </c>
      <c r="AK139" s="173" t="s">
        <v>321</v>
      </c>
      <c r="AL139" s="173" t="s">
        <v>318</v>
      </c>
      <c r="AM139" s="8" t="s">
        <v>374</v>
      </c>
      <c r="AN139" s="8" t="s">
        <v>315</v>
      </c>
      <c r="AQ139" s="128"/>
      <c r="AR139" s="128"/>
      <c r="AS139" s="128"/>
      <c r="AT139" s="128"/>
      <c r="AU139" s="128"/>
      <c r="AV139" s="128"/>
    </row>
    <row r="140" ht="16.5" customHeight="1">
      <c r="A140" s="172">
        <v>44053.0</v>
      </c>
      <c r="B140" s="173" t="s">
        <v>208</v>
      </c>
      <c r="C140" s="128"/>
      <c r="D140" s="128"/>
      <c r="E140" s="128"/>
      <c r="F140" s="128"/>
      <c r="G140" s="128"/>
      <c r="H140" s="128"/>
      <c r="I140" s="173">
        <v>28046.0</v>
      </c>
      <c r="J140" s="128"/>
      <c r="K140" s="128"/>
      <c r="L140" s="173">
        <v>28541.0</v>
      </c>
      <c r="M140" s="128"/>
      <c r="N140" s="128"/>
      <c r="O140" s="128"/>
      <c r="P140" s="173">
        <v>262950.0</v>
      </c>
      <c r="Q140" s="128"/>
      <c r="R140" s="128"/>
      <c r="S140" s="173">
        <v>6840.0</v>
      </c>
      <c r="T140" s="128"/>
      <c r="U140" s="173">
        <v>174278.0</v>
      </c>
      <c r="V140" s="168">
        <v>6840.0</v>
      </c>
      <c r="W140" s="168">
        <v>167438.0</v>
      </c>
      <c r="Y140" s="168">
        <v>20.0</v>
      </c>
      <c r="Z140" s="174">
        <v>704.0</v>
      </c>
      <c r="AB140" s="168">
        <v>210.0</v>
      </c>
      <c r="AE140" s="168">
        <v>6095.0</v>
      </c>
      <c r="AF140" s="168">
        <v>419.0</v>
      </c>
      <c r="AH140" s="128"/>
      <c r="AI140" s="175">
        <v>44053.375</v>
      </c>
      <c r="AJ140" s="176">
        <v>44053.743055555555</v>
      </c>
      <c r="AK140" s="173" t="s">
        <v>381</v>
      </c>
      <c r="AL140" s="173" t="s">
        <v>342</v>
      </c>
      <c r="AM140" s="8" t="s">
        <v>374</v>
      </c>
      <c r="AN140" s="8" t="s">
        <v>315</v>
      </c>
      <c r="AQ140" s="128"/>
      <c r="AR140" s="128"/>
      <c r="AS140" s="128"/>
      <c r="AT140" s="128"/>
      <c r="AU140" s="128"/>
      <c r="AV140" s="128"/>
    </row>
    <row r="141" ht="16.5" customHeight="1">
      <c r="A141" s="172">
        <v>44052.0</v>
      </c>
      <c r="B141" s="173" t="s">
        <v>208</v>
      </c>
      <c r="C141" s="128"/>
      <c r="D141" s="128"/>
      <c r="E141" s="128"/>
      <c r="F141" s="128"/>
      <c r="G141" s="128"/>
      <c r="H141" s="128"/>
      <c r="I141" s="173">
        <v>27975.0</v>
      </c>
      <c r="J141" s="128"/>
      <c r="K141" s="128"/>
      <c r="L141" s="173">
        <v>28483.0</v>
      </c>
      <c r="M141" s="128"/>
      <c r="N141" s="128"/>
      <c r="O141" s="128"/>
      <c r="P141" s="173">
        <v>260008.0</v>
      </c>
      <c r="Q141" s="128"/>
      <c r="R141" s="128"/>
      <c r="S141" s="173">
        <v>6831.0</v>
      </c>
      <c r="T141" s="128"/>
      <c r="U141" s="173">
        <v>172585.0</v>
      </c>
      <c r="V141" s="168">
        <v>6831.0</v>
      </c>
      <c r="W141" s="168">
        <v>165754.0</v>
      </c>
      <c r="Y141" s="168">
        <v>23.0</v>
      </c>
      <c r="Z141" s="174">
        <v>701.0</v>
      </c>
      <c r="AB141" s="168">
        <v>210.0</v>
      </c>
      <c r="AE141" s="168">
        <v>6063.0</v>
      </c>
      <c r="AF141" s="168">
        <v>419.0</v>
      </c>
      <c r="AH141" s="128"/>
      <c r="AI141" s="175">
        <v>44052.375</v>
      </c>
      <c r="AJ141" s="176">
        <v>44052.7125</v>
      </c>
      <c r="AK141" s="173" t="s">
        <v>382</v>
      </c>
      <c r="AL141" s="173" t="s">
        <v>309</v>
      </c>
      <c r="AM141" s="8" t="s">
        <v>374</v>
      </c>
      <c r="AN141" s="8" t="s">
        <v>315</v>
      </c>
      <c r="AQ141" s="128"/>
      <c r="AR141" s="128"/>
      <c r="AS141" s="128"/>
      <c r="AT141" s="128"/>
      <c r="AU141" s="128"/>
      <c r="AV141" s="128"/>
    </row>
    <row r="142" ht="16.5" customHeight="1">
      <c r="A142" s="172">
        <v>44051.0</v>
      </c>
      <c r="B142" s="173" t="s">
        <v>208</v>
      </c>
      <c r="C142" s="128"/>
      <c r="D142" s="128"/>
      <c r="E142" s="128"/>
      <c r="F142" s="128"/>
      <c r="G142" s="128"/>
      <c r="H142" s="128"/>
      <c r="I142" s="173">
        <v>27857.0</v>
      </c>
      <c r="J142" s="128"/>
      <c r="K142" s="128"/>
      <c r="L142" s="173">
        <v>28372.0</v>
      </c>
      <c r="M142" s="128"/>
      <c r="N142" s="128"/>
      <c r="O142" s="128"/>
      <c r="P142" s="173">
        <v>257597.0</v>
      </c>
      <c r="Q142" s="128"/>
      <c r="R142" s="128"/>
      <c r="S142" s="173">
        <v>6818.0</v>
      </c>
      <c r="T142" s="128"/>
      <c r="U142" s="173">
        <v>171251.0</v>
      </c>
      <c r="V142" s="168">
        <v>6818.0</v>
      </c>
      <c r="W142" s="168">
        <v>164433.0</v>
      </c>
      <c r="Y142" s="168">
        <v>24.0</v>
      </c>
      <c r="Z142" s="174">
        <v>700.0</v>
      </c>
      <c r="AB142" s="168">
        <v>209.0</v>
      </c>
      <c r="AE142" s="168">
        <v>6049.0</v>
      </c>
      <c r="AF142" s="168">
        <v>419.0</v>
      </c>
      <c r="AH142" s="128"/>
      <c r="AI142" s="175">
        <v>44051.375</v>
      </c>
      <c r="AJ142" s="176">
        <v>44051.72361111111</v>
      </c>
      <c r="AK142" s="173" t="s">
        <v>342</v>
      </c>
      <c r="AL142" s="173" t="s">
        <v>350</v>
      </c>
      <c r="AM142" s="8" t="s">
        <v>374</v>
      </c>
      <c r="AN142" s="8" t="s">
        <v>315</v>
      </c>
      <c r="AQ142" s="128"/>
      <c r="AR142" s="128"/>
      <c r="AS142" s="128"/>
      <c r="AT142" s="128"/>
      <c r="AU142" s="128"/>
      <c r="AV142" s="128"/>
    </row>
    <row r="143" ht="16.5" customHeight="1">
      <c r="A143" s="172">
        <v>44050.0</v>
      </c>
      <c r="B143" s="173" t="s">
        <v>208</v>
      </c>
      <c r="C143" s="128"/>
      <c r="D143" s="128"/>
      <c r="E143" s="128"/>
      <c r="F143" s="128"/>
      <c r="G143" s="128"/>
      <c r="H143" s="128"/>
      <c r="I143" s="173">
        <v>27611.0</v>
      </c>
      <c r="J143" s="128"/>
      <c r="K143" s="128"/>
      <c r="L143" s="173">
        <v>28241.0</v>
      </c>
      <c r="M143" s="128"/>
      <c r="N143" s="128"/>
      <c r="O143" s="128"/>
      <c r="P143" s="173">
        <v>254522.0</v>
      </c>
      <c r="Q143" s="128"/>
      <c r="R143" s="128"/>
      <c r="S143" s="173">
        <v>6742.0</v>
      </c>
      <c r="T143" s="128"/>
      <c r="U143" s="173">
        <v>168465.0</v>
      </c>
      <c r="V143" s="168">
        <v>6742.0</v>
      </c>
      <c r="W143" s="168">
        <v>161723.0</v>
      </c>
      <c r="Y143" s="168">
        <v>21.0</v>
      </c>
      <c r="Z143" s="174">
        <v>699.0</v>
      </c>
      <c r="AB143" s="168">
        <v>209.0</v>
      </c>
      <c r="AE143" s="168">
        <v>5941.0</v>
      </c>
      <c r="AF143" s="168">
        <v>419.0</v>
      </c>
      <c r="AH143" s="128"/>
      <c r="AI143" s="175">
        <v>44049.375</v>
      </c>
      <c r="AJ143" s="176">
        <v>44050.68819444445</v>
      </c>
      <c r="AK143" s="173" t="s">
        <v>383</v>
      </c>
      <c r="AL143" s="173" t="s">
        <v>309</v>
      </c>
      <c r="AM143" s="8" t="s">
        <v>374</v>
      </c>
      <c r="AN143" s="8" t="s">
        <v>315</v>
      </c>
      <c r="AQ143" s="128"/>
      <c r="AR143" s="128"/>
      <c r="AS143" s="128"/>
      <c r="AT143" s="128"/>
      <c r="AU143" s="128"/>
      <c r="AV143" s="128"/>
    </row>
    <row r="144" ht="16.5" customHeight="1">
      <c r="A144" s="172">
        <v>44049.0</v>
      </c>
      <c r="B144" s="173" t="s">
        <v>208</v>
      </c>
      <c r="C144" s="128"/>
      <c r="D144" s="128"/>
      <c r="E144" s="128"/>
      <c r="F144" s="128"/>
      <c r="G144" s="128"/>
      <c r="H144" s="128"/>
      <c r="I144" s="173">
        <v>27506.0</v>
      </c>
      <c r="J144" s="128"/>
      <c r="K144" s="128"/>
      <c r="L144" s="173">
        <v>28108.0</v>
      </c>
      <c r="M144" s="128"/>
      <c r="N144" s="128"/>
      <c r="O144" s="128"/>
      <c r="P144" s="173">
        <v>251509.0</v>
      </c>
      <c r="Q144" s="128"/>
      <c r="R144" s="128"/>
      <c r="S144" s="173">
        <v>6719.0</v>
      </c>
      <c r="T144" s="128"/>
      <c r="U144" s="173">
        <v>167407.0</v>
      </c>
      <c r="V144" s="168">
        <v>6719.0</v>
      </c>
      <c r="W144" s="168">
        <v>160688.0</v>
      </c>
      <c r="Y144" s="168">
        <v>20.0</v>
      </c>
      <c r="Z144" s="174">
        <v>698.0</v>
      </c>
      <c r="AB144" s="168">
        <v>209.0</v>
      </c>
      <c r="AE144" s="168">
        <v>5923.0</v>
      </c>
      <c r="AF144" s="168">
        <v>418.0</v>
      </c>
      <c r="AH144" s="128"/>
      <c r="AI144" s="175">
        <v>44048.375</v>
      </c>
      <c r="AJ144" s="176">
        <v>44049.695138888885</v>
      </c>
      <c r="AK144" s="173" t="s">
        <v>313</v>
      </c>
      <c r="AL144" s="173" t="s">
        <v>309</v>
      </c>
      <c r="AM144" s="8" t="s">
        <v>374</v>
      </c>
      <c r="AN144" s="8" t="s">
        <v>315</v>
      </c>
      <c r="AQ144" s="128"/>
      <c r="AR144" s="128"/>
      <c r="AS144" s="128"/>
      <c r="AT144" s="128"/>
      <c r="AU144" s="128"/>
      <c r="AV144" s="128"/>
    </row>
    <row r="145" ht="16.5" customHeight="1">
      <c r="A145" s="172">
        <v>44048.0</v>
      </c>
      <c r="B145" s="173" t="s">
        <v>208</v>
      </c>
      <c r="C145" s="128"/>
      <c r="D145" s="128"/>
      <c r="E145" s="128"/>
      <c r="F145" s="128"/>
      <c r="G145" s="128"/>
      <c r="H145" s="128"/>
      <c r="I145" s="173">
        <v>27364.0</v>
      </c>
      <c r="J145" s="128"/>
      <c r="K145" s="128"/>
      <c r="L145" s="173">
        <v>27977.0</v>
      </c>
      <c r="M145" s="128"/>
      <c r="N145" s="128"/>
      <c r="O145" s="128"/>
      <c r="P145" s="173">
        <v>249006.0</v>
      </c>
      <c r="Q145" s="128"/>
      <c r="R145" s="128"/>
      <c r="S145" s="173">
        <v>6693.0</v>
      </c>
      <c r="T145" s="128"/>
      <c r="U145" s="173">
        <v>165976.0</v>
      </c>
      <c r="V145" s="168">
        <v>6693.0</v>
      </c>
      <c r="W145" s="168">
        <v>159283.0</v>
      </c>
      <c r="Y145" s="168">
        <v>23.0</v>
      </c>
      <c r="Z145" s="174">
        <v>698.0</v>
      </c>
      <c r="AB145" s="168">
        <v>209.0</v>
      </c>
      <c r="AE145" s="168">
        <v>5915.0</v>
      </c>
      <c r="AF145" s="168">
        <v>418.0</v>
      </c>
      <c r="AH145" s="128"/>
      <c r="AI145" s="175">
        <v>44047.375</v>
      </c>
      <c r="AJ145" s="176">
        <v>44048.70138888889</v>
      </c>
      <c r="AK145" s="173" t="s">
        <v>384</v>
      </c>
      <c r="AL145" s="173" t="s">
        <v>321</v>
      </c>
      <c r="AM145" s="8" t="s">
        <v>374</v>
      </c>
      <c r="AN145" s="8" t="s">
        <v>315</v>
      </c>
      <c r="AQ145" s="128"/>
      <c r="AR145" s="128"/>
      <c r="AS145" s="128"/>
      <c r="AT145" s="128"/>
      <c r="AU145" s="128"/>
      <c r="AV145" s="128"/>
    </row>
    <row r="146" ht="16.5" customHeight="1">
      <c r="A146" s="172">
        <v>44047.0</v>
      </c>
      <c r="B146" s="8" t="s">
        <v>208</v>
      </c>
      <c r="C146" s="128"/>
      <c r="D146" s="128"/>
      <c r="E146" s="128"/>
      <c r="F146" s="128"/>
      <c r="G146" s="128"/>
      <c r="H146" s="128"/>
      <c r="I146" s="173">
        <v>27314.0</v>
      </c>
      <c r="J146" s="128"/>
      <c r="K146" s="128"/>
      <c r="L146" s="173">
        <v>27830.0</v>
      </c>
      <c r="M146" s="128"/>
      <c r="N146" s="128"/>
      <c r="O146" s="128"/>
      <c r="P146" s="173">
        <v>246591.0</v>
      </c>
      <c r="Q146" s="128"/>
      <c r="R146" s="128"/>
      <c r="S146" s="173">
        <v>6660.0</v>
      </c>
      <c r="T146" s="128"/>
      <c r="U146" s="173">
        <v>164836.0</v>
      </c>
      <c r="V146" s="168">
        <v>6660.0</v>
      </c>
      <c r="W146" s="168">
        <v>158176.0</v>
      </c>
      <c r="Y146" s="168">
        <v>23.0</v>
      </c>
      <c r="Z146" s="168">
        <v>697.0</v>
      </c>
      <c r="AB146" s="168">
        <v>209.0</v>
      </c>
      <c r="AE146" s="168">
        <v>5848.0</v>
      </c>
      <c r="AF146" s="168">
        <v>417.0</v>
      </c>
      <c r="AH146" s="128"/>
      <c r="AI146" s="175">
        <v>44046.375</v>
      </c>
      <c r="AJ146" s="175">
        <v>44047.725</v>
      </c>
      <c r="AK146" s="173" t="s">
        <v>385</v>
      </c>
      <c r="AL146" s="173" t="s">
        <v>329</v>
      </c>
      <c r="AM146" s="8" t="s">
        <v>374</v>
      </c>
      <c r="AN146" s="8" t="s">
        <v>315</v>
      </c>
      <c r="AQ146" s="128"/>
      <c r="AR146" s="128"/>
      <c r="AS146" s="128"/>
      <c r="AT146" s="128"/>
      <c r="AU146" s="128"/>
      <c r="AV146" s="128"/>
    </row>
    <row r="147" ht="16.5" customHeight="1">
      <c r="A147" s="172">
        <v>44046.0</v>
      </c>
      <c r="B147" s="8" t="s">
        <v>208</v>
      </c>
      <c r="C147" s="128"/>
      <c r="D147" s="128"/>
      <c r="E147" s="128"/>
      <c r="F147" s="128"/>
      <c r="G147" s="128"/>
      <c r="H147" s="128"/>
      <c r="I147" s="173">
        <v>27251.0</v>
      </c>
      <c r="J147" s="128"/>
      <c r="K147" s="128"/>
      <c r="L147" s="173">
        <v>27753.0</v>
      </c>
      <c r="M147" s="128"/>
      <c r="N147" s="128"/>
      <c r="O147" s="128"/>
      <c r="P147" s="173">
        <v>243785.0</v>
      </c>
      <c r="Q147" s="128"/>
      <c r="R147" s="128"/>
      <c r="S147" s="173">
        <v>6634.0</v>
      </c>
      <c r="T147" s="128"/>
      <c r="U147" s="173">
        <v>162622.0</v>
      </c>
      <c r="V147" s="168">
        <v>6634.0</v>
      </c>
      <c r="W147" s="168">
        <v>155988.0</v>
      </c>
      <c r="Y147" s="168">
        <v>24.0</v>
      </c>
      <c r="Z147" s="174">
        <v>696.0</v>
      </c>
      <c r="AB147" s="168">
        <v>209.0</v>
      </c>
      <c r="AE147" s="168">
        <v>5820.0</v>
      </c>
      <c r="AF147" s="168">
        <v>417.0</v>
      </c>
      <c r="AH147" s="128"/>
      <c r="AI147" s="175">
        <v>44045.375</v>
      </c>
      <c r="AJ147" s="175">
        <v>44046.725694444445</v>
      </c>
      <c r="AK147" s="173" t="s">
        <v>378</v>
      </c>
      <c r="AL147" s="173" t="s">
        <v>309</v>
      </c>
      <c r="AM147" s="8" t="s">
        <v>374</v>
      </c>
      <c r="AN147" s="8" t="s">
        <v>315</v>
      </c>
      <c r="AO147" s="120"/>
      <c r="AQ147" s="128"/>
      <c r="AR147" s="128"/>
      <c r="AS147" s="128"/>
      <c r="AT147" s="128"/>
      <c r="AU147" s="128"/>
      <c r="AV147" s="128"/>
    </row>
    <row r="148" ht="16.5" customHeight="1">
      <c r="A148" s="172">
        <v>44045.0</v>
      </c>
      <c r="B148" s="8" t="s">
        <v>208</v>
      </c>
      <c r="C148" s="128"/>
      <c r="D148" s="128"/>
      <c r="E148" s="128"/>
      <c r="F148" s="128"/>
      <c r="G148" s="128"/>
      <c r="H148" s="128"/>
      <c r="I148" s="173">
        <v>27088.0</v>
      </c>
      <c r="J148" s="128"/>
      <c r="K148" s="128"/>
      <c r="L148" s="173">
        <v>27694.0</v>
      </c>
      <c r="M148" s="128"/>
      <c r="N148" s="128"/>
      <c r="O148" s="128"/>
      <c r="P148" s="173">
        <v>240675.0</v>
      </c>
      <c r="Q148" s="128"/>
      <c r="R148" s="128"/>
      <c r="S148" s="173">
        <v>6613.0</v>
      </c>
      <c r="T148" s="128"/>
      <c r="U148" s="173">
        <v>160962.0</v>
      </c>
      <c r="V148" s="168">
        <v>6613.0</v>
      </c>
      <c r="W148" s="168">
        <v>154349.0</v>
      </c>
      <c r="Y148" s="168">
        <v>22.0</v>
      </c>
      <c r="Z148" s="174">
        <v>695.0</v>
      </c>
      <c r="AB148" s="168">
        <v>208.0</v>
      </c>
      <c r="AE148" s="168">
        <v>5794.0</v>
      </c>
      <c r="AF148" s="168">
        <v>416.0</v>
      </c>
      <c r="AH148" s="128"/>
      <c r="AI148" s="175">
        <v>44044.375</v>
      </c>
      <c r="AJ148" s="175">
        <v>44045.756944444445</v>
      </c>
      <c r="AK148" s="173" t="s">
        <v>385</v>
      </c>
      <c r="AL148" s="173" t="s">
        <v>341</v>
      </c>
      <c r="AM148" s="8" t="s">
        <v>374</v>
      </c>
      <c r="AN148" s="8" t="s">
        <v>315</v>
      </c>
      <c r="AO148" s="120"/>
      <c r="AQ148" s="128"/>
      <c r="AR148" s="128"/>
      <c r="AS148" s="128"/>
      <c r="AT148" s="128"/>
      <c r="AU148" s="128"/>
      <c r="AV148" s="128"/>
    </row>
    <row r="149" ht="16.5" customHeight="1">
      <c r="A149" s="172">
        <v>44044.0</v>
      </c>
      <c r="B149" s="173" t="s">
        <v>208</v>
      </c>
      <c r="C149" s="128"/>
      <c r="D149" s="128"/>
      <c r="E149" s="128"/>
      <c r="F149" s="128"/>
      <c r="G149" s="128"/>
      <c r="H149" s="128"/>
      <c r="I149" s="173">
        <v>27088.0</v>
      </c>
      <c r="J149" s="128"/>
      <c r="K149" s="128"/>
      <c r="L149" s="173">
        <v>27535.0</v>
      </c>
      <c r="M149" s="128"/>
      <c r="N149" s="128"/>
      <c r="O149" s="128"/>
      <c r="P149" s="173">
        <v>237035.0</v>
      </c>
      <c r="Q149" s="128"/>
      <c r="R149" s="128"/>
      <c r="S149" s="173">
        <v>6613.0</v>
      </c>
      <c r="T149" s="128"/>
      <c r="U149" s="173">
        <v>160962.0</v>
      </c>
      <c r="V149" s="173">
        <v>6613.0</v>
      </c>
      <c r="W149" s="173">
        <v>154349.0</v>
      </c>
      <c r="Y149" s="168">
        <v>22.0</v>
      </c>
      <c r="Z149" s="174">
        <v>695.0</v>
      </c>
      <c r="AB149" s="168">
        <v>208.0</v>
      </c>
      <c r="AE149" s="168">
        <v>5794.0</v>
      </c>
      <c r="AF149" s="173">
        <v>416.0</v>
      </c>
      <c r="AH149" s="128"/>
      <c r="AI149" s="175">
        <v>44044.375</v>
      </c>
      <c r="AJ149" s="175">
        <v>44044.714583333334</v>
      </c>
      <c r="AK149" s="173" t="s">
        <v>382</v>
      </c>
      <c r="AL149" s="173" t="s">
        <v>309</v>
      </c>
      <c r="AM149" s="8" t="s">
        <v>374</v>
      </c>
      <c r="AN149" s="8" t="s">
        <v>315</v>
      </c>
      <c r="AO149" s="120"/>
      <c r="AQ149" s="128"/>
      <c r="AR149" s="128"/>
      <c r="AS149" s="128"/>
      <c r="AT149" s="128"/>
      <c r="AU149" s="128"/>
      <c r="AV149" s="128"/>
    </row>
    <row r="150" ht="16.5" customHeight="1">
      <c r="A150" s="172">
        <v>44043.0</v>
      </c>
      <c r="B150" s="8" t="s">
        <v>208</v>
      </c>
      <c r="C150" s="128"/>
      <c r="D150" s="128"/>
      <c r="E150" s="128"/>
      <c r="F150" s="128"/>
      <c r="G150" s="128"/>
      <c r="H150" s="128"/>
      <c r="I150" s="173">
        <v>26810.0</v>
      </c>
      <c r="J150" s="128"/>
      <c r="K150" s="128"/>
      <c r="L150" s="173">
        <v>27391.0</v>
      </c>
      <c r="M150" s="128"/>
      <c r="N150" s="128"/>
      <c r="O150" s="128"/>
      <c r="P150" s="173">
        <v>234028.0</v>
      </c>
      <c r="Q150" s="128"/>
      <c r="R150" s="128"/>
      <c r="S150" s="173">
        <v>6544.0</v>
      </c>
      <c r="T150" s="128"/>
      <c r="U150" s="173">
        <v>158309.0</v>
      </c>
      <c r="V150" s="168">
        <v>6544.0</v>
      </c>
      <c r="W150" s="168">
        <v>151765.0</v>
      </c>
      <c r="Y150" s="173">
        <v>21.0</v>
      </c>
      <c r="Z150" s="174">
        <v>692.0</v>
      </c>
      <c r="AA150" s="128"/>
      <c r="AB150" s="173">
        <v>207.0</v>
      </c>
      <c r="AC150" s="128"/>
      <c r="AD150" s="128"/>
      <c r="AE150" s="173">
        <v>5722.0</v>
      </c>
      <c r="AF150" s="173">
        <v>415.0</v>
      </c>
      <c r="AH150" s="128"/>
      <c r="AI150" s="175">
        <v>44042.375</v>
      </c>
      <c r="AJ150" s="175">
        <v>44043.71319444444</v>
      </c>
      <c r="AK150" s="173" t="s">
        <v>386</v>
      </c>
      <c r="AL150" s="173" t="s">
        <v>321</v>
      </c>
      <c r="AM150" s="8" t="s">
        <v>374</v>
      </c>
      <c r="AN150" s="8" t="s">
        <v>315</v>
      </c>
      <c r="AO150" s="120"/>
      <c r="AQ150" s="161"/>
      <c r="AR150" s="128"/>
      <c r="AS150" s="128"/>
      <c r="AT150" s="128"/>
      <c r="AU150" s="128"/>
      <c r="AV150" s="128"/>
    </row>
    <row r="151" ht="16.5" customHeight="1">
      <c r="A151" s="172">
        <v>44042.0</v>
      </c>
      <c r="B151" s="8" t="s">
        <v>208</v>
      </c>
      <c r="C151" s="128"/>
      <c r="D151" s="128"/>
      <c r="E151" s="128"/>
      <c r="F151" s="128"/>
      <c r="G151" s="128"/>
      <c r="H151" s="128"/>
      <c r="I151" s="173">
        <v>26674.0</v>
      </c>
      <c r="J151" s="128"/>
      <c r="K151" s="128"/>
      <c r="L151" s="173">
        <v>27245.0</v>
      </c>
      <c r="M151" s="128"/>
      <c r="N151" s="128"/>
      <c r="O151" s="128"/>
      <c r="P151" s="173">
        <v>231494.0</v>
      </c>
      <c r="Q151" s="128"/>
      <c r="R151" s="128"/>
      <c r="S151" s="173">
        <v>6513.0</v>
      </c>
      <c r="T151" s="128"/>
      <c r="U151" s="173">
        <v>157397.0</v>
      </c>
      <c r="V151" s="168">
        <v>6513.0</v>
      </c>
      <c r="W151" s="168">
        <v>150884.0</v>
      </c>
      <c r="Y151" s="173">
        <v>22.0</v>
      </c>
      <c r="Z151" s="174">
        <v>690.0</v>
      </c>
      <c r="AA151" s="128"/>
      <c r="AB151" s="173">
        <v>205.0</v>
      </c>
      <c r="AC151" s="128"/>
      <c r="AD151" s="128"/>
      <c r="AE151" s="173">
        <v>5710.0</v>
      </c>
      <c r="AF151" s="173">
        <v>411.0</v>
      </c>
      <c r="AH151" s="128"/>
      <c r="AI151" s="175">
        <v>44041.375</v>
      </c>
      <c r="AJ151" s="175">
        <v>44042.714583333334</v>
      </c>
      <c r="AK151" s="173" t="s">
        <v>385</v>
      </c>
      <c r="AL151" s="173" t="s">
        <v>321</v>
      </c>
      <c r="AM151" s="8" t="s">
        <v>374</v>
      </c>
      <c r="AN151" s="8" t="s">
        <v>315</v>
      </c>
      <c r="AO151" s="120"/>
      <c r="AQ151" s="128"/>
      <c r="AR151" s="128"/>
      <c r="AS151" s="128"/>
      <c r="AT151" s="128"/>
      <c r="AU151" s="128"/>
      <c r="AV151" s="128"/>
    </row>
    <row r="152" ht="16.5" customHeight="1">
      <c r="A152" s="172">
        <v>44041.0</v>
      </c>
      <c r="B152" s="8" t="s">
        <v>208</v>
      </c>
      <c r="C152" s="128"/>
      <c r="D152" s="128"/>
      <c r="E152" s="128"/>
      <c r="F152" s="128"/>
      <c r="G152" s="128"/>
      <c r="H152" s="128"/>
      <c r="I152" s="173">
        <v>26524.0</v>
      </c>
      <c r="J152" s="128"/>
      <c r="K152" s="128"/>
      <c r="L152" s="173">
        <v>27084.0</v>
      </c>
      <c r="M152" s="128"/>
      <c r="N152" s="128"/>
      <c r="O152" s="128"/>
      <c r="P152" s="173">
        <v>228352.0</v>
      </c>
      <c r="Q152" s="128"/>
      <c r="R152" s="128"/>
      <c r="S152" s="173">
        <v>6500.0</v>
      </c>
      <c r="T152" s="128"/>
      <c r="U152" s="173">
        <v>156083.0</v>
      </c>
      <c r="V152" s="168">
        <v>6500.0</v>
      </c>
      <c r="W152" s="168">
        <v>149583.0</v>
      </c>
      <c r="Y152" s="173">
        <v>21.0</v>
      </c>
      <c r="Z152" s="174">
        <v>690.0</v>
      </c>
      <c r="AA152" s="128"/>
      <c r="AB152" s="173">
        <v>202.0</v>
      </c>
      <c r="AC152" s="128"/>
      <c r="AD152" s="128"/>
      <c r="AE152" s="173">
        <v>5688.0</v>
      </c>
      <c r="AF152" s="173">
        <v>409.0</v>
      </c>
      <c r="AH152" s="128"/>
      <c r="AI152" s="175">
        <v>44040.375</v>
      </c>
      <c r="AJ152" s="175">
        <v>44041.722916666666</v>
      </c>
      <c r="AK152" s="173" t="s">
        <v>350</v>
      </c>
      <c r="AL152" s="173" t="s">
        <v>346</v>
      </c>
      <c r="AM152" s="8" t="s">
        <v>374</v>
      </c>
      <c r="AN152" s="8" t="s">
        <v>315</v>
      </c>
      <c r="AO152" s="120"/>
      <c r="AQ152" s="128"/>
      <c r="AR152" s="128"/>
      <c r="AS152" s="128"/>
      <c r="AT152" s="128"/>
      <c r="AU152" s="128"/>
      <c r="AV152" s="128"/>
    </row>
    <row r="153" ht="16.5" customHeight="1">
      <c r="A153" s="172">
        <v>44040.0</v>
      </c>
      <c r="B153" s="8" t="s">
        <v>208</v>
      </c>
      <c r="C153" s="128"/>
      <c r="D153" s="128"/>
      <c r="E153" s="128"/>
      <c r="F153" s="128"/>
      <c r="G153" s="128"/>
      <c r="H153" s="128"/>
      <c r="I153" s="173">
        <v>26524.0</v>
      </c>
      <c r="J153" s="128"/>
      <c r="K153" s="128"/>
      <c r="L153" s="173">
        <v>26925.0</v>
      </c>
      <c r="M153" s="128"/>
      <c r="N153" s="128"/>
      <c r="O153" s="128"/>
      <c r="P153" s="173">
        <v>225655.0</v>
      </c>
      <c r="Q153" s="128"/>
      <c r="R153" s="128"/>
      <c r="S153" s="173">
        <v>6500.0</v>
      </c>
      <c r="T153" s="128"/>
      <c r="U153" s="173">
        <v>156083.0</v>
      </c>
      <c r="V153" s="168">
        <v>6500.0</v>
      </c>
      <c r="W153" s="168">
        <v>149583.0</v>
      </c>
      <c r="Y153" s="173">
        <v>21.0</v>
      </c>
      <c r="Z153" s="174">
        <v>690.0</v>
      </c>
      <c r="AA153" s="128"/>
      <c r="AB153" s="173">
        <v>202.0</v>
      </c>
      <c r="AC153" s="128"/>
      <c r="AD153" s="128"/>
      <c r="AE153" s="173">
        <v>5688.0</v>
      </c>
      <c r="AF153" s="173">
        <v>409.0</v>
      </c>
      <c r="AH153" s="128"/>
      <c r="AI153" s="175">
        <v>44040.375</v>
      </c>
      <c r="AJ153" s="175">
        <v>44041.722916666666</v>
      </c>
      <c r="AK153" s="173" t="s">
        <v>350</v>
      </c>
      <c r="AL153" s="173" t="s">
        <v>346</v>
      </c>
      <c r="AM153" s="8" t="s">
        <v>374</v>
      </c>
      <c r="AN153" s="8" t="s">
        <v>315</v>
      </c>
      <c r="AO153" s="120"/>
      <c r="AQ153" s="128"/>
      <c r="AR153" s="128"/>
      <c r="AS153" s="128"/>
      <c r="AT153" s="128"/>
      <c r="AU153" s="128"/>
      <c r="AV153" s="128"/>
    </row>
    <row r="154" ht="16.5" customHeight="1">
      <c r="A154" s="172">
        <v>44039.0</v>
      </c>
      <c r="B154" s="8" t="s">
        <v>208</v>
      </c>
      <c r="C154" s="128"/>
      <c r="D154" s="128"/>
      <c r="E154" s="128"/>
      <c r="F154" s="128"/>
      <c r="G154" s="128"/>
      <c r="H154" s="128"/>
      <c r="I154" s="173">
        <v>26428.0</v>
      </c>
      <c r="J154" s="128"/>
      <c r="K154" s="128"/>
      <c r="L154" s="173">
        <v>26858.0</v>
      </c>
      <c r="M154" s="128"/>
      <c r="N154" s="128"/>
      <c r="O154" s="128"/>
      <c r="P154" s="173">
        <v>222691.0</v>
      </c>
      <c r="Q154" s="128"/>
      <c r="R154" s="128"/>
      <c r="S154" s="173">
        <v>6436.0</v>
      </c>
      <c r="T154" s="128"/>
      <c r="U154" s="173">
        <v>153609.0</v>
      </c>
      <c r="V154" s="168">
        <v>6436.0</v>
      </c>
      <c r="W154" s="168">
        <v>147173.0</v>
      </c>
      <c r="Y154" s="173">
        <v>20.0</v>
      </c>
      <c r="Z154" s="174">
        <v>688.0</v>
      </c>
      <c r="AA154" s="128"/>
      <c r="AB154" s="173">
        <v>200.0</v>
      </c>
      <c r="AC154" s="128"/>
      <c r="AD154" s="128"/>
      <c r="AE154" s="173">
        <v>5438.0</v>
      </c>
      <c r="AF154" s="173">
        <v>409.0</v>
      </c>
      <c r="AH154" s="128"/>
      <c r="AI154" s="175">
        <v>44038.375</v>
      </c>
      <c r="AJ154" s="175">
        <v>44039.71388888889</v>
      </c>
      <c r="AK154" s="173" t="s">
        <v>384</v>
      </c>
      <c r="AL154" s="173" t="s">
        <v>329</v>
      </c>
      <c r="AM154" s="8" t="s">
        <v>374</v>
      </c>
      <c r="AN154" s="8" t="s">
        <v>315</v>
      </c>
      <c r="AO154" s="120"/>
      <c r="AQ154" s="128"/>
      <c r="AR154" s="128"/>
      <c r="AS154" s="128"/>
      <c r="AT154" s="128"/>
      <c r="AU154" s="128"/>
      <c r="AV154" s="128"/>
    </row>
    <row r="155" ht="16.5" customHeight="1">
      <c r="A155" s="172">
        <v>44038.0</v>
      </c>
      <c r="B155" s="8" t="s">
        <v>208</v>
      </c>
      <c r="C155" s="128"/>
      <c r="D155" s="128"/>
      <c r="E155" s="128"/>
      <c r="F155" s="128"/>
      <c r="G155" s="128"/>
      <c r="H155" s="128"/>
      <c r="I155" s="173">
        <v>26428.0</v>
      </c>
      <c r="J155" s="128"/>
      <c r="K155" s="128"/>
      <c r="L155" s="173">
        <v>26818.0</v>
      </c>
      <c r="M155" s="128"/>
      <c r="N155" s="128"/>
      <c r="O155" s="128"/>
      <c r="P155" s="173">
        <v>220316.0</v>
      </c>
      <c r="Q155" s="128"/>
      <c r="R155" s="128"/>
      <c r="S155" s="173">
        <v>6436.0</v>
      </c>
      <c r="T155" s="128"/>
      <c r="U155" s="173">
        <v>153609.0</v>
      </c>
      <c r="V155" s="168">
        <v>6436.0</v>
      </c>
      <c r="W155" s="168">
        <v>147173.0</v>
      </c>
      <c r="Y155" s="173">
        <v>20.0</v>
      </c>
      <c r="Z155" s="174">
        <v>688.0</v>
      </c>
      <c r="AA155" s="128"/>
      <c r="AB155" s="173">
        <v>200.0</v>
      </c>
      <c r="AC155" s="128"/>
      <c r="AD155" s="128"/>
      <c r="AE155" s="173">
        <v>5438.0</v>
      </c>
      <c r="AF155" s="173">
        <v>409.0</v>
      </c>
      <c r="AH155" s="128"/>
      <c r="AI155" s="175">
        <v>44038.375</v>
      </c>
      <c r="AJ155" s="175">
        <v>44039.71388888889</v>
      </c>
      <c r="AK155" s="173" t="s">
        <v>384</v>
      </c>
      <c r="AL155" s="173" t="s">
        <v>329</v>
      </c>
      <c r="AM155" s="8" t="s">
        <v>374</v>
      </c>
      <c r="AN155" s="8" t="s">
        <v>315</v>
      </c>
      <c r="AO155" s="120"/>
      <c r="AQ155" s="128"/>
      <c r="AR155" s="128"/>
      <c r="AS155" s="128"/>
      <c r="AT155" s="128"/>
      <c r="AU155" s="128"/>
      <c r="AV155" s="128"/>
    </row>
    <row r="156" ht="16.5" customHeight="1">
      <c r="A156" s="172">
        <v>44037.0</v>
      </c>
      <c r="B156" s="8" t="s">
        <v>208</v>
      </c>
      <c r="C156" s="128"/>
      <c r="D156" s="128"/>
      <c r="E156" s="128"/>
      <c r="F156" s="128"/>
      <c r="G156" s="128"/>
      <c r="H156" s="128"/>
      <c r="I156" s="173">
        <v>26256.0</v>
      </c>
      <c r="J156" s="128"/>
      <c r="K156" s="128"/>
      <c r="L156" s="173">
        <v>26657.0</v>
      </c>
      <c r="M156" s="128"/>
      <c r="N156" s="128"/>
      <c r="O156" s="128"/>
      <c r="P156" s="173">
        <v>218182.0</v>
      </c>
      <c r="Q156" s="128"/>
      <c r="R156" s="128"/>
      <c r="S156" s="173">
        <v>6415.0</v>
      </c>
      <c r="T156" s="128"/>
      <c r="U156" s="173">
        <v>152290.0</v>
      </c>
      <c r="V156" s="168">
        <v>6415.0</v>
      </c>
      <c r="W156" s="168">
        <v>145875.0</v>
      </c>
      <c r="Y156" s="173">
        <v>27.0</v>
      </c>
      <c r="Z156" s="174">
        <v>686.0</v>
      </c>
      <c r="AA156" s="128"/>
      <c r="AB156" s="173">
        <v>200.0</v>
      </c>
      <c r="AC156" s="128"/>
      <c r="AD156" s="128"/>
      <c r="AE156" s="173">
        <v>5438.0</v>
      </c>
      <c r="AF156" s="173">
        <v>409.0</v>
      </c>
      <c r="AH156" s="128"/>
      <c r="AI156" s="175">
        <v>44037.375</v>
      </c>
      <c r="AJ156" s="175">
        <v>44037.725694444445</v>
      </c>
      <c r="AK156" s="173" t="s">
        <v>313</v>
      </c>
      <c r="AL156" s="173" t="s">
        <v>309</v>
      </c>
      <c r="AM156" s="8" t="s">
        <v>374</v>
      </c>
      <c r="AN156" s="8" t="s">
        <v>315</v>
      </c>
      <c r="AO156" s="120"/>
      <c r="AQ156" s="128"/>
      <c r="AR156" s="128"/>
      <c r="AS156" s="128"/>
      <c r="AT156" s="128"/>
      <c r="AU156" s="128"/>
      <c r="AV156" s="128"/>
    </row>
    <row r="157" ht="16.5" customHeight="1">
      <c r="A157" s="172">
        <v>44036.0</v>
      </c>
      <c r="B157" s="8" t="s">
        <v>208</v>
      </c>
      <c r="C157" s="128"/>
      <c r="D157" s="128"/>
      <c r="E157" s="128"/>
      <c r="F157" s="128"/>
      <c r="G157" s="128"/>
      <c r="H157" s="128"/>
      <c r="I157" s="173">
        <v>25979.0</v>
      </c>
      <c r="J157" s="128"/>
      <c r="K157" s="128"/>
      <c r="L157" s="173">
        <v>26523.0</v>
      </c>
      <c r="M157" s="128"/>
      <c r="N157" s="128"/>
      <c r="O157" s="128"/>
      <c r="P157" s="173">
        <v>215135.0</v>
      </c>
      <c r="Q157" s="128"/>
      <c r="R157" s="128"/>
      <c r="S157" s="173">
        <v>6318.0</v>
      </c>
      <c r="T157" s="128"/>
      <c r="U157" s="173">
        <v>149792.0</v>
      </c>
      <c r="V157" s="168">
        <v>6318.0</v>
      </c>
      <c r="W157" s="168">
        <v>143474.0</v>
      </c>
      <c r="Y157" s="173">
        <v>26.0</v>
      </c>
      <c r="Z157" s="174">
        <v>681.0</v>
      </c>
      <c r="AA157" s="128"/>
      <c r="AB157" s="173">
        <v>198.0</v>
      </c>
      <c r="AC157" s="128"/>
      <c r="AD157" s="128"/>
      <c r="AE157" s="173">
        <v>5345.0</v>
      </c>
      <c r="AF157" s="173">
        <v>405.0</v>
      </c>
      <c r="AH157" s="128"/>
      <c r="AI157" s="175">
        <v>44035.375</v>
      </c>
      <c r="AJ157" s="175">
        <v>44036.7007175926</v>
      </c>
      <c r="AK157" s="173" t="s">
        <v>384</v>
      </c>
      <c r="AL157" s="173" t="s">
        <v>367</v>
      </c>
      <c r="AM157" s="8" t="s">
        <v>374</v>
      </c>
      <c r="AN157" s="8" t="s">
        <v>315</v>
      </c>
      <c r="AO157" s="120"/>
      <c r="AQ157" s="128"/>
      <c r="AR157" s="128"/>
      <c r="AS157" s="128"/>
      <c r="AT157" s="128"/>
      <c r="AU157" s="128"/>
      <c r="AV157" s="128"/>
    </row>
    <row r="158" ht="16.5" customHeight="1">
      <c r="A158" s="172">
        <v>44035.0</v>
      </c>
      <c r="B158" s="8" t="s">
        <v>208</v>
      </c>
      <c r="C158" s="128"/>
      <c r="D158" s="128"/>
      <c r="E158" s="128"/>
      <c r="F158" s="128"/>
      <c r="G158" s="128"/>
      <c r="H158" s="128"/>
      <c r="I158" s="173">
        <v>25796.0</v>
      </c>
      <c r="J158" s="128"/>
      <c r="K158" s="128"/>
      <c r="L158" s="173">
        <v>26345.0</v>
      </c>
      <c r="M158" s="128"/>
      <c r="N158" s="128"/>
      <c r="O158" s="128"/>
      <c r="P158" s="173">
        <v>210911.0</v>
      </c>
      <c r="Q158" s="128"/>
      <c r="R158" s="128"/>
      <c r="S158" s="173">
        <v>6295.0</v>
      </c>
      <c r="T158" s="128"/>
      <c r="U158" s="173">
        <v>146879.0</v>
      </c>
      <c r="V158" s="168">
        <v>6295.0</v>
      </c>
      <c r="W158" s="168">
        <v>140584.0</v>
      </c>
      <c r="Y158" s="173">
        <v>24.0</v>
      </c>
      <c r="Z158" s="174">
        <v>680.0</v>
      </c>
      <c r="AA158" s="128"/>
      <c r="AB158" s="173">
        <v>198.0</v>
      </c>
      <c r="AC158" s="128"/>
      <c r="AD158" s="128"/>
      <c r="AE158" s="173">
        <v>5341.0</v>
      </c>
      <c r="AF158" s="173">
        <v>402.0</v>
      </c>
      <c r="AH158" s="128"/>
      <c r="AI158" s="175">
        <v>44034.375</v>
      </c>
      <c r="AJ158" s="175">
        <v>44035.663194444445</v>
      </c>
      <c r="AK158" s="173" t="s">
        <v>384</v>
      </c>
      <c r="AL158" s="173" t="s">
        <v>326</v>
      </c>
      <c r="AM158" s="8" t="s">
        <v>374</v>
      </c>
      <c r="AN158" s="8" t="s">
        <v>315</v>
      </c>
      <c r="AO158" s="120"/>
      <c r="AQ158" s="128"/>
      <c r="AR158" s="128"/>
      <c r="AS158" s="128"/>
      <c r="AT158" s="128"/>
      <c r="AU158" s="128"/>
      <c r="AV158" s="128"/>
    </row>
    <row r="159" ht="16.5" customHeight="1">
      <c r="A159" s="172">
        <v>44034.0</v>
      </c>
      <c r="B159" s="8" t="s">
        <v>208</v>
      </c>
      <c r="C159" s="128"/>
      <c r="D159" s="128"/>
      <c r="E159" s="128"/>
      <c r="F159" s="128"/>
      <c r="G159" s="128"/>
      <c r="H159" s="128"/>
      <c r="I159" s="173">
        <v>25611.0</v>
      </c>
      <c r="J159" s="128"/>
      <c r="K159" s="128"/>
      <c r="L159" s="173">
        <v>26173.0</v>
      </c>
      <c r="M159" s="128"/>
      <c r="N159" s="128"/>
      <c r="O159" s="128"/>
      <c r="P159" s="173">
        <v>207241.0</v>
      </c>
      <c r="Q159" s="128"/>
      <c r="R159" s="128"/>
      <c r="S159" s="173">
        <v>6262.0</v>
      </c>
      <c r="T159" s="128"/>
      <c r="U159" s="173">
        <v>145538.0</v>
      </c>
      <c r="V159" s="168">
        <v>6262.0</v>
      </c>
      <c r="W159" s="168">
        <v>139276.0</v>
      </c>
      <c r="Y159" s="173">
        <v>23.0</v>
      </c>
      <c r="Z159" s="174">
        <v>677.0</v>
      </c>
      <c r="AA159" s="128"/>
      <c r="AB159" s="173">
        <v>196.0</v>
      </c>
      <c r="AC159" s="128"/>
      <c r="AD159" s="128"/>
      <c r="AE159" s="173">
        <v>5316.0</v>
      </c>
      <c r="AF159" s="173">
        <v>400.0</v>
      </c>
      <c r="AH159" s="128"/>
      <c r="AI159" s="175">
        <v>44033.375</v>
      </c>
      <c r="AJ159" s="175">
        <v>44034.69375</v>
      </c>
      <c r="AK159" s="173" t="s">
        <v>384</v>
      </c>
      <c r="AL159" s="173" t="s">
        <v>312</v>
      </c>
      <c r="AM159" s="8" t="s">
        <v>374</v>
      </c>
      <c r="AN159" s="8" t="s">
        <v>315</v>
      </c>
      <c r="AO159" s="120"/>
      <c r="AQ159" s="128"/>
      <c r="AR159" s="128"/>
      <c r="AS159" s="128"/>
      <c r="AT159" s="128"/>
      <c r="AU159" s="128"/>
      <c r="AV159" s="128"/>
    </row>
    <row r="160" ht="16.5" customHeight="1">
      <c r="A160" s="172">
        <v>44033.0</v>
      </c>
      <c r="B160" s="8" t="s">
        <v>208</v>
      </c>
      <c r="C160" s="128"/>
      <c r="D160" s="128"/>
      <c r="E160" s="128"/>
      <c r="F160" s="128"/>
      <c r="G160" s="128"/>
      <c r="H160" s="128"/>
      <c r="I160" s="173">
        <v>25499.0</v>
      </c>
      <c r="J160" s="128"/>
      <c r="K160" s="128"/>
      <c r="L160" s="173">
        <v>25992.0</v>
      </c>
      <c r="M160" s="128"/>
      <c r="N160" s="128"/>
      <c r="O160" s="128"/>
      <c r="P160" s="173">
        <v>205035.0</v>
      </c>
      <c r="Q160" s="128"/>
      <c r="R160" s="128"/>
      <c r="S160" s="173">
        <v>6249.0</v>
      </c>
      <c r="T160" s="128"/>
      <c r="U160" s="173">
        <v>144822.0</v>
      </c>
      <c r="V160" s="168">
        <v>6249.0</v>
      </c>
      <c r="W160" s="173">
        <v>138573.0</v>
      </c>
      <c r="Y160" s="173">
        <v>20.0</v>
      </c>
      <c r="Z160" s="174">
        <v>673.0</v>
      </c>
      <c r="AA160" s="128"/>
      <c r="AB160" s="173">
        <v>193.0</v>
      </c>
      <c r="AC160" s="128"/>
      <c r="AD160" s="128"/>
      <c r="AE160" s="173">
        <v>5286.0</v>
      </c>
      <c r="AF160" s="173">
        <v>398.0</v>
      </c>
      <c r="AH160" s="128"/>
      <c r="AI160" s="175">
        <v>44032.375</v>
      </c>
      <c r="AJ160" s="175">
        <v>44033.66458333333</v>
      </c>
      <c r="AK160" s="173" t="s">
        <v>346</v>
      </c>
      <c r="AL160" s="173" t="s">
        <v>309</v>
      </c>
      <c r="AM160" s="8" t="s">
        <v>374</v>
      </c>
      <c r="AN160" s="8" t="s">
        <v>315</v>
      </c>
      <c r="AO160" s="120"/>
      <c r="AQ160" s="128"/>
      <c r="AR160" s="128"/>
      <c r="AS160" s="128"/>
      <c r="AT160" s="128"/>
      <c r="AU160" s="128"/>
      <c r="AV160" s="128"/>
    </row>
    <row r="161" ht="16.5" customHeight="1">
      <c r="A161" s="172">
        <v>44032.0</v>
      </c>
      <c r="B161" s="8" t="s">
        <v>208</v>
      </c>
      <c r="C161" s="128"/>
      <c r="D161" s="128"/>
      <c r="E161" s="128"/>
      <c r="F161" s="128"/>
      <c r="G161" s="128"/>
      <c r="H161" s="128"/>
      <c r="I161" s="173">
        <v>25466.0</v>
      </c>
      <c r="J161" s="128"/>
      <c r="K161" s="128"/>
      <c r="L161" s="173">
        <v>25837.0</v>
      </c>
      <c r="M161" s="128"/>
      <c r="N161" s="128"/>
      <c r="O161" s="128"/>
      <c r="P161" s="173">
        <v>203205.0</v>
      </c>
      <c r="Q161" s="128"/>
      <c r="R161" s="128"/>
      <c r="S161" s="173">
        <v>6203.0</v>
      </c>
      <c r="T161" s="128"/>
      <c r="U161" s="173">
        <v>143378.0</v>
      </c>
      <c r="V161" s="168">
        <v>6203.0</v>
      </c>
      <c r="W161" s="168">
        <v>137175.0</v>
      </c>
      <c r="Y161" s="173">
        <v>17.0</v>
      </c>
      <c r="Z161" s="174">
        <v>673.0</v>
      </c>
      <c r="AA161" s="128"/>
      <c r="AB161" s="173">
        <v>193.0</v>
      </c>
      <c r="AC161" s="128"/>
      <c r="AD161" s="128"/>
      <c r="AE161" s="173">
        <v>5251.0</v>
      </c>
      <c r="AF161" s="173">
        <v>398.0</v>
      </c>
      <c r="AH161" s="128"/>
      <c r="AI161" s="175">
        <v>44031.375</v>
      </c>
      <c r="AJ161" s="175">
        <v>44032.66180555556</v>
      </c>
      <c r="AK161" s="173" t="s">
        <v>384</v>
      </c>
      <c r="AL161" s="173" t="s">
        <v>321</v>
      </c>
      <c r="AM161" s="8" t="s">
        <v>374</v>
      </c>
      <c r="AN161" s="8" t="s">
        <v>315</v>
      </c>
      <c r="AO161" s="120"/>
      <c r="AQ161" s="128"/>
      <c r="AR161" s="128"/>
      <c r="AS161" s="128"/>
      <c r="AT161" s="128"/>
      <c r="AU161" s="128"/>
      <c r="AV161" s="128"/>
    </row>
    <row r="162" ht="16.5" customHeight="1">
      <c r="A162" s="172">
        <v>44031.0</v>
      </c>
      <c r="B162" s="8" t="s">
        <v>208</v>
      </c>
      <c r="C162" s="128"/>
      <c r="D162" s="128"/>
      <c r="E162" s="128"/>
      <c r="F162" s="128"/>
      <c r="G162" s="128"/>
      <c r="H162" s="128"/>
      <c r="I162" s="173">
        <v>25466.0</v>
      </c>
      <c r="J162" s="128"/>
      <c r="K162" s="128"/>
      <c r="L162" s="173">
        <v>25815.0</v>
      </c>
      <c r="M162" s="128"/>
      <c r="N162" s="128"/>
      <c r="O162" s="128"/>
      <c r="P162" s="173">
        <v>200204.0</v>
      </c>
      <c r="Q162" s="128"/>
      <c r="R162" s="128"/>
      <c r="S162" s="173">
        <v>6203.0</v>
      </c>
      <c r="T162" s="128"/>
      <c r="U162" s="173">
        <v>143378.0</v>
      </c>
      <c r="V162" s="168">
        <v>6203.0</v>
      </c>
      <c r="W162" s="168">
        <v>137175.0</v>
      </c>
      <c r="Y162" s="173">
        <v>17.0</v>
      </c>
      <c r="Z162" s="174">
        <v>673.0</v>
      </c>
      <c r="AA162" s="128"/>
      <c r="AB162" s="173">
        <v>193.0</v>
      </c>
      <c r="AC162" s="128"/>
      <c r="AD162" s="128"/>
      <c r="AE162" s="173">
        <v>5251.0</v>
      </c>
      <c r="AF162" s="173">
        <v>398.0</v>
      </c>
      <c r="AH162" s="128"/>
      <c r="AI162" s="175">
        <v>44031.375</v>
      </c>
      <c r="AJ162" s="175">
        <v>44032.66180555556</v>
      </c>
      <c r="AK162" s="173" t="s">
        <v>384</v>
      </c>
      <c r="AL162" s="173" t="s">
        <v>321</v>
      </c>
      <c r="AM162" s="8" t="s">
        <v>374</v>
      </c>
      <c r="AN162" s="8" t="s">
        <v>315</v>
      </c>
      <c r="AO162" s="120"/>
      <c r="AQ162" s="128"/>
      <c r="AR162" s="128"/>
      <c r="AS162" s="128"/>
      <c r="AT162" s="128"/>
      <c r="AU162" s="128"/>
      <c r="AV162" s="128"/>
    </row>
    <row r="163" ht="16.5" customHeight="1">
      <c r="A163" s="172">
        <v>44030.0</v>
      </c>
      <c r="B163" s="8" t="s">
        <v>208</v>
      </c>
      <c r="C163" s="128"/>
      <c r="D163" s="128"/>
      <c r="E163" s="128"/>
      <c r="F163" s="128"/>
      <c r="G163" s="128"/>
      <c r="H163" s="128"/>
      <c r="I163" s="173">
        <v>25093.0</v>
      </c>
      <c r="J163" s="128"/>
      <c r="K163" s="128"/>
      <c r="L163" s="173">
        <v>25659.0</v>
      </c>
      <c r="M163" s="128"/>
      <c r="N163" s="128"/>
      <c r="O163" s="128"/>
      <c r="P163" s="173">
        <v>197057.0</v>
      </c>
      <c r="Q163" s="128"/>
      <c r="R163" s="128"/>
      <c r="S163" s="173">
        <v>6165.0</v>
      </c>
      <c r="T163" s="128"/>
      <c r="U163" s="173">
        <v>141786.0</v>
      </c>
      <c r="V163" s="168">
        <v>6165.0</v>
      </c>
      <c r="W163" s="168">
        <v>135621.0</v>
      </c>
      <c r="Y163" s="173">
        <v>24.0</v>
      </c>
      <c r="Z163" s="174">
        <v>670.0</v>
      </c>
      <c r="AA163" s="128"/>
      <c r="AB163" s="173">
        <v>192.0</v>
      </c>
      <c r="AC163" s="128"/>
      <c r="AD163" s="128"/>
      <c r="AE163" s="173">
        <v>5188.0</v>
      </c>
      <c r="AF163" s="173">
        <v>395.0</v>
      </c>
      <c r="AH163" s="128"/>
      <c r="AI163" s="175">
        <v>44029.375</v>
      </c>
      <c r="AJ163" s="175">
        <v>44030.660416666666</v>
      </c>
      <c r="AK163" s="173" t="s">
        <v>387</v>
      </c>
      <c r="AL163" s="173" t="s">
        <v>309</v>
      </c>
      <c r="AM163" s="8" t="s">
        <v>374</v>
      </c>
      <c r="AN163" s="8" t="s">
        <v>315</v>
      </c>
      <c r="AO163" s="120"/>
      <c r="AQ163" s="128"/>
      <c r="AR163" s="128"/>
      <c r="AS163" s="128"/>
      <c r="AT163" s="128"/>
      <c r="AU163" s="128"/>
      <c r="AV163" s="128"/>
    </row>
    <row r="164" ht="16.5" customHeight="1">
      <c r="A164" s="172">
        <v>44029.0</v>
      </c>
      <c r="B164" s="8" t="s">
        <v>208</v>
      </c>
      <c r="C164" s="128"/>
      <c r="D164" s="128"/>
      <c r="E164" s="128"/>
      <c r="F164" s="128"/>
      <c r="G164" s="128"/>
      <c r="H164" s="128"/>
      <c r="I164" s="173">
        <v>25093.0</v>
      </c>
      <c r="J164" s="128"/>
      <c r="K164" s="128"/>
      <c r="L164" s="173">
        <v>25450.0</v>
      </c>
      <c r="M164" s="128"/>
      <c r="N164" s="128"/>
      <c r="O164" s="128"/>
      <c r="P164" s="173">
        <v>194852.0</v>
      </c>
      <c r="Q164" s="128"/>
      <c r="R164" s="128"/>
      <c r="S164" s="173">
        <v>6165.0</v>
      </c>
      <c r="T164" s="128"/>
      <c r="U164" s="173">
        <v>141786.0</v>
      </c>
      <c r="V164" s="168">
        <v>6165.0</v>
      </c>
      <c r="W164" s="168">
        <v>135621.0</v>
      </c>
      <c r="Y164" s="173">
        <v>24.0</v>
      </c>
      <c r="Z164" s="174">
        <v>670.0</v>
      </c>
      <c r="AA164" s="128"/>
      <c r="AB164" s="173">
        <v>192.0</v>
      </c>
      <c r="AC164" s="128"/>
      <c r="AD164" s="128"/>
      <c r="AE164" s="173">
        <v>5188.0</v>
      </c>
      <c r="AF164" s="168">
        <v>395.0</v>
      </c>
      <c r="AH164" s="128"/>
      <c r="AI164" s="175">
        <v>44029.375</v>
      </c>
      <c r="AJ164" s="175">
        <v>44030.660416666666</v>
      </c>
      <c r="AK164" s="173" t="s">
        <v>387</v>
      </c>
      <c r="AL164" s="173" t="s">
        <v>309</v>
      </c>
      <c r="AM164" s="8" t="s">
        <v>374</v>
      </c>
      <c r="AN164" s="8" t="s">
        <v>315</v>
      </c>
      <c r="AO164" s="120"/>
      <c r="AQ164" s="128"/>
      <c r="AR164" s="128"/>
      <c r="AS164" s="128"/>
      <c r="AT164" s="128"/>
      <c r="AU164" s="128"/>
      <c r="AV164" s="128"/>
    </row>
    <row r="165" ht="16.5" customHeight="1">
      <c r="A165" s="172">
        <v>44028.0</v>
      </c>
      <c r="B165" s="8" t="s">
        <v>208</v>
      </c>
      <c r="C165" s="128"/>
      <c r="D165" s="128"/>
      <c r="E165" s="128"/>
      <c r="F165" s="128"/>
      <c r="G165" s="128"/>
      <c r="H165" s="128"/>
      <c r="I165" s="173">
        <v>21942.0</v>
      </c>
      <c r="J165" s="128"/>
      <c r="K165" s="128"/>
      <c r="L165" s="173">
        <v>25244.0</v>
      </c>
      <c r="M165" s="128"/>
      <c r="N165" s="128"/>
      <c r="O165" s="128"/>
      <c r="P165" s="173">
        <v>191354.0</v>
      </c>
      <c r="Q165" s="128"/>
      <c r="R165" s="128"/>
      <c r="S165" s="173">
        <v>6113.0</v>
      </c>
      <c r="T165" s="128"/>
      <c r="U165" s="173">
        <v>138272.0</v>
      </c>
      <c r="V165" s="168">
        <v>6113.0</v>
      </c>
      <c r="W165" s="168">
        <v>132159.0</v>
      </c>
      <c r="Y165" s="173">
        <v>24.0</v>
      </c>
      <c r="Z165" s="174">
        <v>668.0</v>
      </c>
      <c r="AA165" s="128"/>
      <c r="AB165" s="173">
        <v>192.0</v>
      </c>
      <c r="AC165" s="128"/>
      <c r="AD165" s="128"/>
      <c r="AE165" s="173">
        <v>5125.0</v>
      </c>
      <c r="AF165" s="168">
        <v>394.0</v>
      </c>
      <c r="AH165" s="128"/>
      <c r="AI165" s="175">
        <v>44027.375</v>
      </c>
      <c r="AJ165" s="175">
        <v>44028.66180555556</v>
      </c>
      <c r="AK165" s="173" t="s">
        <v>384</v>
      </c>
      <c r="AL165" s="173" t="s">
        <v>309</v>
      </c>
      <c r="AM165" s="8" t="s">
        <v>374</v>
      </c>
      <c r="AN165" s="8" t="s">
        <v>315</v>
      </c>
      <c r="AO165" s="120"/>
      <c r="AQ165" s="128"/>
      <c r="AR165" s="128"/>
      <c r="AS165" s="128"/>
      <c r="AT165" s="128"/>
      <c r="AU165" s="128"/>
      <c r="AV165" s="128"/>
    </row>
    <row r="166" ht="16.5" customHeight="1">
      <c r="A166" s="172">
        <v>44027.0</v>
      </c>
      <c r="B166" s="8" t="s">
        <v>208</v>
      </c>
      <c r="C166" s="128"/>
      <c r="D166" s="128"/>
      <c r="E166" s="128"/>
      <c r="F166" s="128"/>
      <c r="G166" s="128"/>
      <c r="H166" s="128"/>
      <c r="I166" s="173">
        <v>21766.0</v>
      </c>
      <c r="J166" s="128"/>
      <c r="K166" s="128"/>
      <c r="L166" s="173">
        <v>25073.0</v>
      </c>
      <c r="M166" s="128"/>
      <c r="N166" s="128"/>
      <c r="O166" s="128"/>
      <c r="P166" s="173">
        <v>188096.0</v>
      </c>
      <c r="Q166" s="128"/>
      <c r="R166" s="128"/>
      <c r="S166" s="173">
        <v>6091.0</v>
      </c>
      <c r="T166" s="128"/>
      <c r="U166" s="173">
        <v>137109.0</v>
      </c>
      <c r="V166" s="168">
        <v>6091.0</v>
      </c>
      <c r="W166" s="168">
        <v>131018.0</v>
      </c>
      <c r="Y166" s="173">
        <v>23.0</v>
      </c>
      <c r="Z166" s="174">
        <v>665.0</v>
      </c>
      <c r="AA166" s="128"/>
      <c r="AB166" s="173">
        <v>191.0</v>
      </c>
      <c r="AC166" s="128"/>
      <c r="AD166" s="128"/>
      <c r="AE166" s="173">
        <v>5101.0</v>
      </c>
      <c r="AF166" s="173">
        <v>392.0</v>
      </c>
      <c r="AH166" s="128"/>
      <c r="AI166" s="175">
        <v>44026.375</v>
      </c>
      <c r="AJ166" s="175">
        <v>44027.65625</v>
      </c>
      <c r="AK166" s="173" t="s">
        <v>346</v>
      </c>
      <c r="AL166" s="173" t="s">
        <v>312</v>
      </c>
      <c r="AM166" s="8" t="s">
        <v>374</v>
      </c>
      <c r="AN166" s="8" t="s">
        <v>315</v>
      </c>
      <c r="AO166" s="120"/>
      <c r="AQ166" s="128"/>
      <c r="AR166" s="128"/>
      <c r="AS166" s="128"/>
      <c r="AT166" s="128"/>
      <c r="AU166" s="128"/>
      <c r="AV166" s="128"/>
    </row>
    <row r="167" ht="16.5" customHeight="1">
      <c r="A167" s="172">
        <v>44026.0</v>
      </c>
      <c r="B167" s="8" t="s">
        <v>208</v>
      </c>
      <c r="C167" s="128"/>
      <c r="D167" s="128"/>
      <c r="E167" s="128"/>
      <c r="F167" s="128"/>
      <c r="G167" s="128"/>
      <c r="H167" s="128"/>
      <c r="I167" s="173">
        <v>21638.0</v>
      </c>
      <c r="J167" s="128"/>
      <c r="K167" s="128"/>
      <c r="L167" s="173">
        <v>24831.0</v>
      </c>
      <c r="M167" s="128"/>
      <c r="N167" s="128"/>
      <c r="O167" s="128"/>
      <c r="P167" s="173">
        <v>185226.0</v>
      </c>
      <c r="Q167" s="128"/>
      <c r="R167" s="128"/>
      <c r="S167" s="173">
        <v>6068.0</v>
      </c>
      <c r="T167" s="128"/>
      <c r="U167" s="173">
        <v>136028.0</v>
      </c>
      <c r="V167" s="173">
        <v>6068.0</v>
      </c>
      <c r="W167" s="173">
        <v>129960.0</v>
      </c>
      <c r="X167" s="128"/>
      <c r="Y167" s="173">
        <v>24.0</v>
      </c>
      <c r="Z167" s="174">
        <v>589.0</v>
      </c>
      <c r="AA167" s="128"/>
      <c r="AB167" s="173">
        <v>191.0</v>
      </c>
      <c r="AC167" s="128"/>
      <c r="AD167" s="128"/>
      <c r="AE167" s="173">
        <v>5056.0</v>
      </c>
      <c r="AF167" s="173">
        <v>391.0</v>
      </c>
      <c r="AH167" s="128"/>
      <c r="AI167" s="175">
        <v>44025.375</v>
      </c>
      <c r="AJ167" s="175">
        <v>44026.65416666667</v>
      </c>
      <c r="AK167" s="173" t="s">
        <v>384</v>
      </c>
      <c r="AL167" s="173" t="s">
        <v>308</v>
      </c>
      <c r="AM167" s="8" t="s">
        <v>374</v>
      </c>
      <c r="AN167" s="8" t="s">
        <v>315</v>
      </c>
      <c r="AO167" s="120"/>
      <c r="AQ167" s="128"/>
      <c r="AR167" s="128"/>
      <c r="AS167" s="128"/>
      <c r="AT167" s="128"/>
      <c r="AU167" s="128"/>
      <c r="AV167" s="128"/>
    </row>
    <row r="168" ht="16.5" customHeight="1">
      <c r="A168" s="172">
        <v>44025.0</v>
      </c>
      <c r="B168" s="8" t="s">
        <v>208</v>
      </c>
      <c r="C168" s="128"/>
      <c r="D168" s="128"/>
      <c r="E168" s="128"/>
      <c r="F168" s="128"/>
      <c r="G168" s="128"/>
      <c r="H168" s="128"/>
      <c r="I168" s="173">
        <v>21562.0</v>
      </c>
      <c r="J168" s="128"/>
      <c r="K168" s="128"/>
      <c r="L168" s="173">
        <v>24673.0</v>
      </c>
      <c r="M168" s="128"/>
      <c r="N168" s="128"/>
      <c r="O168" s="128"/>
      <c r="P168" s="173">
        <v>183598.0</v>
      </c>
      <c r="Q168" s="128"/>
      <c r="R168" s="128"/>
      <c r="S168" s="173">
        <v>6054.0</v>
      </c>
      <c r="T168" s="128"/>
      <c r="U168" s="173">
        <v>134866.0</v>
      </c>
      <c r="V168" s="168">
        <v>6054.0</v>
      </c>
      <c r="W168" s="168">
        <v>128812.0</v>
      </c>
      <c r="Y168" s="173">
        <v>22.0</v>
      </c>
      <c r="Z168" s="174">
        <v>589.0</v>
      </c>
      <c r="AA168" s="128"/>
      <c r="AB168" s="173">
        <v>191.0</v>
      </c>
      <c r="AC168" s="128"/>
      <c r="AD168" s="128"/>
      <c r="AE168" s="173">
        <v>5027.0</v>
      </c>
      <c r="AF168" s="173">
        <v>391.0</v>
      </c>
      <c r="AH168" s="128"/>
      <c r="AI168" s="175">
        <v>44024.375</v>
      </c>
      <c r="AJ168" s="175">
        <v>44025.64166666666</v>
      </c>
      <c r="AK168" s="173" t="s">
        <v>384</v>
      </c>
      <c r="AL168" s="173" t="s">
        <v>309</v>
      </c>
      <c r="AM168" s="8" t="s">
        <v>374</v>
      </c>
      <c r="AN168" s="8" t="s">
        <v>315</v>
      </c>
      <c r="AQ168" s="128"/>
      <c r="AR168" s="128"/>
      <c r="AS168" s="128"/>
      <c r="AT168" s="128"/>
      <c r="AU168" s="128"/>
      <c r="AV168" s="128"/>
    </row>
    <row r="169" ht="16.5" customHeight="1">
      <c r="A169" s="172">
        <v>44024.0</v>
      </c>
      <c r="B169" s="8" t="s">
        <v>208</v>
      </c>
      <c r="C169" s="128"/>
      <c r="D169" s="128"/>
      <c r="E169" s="128"/>
      <c r="F169" s="128"/>
      <c r="G169" s="128"/>
      <c r="H169" s="128"/>
      <c r="I169" s="173">
        <v>21388.0</v>
      </c>
      <c r="J169" s="128"/>
      <c r="K169" s="128"/>
      <c r="L169" s="173">
        <v>24597.0</v>
      </c>
      <c r="M169" s="128"/>
      <c r="N169" s="128"/>
      <c r="O169" s="128"/>
      <c r="P169" s="173">
        <v>181329.0</v>
      </c>
      <c r="Q169" s="128"/>
      <c r="R169" s="128"/>
      <c r="S169" s="173">
        <v>6024.0</v>
      </c>
      <c r="T169" s="128"/>
      <c r="U169" s="173">
        <v>133389.0</v>
      </c>
      <c r="V169" s="168">
        <v>6024.0</v>
      </c>
      <c r="W169" s="168">
        <v>127365.0</v>
      </c>
      <c r="Y169" s="173">
        <v>22.0</v>
      </c>
      <c r="Z169" s="174">
        <v>589.0</v>
      </c>
      <c r="AA169" s="128"/>
      <c r="AB169" s="173">
        <v>191.0</v>
      </c>
      <c r="AC169" s="128"/>
      <c r="AD169" s="128"/>
      <c r="AE169" s="173">
        <v>5013.0</v>
      </c>
      <c r="AF169" s="173">
        <v>391.0</v>
      </c>
      <c r="AH169" s="128"/>
      <c r="AI169" s="175">
        <v>44023.375</v>
      </c>
      <c r="AJ169" s="175">
        <v>44024.694444444445</v>
      </c>
      <c r="AK169" s="173" t="s">
        <v>198</v>
      </c>
      <c r="AL169" s="173" t="s">
        <v>309</v>
      </c>
      <c r="AM169" s="8" t="s">
        <v>374</v>
      </c>
      <c r="AN169" s="8" t="s">
        <v>315</v>
      </c>
      <c r="AQ169" s="128"/>
      <c r="AR169" s="128"/>
      <c r="AS169" s="128"/>
      <c r="AT169" s="128"/>
      <c r="AU169" s="128"/>
      <c r="AV169" s="128"/>
    </row>
    <row r="170" ht="16.5" customHeight="1">
      <c r="A170" s="172">
        <v>44023.0</v>
      </c>
      <c r="B170" s="8" t="s">
        <v>208</v>
      </c>
      <c r="C170" s="128"/>
      <c r="D170" s="128"/>
      <c r="E170" s="128"/>
      <c r="F170" s="128"/>
      <c r="G170" s="128"/>
      <c r="H170" s="128"/>
      <c r="I170" s="173">
        <v>21186.0</v>
      </c>
      <c r="J170" s="128"/>
      <c r="K170" s="128"/>
      <c r="L170" s="173">
        <v>24425.0</v>
      </c>
      <c r="M170" s="128"/>
      <c r="N170" s="128"/>
      <c r="O170" s="128"/>
      <c r="P170" s="173">
        <v>177819.0</v>
      </c>
      <c r="Q170" s="128"/>
      <c r="R170" s="128"/>
      <c r="S170" s="173">
        <v>5991.0</v>
      </c>
      <c r="T170" s="128"/>
      <c r="U170" s="173">
        <v>132302.0</v>
      </c>
      <c r="V170" s="168">
        <v>5991.0</v>
      </c>
      <c r="W170" s="173">
        <v>126311.0</v>
      </c>
      <c r="X170" s="128"/>
      <c r="Y170" s="173">
        <v>20.0</v>
      </c>
      <c r="Z170" s="174">
        <v>585.0</v>
      </c>
      <c r="AA170" s="128"/>
      <c r="AB170" s="173">
        <v>190.0</v>
      </c>
      <c r="AC170" s="128"/>
      <c r="AD170" s="128"/>
      <c r="AE170" s="173">
        <v>4897.0</v>
      </c>
      <c r="AF170" s="173">
        <v>390.0</v>
      </c>
      <c r="AH170" s="128"/>
      <c r="AI170" s="175">
        <v>44022.375</v>
      </c>
      <c r="AJ170" s="175">
        <v>44023.67152777778</v>
      </c>
      <c r="AK170" s="173" t="s">
        <v>373</v>
      </c>
      <c r="AL170" s="173" t="s">
        <v>388</v>
      </c>
      <c r="AM170" s="8" t="s">
        <v>374</v>
      </c>
      <c r="AN170" s="8" t="s">
        <v>315</v>
      </c>
      <c r="AQ170" s="128"/>
      <c r="AR170" s="128"/>
      <c r="AS170" s="128"/>
      <c r="AT170" s="128"/>
      <c r="AU170" s="128"/>
      <c r="AV170" s="128"/>
    </row>
    <row r="171" ht="16.5" customHeight="1">
      <c r="A171" s="167">
        <v>44022.0</v>
      </c>
      <c r="B171" s="8" t="s">
        <v>208</v>
      </c>
      <c r="C171" s="128"/>
      <c r="D171" s="128"/>
      <c r="E171" s="128"/>
      <c r="F171" s="128"/>
      <c r="G171" s="128"/>
      <c r="H171" s="128"/>
      <c r="I171" s="173">
        <v>20931.0</v>
      </c>
      <c r="J171" s="128"/>
      <c r="K171" s="128"/>
      <c r="L171" s="173">
        <v>24192.0</v>
      </c>
      <c r="M171" s="128"/>
      <c r="N171" s="128"/>
      <c r="O171" s="128"/>
      <c r="P171" s="173">
        <v>175092.0</v>
      </c>
      <c r="Q171" s="128"/>
      <c r="R171" s="128"/>
      <c r="S171" s="173">
        <v>5973.0</v>
      </c>
      <c r="T171" s="128"/>
      <c r="U171" s="173">
        <v>131051.0</v>
      </c>
      <c r="V171" s="168">
        <v>5973.0</v>
      </c>
      <c r="W171" s="168">
        <v>125078.0</v>
      </c>
      <c r="Y171" s="168">
        <v>24.0</v>
      </c>
      <c r="Z171" s="174">
        <v>581.0</v>
      </c>
      <c r="AB171" s="168">
        <v>189.0</v>
      </c>
      <c r="AE171" s="168">
        <v>4831.0</v>
      </c>
      <c r="AF171" s="173">
        <v>387.0</v>
      </c>
      <c r="AH171" s="128"/>
      <c r="AI171" s="175">
        <v>44021.375</v>
      </c>
      <c r="AJ171" s="175">
        <v>44022.65486111111</v>
      </c>
      <c r="AK171" s="173" t="s">
        <v>378</v>
      </c>
      <c r="AL171" s="173" t="s">
        <v>321</v>
      </c>
      <c r="AM171" s="8" t="s">
        <v>374</v>
      </c>
      <c r="AN171" s="8" t="s">
        <v>315</v>
      </c>
      <c r="AQ171" s="128"/>
      <c r="AR171" s="128"/>
      <c r="AS171" s="128"/>
      <c r="AT171" s="128"/>
      <c r="AU171" s="128"/>
      <c r="AV171" s="128"/>
    </row>
    <row r="172" ht="16.5" customHeight="1">
      <c r="A172" s="167">
        <v>44021.0</v>
      </c>
      <c r="B172" s="8" t="s">
        <v>208</v>
      </c>
      <c r="C172" s="128"/>
      <c r="D172" s="128"/>
      <c r="E172" s="128"/>
      <c r="F172" s="128"/>
      <c r="G172" s="128"/>
      <c r="H172" s="128"/>
      <c r="I172" s="173">
        <v>20717.0</v>
      </c>
      <c r="J172" s="128"/>
      <c r="K172" s="128"/>
      <c r="L172" s="173">
        <v>23900.0</v>
      </c>
      <c r="M172" s="128"/>
      <c r="N172" s="128"/>
      <c r="O172" s="128"/>
      <c r="P172" s="173">
        <v>172485.0</v>
      </c>
      <c r="Q172" s="128"/>
      <c r="R172" s="128"/>
      <c r="S172" s="173">
        <v>5952.0</v>
      </c>
      <c r="T172" s="128"/>
      <c r="U172" s="173">
        <v>129628.0</v>
      </c>
      <c r="V172" s="168">
        <v>5952.0</v>
      </c>
      <c r="W172" s="168">
        <v>123676.0</v>
      </c>
      <c r="Y172" s="168">
        <v>22.0</v>
      </c>
      <c r="Z172" s="174">
        <v>578.0</v>
      </c>
      <c r="AB172" s="168">
        <v>164.0</v>
      </c>
      <c r="AE172" s="168">
        <v>4817.0</v>
      </c>
      <c r="AF172" s="173">
        <v>386.0</v>
      </c>
      <c r="AH172" s="128"/>
      <c r="AI172" s="175">
        <v>44020.375</v>
      </c>
      <c r="AJ172" s="175">
        <v>44021.65486111111</v>
      </c>
      <c r="AK172" s="173" t="s">
        <v>384</v>
      </c>
      <c r="AL172" s="173" t="s">
        <v>388</v>
      </c>
      <c r="AM172" s="8" t="s">
        <v>374</v>
      </c>
      <c r="AN172" s="8" t="s">
        <v>315</v>
      </c>
      <c r="AQ172" s="128"/>
      <c r="AR172" s="128"/>
      <c r="AS172" s="128"/>
      <c r="AT172" s="128"/>
      <c r="AU172" s="128"/>
      <c r="AV172" s="128"/>
    </row>
    <row r="173" ht="16.5" customHeight="1">
      <c r="A173" s="167">
        <v>44020.0</v>
      </c>
      <c r="B173" s="8" t="s">
        <v>208</v>
      </c>
      <c r="C173" s="128"/>
      <c r="D173" s="128"/>
      <c r="E173" s="128"/>
      <c r="F173" s="128"/>
      <c r="G173" s="128"/>
      <c r="H173" s="128"/>
      <c r="I173" s="173">
        <v>20509.0</v>
      </c>
      <c r="J173" s="128"/>
      <c r="K173" s="128"/>
      <c r="L173" s="173">
        <v>23657.0</v>
      </c>
      <c r="M173" s="128"/>
      <c r="N173" s="128"/>
      <c r="O173" s="128"/>
      <c r="P173" s="173">
        <v>170463.0</v>
      </c>
      <c r="Q173" s="128"/>
      <c r="R173" s="128"/>
      <c r="S173" s="173">
        <v>5932.0</v>
      </c>
      <c r="T173" s="128"/>
      <c r="U173" s="173">
        <v>128511.0</v>
      </c>
      <c r="V173" s="168">
        <v>5932.0</v>
      </c>
      <c r="W173" s="168">
        <v>122579.0</v>
      </c>
      <c r="Y173" s="168">
        <v>24.0</v>
      </c>
      <c r="Z173" s="174">
        <v>577.0</v>
      </c>
      <c r="AB173" s="168">
        <v>164.0</v>
      </c>
      <c r="AE173" s="168">
        <v>4758.0</v>
      </c>
      <c r="AF173" s="173">
        <v>384.0</v>
      </c>
      <c r="AH173" s="128"/>
      <c r="AI173" s="175">
        <v>44019.375</v>
      </c>
      <c r="AJ173" s="175">
        <v>44020.705555555556</v>
      </c>
      <c r="AK173" s="173" t="s">
        <v>379</v>
      </c>
      <c r="AL173" s="173" t="s">
        <v>326</v>
      </c>
      <c r="AM173" s="8" t="s">
        <v>374</v>
      </c>
      <c r="AN173" s="8" t="s">
        <v>315</v>
      </c>
      <c r="AQ173" s="128"/>
      <c r="AR173" s="128"/>
      <c r="AS173" s="128"/>
      <c r="AT173" s="128"/>
      <c r="AU173" s="128"/>
      <c r="AV173" s="128"/>
    </row>
    <row r="174" ht="16.5" customHeight="1">
      <c r="A174" s="172">
        <v>44019.0</v>
      </c>
      <c r="B174" s="173" t="s">
        <v>208</v>
      </c>
      <c r="C174" s="128"/>
      <c r="D174" s="128"/>
      <c r="E174" s="128"/>
      <c r="F174" s="128"/>
      <c r="G174" s="128"/>
      <c r="H174" s="128"/>
      <c r="I174" s="173">
        <v>20455.0</v>
      </c>
      <c r="J174" s="128"/>
      <c r="K174" s="128"/>
      <c r="L174" s="173">
        <v>23431.0</v>
      </c>
      <c r="M174" s="128"/>
      <c r="N174" s="128"/>
      <c r="O174" s="128"/>
      <c r="P174" s="173">
        <v>168570.0</v>
      </c>
      <c r="Q174" s="128"/>
      <c r="R174" s="128"/>
      <c r="S174" s="173">
        <v>5914.0</v>
      </c>
      <c r="T174" s="128"/>
      <c r="U174" s="173">
        <v>127880.0</v>
      </c>
      <c r="V174" s="173">
        <v>5914.0</v>
      </c>
      <c r="W174" s="173">
        <v>121966.0</v>
      </c>
      <c r="Y174" s="173">
        <v>25.0</v>
      </c>
      <c r="Z174" s="174">
        <v>574.0</v>
      </c>
      <c r="AB174" s="173">
        <v>163.0</v>
      </c>
      <c r="AD174" s="128"/>
      <c r="AE174" s="173">
        <v>4706.0</v>
      </c>
      <c r="AF174" s="173">
        <v>382.0</v>
      </c>
      <c r="AG174" s="128"/>
      <c r="AH174" s="128"/>
      <c r="AI174" s="175">
        <v>44018.375</v>
      </c>
      <c r="AJ174" s="175">
        <v>44019.64236111111</v>
      </c>
      <c r="AK174" s="173" t="s">
        <v>346</v>
      </c>
      <c r="AL174" s="173" t="s">
        <v>350</v>
      </c>
      <c r="AM174" s="8" t="s">
        <v>374</v>
      </c>
      <c r="AN174" s="173" t="s">
        <v>315</v>
      </c>
      <c r="AO174" s="120"/>
      <c r="AQ174" s="128"/>
      <c r="AR174" s="128"/>
      <c r="AS174" s="128"/>
      <c r="AT174" s="128"/>
      <c r="AU174" s="128"/>
      <c r="AV174" s="128"/>
    </row>
    <row r="175" ht="16.5" customHeight="1">
      <c r="A175" s="172">
        <v>44018.0</v>
      </c>
      <c r="B175" s="173" t="s">
        <v>208</v>
      </c>
      <c r="C175" s="128"/>
      <c r="D175" s="128"/>
      <c r="E175" s="128"/>
      <c r="F175" s="128"/>
      <c r="G175" s="128"/>
      <c r="H175" s="128"/>
      <c r="I175" s="173">
        <v>20395.0</v>
      </c>
      <c r="J175" s="128"/>
      <c r="K175" s="128"/>
      <c r="L175" s="173">
        <v>23280.0</v>
      </c>
      <c r="M175" s="128"/>
      <c r="N175" s="128"/>
      <c r="O175" s="128"/>
      <c r="P175" s="173">
        <v>166872.0</v>
      </c>
      <c r="Q175" s="128"/>
      <c r="R175" s="128"/>
      <c r="S175" s="173">
        <v>5897.0</v>
      </c>
      <c r="T175" s="128"/>
      <c r="U175" s="173">
        <v>125235.0</v>
      </c>
      <c r="V175" s="173">
        <v>5897.0</v>
      </c>
      <c r="W175" s="173">
        <v>119338.0</v>
      </c>
      <c r="Y175" s="173">
        <v>25.0</v>
      </c>
      <c r="Z175" s="174">
        <v>570.0</v>
      </c>
      <c r="AB175" s="173">
        <v>163.0</v>
      </c>
      <c r="AD175" s="128"/>
      <c r="AE175" s="173">
        <v>4684.0</v>
      </c>
      <c r="AF175" s="173">
        <v>381.0</v>
      </c>
      <c r="AG175" s="128"/>
      <c r="AH175" s="128"/>
      <c r="AI175" s="175">
        <v>44017.375</v>
      </c>
      <c r="AJ175" s="175">
        <v>44018.638194444444</v>
      </c>
      <c r="AK175" s="173" t="s">
        <v>329</v>
      </c>
      <c r="AL175" s="173" t="s">
        <v>309</v>
      </c>
      <c r="AM175" s="8" t="s">
        <v>374</v>
      </c>
      <c r="AN175" s="173" t="s">
        <v>315</v>
      </c>
      <c r="AO175" s="120"/>
      <c r="AQ175" s="128"/>
      <c r="AR175" s="128"/>
      <c r="AS175" s="128"/>
      <c r="AT175" s="128"/>
      <c r="AU175" s="128"/>
      <c r="AV175" s="128"/>
    </row>
    <row r="176" ht="16.5" customHeight="1">
      <c r="A176" s="172">
        <v>44017.0</v>
      </c>
      <c r="B176" s="173" t="s">
        <v>208</v>
      </c>
      <c r="C176" s="128"/>
      <c r="D176" s="128"/>
      <c r="E176" s="128"/>
      <c r="F176" s="128"/>
      <c r="G176" s="128"/>
      <c r="H176" s="128"/>
      <c r="I176" s="173">
        <v>20057.0</v>
      </c>
      <c r="J176" s="128"/>
      <c r="K176" s="128"/>
      <c r="L176" s="173">
        <v>23261.0</v>
      </c>
      <c r="M176" s="128"/>
      <c r="N176" s="128"/>
      <c r="O176" s="128"/>
      <c r="P176" s="173">
        <v>164672.0</v>
      </c>
      <c r="Q176" s="128"/>
      <c r="R176" s="128"/>
      <c r="S176" s="173">
        <v>5857.0</v>
      </c>
      <c r="T176" s="128"/>
      <c r="U176" s="173">
        <v>123749.0</v>
      </c>
      <c r="V176" s="173">
        <v>5857.0</v>
      </c>
      <c r="W176" s="173">
        <v>117892.0</v>
      </c>
      <c r="Y176" s="173">
        <v>25.0</v>
      </c>
      <c r="Z176" s="174">
        <v>569.0</v>
      </c>
      <c r="AB176" s="173">
        <v>163.0</v>
      </c>
      <c r="AD176" s="128"/>
      <c r="AE176" s="173">
        <v>4597.0</v>
      </c>
      <c r="AF176" s="173">
        <v>376.0</v>
      </c>
      <c r="AG176" s="128"/>
      <c r="AH176" s="128"/>
      <c r="AI176" s="175">
        <v>44015.375</v>
      </c>
      <c r="AJ176" s="175">
        <v>44017.64375</v>
      </c>
      <c r="AK176" s="173" t="s">
        <v>389</v>
      </c>
      <c r="AL176" s="173" t="s">
        <v>309</v>
      </c>
      <c r="AM176" s="8" t="s">
        <v>374</v>
      </c>
      <c r="AN176" s="173" t="s">
        <v>315</v>
      </c>
      <c r="AO176" s="120"/>
      <c r="AQ176" s="128"/>
      <c r="AR176" s="128"/>
      <c r="AS176" s="128"/>
      <c r="AT176" s="128"/>
      <c r="AU176" s="128"/>
      <c r="AV176" s="128"/>
    </row>
    <row r="177" ht="16.5" customHeight="1">
      <c r="A177" s="172">
        <v>44016.0</v>
      </c>
      <c r="B177" s="173" t="s">
        <v>208</v>
      </c>
      <c r="C177" s="128"/>
      <c r="D177" s="128"/>
      <c r="E177" s="128"/>
      <c r="F177" s="128"/>
      <c r="G177" s="128"/>
      <c r="H177" s="128"/>
      <c r="I177" s="173">
        <v>20057.0</v>
      </c>
      <c r="J177" s="128"/>
      <c r="K177" s="128"/>
      <c r="L177" s="173">
        <v>23085.0</v>
      </c>
      <c r="M177" s="128"/>
      <c r="N177" s="128"/>
      <c r="O177" s="128"/>
      <c r="P177" s="173">
        <v>161306.0</v>
      </c>
      <c r="Q177" s="128"/>
      <c r="R177" s="128"/>
      <c r="S177" s="173">
        <v>5857.0</v>
      </c>
      <c r="T177" s="128"/>
      <c r="U177" s="173">
        <v>123749.0</v>
      </c>
      <c r="V177" s="173">
        <v>5857.0</v>
      </c>
      <c r="W177" s="173">
        <v>117892.0</v>
      </c>
      <c r="Y177" s="173">
        <v>25.0</v>
      </c>
      <c r="Z177" s="174">
        <v>569.0</v>
      </c>
      <c r="AB177" s="173">
        <v>163.0</v>
      </c>
      <c r="AD177" s="128"/>
      <c r="AE177" s="173">
        <v>4597.0</v>
      </c>
      <c r="AF177" s="173">
        <v>376.0</v>
      </c>
      <c r="AG177" s="128"/>
      <c r="AH177" s="128"/>
      <c r="AI177" s="175">
        <v>44015.375</v>
      </c>
      <c r="AJ177" s="175">
        <v>44017.64375</v>
      </c>
      <c r="AK177" s="173" t="s">
        <v>389</v>
      </c>
      <c r="AL177" s="173" t="s">
        <v>309</v>
      </c>
      <c r="AM177" s="8" t="s">
        <v>374</v>
      </c>
      <c r="AN177" s="173" t="s">
        <v>315</v>
      </c>
      <c r="AO177" s="120"/>
      <c r="AQ177" s="128"/>
      <c r="AR177" s="128"/>
      <c r="AS177" s="128"/>
      <c r="AT177" s="128"/>
      <c r="AU177" s="128"/>
      <c r="AV177" s="128"/>
    </row>
    <row r="178" ht="16.5" customHeight="1">
      <c r="A178" s="172">
        <v>44015.0</v>
      </c>
      <c r="B178" s="173" t="s">
        <v>208</v>
      </c>
      <c r="C178" s="128"/>
      <c r="D178" s="128"/>
      <c r="E178" s="128"/>
      <c r="F178" s="128"/>
      <c r="G178" s="128"/>
      <c r="H178" s="128"/>
      <c r="I178" s="173">
        <v>19808.0</v>
      </c>
      <c r="J178" s="128"/>
      <c r="K178" s="128"/>
      <c r="L178" s="173">
        <v>22894.0</v>
      </c>
      <c r="M178" s="128"/>
      <c r="N178" s="128"/>
      <c r="O178" s="128"/>
      <c r="P178" s="173">
        <v>158920.0</v>
      </c>
      <c r="Q178" s="128"/>
      <c r="R178" s="128"/>
      <c r="S178" s="173">
        <v>5822.0</v>
      </c>
      <c r="T178" s="128"/>
      <c r="U178" s="173">
        <v>122187.0</v>
      </c>
      <c r="V178" s="173">
        <v>5822.0</v>
      </c>
      <c r="W178" s="173">
        <v>116365.0</v>
      </c>
      <c r="Y178" s="173">
        <v>31.0</v>
      </c>
      <c r="Z178" s="174">
        <v>567.0</v>
      </c>
      <c r="AB178" s="173">
        <v>162.0</v>
      </c>
      <c r="AD178" s="128"/>
      <c r="AE178" s="173">
        <v>4508.0</v>
      </c>
      <c r="AF178" s="173">
        <v>375.0</v>
      </c>
      <c r="AG178" s="128"/>
      <c r="AH178" s="128"/>
      <c r="AI178" s="175">
        <v>44014.375</v>
      </c>
      <c r="AJ178" s="175">
        <v>44015.652083333334</v>
      </c>
      <c r="AK178" s="173" t="s">
        <v>390</v>
      </c>
      <c r="AL178" s="173" t="s">
        <v>341</v>
      </c>
      <c r="AM178" s="173" t="s">
        <v>391</v>
      </c>
      <c r="AN178" s="173" t="s">
        <v>315</v>
      </c>
      <c r="AO178" s="120"/>
      <c r="AQ178" s="128"/>
      <c r="AR178" s="128"/>
      <c r="AS178" s="128"/>
      <c r="AT178" s="128"/>
      <c r="AU178" s="128"/>
      <c r="AV178" s="128"/>
    </row>
    <row r="179" ht="16.5" customHeight="1">
      <c r="A179" s="172">
        <v>44014.0</v>
      </c>
      <c r="B179" s="173" t="s">
        <v>208</v>
      </c>
      <c r="C179" s="128"/>
      <c r="D179" s="128"/>
      <c r="E179" s="128"/>
      <c r="F179" s="128"/>
      <c r="G179" s="128"/>
      <c r="H179" s="128"/>
      <c r="I179" s="173">
        <v>19483.0</v>
      </c>
      <c r="J179" s="128"/>
      <c r="K179" s="128"/>
      <c r="L179" s="173">
        <v>22605.0</v>
      </c>
      <c r="M179" s="128"/>
      <c r="N179" s="128"/>
      <c r="O179" s="128"/>
      <c r="P179" s="173">
        <v>156642.0</v>
      </c>
      <c r="Q179" s="128"/>
      <c r="R179" s="128"/>
      <c r="S179" s="173">
        <v>5802.0</v>
      </c>
      <c r="T179" s="128"/>
      <c r="U179" s="173">
        <v>120307.0</v>
      </c>
      <c r="V179" s="173">
        <v>5802.0</v>
      </c>
      <c r="W179" s="173">
        <v>114505.0</v>
      </c>
      <c r="Y179" s="173">
        <v>32.0</v>
      </c>
      <c r="Z179" s="174">
        <v>565.0</v>
      </c>
      <c r="AB179" s="173">
        <v>162.0</v>
      </c>
      <c r="AD179" s="128"/>
      <c r="AE179" s="173">
        <v>4491.0</v>
      </c>
      <c r="AF179" s="173">
        <v>373.0</v>
      </c>
      <c r="AG179" s="128"/>
      <c r="AH179" s="128"/>
      <c r="AI179" s="175">
        <v>44013.375</v>
      </c>
      <c r="AJ179" s="175">
        <v>44014.65625</v>
      </c>
      <c r="AK179" s="173" t="s">
        <v>392</v>
      </c>
      <c r="AL179" s="173" t="s">
        <v>309</v>
      </c>
      <c r="AM179" s="173" t="s">
        <v>391</v>
      </c>
      <c r="AN179" s="173" t="s">
        <v>315</v>
      </c>
      <c r="AO179" s="120"/>
      <c r="AQ179" s="128"/>
      <c r="AR179" s="128"/>
      <c r="AS179" s="128"/>
      <c r="AT179" s="128"/>
      <c r="AU179" s="128"/>
      <c r="AV179" s="128"/>
    </row>
    <row r="180" ht="16.5" customHeight="1">
      <c r="A180" s="172">
        <v>44013.0</v>
      </c>
      <c r="B180" s="173" t="s">
        <v>208</v>
      </c>
      <c r="C180" s="128"/>
      <c r="D180" s="128"/>
      <c r="E180" s="128"/>
      <c r="F180" s="128"/>
      <c r="G180" s="128"/>
      <c r="H180" s="128"/>
      <c r="I180" s="173">
        <v>19264.0</v>
      </c>
      <c r="J180" s="128"/>
      <c r="K180" s="128"/>
      <c r="L180" s="173">
        <v>22264.0</v>
      </c>
      <c r="M180" s="128"/>
      <c r="N180" s="128"/>
      <c r="O180" s="128"/>
      <c r="P180" s="173">
        <v>152928.0</v>
      </c>
      <c r="Q180" s="128"/>
      <c r="R180" s="128"/>
      <c r="S180" s="173">
        <v>5782.0</v>
      </c>
      <c r="T180" s="128"/>
      <c r="U180" s="173">
        <v>119169.0</v>
      </c>
      <c r="V180" s="173">
        <v>5782.0</v>
      </c>
      <c r="W180" s="173">
        <v>113387.0</v>
      </c>
      <c r="Y180" s="173">
        <v>37.0</v>
      </c>
      <c r="Z180" s="174">
        <v>565.0</v>
      </c>
      <c r="AB180" s="173">
        <v>162.0</v>
      </c>
      <c r="AD180" s="128"/>
      <c r="AE180" s="173">
        <v>4463.0</v>
      </c>
      <c r="AF180" s="173">
        <v>371.0</v>
      </c>
      <c r="AG180" s="128"/>
      <c r="AH180" s="128"/>
      <c r="AI180" s="175">
        <v>44012.375</v>
      </c>
      <c r="AJ180" s="175">
        <v>44013.675</v>
      </c>
      <c r="AK180" s="173" t="s">
        <v>313</v>
      </c>
      <c r="AL180" s="173" t="s">
        <v>312</v>
      </c>
      <c r="AM180" s="173" t="s">
        <v>391</v>
      </c>
      <c r="AN180" s="173" t="s">
        <v>315</v>
      </c>
      <c r="AO180" s="120"/>
      <c r="AQ180" s="128"/>
      <c r="AR180" s="128"/>
      <c r="AS180" s="128"/>
      <c r="AT180" s="128"/>
      <c r="AU180" s="128"/>
      <c r="AV180" s="128"/>
    </row>
    <row r="181" ht="16.5" customHeight="1">
      <c r="A181" s="172">
        <v>44012.0</v>
      </c>
      <c r="B181" s="173" t="s">
        <v>208</v>
      </c>
      <c r="C181" s="128"/>
      <c r="D181" s="128"/>
      <c r="E181" s="128"/>
      <c r="F181" s="128"/>
      <c r="G181" s="128"/>
      <c r="H181" s="128"/>
      <c r="I181" s="173">
        <v>19051.0</v>
      </c>
      <c r="J181" s="128"/>
      <c r="K181" s="128"/>
      <c r="L181" s="173">
        <v>21950.0</v>
      </c>
      <c r="M181" s="128"/>
      <c r="N181" s="128"/>
      <c r="O181" s="128"/>
      <c r="P181" s="173">
        <v>151394.0</v>
      </c>
      <c r="Q181" s="128"/>
      <c r="R181" s="128"/>
      <c r="S181" s="173">
        <v>5760.0</v>
      </c>
      <c r="T181" s="128"/>
      <c r="U181" s="173">
        <v>118298.0</v>
      </c>
      <c r="V181" s="173">
        <v>5760.0</v>
      </c>
      <c r="W181" s="173">
        <v>112538.0</v>
      </c>
      <c r="Y181" s="173">
        <v>34.0</v>
      </c>
      <c r="Z181" s="174">
        <v>565.0</v>
      </c>
      <c r="AB181" s="173">
        <v>162.0</v>
      </c>
      <c r="AD181" s="128"/>
      <c r="AE181" s="173">
        <v>4435.0</v>
      </c>
      <c r="AF181" s="173">
        <v>367.0</v>
      </c>
      <c r="AG181" s="128"/>
      <c r="AH181" s="128"/>
      <c r="AI181" s="175">
        <v>44011.375</v>
      </c>
      <c r="AJ181" s="175">
        <v>44012.663888888885</v>
      </c>
      <c r="AK181" s="173" t="s">
        <v>393</v>
      </c>
      <c r="AL181" s="173" t="s">
        <v>309</v>
      </c>
      <c r="AM181" s="173" t="s">
        <v>391</v>
      </c>
      <c r="AN181" s="173" t="s">
        <v>315</v>
      </c>
      <c r="AO181" s="120"/>
      <c r="AQ181" s="128"/>
      <c r="AR181" s="128"/>
      <c r="AS181" s="128"/>
      <c r="AT181" s="128"/>
      <c r="AU181" s="128"/>
      <c r="AV181" s="128"/>
    </row>
    <row r="182" ht="16.5" customHeight="1">
      <c r="A182" s="172">
        <v>44011.0</v>
      </c>
      <c r="B182" s="173" t="s">
        <v>208</v>
      </c>
      <c r="C182" s="128"/>
      <c r="D182" s="128"/>
      <c r="E182" s="128"/>
      <c r="F182" s="128"/>
      <c r="G182" s="128"/>
      <c r="H182" s="128"/>
      <c r="I182" s="173">
        <v>19051.0</v>
      </c>
      <c r="J182" s="128"/>
      <c r="K182" s="128"/>
      <c r="L182" s="173">
        <v>21684.0</v>
      </c>
      <c r="M182" s="128"/>
      <c r="N182" s="128"/>
      <c r="O182" s="128"/>
      <c r="P182" s="173">
        <v>149399.0</v>
      </c>
      <c r="Q182" s="128"/>
      <c r="R182" s="128"/>
      <c r="S182" s="173">
        <v>5760.0</v>
      </c>
      <c r="T182" s="128"/>
      <c r="U182" s="173">
        <v>118298.0</v>
      </c>
      <c r="V182" s="173">
        <v>5760.0</v>
      </c>
      <c r="W182" s="173">
        <v>112538.0</v>
      </c>
      <c r="Y182" s="173">
        <v>34.0</v>
      </c>
      <c r="Z182" s="174">
        <v>565.0</v>
      </c>
      <c r="AB182" s="173">
        <v>162.0</v>
      </c>
      <c r="AD182" s="128"/>
      <c r="AE182" s="173">
        <v>4435.0</v>
      </c>
      <c r="AF182" s="173">
        <v>367.0</v>
      </c>
      <c r="AG182" s="128"/>
      <c r="AH182" s="128"/>
      <c r="AI182" s="175">
        <v>44011.375</v>
      </c>
      <c r="AJ182" s="175">
        <v>44012.663888888885</v>
      </c>
      <c r="AK182" s="173" t="s">
        <v>393</v>
      </c>
      <c r="AL182" s="173" t="s">
        <v>309</v>
      </c>
      <c r="AM182" s="173" t="s">
        <v>391</v>
      </c>
      <c r="AN182" s="173" t="s">
        <v>315</v>
      </c>
      <c r="AO182" s="120"/>
      <c r="AQ182" s="128"/>
      <c r="AR182" s="128"/>
      <c r="AS182" s="128"/>
      <c r="AT182" s="128"/>
      <c r="AU182" s="128"/>
      <c r="AV182" s="128"/>
    </row>
    <row r="183" ht="16.5" customHeight="1">
      <c r="A183" s="172">
        <v>44010.0</v>
      </c>
      <c r="B183" s="173" t="s">
        <v>208</v>
      </c>
      <c r="C183" s="128"/>
      <c r="D183" s="128"/>
      <c r="E183" s="128"/>
      <c r="F183" s="128"/>
      <c r="G183" s="128"/>
      <c r="H183" s="128"/>
      <c r="I183" s="173">
        <v>18713.0</v>
      </c>
      <c r="J183" s="128"/>
      <c r="K183" s="128"/>
      <c r="L183" s="173">
        <v>21628.0</v>
      </c>
      <c r="M183" s="128"/>
      <c r="N183" s="128"/>
      <c r="O183" s="128"/>
      <c r="P183" s="173">
        <v>147282.0</v>
      </c>
      <c r="Q183" s="128"/>
      <c r="R183" s="128"/>
      <c r="S183" s="173">
        <v>5717.0</v>
      </c>
      <c r="T183" s="128"/>
      <c r="U183" s="173">
        <v>116109.0</v>
      </c>
      <c r="V183" s="173">
        <v>5717.0</v>
      </c>
      <c r="W183" s="173">
        <v>110392.0</v>
      </c>
      <c r="Y183" s="173">
        <v>35.0</v>
      </c>
      <c r="Z183" s="174">
        <v>562.0</v>
      </c>
      <c r="AB183" s="173">
        <v>162.0</v>
      </c>
      <c r="AD183" s="128"/>
      <c r="AE183" s="173">
        <v>4401.0</v>
      </c>
      <c r="AF183" s="173">
        <v>367.0</v>
      </c>
      <c r="AG183" s="128"/>
      <c r="AH183" s="128"/>
      <c r="AI183" s="175">
        <v>44009.375</v>
      </c>
      <c r="AJ183" s="175">
        <v>44010.65763888889</v>
      </c>
      <c r="AK183" s="173" t="s">
        <v>394</v>
      </c>
      <c r="AL183" s="173" t="s">
        <v>343</v>
      </c>
      <c r="AM183" s="173" t="s">
        <v>391</v>
      </c>
      <c r="AN183" s="173" t="s">
        <v>315</v>
      </c>
      <c r="AO183" s="120"/>
      <c r="AQ183" s="128"/>
      <c r="AR183" s="128"/>
      <c r="AS183" s="128"/>
      <c r="AT183" s="128"/>
      <c r="AU183" s="128"/>
      <c r="AV183" s="128"/>
    </row>
    <row r="184" ht="16.5" customHeight="1">
      <c r="A184" s="172">
        <v>44009.0</v>
      </c>
      <c r="B184" s="173" t="s">
        <v>208</v>
      </c>
      <c r="C184" s="128"/>
      <c r="D184" s="128"/>
      <c r="E184" s="128"/>
      <c r="F184" s="128"/>
      <c r="G184" s="128"/>
      <c r="H184" s="128"/>
      <c r="I184" s="173">
        <v>18518.0</v>
      </c>
      <c r="J184" s="128"/>
      <c r="K184" s="128"/>
      <c r="L184" s="173">
        <v>21336.0</v>
      </c>
      <c r="M184" s="128"/>
      <c r="N184" s="128"/>
      <c r="O184" s="128"/>
      <c r="P184" s="173">
        <v>144924.0</v>
      </c>
      <c r="Q184" s="128"/>
      <c r="R184" s="128"/>
      <c r="S184" s="173">
        <v>5671.0</v>
      </c>
      <c r="T184" s="128"/>
      <c r="U184" s="173">
        <v>114768.0</v>
      </c>
      <c r="V184" s="173">
        <v>5671.0</v>
      </c>
      <c r="W184" s="173">
        <v>109097.0</v>
      </c>
      <c r="Y184" s="173">
        <v>32.0</v>
      </c>
      <c r="Z184" s="174">
        <v>561.0</v>
      </c>
      <c r="AB184" s="173">
        <v>161.0</v>
      </c>
      <c r="AD184" s="128"/>
      <c r="AE184" s="173">
        <v>4381.0</v>
      </c>
      <c r="AF184" s="173">
        <v>365.0</v>
      </c>
      <c r="AG184" s="128"/>
      <c r="AH184" s="128"/>
      <c r="AI184" s="175">
        <v>44008.375</v>
      </c>
      <c r="AJ184" s="175">
        <v>44009.649305555555</v>
      </c>
      <c r="AK184" s="173" t="s">
        <v>383</v>
      </c>
      <c r="AL184" s="173" t="s">
        <v>309</v>
      </c>
      <c r="AM184" s="173" t="s">
        <v>391</v>
      </c>
      <c r="AN184" s="173" t="s">
        <v>315</v>
      </c>
      <c r="AO184" s="120"/>
      <c r="AQ184" s="128"/>
      <c r="AR184" s="128"/>
      <c r="AS184" s="128"/>
      <c r="AT184" s="128"/>
      <c r="AU184" s="128"/>
      <c r="AV184" s="128"/>
    </row>
    <row r="185" ht="16.5" customHeight="1">
      <c r="A185" s="172">
        <v>44008.0</v>
      </c>
      <c r="B185" s="173" t="s">
        <v>208</v>
      </c>
      <c r="C185" s="128"/>
      <c r="D185" s="128"/>
      <c r="E185" s="128"/>
      <c r="F185" s="128"/>
      <c r="G185" s="128"/>
      <c r="H185" s="128"/>
      <c r="I185" s="173">
        <v>18518.0</v>
      </c>
      <c r="J185" s="128"/>
      <c r="K185" s="128"/>
      <c r="L185" s="173">
        <v>21049.0</v>
      </c>
      <c r="M185" s="128"/>
      <c r="N185" s="128"/>
      <c r="O185" s="128"/>
      <c r="P185" s="173">
        <v>141945.0</v>
      </c>
      <c r="Q185" s="128"/>
      <c r="R185" s="128"/>
      <c r="S185" s="173">
        <v>5671.0</v>
      </c>
      <c r="T185" s="128"/>
      <c r="U185" s="173">
        <v>114768.0</v>
      </c>
      <c r="V185" s="173">
        <v>5671.0</v>
      </c>
      <c r="W185" s="173">
        <v>109097.0</v>
      </c>
      <c r="Y185" s="173">
        <v>32.0</v>
      </c>
      <c r="Z185" s="174">
        <v>561.0</v>
      </c>
      <c r="AB185" s="173">
        <v>161.0</v>
      </c>
      <c r="AD185" s="128"/>
      <c r="AE185" s="173">
        <v>4381.0</v>
      </c>
      <c r="AF185" s="173">
        <v>365.0</v>
      </c>
      <c r="AG185" s="128"/>
      <c r="AH185" s="128"/>
      <c r="AI185" s="175">
        <v>44008.375</v>
      </c>
      <c r="AJ185" s="175">
        <v>44009.649305555555</v>
      </c>
      <c r="AK185" s="173" t="s">
        <v>383</v>
      </c>
      <c r="AL185" s="173" t="s">
        <v>309</v>
      </c>
      <c r="AM185" s="173" t="s">
        <v>391</v>
      </c>
      <c r="AN185" s="173" t="s">
        <v>315</v>
      </c>
      <c r="AO185" s="120"/>
      <c r="AQ185" s="128"/>
      <c r="AR185" s="128"/>
      <c r="AS185" s="128"/>
      <c r="AT185" s="128"/>
      <c r="AU185" s="128"/>
      <c r="AV185" s="128"/>
    </row>
    <row r="186" ht="16.5" customHeight="1">
      <c r="A186" s="172">
        <v>44007.0</v>
      </c>
      <c r="B186" s="173" t="s">
        <v>208</v>
      </c>
      <c r="C186" s="128"/>
      <c r="D186" s="128"/>
      <c r="E186" s="128"/>
      <c r="F186" s="128"/>
      <c r="G186" s="128"/>
      <c r="H186" s="128"/>
      <c r="I186" s="173">
        <v>18082.0</v>
      </c>
      <c r="J186" s="128"/>
      <c r="K186" s="128"/>
      <c r="L186" s="173">
        <v>20785.0</v>
      </c>
      <c r="M186" s="128"/>
      <c r="N186" s="128"/>
      <c r="O186" s="128"/>
      <c r="P186" s="173">
        <v>139436.0</v>
      </c>
      <c r="Q186" s="128"/>
      <c r="R186" s="128"/>
      <c r="S186" s="173">
        <v>5598.0</v>
      </c>
      <c r="T186" s="128"/>
      <c r="U186" s="173">
        <v>111566.0</v>
      </c>
      <c r="V186" s="173">
        <v>5598.0</v>
      </c>
      <c r="W186" s="173">
        <v>105968.0</v>
      </c>
      <c r="Y186" s="173">
        <v>49.0</v>
      </c>
      <c r="Z186" s="174">
        <v>558.0</v>
      </c>
      <c r="AB186" s="173">
        <v>160.0</v>
      </c>
      <c r="AD186" s="128"/>
      <c r="AE186" s="173">
        <v>4358.0</v>
      </c>
      <c r="AF186" s="173">
        <v>347.0</v>
      </c>
      <c r="AG186" s="128"/>
      <c r="AH186" s="128"/>
      <c r="AI186" s="175">
        <v>44006.375</v>
      </c>
      <c r="AJ186" s="175">
        <v>44007.64513888889</v>
      </c>
      <c r="AK186" s="173" t="s">
        <v>389</v>
      </c>
      <c r="AL186" s="173" t="s">
        <v>309</v>
      </c>
      <c r="AM186" s="173" t="s">
        <v>395</v>
      </c>
      <c r="AN186" s="173" t="s">
        <v>315</v>
      </c>
      <c r="AO186" s="120"/>
      <c r="AQ186" s="128"/>
      <c r="AR186" s="128"/>
      <c r="AS186" s="128"/>
      <c r="AT186" s="128"/>
      <c r="AU186" s="128"/>
      <c r="AV186" s="128"/>
    </row>
    <row r="187" ht="16.5" customHeight="1">
      <c r="A187" s="172">
        <v>44006.0</v>
      </c>
      <c r="B187" s="173" t="s">
        <v>208</v>
      </c>
      <c r="C187" s="128"/>
      <c r="D187" s="128"/>
      <c r="E187" s="128"/>
      <c r="F187" s="128"/>
      <c r="G187" s="128"/>
      <c r="H187" s="128"/>
      <c r="I187" s="173">
        <v>17902.0</v>
      </c>
      <c r="J187" s="128"/>
      <c r="K187" s="128"/>
      <c r="L187" s="173">
        <v>20541.0</v>
      </c>
      <c r="M187" s="128"/>
      <c r="N187" s="128"/>
      <c r="O187" s="128"/>
      <c r="P187" s="173">
        <v>136661.0</v>
      </c>
      <c r="Q187" s="128"/>
      <c r="R187" s="128"/>
      <c r="S187" s="173">
        <v>5571.0</v>
      </c>
      <c r="T187" s="128"/>
      <c r="U187" s="173">
        <v>110053.0</v>
      </c>
      <c r="V187" s="173">
        <v>5571.0</v>
      </c>
      <c r="W187" s="173">
        <v>104482.0</v>
      </c>
      <c r="Y187" s="173">
        <v>51.0</v>
      </c>
      <c r="Z187" s="174">
        <v>558.0</v>
      </c>
      <c r="AB187" s="173">
        <v>160.0</v>
      </c>
      <c r="AD187" s="128"/>
      <c r="AE187" s="173">
        <v>4316.0</v>
      </c>
      <c r="AF187" s="173">
        <v>343.0</v>
      </c>
      <c r="AG187" s="128"/>
      <c r="AH187" s="128"/>
      <c r="AI187" s="175">
        <v>44005.375</v>
      </c>
      <c r="AJ187" s="175">
        <v>44006.67152777778</v>
      </c>
      <c r="AK187" s="173" t="s">
        <v>379</v>
      </c>
      <c r="AL187" s="173" t="s">
        <v>309</v>
      </c>
      <c r="AM187" s="173" t="s">
        <v>395</v>
      </c>
      <c r="AN187" s="173" t="s">
        <v>315</v>
      </c>
      <c r="AO187" s="120"/>
      <c r="AQ187" s="128"/>
      <c r="AR187" s="128"/>
      <c r="AS187" s="128"/>
      <c r="AT187" s="128"/>
      <c r="AU187" s="128"/>
      <c r="AV187" s="128"/>
    </row>
    <row r="188" ht="16.5" customHeight="1">
      <c r="A188" s="172">
        <v>44005.0</v>
      </c>
      <c r="B188" s="173" t="s">
        <v>208</v>
      </c>
      <c r="C188" s="128"/>
      <c r="D188" s="128"/>
      <c r="E188" s="128"/>
      <c r="F188" s="128"/>
      <c r="G188" s="128"/>
      <c r="H188" s="128"/>
      <c r="I188" s="173">
        <v>17822.0</v>
      </c>
      <c r="J188" s="128"/>
      <c r="K188" s="128"/>
      <c r="L188" s="173">
        <v>20228.0</v>
      </c>
      <c r="M188" s="128"/>
      <c r="N188" s="128"/>
      <c r="O188" s="128"/>
      <c r="P188" s="173">
        <v>133499.0</v>
      </c>
      <c r="Q188" s="128"/>
      <c r="R188" s="128"/>
      <c r="S188" s="173">
        <v>5558.0</v>
      </c>
      <c r="T188" s="128"/>
      <c r="U188" s="173">
        <v>108158.0</v>
      </c>
      <c r="V188" s="173">
        <v>5558.0</v>
      </c>
      <c r="W188" s="173">
        <v>103318.0</v>
      </c>
      <c r="Y188" s="173">
        <v>54.0</v>
      </c>
      <c r="Z188" s="174">
        <v>558.0</v>
      </c>
      <c r="AB188" s="173">
        <v>160.0</v>
      </c>
      <c r="AD188" s="128"/>
      <c r="AE188" s="173">
        <v>4290.0</v>
      </c>
      <c r="AF188" s="173">
        <v>339.0</v>
      </c>
      <c r="AG188" s="128"/>
      <c r="AH188" s="128"/>
      <c r="AI188" s="175">
        <v>44004.375</v>
      </c>
      <c r="AJ188" s="175">
        <v>44005.66875</v>
      </c>
      <c r="AK188" s="173" t="s">
        <v>396</v>
      </c>
      <c r="AL188" s="173" t="s">
        <v>326</v>
      </c>
      <c r="AM188" s="173" t="s">
        <v>395</v>
      </c>
      <c r="AN188" s="173" t="s">
        <v>315</v>
      </c>
      <c r="AO188" s="120"/>
      <c r="AQ188" s="128"/>
      <c r="AR188" s="128"/>
      <c r="AS188" s="128"/>
      <c r="AT188" s="128"/>
      <c r="AU188" s="128"/>
      <c r="AV188" s="128"/>
    </row>
    <row r="189" ht="16.5" customHeight="1">
      <c r="A189" s="172">
        <v>44004.0</v>
      </c>
      <c r="B189" s="173" t="s">
        <v>208</v>
      </c>
      <c r="C189" s="128"/>
      <c r="D189" s="128"/>
      <c r="E189" s="128"/>
      <c r="F189" s="128"/>
      <c r="G189" s="128"/>
      <c r="H189" s="128"/>
      <c r="I189" s="173">
        <v>17588.0</v>
      </c>
      <c r="J189" s="128"/>
      <c r="K189" s="128"/>
      <c r="L189" s="173">
        <v>20112.0</v>
      </c>
      <c r="M189" s="128"/>
      <c r="N189" s="128"/>
      <c r="O189" s="128"/>
      <c r="P189" s="173">
        <v>132120.0</v>
      </c>
      <c r="Q189" s="128"/>
      <c r="R189" s="128"/>
      <c r="S189" s="173">
        <v>5544.0</v>
      </c>
      <c r="T189" s="128"/>
      <c r="U189" s="173">
        <v>108862.0</v>
      </c>
      <c r="V189" s="173">
        <v>5544.0</v>
      </c>
      <c r="W189" s="173">
        <v>103318.0</v>
      </c>
      <c r="Y189" s="173">
        <v>55.0</v>
      </c>
      <c r="Z189" s="174">
        <v>553.0</v>
      </c>
      <c r="AB189" s="173">
        <v>159.0</v>
      </c>
      <c r="AD189" s="128"/>
      <c r="AE189" s="173">
        <v>4275.0</v>
      </c>
      <c r="AF189" s="173">
        <v>339.0</v>
      </c>
      <c r="AH189" s="128"/>
      <c r="AI189" s="175">
        <v>44003.375</v>
      </c>
      <c r="AJ189" s="175">
        <v>44004.64166666666</v>
      </c>
      <c r="AK189" s="173" t="s">
        <v>342</v>
      </c>
      <c r="AL189" s="173" t="s">
        <v>309</v>
      </c>
      <c r="AM189" s="173" t="s">
        <v>395</v>
      </c>
      <c r="AN189" s="173" t="s">
        <v>315</v>
      </c>
      <c r="AO189" s="120"/>
      <c r="AQ189" s="128"/>
      <c r="AR189" s="128"/>
      <c r="AS189" s="128"/>
      <c r="AT189" s="128"/>
      <c r="AU189" s="128"/>
      <c r="AV189" s="128"/>
    </row>
    <row r="190" ht="16.5" customHeight="1">
      <c r="A190" s="172">
        <v>44003.0</v>
      </c>
      <c r="B190" s="173" t="s">
        <v>208</v>
      </c>
      <c r="C190" s="128"/>
      <c r="D190" s="128"/>
      <c r="E190" s="128"/>
      <c r="F190" s="128"/>
      <c r="G190" s="128"/>
      <c r="H190" s="128"/>
      <c r="I190" s="173">
        <v>17402.0</v>
      </c>
      <c r="J190" s="128"/>
      <c r="K190" s="128"/>
      <c r="L190" s="173">
        <v>20002.0</v>
      </c>
      <c r="M190" s="128"/>
      <c r="N190" s="128"/>
      <c r="O190" s="128"/>
      <c r="P190" s="173">
        <v>130833.0</v>
      </c>
      <c r="Q190" s="128"/>
      <c r="R190" s="128"/>
      <c r="S190" s="173">
        <v>5518.0</v>
      </c>
      <c r="T190" s="128"/>
      <c r="U190" s="173">
        <v>105885.0</v>
      </c>
      <c r="V190" s="173">
        <v>5518.0</v>
      </c>
      <c r="W190" s="173">
        <v>100367.0</v>
      </c>
      <c r="Y190" s="173">
        <v>55.0</v>
      </c>
      <c r="Z190" s="174">
        <v>551.0</v>
      </c>
      <c r="AB190" s="173">
        <v>159.0</v>
      </c>
      <c r="AD190" s="128"/>
      <c r="AE190" s="173">
        <v>4244.0</v>
      </c>
      <c r="AF190" s="173">
        <v>339.0</v>
      </c>
      <c r="AH190" s="128"/>
      <c r="AI190" s="175">
        <v>44002.375</v>
      </c>
      <c r="AJ190" s="176">
        <v>44003.6375</v>
      </c>
      <c r="AK190" s="173" t="s">
        <v>312</v>
      </c>
      <c r="AL190" s="173" t="s">
        <v>309</v>
      </c>
      <c r="AM190" s="173" t="s">
        <v>395</v>
      </c>
      <c r="AN190" s="173" t="s">
        <v>315</v>
      </c>
      <c r="AO190" s="120"/>
      <c r="AQ190" s="128"/>
      <c r="AR190" s="128"/>
      <c r="AS190" s="128"/>
      <c r="AT190" s="128"/>
      <c r="AU190" s="128"/>
      <c r="AV190" s="128"/>
    </row>
    <row r="191" ht="16.5" customHeight="1">
      <c r="A191" s="172">
        <v>44002.0</v>
      </c>
      <c r="B191" s="173" t="s">
        <v>208</v>
      </c>
      <c r="C191" s="128"/>
      <c r="D191" s="128"/>
      <c r="E191" s="128"/>
      <c r="F191" s="128"/>
      <c r="G191" s="128"/>
      <c r="H191" s="128"/>
      <c r="I191" s="173">
        <v>17126.0</v>
      </c>
      <c r="J191" s="128"/>
      <c r="K191" s="128"/>
      <c r="L191" s="173">
        <v>19749.0</v>
      </c>
      <c r="M191" s="128"/>
      <c r="N191" s="128"/>
      <c r="O191" s="128"/>
      <c r="P191" s="173">
        <v>128632.0</v>
      </c>
      <c r="Q191" s="128"/>
      <c r="R191" s="128"/>
      <c r="S191" s="173">
        <v>5486.0</v>
      </c>
      <c r="T191" s="128"/>
      <c r="U191" s="173">
        <v>105567.0</v>
      </c>
      <c r="V191" s="173">
        <v>5486.0</v>
      </c>
      <c r="W191" s="173">
        <v>100081.0</v>
      </c>
      <c r="Y191" s="173">
        <v>61.0</v>
      </c>
      <c r="Z191" s="174">
        <v>549.0</v>
      </c>
      <c r="AB191" s="173">
        <v>159.0</v>
      </c>
      <c r="AD191" s="128"/>
      <c r="AE191" s="173">
        <v>4209.0</v>
      </c>
      <c r="AF191" s="173">
        <v>337.0</v>
      </c>
      <c r="AH191" s="128"/>
      <c r="AI191" s="175">
        <v>44000.375</v>
      </c>
      <c r="AJ191" s="176">
        <v>44002.63958333334</v>
      </c>
      <c r="AK191" s="173" t="s">
        <v>329</v>
      </c>
      <c r="AL191" s="173" t="s">
        <v>309</v>
      </c>
      <c r="AM191" s="173" t="s">
        <v>395</v>
      </c>
      <c r="AN191" s="173" t="s">
        <v>315</v>
      </c>
      <c r="AO191" s="120"/>
      <c r="AQ191" s="128"/>
      <c r="AR191" s="128"/>
      <c r="AS191" s="128"/>
      <c r="AT191" s="128"/>
      <c r="AU191" s="128"/>
      <c r="AV191" s="128"/>
    </row>
    <row r="192" ht="16.5" customHeight="1">
      <c r="A192" s="172">
        <v>44001.0</v>
      </c>
      <c r="B192" s="173" t="s">
        <v>208</v>
      </c>
      <c r="C192" s="128"/>
      <c r="D192" s="128"/>
      <c r="E192" s="128"/>
      <c r="F192" s="128"/>
      <c r="G192" s="128"/>
      <c r="H192" s="128"/>
      <c r="I192" s="173">
        <v>16848.0</v>
      </c>
      <c r="J192" s="128"/>
      <c r="K192" s="128"/>
      <c r="L192" s="173">
        <v>19442.0</v>
      </c>
      <c r="M192" s="128"/>
      <c r="N192" s="128"/>
      <c r="O192" s="128"/>
      <c r="P192" s="173">
        <v>125637.0</v>
      </c>
      <c r="Q192" s="128"/>
      <c r="R192" s="128"/>
      <c r="S192" s="173">
        <v>5450.0</v>
      </c>
      <c r="T192" s="128"/>
      <c r="U192" s="173">
        <v>103725.0</v>
      </c>
      <c r="V192" s="173">
        <v>5450.0</v>
      </c>
      <c r="W192" s="173">
        <v>98275.0</v>
      </c>
      <c r="Y192" s="173">
        <v>56.0</v>
      </c>
      <c r="Z192" s="174">
        <v>533.0</v>
      </c>
      <c r="AB192" s="173">
        <v>158.0</v>
      </c>
      <c r="AD192" s="128"/>
      <c r="AE192" s="173">
        <v>4140.0</v>
      </c>
      <c r="AF192" s="173">
        <v>331.0</v>
      </c>
      <c r="AH192" s="128"/>
      <c r="AI192" s="175">
        <v>44000.375</v>
      </c>
      <c r="AJ192" s="176">
        <v>44002.63958333334</v>
      </c>
      <c r="AK192" s="173" t="s">
        <v>329</v>
      </c>
      <c r="AL192" s="173" t="s">
        <v>309</v>
      </c>
      <c r="AM192" s="173" t="s">
        <v>395</v>
      </c>
      <c r="AN192" s="173" t="s">
        <v>315</v>
      </c>
      <c r="AO192" s="120"/>
      <c r="AQ192" s="128"/>
      <c r="AR192" s="128"/>
      <c r="AS192" s="128"/>
      <c r="AT192" s="128"/>
      <c r="AU192" s="128"/>
      <c r="AV192" s="128"/>
    </row>
    <row r="193" ht="16.5" customHeight="1">
      <c r="A193" s="172">
        <v>44000.0</v>
      </c>
      <c r="B193" s="173" t="s">
        <v>208</v>
      </c>
      <c r="C193" s="128"/>
      <c r="D193" s="128"/>
      <c r="E193" s="128"/>
      <c r="F193" s="128"/>
      <c r="G193" s="128"/>
      <c r="H193" s="128"/>
      <c r="I193" s="173">
        <v>16599.0</v>
      </c>
      <c r="J193" s="128"/>
      <c r="K193" s="128"/>
      <c r="L193" s="173">
        <v>19109.0</v>
      </c>
      <c r="M193" s="128"/>
      <c r="N193" s="128"/>
      <c r="O193" s="128"/>
      <c r="P193" s="173">
        <v>123112.0</v>
      </c>
      <c r="Q193" s="128"/>
      <c r="R193" s="128"/>
      <c r="S193" s="173">
        <v>5436.0</v>
      </c>
      <c r="T193" s="128"/>
      <c r="U193" s="173">
        <v>101984.0</v>
      </c>
      <c r="V193" s="173">
        <v>5436.0</v>
      </c>
      <c r="W193" s="173">
        <v>96548.0</v>
      </c>
      <c r="Y193" s="173">
        <v>56.0</v>
      </c>
      <c r="Z193" s="174">
        <v>531.0</v>
      </c>
      <c r="AB193" s="173">
        <v>156.0</v>
      </c>
      <c r="AD193" s="128"/>
      <c r="AE193" s="173">
        <v>4104.0</v>
      </c>
      <c r="AF193" s="173">
        <v>330.0</v>
      </c>
      <c r="AH193" s="128"/>
      <c r="AI193" s="175">
        <v>43999.375</v>
      </c>
      <c r="AJ193" s="176">
        <v>44000.65486111111</v>
      </c>
      <c r="AK193" s="173" t="s">
        <v>394</v>
      </c>
      <c r="AL193" s="173" t="s">
        <v>343</v>
      </c>
      <c r="AM193" s="173" t="s">
        <v>395</v>
      </c>
      <c r="AN193" s="173" t="s">
        <v>315</v>
      </c>
      <c r="AO193" s="120"/>
      <c r="AQ193" s="128"/>
      <c r="AR193" s="128"/>
      <c r="AS193" s="128"/>
      <c r="AT193" s="128"/>
      <c r="AU193" s="128"/>
      <c r="AV193" s="128"/>
    </row>
    <row r="194" ht="16.5" customHeight="1">
      <c r="A194" s="172">
        <v>43999.0</v>
      </c>
      <c r="B194" s="173" t="s">
        <v>208</v>
      </c>
      <c r="C194" s="128"/>
      <c r="D194" s="128"/>
      <c r="E194" s="128"/>
      <c r="F194" s="128"/>
      <c r="G194" s="128"/>
      <c r="H194" s="128"/>
      <c r="I194" s="173">
        <v>16285.0</v>
      </c>
      <c r="J194" s="128"/>
      <c r="K194" s="128"/>
      <c r="L194" s="173">
        <v>18787.0</v>
      </c>
      <c r="M194" s="128"/>
      <c r="N194" s="128"/>
      <c r="O194" s="128"/>
      <c r="P194" s="173">
        <v>120476.0</v>
      </c>
      <c r="Q194" s="128"/>
      <c r="R194" s="128"/>
      <c r="S194" s="173">
        <v>5364.0</v>
      </c>
      <c r="T194" s="128"/>
      <c r="U194" s="173">
        <v>100086.0</v>
      </c>
      <c r="V194" s="173">
        <v>5364.0</v>
      </c>
      <c r="W194" s="173">
        <v>94722.0</v>
      </c>
      <c r="Y194" s="173">
        <v>62.0</v>
      </c>
      <c r="Z194" s="174">
        <v>521.0</v>
      </c>
      <c r="AB194" s="173">
        <v>155.0</v>
      </c>
      <c r="AD194" s="128"/>
      <c r="AE194" s="173">
        <v>4067.0</v>
      </c>
      <c r="AF194" s="173">
        <v>326.0</v>
      </c>
      <c r="AH194" s="128"/>
      <c r="AI194" s="175">
        <v>43998.375</v>
      </c>
      <c r="AJ194" s="176">
        <v>43999.652083333334</v>
      </c>
      <c r="AK194" s="173" t="s">
        <v>329</v>
      </c>
      <c r="AL194" s="173" t="s">
        <v>308</v>
      </c>
      <c r="AM194" s="173" t="s">
        <v>395</v>
      </c>
      <c r="AN194" s="173" t="s">
        <v>315</v>
      </c>
      <c r="AO194" s="120"/>
      <c r="AQ194" s="128"/>
      <c r="AR194" s="128"/>
      <c r="AS194" s="128"/>
      <c r="AT194" s="128"/>
      <c r="AU194" s="128"/>
      <c r="AV194" s="128"/>
    </row>
    <row r="195" ht="16.5" customHeight="1">
      <c r="A195" s="172">
        <v>43998.0</v>
      </c>
      <c r="B195" s="173" t="s">
        <v>208</v>
      </c>
      <c r="C195" s="128"/>
      <c r="D195" s="128"/>
      <c r="E195" s="128"/>
      <c r="F195" s="128"/>
      <c r="G195" s="128"/>
      <c r="H195" s="128"/>
      <c r="I195" s="173">
        <v>16080.0</v>
      </c>
      <c r="J195" s="128"/>
      <c r="K195" s="128"/>
      <c r="L195" s="173">
        <v>18427.0</v>
      </c>
      <c r="M195" s="128"/>
      <c r="N195" s="128"/>
      <c r="O195" s="128"/>
      <c r="P195" s="173">
        <v>118534.0</v>
      </c>
      <c r="Q195" s="128"/>
      <c r="R195" s="128"/>
      <c r="S195" s="173">
        <v>5345.0</v>
      </c>
      <c r="T195" s="128"/>
      <c r="U195" s="173">
        <v>98873.0</v>
      </c>
      <c r="V195" s="173">
        <v>5345.0</v>
      </c>
      <c r="W195" s="173">
        <v>93528.0</v>
      </c>
      <c r="Y195" s="173">
        <v>69.0</v>
      </c>
      <c r="Z195" s="174">
        <v>519.0</v>
      </c>
      <c r="AB195" s="173">
        <v>154.0</v>
      </c>
      <c r="AD195" s="128"/>
      <c r="AE195" s="173">
        <v>4041.0</v>
      </c>
      <c r="AF195" s="173">
        <v>320.0</v>
      </c>
      <c r="AH195" s="128"/>
      <c r="AI195" s="175">
        <v>43997.375</v>
      </c>
      <c r="AJ195" s="176">
        <v>43998.694444444445</v>
      </c>
      <c r="AK195" s="173" t="s">
        <v>388</v>
      </c>
      <c r="AL195" s="173" t="s">
        <v>309</v>
      </c>
      <c r="AM195" s="173" t="s">
        <v>395</v>
      </c>
      <c r="AN195" s="173" t="s">
        <v>315</v>
      </c>
      <c r="AO195" s="120"/>
      <c r="AQ195" s="128"/>
      <c r="AR195" s="128"/>
      <c r="AS195" s="128"/>
      <c r="AT195" s="128"/>
      <c r="AU195" s="128"/>
      <c r="AV195" s="128"/>
    </row>
    <row r="196" ht="16.5" customHeight="1">
      <c r="A196" s="172">
        <v>43997.0</v>
      </c>
      <c r="B196" s="173" t="s">
        <v>208</v>
      </c>
      <c r="C196" s="128"/>
      <c r="D196" s="128"/>
      <c r="E196" s="128"/>
      <c r="F196" s="128"/>
      <c r="G196" s="128"/>
      <c r="H196" s="128"/>
      <c r="I196" s="173">
        <v>16080.0</v>
      </c>
      <c r="J196" s="128"/>
      <c r="K196" s="128"/>
      <c r="L196" s="173">
        <v>18167.0</v>
      </c>
      <c r="M196" s="128"/>
      <c r="N196" s="128"/>
      <c r="O196" s="128"/>
      <c r="P196" s="173">
        <v>116817.0</v>
      </c>
      <c r="Q196" s="128"/>
      <c r="R196" s="128"/>
      <c r="S196" s="173">
        <v>5345.0</v>
      </c>
      <c r="T196" s="128"/>
      <c r="U196" s="173">
        <v>98873.0</v>
      </c>
      <c r="V196" s="173">
        <v>5345.0</v>
      </c>
      <c r="W196" s="173">
        <v>93528.0</v>
      </c>
      <c r="Y196" s="173">
        <v>69.0</v>
      </c>
      <c r="Z196" s="174">
        <v>519.0</v>
      </c>
      <c r="AB196" s="173">
        <v>154.0</v>
      </c>
      <c r="AD196" s="128"/>
      <c r="AE196" s="173">
        <v>4041.0</v>
      </c>
      <c r="AF196" s="173">
        <v>320.0</v>
      </c>
      <c r="AH196" s="128"/>
      <c r="AI196" s="175">
        <v>43997.375</v>
      </c>
      <c r="AJ196" s="176">
        <v>43998.694444444445</v>
      </c>
      <c r="AK196" s="173" t="s">
        <v>388</v>
      </c>
      <c r="AL196" s="173" t="s">
        <v>309</v>
      </c>
      <c r="AM196" s="173" t="s">
        <v>395</v>
      </c>
      <c r="AN196" s="173" t="s">
        <v>315</v>
      </c>
      <c r="AO196" s="120"/>
      <c r="AQ196" s="128"/>
      <c r="AR196" s="128"/>
      <c r="AS196" s="128"/>
      <c r="AT196" s="128"/>
      <c r="AU196" s="128"/>
      <c r="AV196" s="128"/>
    </row>
    <row r="197" ht="16.5" customHeight="1">
      <c r="A197" s="172">
        <v>43996.0</v>
      </c>
      <c r="B197" s="173" t="s">
        <v>208</v>
      </c>
      <c r="C197" s="128"/>
      <c r="D197" s="128"/>
      <c r="E197" s="128"/>
      <c r="F197" s="128"/>
      <c r="G197" s="128"/>
      <c r="H197" s="128"/>
      <c r="I197" s="173">
        <v>15631.0</v>
      </c>
      <c r="J197" s="128"/>
      <c r="K197" s="128"/>
      <c r="L197" s="173">
        <v>18071.0</v>
      </c>
      <c r="M197" s="128"/>
      <c r="N197" s="128"/>
      <c r="O197" s="128"/>
      <c r="P197" s="173">
        <v>114722.0</v>
      </c>
      <c r="Q197" s="128"/>
      <c r="R197" s="128"/>
      <c r="S197" s="173">
        <v>5299.0</v>
      </c>
      <c r="T197" s="128"/>
      <c r="U197" s="173">
        <v>96421.0</v>
      </c>
      <c r="V197" s="168">
        <v>5299.0</v>
      </c>
      <c r="W197" s="168">
        <v>91122.0</v>
      </c>
      <c r="Y197" s="168">
        <v>70.0</v>
      </c>
      <c r="Z197" s="174">
        <v>513.0</v>
      </c>
      <c r="AB197" s="168">
        <v>152.0</v>
      </c>
      <c r="AE197" s="168">
        <v>3905.0</v>
      </c>
      <c r="AF197" s="168">
        <v>318.0</v>
      </c>
      <c r="AH197" s="128"/>
      <c r="AI197" s="175">
        <v>43995.375</v>
      </c>
      <c r="AJ197" s="175">
        <v>43996.65069444444</v>
      </c>
      <c r="AK197" s="173" t="s">
        <v>397</v>
      </c>
      <c r="AL197" s="173" t="s">
        <v>342</v>
      </c>
      <c r="AM197" s="173" t="s">
        <v>395</v>
      </c>
      <c r="AN197" s="173" t="s">
        <v>315</v>
      </c>
      <c r="AQ197" s="128"/>
      <c r="AR197" s="128"/>
      <c r="AS197" s="128"/>
      <c r="AT197" s="128"/>
      <c r="AU197" s="128"/>
      <c r="AV197" s="128"/>
    </row>
    <row r="198" ht="16.5" customHeight="1">
      <c r="A198" s="172">
        <v>43995.0</v>
      </c>
      <c r="B198" s="173" t="s">
        <v>208</v>
      </c>
      <c r="C198" s="128"/>
      <c r="D198" s="128"/>
      <c r="E198" s="128"/>
      <c r="F198" s="128"/>
      <c r="G198" s="128"/>
      <c r="H198" s="128"/>
      <c r="I198" s="173">
        <v>15236.0</v>
      </c>
      <c r="J198" s="128"/>
      <c r="K198" s="128"/>
      <c r="L198" s="173">
        <v>17720.0</v>
      </c>
      <c r="M198" s="128"/>
      <c r="N198" s="128"/>
      <c r="O198" s="128"/>
      <c r="P198" s="173">
        <v>112141.0</v>
      </c>
      <c r="Q198" s="128"/>
      <c r="R198" s="128"/>
      <c r="S198" s="173">
        <v>5251.0</v>
      </c>
      <c r="T198" s="128"/>
      <c r="U198" s="173">
        <v>93956.0</v>
      </c>
      <c r="V198" s="168">
        <v>5251.0</v>
      </c>
      <c r="W198" s="168">
        <v>88705.0</v>
      </c>
      <c r="Y198" s="168">
        <v>76.0</v>
      </c>
      <c r="Z198" s="174">
        <v>503.0</v>
      </c>
      <c r="AB198" s="168">
        <v>149.0</v>
      </c>
      <c r="AE198" s="168">
        <v>3843.0</v>
      </c>
      <c r="AF198" s="168">
        <v>315.0</v>
      </c>
      <c r="AH198" s="128"/>
      <c r="AI198" s="175">
        <v>43994.375</v>
      </c>
      <c r="AJ198" s="175">
        <v>43995.68958333333</v>
      </c>
      <c r="AK198" s="173" t="s">
        <v>388</v>
      </c>
      <c r="AL198" s="173" t="s">
        <v>309</v>
      </c>
      <c r="AM198" s="173" t="s">
        <v>398</v>
      </c>
      <c r="AN198" s="173" t="s">
        <v>315</v>
      </c>
      <c r="AQ198" s="128"/>
      <c r="AR198" s="128"/>
      <c r="AS198" s="128"/>
      <c r="AT198" s="128"/>
      <c r="AU198" s="128"/>
      <c r="AV198" s="128"/>
    </row>
    <row r="199" ht="16.5" customHeight="1">
      <c r="A199" s="172">
        <v>43994.0</v>
      </c>
      <c r="B199" s="173" t="s">
        <v>208</v>
      </c>
      <c r="C199" s="128"/>
      <c r="D199" s="128"/>
      <c r="E199" s="128"/>
      <c r="F199" s="128"/>
      <c r="G199" s="128"/>
      <c r="H199" s="128"/>
      <c r="I199" s="173">
        <v>14884.0</v>
      </c>
      <c r="J199" s="128"/>
      <c r="K199" s="128"/>
      <c r="L199" s="173">
        <v>17282.0</v>
      </c>
      <c r="M199" s="128"/>
      <c r="N199" s="128"/>
      <c r="O199" s="128"/>
      <c r="P199" s="173">
        <v>109502.0</v>
      </c>
      <c r="Q199" s="128"/>
      <c r="R199" s="128"/>
      <c r="S199" s="173">
        <v>5209.0</v>
      </c>
      <c r="T199" s="128"/>
      <c r="U199" s="173">
        <v>91917.0</v>
      </c>
      <c r="V199" s="168">
        <v>5209.0</v>
      </c>
      <c r="W199" s="168">
        <v>86708.0</v>
      </c>
      <c r="Y199" s="168">
        <v>73.0</v>
      </c>
      <c r="Z199" s="174">
        <v>504.0</v>
      </c>
      <c r="AB199" s="168">
        <v>149.0</v>
      </c>
      <c r="AE199" s="168">
        <v>3665.0</v>
      </c>
      <c r="AF199" s="168">
        <v>308.0</v>
      </c>
      <c r="AH199" s="128"/>
      <c r="AI199" s="175">
        <v>43993.375</v>
      </c>
      <c r="AJ199" s="175">
        <v>43994.625</v>
      </c>
      <c r="AK199" s="173" t="s">
        <v>309</v>
      </c>
      <c r="AL199" s="173" t="s">
        <v>308</v>
      </c>
      <c r="AM199" s="173" t="s">
        <v>399</v>
      </c>
      <c r="AN199" s="173" t="s">
        <v>311</v>
      </c>
      <c r="AQ199" s="128"/>
      <c r="AR199" s="128"/>
      <c r="AS199" s="128"/>
      <c r="AT199" s="128"/>
      <c r="AU199" s="128"/>
      <c r="AV199" s="128"/>
    </row>
    <row r="200" ht="16.5" customHeight="1">
      <c r="A200" s="172">
        <v>43993.0</v>
      </c>
      <c r="B200" s="173" t="s">
        <v>208</v>
      </c>
      <c r="C200" s="128"/>
      <c r="D200" s="128"/>
      <c r="E200" s="128"/>
      <c r="F200" s="128"/>
      <c r="G200" s="128"/>
      <c r="H200" s="128"/>
      <c r="I200" s="173">
        <v>14532.0</v>
      </c>
      <c r="J200" s="128"/>
      <c r="K200" s="128"/>
      <c r="L200" s="173">
        <v>16876.0</v>
      </c>
      <c r="M200" s="128"/>
      <c r="N200" s="128"/>
      <c r="O200" s="128"/>
      <c r="P200" s="173">
        <v>106470.0</v>
      </c>
      <c r="Q200" s="128"/>
      <c r="R200" s="128"/>
      <c r="S200" s="173">
        <v>5178.0</v>
      </c>
      <c r="T200" s="128"/>
      <c r="U200" s="173">
        <v>89907.0</v>
      </c>
      <c r="V200" s="168">
        <v>5178.0</v>
      </c>
      <c r="W200" s="168">
        <v>84729.0</v>
      </c>
      <c r="Y200" s="168">
        <v>81.0</v>
      </c>
      <c r="Z200" s="174">
        <v>500.0</v>
      </c>
      <c r="AB200" s="168">
        <v>147.0</v>
      </c>
      <c r="AE200" s="168">
        <v>3585.0</v>
      </c>
      <c r="AF200" s="168">
        <v>301.0</v>
      </c>
      <c r="AH200" s="128"/>
      <c r="AI200" s="175">
        <v>43992.375</v>
      </c>
      <c r="AJ200" s="175">
        <v>43993.65416666667</v>
      </c>
      <c r="AK200" s="173" t="s">
        <v>400</v>
      </c>
      <c r="AL200" s="173" t="s">
        <v>326</v>
      </c>
      <c r="AM200" s="173" t="s">
        <v>399</v>
      </c>
      <c r="AN200" s="173" t="s">
        <v>315</v>
      </c>
      <c r="AQ200" s="128"/>
      <c r="AR200" s="128"/>
      <c r="AS200" s="128"/>
      <c r="AT200" s="128"/>
      <c r="AU200" s="128"/>
      <c r="AV200" s="128"/>
    </row>
    <row r="201" ht="16.5" customHeight="1">
      <c r="A201" s="172">
        <v>43992.0</v>
      </c>
      <c r="B201" s="173" t="s">
        <v>208</v>
      </c>
      <c r="C201" s="128"/>
      <c r="D201" s="128"/>
      <c r="E201" s="128"/>
      <c r="F201" s="128"/>
      <c r="G201" s="128"/>
      <c r="H201" s="128"/>
      <c r="I201" s="173">
        <v>14232.0</v>
      </c>
      <c r="J201" s="128"/>
      <c r="K201" s="128"/>
      <c r="L201" s="173">
        <v>16498.0</v>
      </c>
      <c r="M201" s="128"/>
      <c r="N201" s="128"/>
      <c r="O201" s="128"/>
      <c r="P201" s="173">
        <v>103235.0</v>
      </c>
      <c r="Q201" s="128"/>
      <c r="R201" s="128"/>
      <c r="S201" s="173">
        <v>5132.0</v>
      </c>
      <c r="T201" s="128"/>
      <c r="U201" s="173">
        <v>88647.0</v>
      </c>
      <c r="V201" s="168">
        <v>5132.0</v>
      </c>
      <c r="W201" s="168">
        <v>83515.0</v>
      </c>
      <c r="Y201" s="168">
        <v>80.0</v>
      </c>
      <c r="Z201" s="174">
        <v>496.0</v>
      </c>
      <c r="AB201" s="168">
        <v>146.0</v>
      </c>
      <c r="AE201" s="168">
        <v>3501.0</v>
      </c>
      <c r="AF201" s="168">
        <v>294.0</v>
      </c>
      <c r="AH201" s="128"/>
      <c r="AI201" s="175">
        <v>43991.375</v>
      </c>
      <c r="AJ201" s="175">
        <v>43992.67013888889</v>
      </c>
      <c r="AK201" s="173" t="s">
        <v>309</v>
      </c>
      <c r="AL201" s="173" t="s">
        <v>308</v>
      </c>
      <c r="AM201" s="173" t="s">
        <v>399</v>
      </c>
      <c r="AN201" s="173" t="s">
        <v>315</v>
      </c>
      <c r="AQ201" s="128"/>
      <c r="AR201" s="128"/>
      <c r="AS201" s="128"/>
      <c r="AT201" s="128"/>
      <c r="AU201" s="128"/>
      <c r="AV201" s="128"/>
    </row>
    <row r="202" ht="16.5" customHeight="1">
      <c r="A202" s="172">
        <v>43991.0</v>
      </c>
      <c r="B202" s="173" t="s">
        <v>208</v>
      </c>
      <c r="C202" s="128"/>
      <c r="D202" s="128"/>
      <c r="E202" s="128"/>
      <c r="F202" s="128"/>
      <c r="G202" s="128"/>
      <c r="H202" s="128"/>
      <c r="I202" s="173">
        <v>13920.0</v>
      </c>
      <c r="J202" s="128"/>
      <c r="K202" s="128"/>
      <c r="L202" s="173">
        <v>16100.0</v>
      </c>
      <c r="M202" s="128"/>
      <c r="N202" s="128"/>
      <c r="O202" s="128"/>
      <c r="P202" s="173">
        <v>101466.0</v>
      </c>
      <c r="Q202" s="128"/>
      <c r="R202" s="128"/>
      <c r="S202" s="173">
        <v>5079.0</v>
      </c>
      <c r="T202" s="128"/>
      <c r="U202" s="173">
        <v>87123.0</v>
      </c>
      <c r="V202" s="168">
        <v>5079.0</v>
      </c>
      <c r="W202" s="168">
        <v>82044.0</v>
      </c>
      <c r="Y202" s="168">
        <v>78.0</v>
      </c>
      <c r="Z202" s="174">
        <v>492.0</v>
      </c>
      <c r="AB202" s="168">
        <v>145.0</v>
      </c>
      <c r="AE202" s="168">
        <v>3392.0</v>
      </c>
      <c r="AF202" s="168">
        <v>286.0</v>
      </c>
      <c r="AH202" s="128"/>
      <c r="AI202" s="175">
        <v>43990.375</v>
      </c>
      <c r="AJ202" s="175">
        <v>43991.625</v>
      </c>
      <c r="AK202" s="173" t="s">
        <v>329</v>
      </c>
      <c r="AL202" s="173" t="s">
        <v>309</v>
      </c>
      <c r="AM202" s="173" t="s">
        <v>401</v>
      </c>
      <c r="AN202" s="173" t="s">
        <v>315</v>
      </c>
      <c r="AQ202" s="128"/>
      <c r="AR202" s="128"/>
      <c r="AS202" s="128"/>
      <c r="AT202" s="128"/>
      <c r="AU202" s="128"/>
      <c r="AV202" s="128"/>
    </row>
    <row r="203" ht="16.5" customHeight="1">
      <c r="A203" s="172">
        <v>43990.0</v>
      </c>
      <c r="B203" s="173" t="s">
        <v>208</v>
      </c>
      <c r="C203" s="128"/>
      <c r="D203" s="128"/>
      <c r="E203" s="128"/>
      <c r="F203" s="128"/>
      <c r="G203" s="128"/>
      <c r="H203" s="128"/>
      <c r="I203" s="173">
        <v>13920.0</v>
      </c>
      <c r="J203" s="128"/>
      <c r="K203" s="128"/>
      <c r="L203" s="173">
        <v>15836.0</v>
      </c>
      <c r="M203" s="128"/>
      <c r="N203" s="128"/>
      <c r="O203" s="128"/>
      <c r="P203" s="173">
        <v>99518.0</v>
      </c>
      <c r="Q203" s="128"/>
      <c r="R203" s="128"/>
      <c r="S203" s="173">
        <v>5043.0</v>
      </c>
      <c r="T203" s="128"/>
      <c r="U203" s="173">
        <v>85552.0</v>
      </c>
      <c r="V203" s="168">
        <v>5043.0</v>
      </c>
      <c r="W203" s="168">
        <v>80509.0</v>
      </c>
      <c r="Y203" s="168">
        <v>86.0</v>
      </c>
      <c r="Z203" s="174">
        <v>489.0</v>
      </c>
      <c r="AB203" s="168">
        <v>145.0</v>
      </c>
      <c r="AE203" s="168">
        <v>3392.0</v>
      </c>
      <c r="AF203" s="168">
        <v>286.0</v>
      </c>
      <c r="AH203" s="128"/>
      <c r="AI203" s="175">
        <v>43989.375</v>
      </c>
      <c r="AJ203" s="175">
        <v>43990.62152777778</v>
      </c>
      <c r="AK203" s="173" t="s">
        <v>234</v>
      </c>
      <c r="AL203" s="173" t="s">
        <v>350</v>
      </c>
      <c r="AM203" s="173" t="s">
        <v>401</v>
      </c>
      <c r="AN203" s="173" t="s">
        <v>315</v>
      </c>
      <c r="AQ203" s="128"/>
      <c r="AR203" s="128"/>
      <c r="AS203" s="128"/>
      <c r="AT203" s="128"/>
      <c r="AU203" s="128"/>
      <c r="AV203" s="128"/>
    </row>
    <row r="204" ht="16.5" customHeight="1">
      <c r="A204" s="172">
        <v>43989.0</v>
      </c>
      <c r="B204" s="173" t="s">
        <v>208</v>
      </c>
      <c r="C204" s="128"/>
      <c r="D204" s="128"/>
      <c r="E204" s="128"/>
      <c r="F204" s="128"/>
      <c r="G204" s="128"/>
      <c r="H204" s="128"/>
      <c r="I204" s="173">
        <v>13604.0</v>
      </c>
      <c r="J204" s="128"/>
      <c r="K204" s="128"/>
      <c r="L204" s="173">
        <v>15746.0</v>
      </c>
      <c r="M204" s="128"/>
      <c r="N204" s="128"/>
      <c r="O204" s="128"/>
      <c r="P204" s="173">
        <v>97175.0</v>
      </c>
      <c r="Q204" s="128"/>
      <c r="R204" s="128"/>
      <c r="S204" s="173">
        <v>5019.0</v>
      </c>
      <c r="T204" s="128"/>
      <c r="U204" s="173">
        <v>84009.0</v>
      </c>
      <c r="V204" s="168">
        <v>5019.0</v>
      </c>
      <c r="W204" s="168">
        <v>78990.0</v>
      </c>
      <c r="Y204" s="168">
        <v>84.0</v>
      </c>
      <c r="Z204" s="174">
        <v>487.0</v>
      </c>
      <c r="AB204" s="168">
        <v>145.0</v>
      </c>
      <c r="AE204" s="168">
        <v>3319.0</v>
      </c>
      <c r="AF204" s="168">
        <v>283.0</v>
      </c>
      <c r="AH204" s="128"/>
      <c r="AI204" s="175">
        <v>43988.375</v>
      </c>
      <c r="AJ204" s="175">
        <v>43989.73819444445</v>
      </c>
      <c r="AK204" s="173" t="s">
        <v>350</v>
      </c>
      <c r="AL204" s="173" t="s">
        <v>308</v>
      </c>
      <c r="AM204" s="173" t="s">
        <v>401</v>
      </c>
      <c r="AN204" s="173" t="s">
        <v>315</v>
      </c>
      <c r="AQ204" s="128"/>
      <c r="AR204" s="128"/>
      <c r="AS204" s="128"/>
      <c r="AT204" s="128"/>
      <c r="AU204" s="128"/>
      <c r="AV204" s="128"/>
    </row>
    <row r="205" ht="16.5" customHeight="1">
      <c r="A205" s="172">
        <v>43988.0</v>
      </c>
      <c r="B205" s="173" t="s">
        <v>208</v>
      </c>
      <c r="C205" s="128"/>
      <c r="D205" s="128"/>
      <c r="E205" s="128"/>
      <c r="F205" s="128"/>
      <c r="G205" s="128"/>
      <c r="H205" s="128"/>
      <c r="I205" s="173">
        <v>13604.0</v>
      </c>
      <c r="J205" s="128"/>
      <c r="K205" s="128"/>
      <c r="L205" s="173">
        <v>15407.0</v>
      </c>
      <c r="M205" s="128"/>
      <c r="N205" s="128"/>
      <c r="O205" s="128"/>
      <c r="P205" s="173">
        <v>95044.0</v>
      </c>
      <c r="Q205" s="128"/>
      <c r="R205" s="128"/>
      <c r="S205" s="173">
        <v>5019.0</v>
      </c>
      <c r="T205" s="128"/>
      <c r="U205" s="173">
        <v>84009.0</v>
      </c>
      <c r="V205" s="168">
        <v>5019.0</v>
      </c>
      <c r="W205" s="168">
        <v>78990.0</v>
      </c>
      <c r="Y205" s="168">
        <v>84.0</v>
      </c>
      <c r="Z205" s="174">
        <v>487.0</v>
      </c>
      <c r="AB205" s="168">
        <v>145.0</v>
      </c>
      <c r="AE205" s="168">
        <v>3319.0</v>
      </c>
      <c r="AF205" s="168">
        <v>283.0</v>
      </c>
      <c r="AH205" s="128"/>
      <c r="AI205" s="175">
        <v>43988.375</v>
      </c>
      <c r="AJ205" s="175">
        <v>43989.73819444445</v>
      </c>
      <c r="AK205" s="173" t="s">
        <v>350</v>
      </c>
      <c r="AL205" s="173" t="s">
        <v>308</v>
      </c>
      <c r="AM205" s="173" t="s">
        <v>401</v>
      </c>
      <c r="AN205" s="173" t="s">
        <v>315</v>
      </c>
      <c r="AQ205" s="128"/>
      <c r="AR205" s="128"/>
      <c r="AS205" s="128"/>
      <c r="AT205" s="128"/>
      <c r="AU205" s="128"/>
      <c r="AV205" s="128"/>
    </row>
    <row r="206" ht="16.5" customHeight="1">
      <c r="A206" s="172">
        <v>43987.0</v>
      </c>
      <c r="B206" s="173" t="s">
        <v>208</v>
      </c>
      <c r="C206" s="128"/>
      <c r="D206" s="128"/>
      <c r="E206" s="128"/>
      <c r="F206" s="128"/>
      <c r="G206" s="128"/>
      <c r="H206" s="128"/>
      <c r="I206" s="173">
        <v>12944.0</v>
      </c>
      <c r="J206" s="128"/>
      <c r="K206" s="128"/>
      <c r="L206" s="173">
        <v>15040.0</v>
      </c>
      <c r="M206" s="128"/>
      <c r="N206" s="128"/>
      <c r="O206" s="128"/>
      <c r="P206" s="173">
        <v>92308.0</v>
      </c>
      <c r="Q206" s="128"/>
      <c r="R206" s="128"/>
      <c r="S206" s="173">
        <v>4876.0</v>
      </c>
      <c r="T206" s="128"/>
      <c r="U206" s="173">
        <v>79765.0</v>
      </c>
      <c r="V206" s="168">
        <v>4876.0</v>
      </c>
      <c r="W206" s="168">
        <v>74889.0</v>
      </c>
      <c r="Y206" s="168">
        <v>86.0</v>
      </c>
      <c r="Z206" s="174">
        <v>472.0</v>
      </c>
      <c r="AB206" s="168">
        <v>145.0</v>
      </c>
      <c r="AE206" s="168">
        <v>3187.0</v>
      </c>
      <c r="AF206" s="168">
        <v>273.0</v>
      </c>
      <c r="AH206" s="128"/>
      <c r="AI206" s="175">
        <v>43986.375</v>
      </c>
      <c r="AJ206" s="175">
        <v>43987.65347222222</v>
      </c>
      <c r="AK206" s="173" t="s">
        <v>309</v>
      </c>
      <c r="AL206" s="173" t="s">
        <v>308</v>
      </c>
      <c r="AM206" s="173" t="s">
        <v>401</v>
      </c>
      <c r="AN206" s="173" t="s">
        <v>315</v>
      </c>
      <c r="AQ206" s="128"/>
      <c r="AR206" s="128"/>
      <c r="AS206" s="128"/>
      <c r="AT206" s="128"/>
      <c r="AU206" s="128"/>
      <c r="AV206" s="128"/>
    </row>
    <row r="207" ht="16.5" customHeight="1">
      <c r="A207" s="172">
        <v>43986.0</v>
      </c>
      <c r="B207" s="173" t="s">
        <v>208</v>
      </c>
      <c r="C207" s="128"/>
      <c r="D207" s="128"/>
      <c r="E207" s="128"/>
      <c r="F207" s="128"/>
      <c r="G207" s="128"/>
      <c r="H207" s="128"/>
      <c r="I207" s="173">
        <v>12614.0</v>
      </c>
      <c r="J207" s="128"/>
      <c r="K207" s="128"/>
      <c r="L207" s="173">
        <v>14649.0</v>
      </c>
      <c r="M207" s="128"/>
      <c r="N207" s="128"/>
      <c r="O207" s="128"/>
      <c r="P207" s="173">
        <v>89448.0</v>
      </c>
      <c r="Q207" s="128"/>
      <c r="R207" s="128"/>
      <c r="S207" s="173">
        <v>4795.0</v>
      </c>
      <c r="T207" s="128"/>
      <c r="U207" s="173">
        <v>75965.0</v>
      </c>
      <c r="V207" s="168">
        <v>4795.0</v>
      </c>
      <c r="W207" s="168">
        <v>71170.0</v>
      </c>
      <c r="X207" s="168">
        <v>1643.0</v>
      </c>
      <c r="Y207" s="168">
        <v>88.0</v>
      </c>
      <c r="Z207" s="174">
        <v>468.0</v>
      </c>
      <c r="AB207" s="168">
        <v>144.0</v>
      </c>
      <c r="AE207" s="168">
        <v>3157.0</v>
      </c>
      <c r="AF207" s="168">
        <v>265.0</v>
      </c>
      <c r="AH207" s="128"/>
      <c r="AI207" s="175">
        <v>43985.375</v>
      </c>
      <c r="AJ207" s="175">
        <v>43986.68819444445</v>
      </c>
      <c r="AK207" s="173" t="s">
        <v>329</v>
      </c>
      <c r="AL207" s="173" t="s">
        <v>308</v>
      </c>
      <c r="AM207" s="173" t="s">
        <v>402</v>
      </c>
      <c r="AN207" s="173" t="s">
        <v>315</v>
      </c>
      <c r="AQ207" s="128"/>
      <c r="AR207" s="128"/>
      <c r="AS207" s="128"/>
      <c r="AT207" s="128"/>
      <c r="AU207" s="128"/>
      <c r="AV207" s="128"/>
    </row>
    <row r="208" ht="16.5" customHeight="1">
      <c r="A208" s="172">
        <v>43985.0</v>
      </c>
      <c r="B208" s="173" t="s">
        <v>208</v>
      </c>
      <c r="C208" s="128"/>
      <c r="D208" s="128"/>
      <c r="E208" s="128"/>
      <c r="F208" s="128"/>
      <c r="G208" s="128"/>
      <c r="H208" s="128"/>
      <c r="I208" s="173">
        <v>12249.0</v>
      </c>
      <c r="J208" s="128"/>
      <c r="K208" s="128"/>
      <c r="L208" s="173">
        <v>14266.0</v>
      </c>
      <c r="M208" s="128"/>
      <c r="N208" s="128"/>
      <c r="O208" s="128"/>
      <c r="P208" s="173">
        <v>85514.0</v>
      </c>
      <c r="Q208" s="128"/>
      <c r="R208" s="128"/>
      <c r="S208" s="173">
        <v>4749.0</v>
      </c>
      <c r="T208" s="128"/>
      <c r="U208" s="173">
        <v>75739.0</v>
      </c>
      <c r="V208" s="168">
        <v>4749.0</v>
      </c>
      <c r="W208" s="168">
        <v>70990.0</v>
      </c>
      <c r="X208" s="168">
        <v>1726.0</v>
      </c>
      <c r="Y208" s="168">
        <v>97.0</v>
      </c>
      <c r="Z208" s="174">
        <v>462.0</v>
      </c>
      <c r="AB208" s="168">
        <v>142.0</v>
      </c>
      <c r="AE208" s="168">
        <v>3071.0</v>
      </c>
      <c r="AF208" s="168">
        <v>256.0</v>
      </c>
      <c r="AH208" s="128"/>
      <c r="AI208" s="175">
        <v>43984.375</v>
      </c>
      <c r="AJ208" s="175">
        <v>43985.695138888885</v>
      </c>
      <c r="AK208" s="173" t="s">
        <v>309</v>
      </c>
      <c r="AL208" s="173" t="s">
        <v>230</v>
      </c>
      <c r="AM208" s="173" t="s">
        <v>403</v>
      </c>
      <c r="AN208" s="173" t="s">
        <v>315</v>
      </c>
      <c r="AQ208" s="128"/>
      <c r="AR208" s="128"/>
      <c r="AS208" s="128"/>
      <c r="AT208" s="128"/>
      <c r="AU208" s="128"/>
      <c r="AV208" s="128"/>
    </row>
    <row r="209" ht="16.5" customHeight="1">
      <c r="A209" s="172">
        <v>43984.0</v>
      </c>
      <c r="B209" s="173" t="s">
        <v>208</v>
      </c>
      <c r="C209" s="128"/>
      <c r="D209" s="128"/>
      <c r="E209" s="128"/>
      <c r="F209" s="128"/>
      <c r="G209" s="128"/>
      <c r="H209" s="128"/>
      <c r="I209" s="173">
        <v>12046.0</v>
      </c>
      <c r="J209" s="128"/>
      <c r="K209" s="128"/>
      <c r="L209" s="173">
        <v>13827.0</v>
      </c>
      <c r="M209" s="128"/>
      <c r="N209" s="128"/>
      <c r="O209" s="128"/>
      <c r="P209" s="173">
        <v>82744.0</v>
      </c>
      <c r="Q209" s="128"/>
      <c r="R209" s="128"/>
      <c r="S209" s="173">
        <v>4685.0</v>
      </c>
      <c r="T209" s="128"/>
      <c r="U209" s="173">
        <v>74344.0</v>
      </c>
      <c r="V209" s="168">
        <v>4685.0</v>
      </c>
      <c r="W209" s="168">
        <v>69659.0</v>
      </c>
      <c r="X209" s="168">
        <v>2183.0</v>
      </c>
      <c r="Y209" s="173">
        <v>98.0</v>
      </c>
      <c r="Z209" s="174">
        <v>456.0</v>
      </c>
      <c r="AB209" s="168">
        <v>142.0</v>
      </c>
      <c r="AE209" s="168">
        <v>2954.0</v>
      </c>
      <c r="AF209" s="168">
        <v>245.0</v>
      </c>
      <c r="AH209" s="128"/>
      <c r="AI209" s="175">
        <v>43983.375</v>
      </c>
      <c r="AJ209" s="175">
        <v>43984.59027777778</v>
      </c>
      <c r="AK209" s="173" t="s">
        <v>404</v>
      </c>
      <c r="AL209" s="173" t="s">
        <v>350</v>
      </c>
      <c r="AM209" s="173" t="s">
        <v>405</v>
      </c>
      <c r="AN209" s="173" t="s">
        <v>315</v>
      </c>
      <c r="AQ209" s="128"/>
      <c r="AR209" s="128"/>
      <c r="AS209" s="128"/>
      <c r="AT209" s="128"/>
      <c r="AU209" s="128"/>
      <c r="AV209" s="128"/>
    </row>
    <row r="210" ht="16.5" customHeight="1">
      <c r="A210" s="172">
        <v>43983.0</v>
      </c>
      <c r="B210" s="173" t="s">
        <v>208</v>
      </c>
      <c r="C210" s="128"/>
      <c r="D210" s="128"/>
      <c r="E210" s="128"/>
      <c r="F210" s="128"/>
      <c r="G210" s="128"/>
      <c r="H210" s="128"/>
      <c r="I210" s="173">
        <v>11838.0</v>
      </c>
      <c r="J210" s="128"/>
      <c r="K210" s="128"/>
      <c r="L210" s="173">
        <v>13590.0</v>
      </c>
      <c r="M210" s="128"/>
      <c r="N210" s="128"/>
      <c r="O210" s="128"/>
      <c r="P210" s="173">
        <v>81238.0</v>
      </c>
      <c r="Q210" s="128"/>
      <c r="R210" s="128"/>
      <c r="S210" s="173">
        <v>4651.0</v>
      </c>
      <c r="T210" s="128"/>
      <c r="U210" s="173">
        <v>72456.0</v>
      </c>
      <c r="V210" s="168">
        <v>4651.0</v>
      </c>
      <c r="W210" s="168">
        <v>67805.0</v>
      </c>
      <c r="X210" s="168">
        <v>1661.0</v>
      </c>
      <c r="Y210" s="168">
        <v>96.0</v>
      </c>
      <c r="Z210" s="174">
        <v>451.0</v>
      </c>
      <c r="AB210" s="168">
        <v>141.0</v>
      </c>
      <c r="AE210" s="168">
        <v>2948.0</v>
      </c>
      <c r="AF210" s="168">
        <v>245.0</v>
      </c>
      <c r="AH210" s="128"/>
      <c r="AI210" s="175">
        <v>43982.375</v>
      </c>
      <c r="AJ210" s="175">
        <v>43983.61666666667</v>
      </c>
      <c r="AK210" s="173" t="s">
        <v>406</v>
      </c>
      <c r="AL210" s="173" t="s">
        <v>350</v>
      </c>
      <c r="AM210" s="173" t="s">
        <v>405</v>
      </c>
      <c r="AN210" s="173" t="s">
        <v>315</v>
      </c>
      <c r="AQ210" s="128"/>
      <c r="AR210" s="128"/>
      <c r="AS210" s="128"/>
      <c r="AT210" s="128"/>
      <c r="AU210" s="128"/>
      <c r="AV210" s="128"/>
    </row>
    <row r="211" ht="16.5" customHeight="1">
      <c r="A211" s="172">
        <v>43982.0</v>
      </c>
      <c r="B211" s="173" t="s">
        <v>208</v>
      </c>
      <c r="C211" s="128"/>
      <c r="D211" s="128"/>
      <c r="E211" s="128"/>
      <c r="F211" s="128"/>
      <c r="G211" s="128"/>
      <c r="H211" s="128"/>
      <c r="I211" s="173">
        <v>11468.0</v>
      </c>
      <c r="J211" s="128"/>
      <c r="K211" s="128"/>
      <c r="L211" s="173">
        <v>13401.0</v>
      </c>
      <c r="M211" s="128"/>
      <c r="N211" s="128"/>
      <c r="O211" s="128"/>
      <c r="P211" s="173">
        <v>79859.0</v>
      </c>
      <c r="Q211" s="128"/>
      <c r="R211" s="128"/>
      <c r="S211" s="173">
        <v>4545.0</v>
      </c>
      <c r="T211" s="128"/>
      <c r="U211" s="173">
        <v>70280.0</v>
      </c>
      <c r="V211" s="168">
        <v>4545.0</v>
      </c>
      <c r="W211" s="168">
        <v>65735.0</v>
      </c>
      <c r="X211" s="168">
        <v>1208.0</v>
      </c>
      <c r="Y211" s="168">
        <v>107.0</v>
      </c>
      <c r="Z211" s="174">
        <v>449.0</v>
      </c>
      <c r="AB211" s="168">
        <v>140.0</v>
      </c>
      <c r="AE211" s="168">
        <v>2940.0</v>
      </c>
      <c r="AF211" s="168">
        <v>242.0</v>
      </c>
      <c r="AH211" s="128"/>
      <c r="AI211" s="175">
        <v>43981.375</v>
      </c>
      <c r="AJ211" s="175">
        <v>43982.64236111111</v>
      </c>
      <c r="AK211" s="173" t="s">
        <v>308</v>
      </c>
      <c r="AL211" s="173" t="s">
        <v>407</v>
      </c>
      <c r="AM211" s="173" t="s">
        <v>405</v>
      </c>
      <c r="AN211" s="173" t="s">
        <v>315</v>
      </c>
      <c r="AQ211" s="128"/>
      <c r="AR211" s="128"/>
      <c r="AS211" s="128"/>
      <c r="AT211" s="128"/>
      <c r="AU211" s="128"/>
      <c r="AV211" s="128"/>
    </row>
    <row r="212" ht="16.5" customHeight="1">
      <c r="A212" s="172">
        <v>43981.0</v>
      </c>
      <c r="B212" s="173" t="s">
        <v>208</v>
      </c>
      <c r="C212" s="128"/>
      <c r="D212" s="128"/>
      <c r="E212" s="128"/>
      <c r="F212" s="128"/>
      <c r="G212" s="128"/>
      <c r="H212" s="128"/>
      <c r="I212" s="173">
        <v>11169.0</v>
      </c>
      <c r="J212" s="128"/>
      <c r="K212" s="128"/>
      <c r="L212" s="173">
        <v>12987.0</v>
      </c>
      <c r="M212" s="128"/>
      <c r="N212" s="128"/>
      <c r="O212" s="128"/>
      <c r="P212" s="173">
        <v>77127.0</v>
      </c>
      <c r="Q212" s="128"/>
      <c r="R212" s="128"/>
      <c r="S212" s="173">
        <v>4492.0</v>
      </c>
      <c r="T212" s="128"/>
      <c r="U212" s="173">
        <v>68960.0</v>
      </c>
      <c r="V212" s="168">
        <v>4492.0</v>
      </c>
      <c r="W212" s="168">
        <v>64468.0</v>
      </c>
      <c r="X212" s="168">
        <v>960.0</v>
      </c>
      <c r="Y212" s="168">
        <v>105.0</v>
      </c>
      <c r="Z212" s="174">
        <v>440.0</v>
      </c>
      <c r="AB212" s="168">
        <v>120.0</v>
      </c>
      <c r="AE212" s="168">
        <v>2802.0</v>
      </c>
      <c r="AF212" s="168">
        <v>238.0</v>
      </c>
      <c r="AH212" s="128"/>
      <c r="AI212" s="175">
        <v>43980.375</v>
      </c>
      <c r="AJ212" s="175">
        <v>43981.68611111111</v>
      </c>
      <c r="AK212" s="173" t="s">
        <v>408</v>
      </c>
      <c r="AL212" s="173" t="s">
        <v>368</v>
      </c>
      <c r="AM212" s="173" t="s">
        <v>409</v>
      </c>
      <c r="AN212" s="173" t="s">
        <v>315</v>
      </c>
      <c r="AQ212" s="128"/>
      <c r="AR212" s="128"/>
      <c r="AS212" s="128"/>
      <c r="AT212" s="128"/>
      <c r="AU212" s="128"/>
      <c r="AV212" s="128"/>
    </row>
    <row r="213" ht="16.5" customHeight="1">
      <c r="A213" s="172">
        <v>43980.0</v>
      </c>
      <c r="B213" s="173" t="s">
        <v>208</v>
      </c>
      <c r="C213" s="128"/>
      <c r="D213" s="128"/>
      <c r="E213" s="128"/>
      <c r="F213" s="128"/>
      <c r="G213" s="128"/>
      <c r="H213" s="128"/>
      <c r="I213" s="173">
        <v>10553.0</v>
      </c>
      <c r="J213" s="128"/>
      <c r="K213" s="128"/>
      <c r="L213" s="173">
        <v>12607.0</v>
      </c>
      <c r="M213" s="128"/>
      <c r="N213" s="128"/>
      <c r="O213" s="128"/>
      <c r="P213" s="173">
        <v>74980.0</v>
      </c>
      <c r="Q213" s="128"/>
      <c r="R213" s="128"/>
      <c r="S213" s="173">
        <v>4386.0</v>
      </c>
      <c r="T213" s="128"/>
      <c r="U213" s="173">
        <v>66862.0</v>
      </c>
      <c r="V213" s="168">
        <v>4386.0</v>
      </c>
      <c r="W213" s="168">
        <v>62476.0</v>
      </c>
      <c r="X213" s="168">
        <v>891.0</v>
      </c>
      <c r="Y213" s="168">
        <v>110.0</v>
      </c>
      <c r="Z213" s="174">
        <v>438.0</v>
      </c>
      <c r="AB213" s="168">
        <v>120.0</v>
      </c>
      <c r="AE213" s="168">
        <v>2730.0</v>
      </c>
      <c r="AF213" s="168">
        <v>232.0</v>
      </c>
      <c r="AH213" s="128"/>
      <c r="AI213" s="175">
        <v>43979.375</v>
      </c>
      <c r="AJ213" s="175">
        <v>43980.65694444445</v>
      </c>
      <c r="AK213" s="173" t="s">
        <v>404</v>
      </c>
      <c r="AL213" s="173" t="s">
        <v>326</v>
      </c>
      <c r="AM213" s="173" t="s">
        <v>410</v>
      </c>
      <c r="AN213" s="173" t="s">
        <v>315</v>
      </c>
      <c r="AQ213" s="128"/>
      <c r="AR213" s="128"/>
      <c r="AS213" s="128"/>
      <c r="AT213" s="128"/>
      <c r="AU213" s="128"/>
      <c r="AV213" s="128"/>
    </row>
    <row r="214" ht="16.5" customHeight="1">
      <c r="A214" s="172">
        <v>43979.0</v>
      </c>
      <c r="B214" s="173" t="s">
        <v>208</v>
      </c>
      <c r="C214" s="128"/>
      <c r="D214" s="128"/>
      <c r="E214" s="128"/>
      <c r="F214" s="128"/>
      <c r="G214" s="128"/>
      <c r="H214" s="128"/>
      <c r="I214" s="173">
        <v>10262.0</v>
      </c>
      <c r="J214" s="128"/>
      <c r="K214" s="128"/>
      <c r="L214" s="173">
        <v>12235.0</v>
      </c>
      <c r="M214" s="128"/>
      <c r="N214" s="128"/>
      <c r="O214" s="128"/>
      <c r="P214" s="173">
        <v>72316.0</v>
      </c>
      <c r="Q214" s="128"/>
      <c r="R214" s="128"/>
      <c r="S214" s="173">
        <v>4286.0</v>
      </c>
      <c r="T214" s="128"/>
      <c r="U214" s="173">
        <v>65596.0</v>
      </c>
      <c r="V214" s="168">
        <v>4286.0</v>
      </c>
      <c r="W214" s="168">
        <v>61310.0</v>
      </c>
      <c r="Y214" s="168">
        <v>105.0</v>
      </c>
      <c r="Z214" s="174">
        <v>426.0</v>
      </c>
      <c r="AB214" s="168">
        <v>120.0</v>
      </c>
      <c r="AE214" s="168">
        <v>2691.0</v>
      </c>
      <c r="AF214" s="168">
        <v>223.0</v>
      </c>
      <c r="AH214" s="128"/>
      <c r="AI214" s="175">
        <v>43978.375</v>
      </c>
      <c r="AJ214" s="175">
        <v>43979.65555555555</v>
      </c>
      <c r="AK214" s="173" t="s">
        <v>411</v>
      </c>
      <c r="AL214" s="173" t="s">
        <v>308</v>
      </c>
      <c r="AM214" s="173" t="s">
        <v>410</v>
      </c>
      <c r="AN214" s="173" t="s">
        <v>315</v>
      </c>
      <c r="AQ214" s="128"/>
      <c r="AR214" s="128"/>
      <c r="AS214" s="128"/>
      <c r="AT214" s="128"/>
      <c r="AU214" s="128"/>
      <c r="AV214" s="128"/>
    </row>
    <row r="215" ht="16.5" customHeight="1">
      <c r="A215" s="172">
        <v>43978.0</v>
      </c>
      <c r="B215" s="173" t="s">
        <v>208</v>
      </c>
      <c r="C215" s="128"/>
      <c r="D215" s="128"/>
      <c r="E215" s="128"/>
      <c r="F215" s="128"/>
      <c r="G215" s="128"/>
      <c r="H215" s="128"/>
      <c r="I215" s="173">
        <v>10031.0</v>
      </c>
      <c r="J215" s="128"/>
      <c r="K215" s="128"/>
      <c r="L215" s="173">
        <v>11776.0</v>
      </c>
      <c r="M215" s="128"/>
      <c r="N215" s="128"/>
      <c r="O215" s="128"/>
      <c r="P215" s="173">
        <v>70514.0</v>
      </c>
      <c r="Q215" s="128"/>
      <c r="R215" s="128"/>
      <c r="S215" s="173">
        <v>4231.0</v>
      </c>
      <c r="T215" s="128"/>
      <c r="U215" s="173">
        <v>64232.0</v>
      </c>
      <c r="V215" s="168">
        <v>4231.0</v>
      </c>
      <c r="W215" s="168">
        <v>60001.0</v>
      </c>
      <c r="X215" s="168">
        <v>1370.0</v>
      </c>
      <c r="Y215" s="168">
        <v>91.0</v>
      </c>
      <c r="Z215" s="174">
        <v>421.0</v>
      </c>
      <c r="AB215" s="168">
        <v>120.0</v>
      </c>
      <c r="AE215" s="168">
        <v>2550.0</v>
      </c>
      <c r="AF215" s="168">
        <v>214.0</v>
      </c>
      <c r="AH215" s="128"/>
      <c r="AI215" s="175">
        <v>43977.375</v>
      </c>
      <c r="AJ215" s="175">
        <v>43978.64583333333</v>
      </c>
      <c r="AK215" s="173" t="s">
        <v>404</v>
      </c>
      <c r="AL215" s="173" t="s">
        <v>308</v>
      </c>
      <c r="AM215" s="173" t="s">
        <v>412</v>
      </c>
      <c r="AN215" s="173" t="s">
        <v>315</v>
      </c>
      <c r="AQ215" s="128"/>
      <c r="AR215" s="128"/>
      <c r="AS215" s="128"/>
      <c r="AT215" s="128"/>
      <c r="AU215" s="128"/>
      <c r="AV215" s="128"/>
    </row>
    <row r="216" ht="16.5" customHeight="1">
      <c r="A216" s="172">
        <v>43977.0</v>
      </c>
      <c r="B216" s="173" t="s">
        <v>208</v>
      </c>
      <c r="C216" s="128"/>
      <c r="D216" s="128"/>
      <c r="E216" s="128"/>
      <c r="F216" s="128"/>
      <c r="G216" s="128"/>
      <c r="H216" s="128"/>
      <c r="I216" s="173">
        <v>9790.0</v>
      </c>
      <c r="J216" s="128"/>
      <c r="K216" s="128"/>
      <c r="L216" s="173">
        <v>11507.0</v>
      </c>
      <c r="M216" s="128"/>
      <c r="N216" s="128"/>
      <c r="O216" s="128"/>
      <c r="P216" s="173">
        <v>68081.0</v>
      </c>
      <c r="Q216" s="128"/>
      <c r="R216" s="128"/>
      <c r="S216" s="173">
        <v>4197.0</v>
      </c>
      <c r="T216" s="128"/>
      <c r="U216" s="173">
        <v>63039.0</v>
      </c>
      <c r="V216" s="168">
        <v>4197.0</v>
      </c>
      <c r="W216" s="168">
        <v>58842.0</v>
      </c>
      <c r="Y216" s="168">
        <v>91.0</v>
      </c>
      <c r="Z216" s="174">
        <v>420.0</v>
      </c>
      <c r="AB216" s="168">
        <v>120.0</v>
      </c>
      <c r="AE216" s="168">
        <v>2434.0</v>
      </c>
      <c r="AF216" s="168">
        <v>210.0</v>
      </c>
      <c r="AH216" s="128"/>
      <c r="AI216" s="175">
        <v>43976.375</v>
      </c>
      <c r="AJ216" s="175">
        <v>43977.59027777778</v>
      </c>
      <c r="AK216" s="173" t="s">
        <v>404</v>
      </c>
      <c r="AL216" s="173" t="s">
        <v>381</v>
      </c>
      <c r="AM216" s="173" t="s">
        <v>413</v>
      </c>
      <c r="AN216" s="173" t="s">
        <v>315</v>
      </c>
      <c r="AQ216" s="128"/>
      <c r="AR216" s="128"/>
      <c r="AS216" s="128"/>
      <c r="AT216" s="128"/>
      <c r="AU216" s="128"/>
      <c r="AV216" s="128"/>
    </row>
    <row r="217" ht="16.5" customHeight="1">
      <c r="A217" s="172">
        <v>43976.0</v>
      </c>
      <c r="B217" s="173" t="s">
        <v>208</v>
      </c>
      <c r="C217" s="128"/>
      <c r="D217" s="128"/>
      <c r="E217" s="128"/>
      <c r="F217" s="128"/>
      <c r="G217" s="128"/>
      <c r="H217" s="128"/>
      <c r="I217" s="173">
        <v>9541.0</v>
      </c>
      <c r="J217" s="128"/>
      <c r="K217" s="128"/>
      <c r="L217" s="173">
        <v>11259.0</v>
      </c>
      <c r="M217" s="128"/>
      <c r="N217" s="128"/>
      <c r="O217" s="128"/>
      <c r="P217" s="173">
        <v>65977.0</v>
      </c>
      <c r="Q217" s="128"/>
      <c r="R217" s="128"/>
      <c r="S217" s="173">
        <v>4149.0</v>
      </c>
      <c r="T217" s="128"/>
      <c r="U217" s="173">
        <v>61386.0</v>
      </c>
      <c r="V217" s="168">
        <v>4149.0</v>
      </c>
      <c r="W217" s="168">
        <v>57237.0</v>
      </c>
      <c r="X217" s="168">
        <v>1714.0</v>
      </c>
      <c r="Y217" s="168">
        <v>92.0</v>
      </c>
      <c r="Z217" s="174">
        <v>419.0</v>
      </c>
      <c r="AB217" s="168">
        <v>120.0</v>
      </c>
      <c r="AE217" s="168">
        <v>2204.0</v>
      </c>
      <c r="AF217" s="168">
        <v>209.0</v>
      </c>
      <c r="AH217" s="128"/>
      <c r="AI217" s="175">
        <v>43975.375</v>
      </c>
      <c r="AJ217" s="175">
        <v>43976.66458333333</v>
      </c>
      <c r="AK217" s="173" t="s">
        <v>408</v>
      </c>
      <c r="AL217" s="173" t="s">
        <v>350</v>
      </c>
      <c r="AM217" s="173" t="s">
        <v>414</v>
      </c>
      <c r="AN217" s="173" t="s">
        <v>315</v>
      </c>
      <c r="AQ217" s="128"/>
      <c r="AR217" s="128"/>
      <c r="AS217" s="128"/>
      <c r="AT217" s="128"/>
      <c r="AU217" s="128"/>
      <c r="AV217" s="128"/>
    </row>
    <row r="218" ht="16.5" customHeight="1">
      <c r="A218" s="172">
        <v>43975.0</v>
      </c>
      <c r="B218" s="173" t="s">
        <v>208</v>
      </c>
      <c r="C218" s="128"/>
      <c r="D218" s="128"/>
      <c r="E218" s="128"/>
      <c r="F218" s="128"/>
      <c r="G218" s="128"/>
      <c r="H218" s="128"/>
      <c r="I218" s="173">
        <v>9062.0</v>
      </c>
      <c r="J218" s="128"/>
      <c r="K218" s="128"/>
      <c r="L218" s="173">
        <v>10972.0</v>
      </c>
      <c r="M218" s="128"/>
      <c r="N218" s="128"/>
      <c r="O218" s="128"/>
      <c r="P218" s="173">
        <v>64577.0</v>
      </c>
      <c r="Q218" s="128"/>
      <c r="R218" s="128"/>
      <c r="S218" s="173">
        <v>4089.0</v>
      </c>
      <c r="T218" s="128"/>
      <c r="U218" s="173">
        <v>59539.0</v>
      </c>
      <c r="V218" s="168">
        <v>4089.0</v>
      </c>
      <c r="W218" s="168">
        <v>55450.0</v>
      </c>
      <c r="X218" s="168">
        <v>1844.0</v>
      </c>
      <c r="Y218" s="168">
        <v>93.0</v>
      </c>
      <c r="Z218" s="174">
        <v>419.0</v>
      </c>
      <c r="AB218" s="168">
        <v>120.0</v>
      </c>
      <c r="AE218" s="168">
        <v>2197.0</v>
      </c>
      <c r="AF218" s="168">
        <v>208.0</v>
      </c>
      <c r="AH218" s="128"/>
      <c r="AI218" s="175">
        <v>43974.375</v>
      </c>
      <c r="AJ218" s="175">
        <v>43975.65416666667</v>
      </c>
      <c r="AK218" s="173" t="s">
        <v>347</v>
      </c>
      <c r="AL218" s="173" t="s">
        <v>406</v>
      </c>
      <c r="AM218" s="173" t="s">
        <v>415</v>
      </c>
      <c r="AN218" s="173" t="s">
        <v>315</v>
      </c>
      <c r="AQ218" s="128"/>
      <c r="AR218" s="128"/>
      <c r="AS218" s="128"/>
      <c r="AT218" s="128"/>
      <c r="AU218" s="128"/>
      <c r="AV218" s="128"/>
    </row>
    <row r="219" ht="16.5" customHeight="1">
      <c r="A219" s="172">
        <v>43974.0</v>
      </c>
      <c r="B219" s="173" t="s">
        <v>208</v>
      </c>
      <c r="C219" s="128"/>
      <c r="D219" s="128"/>
      <c r="E219" s="128"/>
      <c r="F219" s="128"/>
      <c r="G219" s="128"/>
      <c r="H219" s="128"/>
      <c r="I219" s="173">
        <v>9062.0</v>
      </c>
      <c r="J219" s="128"/>
      <c r="K219" s="128"/>
      <c r="L219" s="173">
        <v>10491.0</v>
      </c>
      <c r="M219" s="128"/>
      <c r="N219" s="128"/>
      <c r="O219" s="128"/>
      <c r="P219" s="173">
        <v>62612.0</v>
      </c>
      <c r="Q219" s="128"/>
      <c r="R219" s="128"/>
      <c r="S219" s="173">
        <v>4089.0</v>
      </c>
      <c r="T219" s="128"/>
      <c r="U219" s="173">
        <v>59539.0</v>
      </c>
      <c r="V219" s="168">
        <v>4089.0</v>
      </c>
      <c r="W219" s="168">
        <v>55450.0</v>
      </c>
      <c r="X219" s="168">
        <v>1844.0</v>
      </c>
      <c r="Y219" s="168">
        <v>93.0</v>
      </c>
      <c r="Z219" s="174">
        <v>419.0</v>
      </c>
      <c r="AB219" s="168">
        <v>120.0</v>
      </c>
      <c r="AE219" s="168">
        <v>2197.0</v>
      </c>
      <c r="AF219" s="168">
        <v>208.0</v>
      </c>
      <c r="AH219" s="128"/>
      <c r="AI219" s="175">
        <v>43974.375</v>
      </c>
      <c r="AJ219" s="175">
        <v>43975.65416666667</v>
      </c>
      <c r="AK219" s="173" t="s">
        <v>347</v>
      </c>
      <c r="AL219" s="173" t="s">
        <v>406</v>
      </c>
      <c r="AM219" s="173" t="s">
        <v>415</v>
      </c>
      <c r="AN219" s="173" t="s">
        <v>315</v>
      </c>
      <c r="AQ219" s="128"/>
      <c r="AR219" s="128"/>
      <c r="AS219" s="128"/>
      <c r="AT219" s="128"/>
      <c r="AU219" s="128"/>
      <c r="AV219" s="128"/>
    </row>
    <row r="220" ht="16.5" customHeight="1">
      <c r="A220" s="172">
        <v>43973.0</v>
      </c>
      <c r="B220" s="173" t="s">
        <v>208</v>
      </c>
      <c r="C220" s="128"/>
      <c r="D220" s="128"/>
      <c r="E220" s="128"/>
      <c r="F220" s="128"/>
      <c r="G220" s="128"/>
      <c r="H220" s="128"/>
      <c r="I220" s="173">
        <v>7835.0</v>
      </c>
      <c r="J220" s="128"/>
      <c r="K220" s="128"/>
      <c r="L220" s="173">
        <v>9988.0</v>
      </c>
      <c r="M220" s="128"/>
      <c r="N220" s="128"/>
      <c r="O220" s="128"/>
      <c r="P220" s="173">
        <v>60573.0</v>
      </c>
      <c r="Q220" s="128"/>
      <c r="R220" s="128"/>
      <c r="S220" s="173">
        <v>3935.0</v>
      </c>
      <c r="T220" s="128"/>
      <c r="U220" s="173">
        <v>55100.0</v>
      </c>
      <c r="V220" s="168">
        <v>3935.0</v>
      </c>
      <c r="W220" s="168">
        <v>51165.0</v>
      </c>
      <c r="X220" s="168">
        <v>1526.0</v>
      </c>
      <c r="Y220" s="168">
        <v>97.0</v>
      </c>
      <c r="Z220" s="174">
        <v>393.0</v>
      </c>
      <c r="AB220" s="168">
        <v>120.0</v>
      </c>
      <c r="AE220" s="168">
        <v>1767.0</v>
      </c>
      <c r="AF220" s="168">
        <v>199.0</v>
      </c>
      <c r="AH220" s="128"/>
      <c r="AI220" s="175">
        <v>43972.375</v>
      </c>
      <c r="AJ220" s="175">
        <v>43973.63680555555</v>
      </c>
      <c r="AK220" s="173" t="s">
        <v>411</v>
      </c>
      <c r="AL220" s="173" t="s">
        <v>347</v>
      </c>
      <c r="AM220" s="173" t="s">
        <v>415</v>
      </c>
      <c r="AN220" s="173" t="s">
        <v>315</v>
      </c>
      <c r="AQ220" s="128"/>
      <c r="AR220" s="128"/>
      <c r="AS220" s="128"/>
      <c r="AT220" s="128"/>
      <c r="AU220" s="128"/>
      <c r="AV220" s="128"/>
    </row>
    <row r="221" ht="16.5" customHeight="1">
      <c r="A221" s="172">
        <v>43972.0</v>
      </c>
      <c r="B221" s="173" t="s">
        <v>208</v>
      </c>
      <c r="C221" s="128"/>
      <c r="D221" s="128"/>
      <c r="E221" s="128"/>
      <c r="F221" s="128"/>
      <c r="G221" s="128"/>
      <c r="H221" s="128"/>
      <c r="I221" s="173">
        <v>7254.0</v>
      </c>
      <c r="J221" s="128"/>
      <c r="K221" s="128"/>
      <c r="L221" s="173">
        <v>9403.0</v>
      </c>
      <c r="M221" s="128"/>
      <c r="N221" s="128"/>
      <c r="O221" s="128"/>
      <c r="P221" s="173">
        <v>58218.0</v>
      </c>
      <c r="Q221" s="128"/>
      <c r="R221" s="128"/>
      <c r="S221" s="173">
        <v>3868.0</v>
      </c>
      <c r="T221" s="128"/>
      <c r="U221" s="173">
        <v>52830.0</v>
      </c>
      <c r="V221" s="168">
        <v>3868.0</v>
      </c>
      <c r="W221" s="168">
        <v>48962.0</v>
      </c>
      <c r="X221" s="168">
        <v>1434.0</v>
      </c>
      <c r="Y221" s="168">
        <v>103.0</v>
      </c>
      <c r="Z221" s="174">
        <v>385.0</v>
      </c>
      <c r="AB221" s="168">
        <v>109.0</v>
      </c>
      <c r="AE221" s="168">
        <v>1388.0</v>
      </c>
      <c r="AF221" s="168">
        <v>190.0</v>
      </c>
      <c r="AH221" s="128"/>
      <c r="AI221" s="175">
        <v>43971.375</v>
      </c>
      <c r="AJ221" s="175">
        <v>43972.62222222222</v>
      </c>
      <c r="AK221" s="173" t="s">
        <v>416</v>
      </c>
      <c r="AL221" s="173" t="s">
        <v>350</v>
      </c>
      <c r="AM221" s="173" t="s">
        <v>415</v>
      </c>
      <c r="AN221" s="173" t="s">
        <v>315</v>
      </c>
      <c r="AQ221" s="128"/>
      <c r="AR221" s="128"/>
      <c r="AS221" s="128"/>
      <c r="AT221" s="128"/>
      <c r="AU221" s="128"/>
      <c r="AV221" s="128"/>
    </row>
    <row r="222" ht="16.5" customHeight="1">
      <c r="A222" s="172">
        <v>43971.0</v>
      </c>
      <c r="B222" s="173" t="s">
        <v>208</v>
      </c>
      <c r="C222" s="128"/>
      <c r="D222" s="128"/>
      <c r="E222" s="128"/>
      <c r="F222" s="128"/>
      <c r="G222" s="128"/>
      <c r="H222" s="128"/>
      <c r="I222" s="173">
        <v>6617.0</v>
      </c>
      <c r="J222" s="128"/>
      <c r="K222" s="128"/>
      <c r="L222" s="173">
        <v>8744.0</v>
      </c>
      <c r="M222" s="128"/>
      <c r="N222" s="128"/>
      <c r="O222" s="128"/>
      <c r="P222" s="173">
        <v>55687.0</v>
      </c>
      <c r="Q222" s="128"/>
      <c r="R222" s="128"/>
      <c r="S222" s="173">
        <v>3721.0</v>
      </c>
      <c r="T222" s="128"/>
      <c r="U222" s="173">
        <v>50888.0</v>
      </c>
      <c r="V222" s="168">
        <v>3721.0</v>
      </c>
      <c r="W222" s="168">
        <v>47167.0</v>
      </c>
      <c r="X222" s="168">
        <v>861.0</v>
      </c>
      <c r="Y222" s="168">
        <v>105.0</v>
      </c>
      <c r="Z222" s="174">
        <v>383.0</v>
      </c>
      <c r="AB222" s="168">
        <v>109.0</v>
      </c>
      <c r="AE222" s="168">
        <v>1275.0</v>
      </c>
      <c r="AF222" s="168">
        <v>182.0</v>
      </c>
      <c r="AH222" s="128"/>
      <c r="AI222" s="175">
        <v>43970.375</v>
      </c>
      <c r="AJ222" s="175">
        <v>43971.59305555555</v>
      </c>
      <c r="AK222" s="173" t="s">
        <v>417</v>
      </c>
      <c r="AL222" s="173" t="s">
        <v>407</v>
      </c>
      <c r="AM222" s="173" t="s">
        <v>415</v>
      </c>
      <c r="AN222" s="173" t="s">
        <v>315</v>
      </c>
      <c r="AQ222" s="128"/>
      <c r="AR222" s="128"/>
      <c r="AS222" s="128"/>
      <c r="AT222" s="128"/>
      <c r="AU222" s="128"/>
      <c r="AV222" s="128"/>
    </row>
    <row r="223" ht="16.5" customHeight="1">
      <c r="A223" s="172">
        <v>43970.0</v>
      </c>
      <c r="B223" s="173" t="s">
        <v>208</v>
      </c>
      <c r="C223" s="128"/>
      <c r="D223" s="128"/>
      <c r="E223" s="128"/>
      <c r="F223" s="128"/>
      <c r="G223" s="128"/>
      <c r="H223" s="128"/>
      <c r="I223" s="173">
        <v>6445.0</v>
      </c>
      <c r="J223" s="128"/>
      <c r="K223" s="128"/>
      <c r="L223" s="173">
        <v>8090.0</v>
      </c>
      <c r="M223" s="128"/>
      <c r="N223" s="128"/>
      <c r="O223" s="128"/>
      <c r="P223" s="173">
        <v>52260.0</v>
      </c>
      <c r="Q223" s="128"/>
      <c r="R223" s="128"/>
      <c r="S223" s="173">
        <v>3652.0</v>
      </c>
      <c r="T223" s="128"/>
      <c r="U223" s="173">
        <v>49474.0</v>
      </c>
      <c r="V223" s="168">
        <v>3652.0</v>
      </c>
      <c r="W223" s="168">
        <v>45822.0</v>
      </c>
      <c r="X223" s="168">
        <v>874.0</v>
      </c>
      <c r="Y223" s="168">
        <v>109.0</v>
      </c>
      <c r="Z223" s="174">
        <v>368.0</v>
      </c>
      <c r="AB223" s="168">
        <v>109.0</v>
      </c>
      <c r="AE223" s="168">
        <v>1269.0</v>
      </c>
      <c r="AF223" s="168">
        <v>172.0</v>
      </c>
      <c r="AH223" s="128"/>
      <c r="AI223" s="175">
        <v>43969.375</v>
      </c>
      <c r="AJ223" s="175">
        <v>43970.62013888889</v>
      </c>
      <c r="AK223" s="173" t="s">
        <v>418</v>
      </c>
      <c r="AL223" s="173" t="s">
        <v>350</v>
      </c>
      <c r="AM223" s="173" t="s">
        <v>415</v>
      </c>
      <c r="AN223" s="173" t="s">
        <v>315</v>
      </c>
      <c r="AQ223" s="128"/>
      <c r="AR223" s="128"/>
      <c r="AS223" s="128"/>
      <c r="AT223" s="128"/>
      <c r="AU223" s="128"/>
      <c r="AV223" s="128"/>
    </row>
    <row r="224" ht="16.5" customHeight="1">
      <c r="A224" s="172">
        <v>43969.0</v>
      </c>
      <c r="B224" s="173" t="s">
        <v>208</v>
      </c>
      <c r="C224" s="128"/>
      <c r="D224" s="128"/>
      <c r="E224" s="128"/>
      <c r="F224" s="128"/>
      <c r="G224" s="128"/>
      <c r="H224" s="128"/>
      <c r="I224" s="173">
        <v>5839.0</v>
      </c>
      <c r="J224" s="128"/>
      <c r="K224" s="128"/>
      <c r="L224" s="173">
        <v>7663.0</v>
      </c>
      <c r="M224" s="128"/>
      <c r="N224" s="128"/>
      <c r="O224" s="128"/>
      <c r="P224" s="173">
        <v>50987.0</v>
      </c>
      <c r="Q224" s="128"/>
      <c r="R224" s="128"/>
      <c r="S224" s="173">
        <v>3596.0</v>
      </c>
      <c r="T224" s="128"/>
      <c r="U224" s="173">
        <v>44878.0</v>
      </c>
      <c r="V224" s="168">
        <v>3596.0</v>
      </c>
      <c r="W224" s="168">
        <v>41282.0</v>
      </c>
      <c r="X224" s="168">
        <v>1481.0</v>
      </c>
      <c r="Y224" s="168">
        <v>114.0</v>
      </c>
      <c r="Z224" s="174">
        <v>359.0</v>
      </c>
      <c r="AB224" s="168">
        <v>109.0</v>
      </c>
      <c r="AE224" s="168">
        <v>1268.0</v>
      </c>
      <c r="AF224" s="168">
        <v>172.0</v>
      </c>
      <c r="AH224" s="128"/>
      <c r="AI224" s="175">
        <v>43969.375</v>
      </c>
      <c r="AJ224" s="175">
        <v>43970.62013888889</v>
      </c>
      <c r="AK224" s="173" t="s">
        <v>418</v>
      </c>
      <c r="AL224" s="173" t="s">
        <v>350</v>
      </c>
      <c r="AM224" s="173" t="s">
        <v>415</v>
      </c>
      <c r="AN224" s="173" t="s">
        <v>315</v>
      </c>
      <c r="AQ224" s="128"/>
      <c r="AR224" s="128"/>
      <c r="AS224" s="128"/>
      <c r="AT224" s="128"/>
      <c r="AU224" s="128"/>
      <c r="AV224" s="128"/>
    </row>
    <row r="225" ht="16.5" customHeight="1">
      <c r="A225" s="172">
        <v>43968.0</v>
      </c>
      <c r="B225" s="173" t="s">
        <v>208</v>
      </c>
      <c r="C225" s="128"/>
      <c r="D225" s="128"/>
      <c r="E225" s="128"/>
      <c r="F225" s="128"/>
      <c r="G225" s="128"/>
      <c r="H225" s="128"/>
      <c r="I225" s="173">
        <v>4435.0</v>
      </c>
      <c r="J225" s="128"/>
      <c r="K225" s="128"/>
      <c r="L225" s="173">
        <v>7349.0</v>
      </c>
      <c r="M225" s="128"/>
      <c r="N225" s="128"/>
      <c r="O225" s="128"/>
      <c r="P225" s="173">
        <v>48386.0</v>
      </c>
      <c r="Q225" s="128"/>
      <c r="R225" s="128"/>
      <c r="S225" s="173">
        <v>3556.0</v>
      </c>
      <c r="T225" s="128"/>
      <c r="U225" s="173">
        <v>44752.0</v>
      </c>
      <c r="V225" s="168">
        <v>3556.0</v>
      </c>
      <c r="W225" s="168">
        <v>41196.0</v>
      </c>
      <c r="X225" s="168">
        <v>1216.0</v>
      </c>
      <c r="Y225" s="168">
        <v>115.0</v>
      </c>
      <c r="Z225" s="174">
        <v>347.0</v>
      </c>
      <c r="AB225" s="168">
        <v>109.0</v>
      </c>
      <c r="AE225" s="168">
        <v>1258.0</v>
      </c>
      <c r="AF225" s="168">
        <v>171.0</v>
      </c>
      <c r="AH225" s="128"/>
      <c r="AI225" s="175">
        <v>43967.375</v>
      </c>
      <c r="AJ225" s="175">
        <v>43968.675</v>
      </c>
      <c r="AK225" s="173" t="s">
        <v>308</v>
      </c>
      <c r="AL225" s="173" t="s">
        <v>367</v>
      </c>
      <c r="AM225" s="173" t="s">
        <v>415</v>
      </c>
      <c r="AN225" s="173" t="s">
        <v>315</v>
      </c>
      <c r="AQ225" s="128"/>
      <c r="AR225" s="128"/>
      <c r="AS225" s="128"/>
      <c r="AT225" s="128"/>
      <c r="AU225" s="128"/>
      <c r="AV225" s="128"/>
    </row>
    <row r="226" ht="16.5" customHeight="1">
      <c r="A226" s="172">
        <v>43967.0</v>
      </c>
      <c r="B226" s="173" t="s">
        <v>208</v>
      </c>
      <c r="C226" s="128"/>
      <c r="D226" s="128"/>
      <c r="E226" s="128"/>
      <c r="F226" s="128"/>
      <c r="G226" s="128"/>
      <c r="H226" s="128"/>
      <c r="I226" s="173">
        <v>3913.0</v>
      </c>
      <c r="J226" s="128"/>
      <c r="K226" s="128"/>
      <c r="L226" s="173">
        <v>6593.0</v>
      </c>
      <c r="M226" s="128"/>
      <c r="N226" s="128"/>
      <c r="O226" s="128"/>
      <c r="P226" s="173">
        <v>46553.0</v>
      </c>
      <c r="Q226" s="128"/>
      <c r="R226" s="128"/>
      <c r="S226" s="173">
        <v>3464.0</v>
      </c>
      <c r="T226" s="128"/>
      <c r="U226" s="173">
        <v>42676.0</v>
      </c>
      <c r="V226" s="168">
        <v>3464.0</v>
      </c>
      <c r="W226" s="168">
        <v>39212.0</v>
      </c>
      <c r="X226" s="168">
        <v>1401.0</v>
      </c>
      <c r="Y226" s="168">
        <v>110.0</v>
      </c>
      <c r="Z226" s="174">
        <v>335.0</v>
      </c>
      <c r="AB226" s="168">
        <v>109.0</v>
      </c>
      <c r="AE226" s="168">
        <v>1254.0</v>
      </c>
      <c r="AF226" s="168">
        <v>159.0</v>
      </c>
      <c r="AH226" s="128"/>
      <c r="AI226" s="175">
        <v>43966.375</v>
      </c>
      <c r="AJ226" s="175">
        <v>43967.68541666667</v>
      </c>
      <c r="AK226" s="173" t="s">
        <v>308</v>
      </c>
      <c r="AL226" s="173" t="s">
        <v>326</v>
      </c>
      <c r="AM226" s="173" t="s">
        <v>415</v>
      </c>
      <c r="AN226" s="173" t="s">
        <v>315</v>
      </c>
      <c r="AQ226" s="128"/>
      <c r="AR226" s="128"/>
      <c r="AS226" s="128"/>
      <c r="AT226" s="128"/>
      <c r="AU226" s="128"/>
      <c r="AV226" s="128"/>
    </row>
    <row r="227" ht="16.5" customHeight="1">
      <c r="A227" s="172">
        <v>43966.0</v>
      </c>
      <c r="B227" s="173" t="s">
        <v>208</v>
      </c>
      <c r="C227" s="128"/>
      <c r="D227" s="128"/>
      <c r="E227" s="128"/>
      <c r="F227" s="128"/>
      <c r="G227" s="128"/>
      <c r="H227" s="128"/>
      <c r="I227" s="128"/>
      <c r="J227" s="128"/>
      <c r="K227" s="128"/>
      <c r="L227" s="173">
        <v>5870.0</v>
      </c>
      <c r="M227" s="128"/>
      <c r="N227" s="128"/>
      <c r="O227" s="128"/>
      <c r="P227" s="173">
        <v>44206.0</v>
      </c>
      <c r="Q227" s="128"/>
      <c r="R227" s="128"/>
      <c r="S227" s="173">
        <v>3464.0</v>
      </c>
      <c r="T227" s="128"/>
      <c r="U227" s="173">
        <v>42306.0</v>
      </c>
      <c r="V227" s="168">
        <v>3464.0</v>
      </c>
      <c r="W227" s="168">
        <v>39148.0</v>
      </c>
      <c r="X227" s="168">
        <v>543.0</v>
      </c>
      <c r="Y227" s="168">
        <v>115.0</v>
      </c>
      <c r="Z227" s="174">
        <v>335.0</v>
      </c>
      <c r="AB227" s="168">
        <v>109.0</v>
      </c>
      <c r="AE227" s="168">
        <v>1247.0</v>
      </c>
      <c r="AF227" s="168">
        <v>159.0</v>
      </c>
      <c r="AH227" s="128"/>
      <c r="AI227" s="175">
        <v>43965.375</v>
      </c>
      <c r="AJ227" s="175">
        <v>43966.72430555556</v>
      </c>
      <c r="AK227" s="173" t="s">
        <v>396</v>
      </c>
      <c r="AL227" s="173" t="s">
        <v>331</v>
      </c>
      <c r="AM227" s="173" t="s">
        <v>415</v>
      </c>
      <c r="AN227" s="173" t="s">
        <v>315</v>
      </c>
      <c r="AQ227" s="128"/>
      <c r="AR227" s="128"/>
      <c r="AS227" s="128"/>
      <c r="AT227" s="128"/>
      <c r="AU227" s="128"/>
      <c r="AV227" s="128"/>
    </row>
    <row r="228" ht="16.5" customHeight="1">
      <c r="A228" s="172">
        <v>43965.0</v>
      </c>
      <c r="B228" s="173" t="s">
        <v>208</v>
      </c>
      <c r="C228" s="128"/>
      <c r="D228" s="128"/>
      <c r="E228" s="128"/>
      <c r="F228" s="128"/>
      <c r="G228" s="128"/>
      <c r="H228" s="128"/>
      <c r="I228" s="128"/>
      <c r="J228" s="128"/>
      <c r="K228" s="128"/>
      <c r="L228" s="173">
        <v>5168.0</v>
      </c>
      <c r="M228" s="128"/>
      <c r="N228" s="128"/>
      <c r="O228" s="128"/>
      <c r="P228" s="173">
        <v>42287.0</v>
      </c>
      <c r="Q228" s="128"/>
      <c r="R228" s="128"/>
      <c r="S228" s="173">
        <v>3299.0</v>
      </c>
      <c r="T228" s="128"/>
      <c r="U228" s="173">
        <v>35840.0</v>
      </c>
      <c r="V228" s="168">
        <v>3299.0</v>
      </c>
      <c r="W228" s="168">
        <v>35876.0</v>
      </c>
      <c r="X228" s="168">
        <v>735.0</v>
      </c>
      <c r="Y228" s="168">
        <v>126.0</v>
      </c>
      <c r="Z228" s="174">
        <v>326.0</v>
      </c>
      <c r="AB228" s="168">
        <v>97.0</v>
      </c>
      <c r="AE228" s="168">
        <v>1236.0</v>
      </c>
      <c r="AF228" s="168">
        <v>150.0</v>
      </c>
      <c r="AH228" s="128"/>
      <c r="AI228" s="175">
        <v>43964.375</v>
      </c>
      <c r="AJ228" s="175">
        <v>43965.60902777778</v>
      </c>
      <c r="AK228" s="173" t="s">
        <v>406</v>
      </c>
      <c r="AL228" s="173" t="s">
        <v>407</v>
      </c>
      <c r="AM228" s="173" t="s">
        <v>419</v>
      </c>
      <c r="AN228" s="173" t="s">
        <v>315</v>
      </c>
      <c r="AQ228" s="128"/>
      <c r="AR228" s="128"/>
      <c r="AS228" s="128"/>
      <c r="AT228" s="128"/>
      <c r="AU228" s="128"/>
      <c r="AV228" s="128"/>
    </row>
    <row r="229" ht="16.5" customHeight="1">
      <c r="A229" s="172">
        <v>43964.0</v>
      </c>
      <c r="B229" s="173" t="s">
        <v>208</v>
      </c>
      <c r="C229" s="128"/>
      <c r="D229" s="128"/>
      <c r="E229" s="128"/>
      <c r="F229" s="128"/>
      <c r="G229" s="128"/>
      <c r="H229" s="128"/>
      <c r="I229" s="128"/>
      <c r="J229" s="128"/>
      <c r="K229" s="128"/>
      <c r="L229" s="173">
        <v>4459.0</v>
      </c>
      <c r="M229" s="128"/>
      <c r="N229" s="128"/>
      <c r="O229" s="128"/>
      <c r="P229" s="173">
        <v>39618.0</v>
      </c>
      <c r="Q229" s="128"/>
      <c r="R229" s="128"/>
      <c r="S229" s="173">
        <v>3239.0</v>
      </c>
      <c r="T229" s="128"/>
      <c r="U229" s="128"/>
      <c r="V229" s="168">
        <v>3239.0</v>
      </c>
      <c r="W229" s="168">
        <v>33977.0</v>
      </c>
      <c r="X229" s="168">
        <v>51.0</v>
      </c>
      <c r="Y229" s="168">
        <v>121.0</v>
      </c>
      <c r="Z229" s="174">
        <v>319.0</v>
      </c>
      <c r="AB229" s="168">
        <v>97.0</v>
      </c>
      <c r="AE229" s="168">
        <v>1234.0</v>
      </c>
      <c r="AF229" s="168">
        <v>142.0</v>
      </c>
      <c r="AH229" s="128"/>
      <c r="AI229" s="175">
        <v>43963.375</v>
      </c>
      <c r="AJ229" s="162"/>
      <c r="AK229" s="162"/>
      <c r="AL229" s="162"/>
      <c r="AM229" s="173" t="s">
        <v>420</v>
      </c>
      <c r="AN229" s="173" t="s">
        <v>315</v>
      </c>
      <c r="AQ229" s="128"/>
      <c r="AR229" s="128"/>
      <c r="AS229" s="128"/>
      <c r="AT229" s="128"/>
      <c r="AU229" s="128"/>
      <c r="AV229" s="128"/>
    </row>
    <row r="230" ht="16.5" customHeight="1">
      <c r="A230" s="172">
        <v>43963.0</v>
      </c>
      <c r="B230" s="173" t="s">
        <v>208</v>
      </c>
      <c r="C230" s="128"/>
      <c r="D230" s="128"/>
      <c r="E230" s="128"/>
      <c r="F230" s="128"/>
      <c r="G230" s="128"/>
      <c r="H230" s="128"/>
      <c r="I230" s="128"/>
      <c r="J230" s="128"/>
      <c r="K230" s="128"/>
      <c r="L230" s="173">
        <v>3788.0</v>
      </c>
      <c r="M230" s="128"/>
      <c r="N230" s="128"/>
      <c r="O230" s="128"/>
      <c r="P230" s="173">
        <v>38026.0</v>
      </c>
      <c r="Q230" s="128"/>
      <c r="R230" s="128"/>
      <c r="S230" s="173">
        <v>3160.0</v>
      </c>
      <c r="T230" s="128"/>
      <c r="U230" s="128"/>
      <c r="V230" s="168">
        <v>3160.0</v>
      </c>
      <c r="W230" s="168">
        <v>32401.0</v>
      </c>
      <c r="X230" s="168">
        <v>54.0</v>
      </c>
      <c r="Y230" s="168">
        <v>117.0</v>
      </c>
      <c r="Z230" s="174">
        <v>318.0</v>
      </c>
      <c r="AB230" s="168">
        <v>97.0</v>
      </c>
      <c r="AE230" s="168">
        <v>1231.0</v>
      </c>
      <c r="AF230" s="168">
        <v>133.0</v>
      </c>
      <c r="AH230" s="128"/>
      <c r="AI230" s="175">
        <v>43962.375</v>
      </c>
      <c r="AJ230" s="175">
        <v>43963.64027777778</v>
      </c>
      <c r="AK230" s="173" t="s">
        <v>128</v>
      </c>
      <c r="AL230" s="173" t="s">
        <v>350</v>
      </c>
      <c r="AM230" s="173" t="s">
        <v>420</v>
      </c>
      <c r="AN230" s="173" t="s">
        <v>315</v>
      </c>
      <c r="AQ230" s="128"/>
      <c r="AR230" s="128"/>
      <c r="AS230" s="128"/>
      <c r="AT230" s="128"/>
      <c r="AU230" s="128"/>
      <c r="AV230" s="128"/>
    </row>
    <row r="231" ht="16.5" customHeight="1">
      <c r="A231" s="172">
        <v>43962.0</v>
      </c>
      <c r="B231" s="173" t="s">
        <v>208</v>
      </c>
      <c r="C231" s="128"/>
      <c r="D231" s="128"/>
      <c r="E231" s="128"/>
      <c r="F231" s="128"/>
      <c r="G231" s="128"/>
      <c r="H231" s="128"/>
      <c r="I231" s="128"/>
      <c r="J231" s="128"/>
      <c r="K231" s="128"/>
      <c r="L231" s="173">
        <v>3059.0</v>
      </c>
      <c r="M231" s="128"/>
      <c r="N231" s="128"/>
      <c r="O231" s="128"/>
      <c r="P231" s="173">
        <v>37116.0</v>
      </c>
      <c r="Q231" s="128"/>
      <c r="R231" s="128"/>
      <c r="S231" s="173">
        <v>3160.0</v>
      </c>
      <c r="T231" s="128"/>
      <c r="U231" s="128"/>
      <c r="V231" s="168">
        <v>3160.0</v>
      </c>
      <c r="W231" s="168">
        <v>31723.0</v>
      </c>
      <c r="X231" s="168">
        <v>261.0</v>
      </c>
      <c r="Y231" s="168">
        <v>113.0</v>
      </c>
      <c r="Z231" s="174">
        <v>318.0</v>
      </c>
      <c r="AB231" s="168">
        <v>97.0</v>
      </c>
      <c r="AE231" s="168">
        <v>1229.0</v>
      </c>
      <c r="AF231" s="168">
        <v>133.0</v>
      </c>
      <c r="AH231" s="128"/>
      <c r="AI231" s="175">
        <v>43961.375</v>
      </c>
      <c r="AJ231" s="175">
        <v>43962.66875</v>
      </c>
      <c r="AK231" s="173" t="s">
        <v>396</v>
      </c>
      <c r="AL231" s="173" t="s">
        <v>350</v>
      </c>
      <c r="AM231" s="173" t="s">
        <v>420</v>
      </c>
      <c r="AN231" s="173" t="s">
        <v>315</v>
      </c>
      <c r="AQ231" s="128"/>
      <c r="AR231" s="128"/>
      <c r="AS231" s="128"/>
      <c r="AT231" s="128"/>
      <c r="AU231" s="128"/>
      <c r="AV231" s="128"/>
    </row>
    <row r="232" ht="16.5" customHeight="1">
      <c r="A232" s="172">
        <v>43961.0</v>
      </c>
      <c r="B232" s="173" t="s">
        <v>208</v>
      </c>
      <c r="C232" s="128"/>
      <c r="D232" s="128"/>
      <c r="E232" s="128"/>
      <c r="F232" s="128"/>
      <c r="G232" s="128"/>
      <c r="H232" s="128"/>
      <c r="I232" s="128"/>
      <c r="J232" s="128"/>
      <c r="K232" s="128"/>
      <c r="L232" s="173">
        <v>2930.0</v>
      </c>
      <c r="M232" s="128"/>
      <c r="N232" s="128"/>
      <c r="O232" s="128"/>
      <c r="P232" s="173">
        <v>35846.0</v>
      </c>
      <c r="Q232" s="128"/>
      <c r="R232" s="128"/>
      <c r="S232" s="173">
        <v>3011.0</v>
      </c>
      <c r="T232" s="128"/>
      <c r="U232" s="128"/>
      <c r="V232" s="168">
        <v>3011.0</v>
      </c>
      <c r="W232" s="168">
        <v>30442.0</v>
      </c>
      <c r="X232" s="168">
        <v>512.0</v>
      </c>
      <c r="Y232" s="168">
        <v>107.0</v>
      </c>
      <c r="Z232" s="174">
        <v>313.0</v>
      </c>
      <c r="AB232" s="168">
        <v>97.0</v>
      </c>
      <c r="AE232" s="168">
        <v>1228.0</v>
      </c>
      <c r="AF232" s="168">
        <v>131.0</v>
      </c>
      <c r="AH232" s="128"/>
      <c r="AI232" s="175">
        <v>43960.375</v>
      </c>
      <c r="AJ232" s="175">
        <v>43961.67291666666</v>
      </c>
      <c r="AK232" s="173" t="s">
        <v>381</v>
      </c>
      <c r="AL232" s="173" t="s">
        <v>367</v>
      </c>
      <c r="AM232" s="173" t="s">
        <v>421</v>
      </c>
      <c r="AN232" s="173" t="s">
        <v>315</v>
      </c>
      <c r="AQ232" s="128"/>
      <c r="AR232" s="128"/>
      <c r="AS232" s="128"/>
      <c r="AT232" s="128"/>
      <c r="AU232" s="128"/>
      <c r="AV232" s="128"/>
    </row>
    <row r="233" ht="16.5" customHeight="1">
      <c r="A233" s="172">
        <v>43960.0</v>
      </c>
      <c r="B233" s="173" t="s">
        <v>208</v>
      </c>
      <c r="C233" s="128"/>
      <c r="D233" s="128"/>
      <c r="E233" s="128"/>
      <c r="F233" s="128"/>
      <c r="G233" s="128"/>
      <c r="H233" s="128"/>
      <c r="I233" s="128"/>
      <c r="J233" s="128"/>
      <c r="K233" s="128"/>
      <c r="L233" s="173">
        <v>2619.0</v>
      </c>
      <c r="M233" s="128"/>
      <c r="N233" s="128"/>
      <c r="O233" s="128"/>
      <c r="P233" s="173">
        <v>34174.0</v>
      </c>
      <c r="Q233" s="128"/>
      <c r="R233" s="128"/>
      <c r="S233" s="173">
        <v>2947.0</v>
      </c>
      <c r="T233" s="128"/>
      <c r="U233" s="128"/>
      <c r="V233" s="168">
        <v>2947.0</v>
      </c>
      <c r="W233" s="168">
        <v>29351.0</v>
      </c>
      <c r="X233" s="168">
        <v>304.0</v>
      </c>
      <c r="Y233" s="168">
        <v>112.0</v>
      </c>
      <c r="Z233" s="174">
        <v>309.0</v>
      </c>
      <c r="AB233" s="168">
        <v>97.0</v>
      </c>
      <c r="AE233" s="168">
        <v>1210.0</v>
      </c>
      <c r="AF233" s="168">
        <v>121.0</v>
      </c>
      <c r="AH233" s="128"/>
      <c r="AI233" s="175">
        <v>43959.375</v>
      </c>
      <c r="AJ233" s="175">
        <v>43960.618055555555</v>
      </c>
      <c r="AK233" s="173" t="s">
        <v>367</v>
      </c>
      <c r="AL233" s="173" t="s">
        <v>350</v>
      </c>
      <c r="AM233" s="173" t="s">
        <v>422</v>
      </c>
      <c r="AN233" s="173" t="s">
        <v>315</v>
      </c>
      <c r="AQ233" s="128"/>
      <c r="AR233" s="128"/>
      <c r="AS233" s="128"/>
      <c r="AT233" s="128"/>
      <c r="AU233" s="128"/>
      <c r="AV233" s="128"/>
    </row>
    <row r="234" ht="16.5" customHeight="1">
      <c r="A234" s="172">
        <v>43959.0</v>
      </c>
      <c r="B234" s="173" t="s">
        <v>208</v>
      </c>
      <c r="C234" s="128"/>
      <c r="D234" s="128"/>
      <c r="E234" s="128"/>
      <c r="F234" s="128"/>
      <c r="G234" s="128"/>
      <c r="H234" s="128"/>
      <c r="I234" s="128"/>
      <c r="J234" s="128"/>
      <c r="K234" s="128"/>
      <c r="L234" s="173">
        <v>2326.0</v>
      </c>
      <c r="M234" s="128"/>
      <c r="N234" s="128"/>
      <c r="O234" s="128"/>
      <c r="P234" s="173">
        <v>32660.0</v>
      </c>
      <c r="Q234" s="128"/>
      <c r="R234" s="128"/>
      <c r="S234" s="173">
        <v>2843.0</v>
      </c>
      <c r="T234" s="128"/>
      <c r="U234" s="128"/>
      <c r="V234" s="168">
        <v>2843.0</v>
      </c>
      <c r="W234" s="168">
        <v>27829.0</v>
      </c>
      <c r="X234" s="168">
        <v>532.0</v>
      </c>
      <c r="Y234" s="168">
        <v>113.0</v>
      </c>
      <c r="Z234" s="174">
        <v>308.0</v>
      </c>
      <c r="AB234" s="168">
        <v>97.0</v>
      </c>
      <c r="AE234" s="168">
        <v>1165.0</v>
      </c>
      <c r="AF234" s="168">
        <v>114.0</v>
      </c>
      <c r="AH234" s="128"/>
      <c r="AI234" s="175">
        <v>43958.375</v>
      </c>
      <c r="AJ234" s="175">
        <v>43959.68472222222</v>
      </c>
      <c r="AK234" s="173" t="s">
        <v>423</v>
      </c>
      <c r="AL234" s="173" t="s">
        <v>343</v>
      </c>
      <c r="AM234" s="173" t="s">
        <v>422</v>
      </c>
      <c r="AN234" s="173" t="s">
        <v>315</v>
      </c>
      <c r="AQ234" s="128"/>
      <c r="AR234" s="128"/>
      <c r="AS234" s="128"/>
      <c r="AT234" s="128"/>
      <c r="AU234" s="128"/>
      <c r="AV234" s="128"/>
    </row>
    <row r="235" ht="16.5" customHeight="1">
      <c r="A235" s="172">
        <v>43958.0</v>
      </c>
      <c r="B235" s="173" t="s">
        <v>208</v>
      </c>
      <c r="C235" s="128"/>
      <c r="D235" s="128"/>
      <c r="E235" s="128"/>
      <c r="F235" s="128"/>
      <c r="G235" s="128"/>
      <c r="H235" s="128"/>
      <c r="I235" s="128"/>
      <c r="J235" s="128"/>
      <c r="K235" s="128"/>
      <c r="L235" s="173">
        <v>2048.0</v>
      </c>
      <c r="M235" s="128"/>
      <c r="N235" s="128"/>
      <c r="O235" s="128"/>
      <c r="P235" s="173">
        <v>31540.0</v>
      </c>
      <c r="Q235" s="128"/>
      <c r="R235" s="128"/>
      <c r="S235" s="173">
        <v>2740.0</v>
      </c>
      <c r="T235" s="128"/>
      <c r="U235" s="128"/>
      <c r="V235" s="168">
        <v>2740.0</v>
      </c>
      <c r="W235" s="168">
        <v>26066.0</v>
      </c>
      <c r="X235" s="168">
        <v>345.0</v>
      </c>
      <c r="Y235" s="168">
        <v>113.0</v>
      </c>
      <c r="Z235" s="174">
        <v>307.0</v>
      </c>
      <c r="AB235" s="168">
        <v>82.0</v>
      </c>
      <c r="AE235" s="168">
        <v>1110.0</v>
      </c>
      <c r="AF235" s="168">
        <v>111.0</v>
      </c>
      <c r="AH235" s="128"/>
      <c r="AI235" s="175">
        <v>43957.375</v>
      </c>
      <c r="AJ235" s="175">
        <v>43958.64027777778</v>
      </c>
      <c r="AK235" s="173" t="s">
        <v>308</v>
      </c>
      <c r="AL235" s="173" t="s">
        <v>230</v>
      </c>
      <c r="AM235" s="173" t="s">
        <v>422</v>
      </c>
      <c r="AN235" s="173" t="s">
        <v>315</v>
      </c>
      <c r="AQ235" s="128"/>
      <c r="AR235" s="128"/>
      <c r="AS235" s="128"/>
      <c r="AT235" s="128"/>
      <c r="AU235" s="128"/>
      <c r="AV235" s="128"/>
    </row>
    <row r="236" ht="16.5" customHeight="1">
      <c r="A236" s="172">
        <v>43957.0</v>
      </c>
      <c r="B236" s="173" t="s">
        <v>208</v>
      </c>
      <c r="C236" s="128"/>
      <c r="D236" s="128"/>
      <c r="E236" s="128"/>
      <c r="F236" s="128"/>
      <c r="G236" s="128"/>
      <c r="H236" s="128"/>
      <c r="I236" s="128"/>
      <c r="J236" s="128"/>
      <c r="K236" s="128"/>
      <c r="L236" s="173">
        <v>1775.0</v>
      </c>
      <c r="M236" s="128"/>
      <c r="N236" s="128"/>
      <c r="O236" s="128"/>
      <c r="P236" s="173">
        <v>30120.0</v>
      </c>
      <c r="Q236" s="128"/>
      <c r="R236" s="128"/>
      <c r="S236" s="173">
        <v>2636.0</v>
      </c>
      <c r="T236" s="128"/>
      <c r="U236" s="128"/>
      <c r="V236" s="168">
        <v>2636.0</v>
      </c>
      <c r="W236" s="168">
        <v>25097.0</v>
      </c>
      <c r="X236" s="168">
        <v>79.0</v>
      </c>
      <c r="Y236" s="168">
        <v>115.0</v>
      </c>
      <c r="Z236" s="174">
        <v>295.0</v>
      </c>
      <c r="AB236" s="168">
        <v>82.0</v>
      </c>
      <c r="AE236" s="168">
        <v>1105.0</v>
      </c>
      <c r="AF236" s="168">
        <v>92.0</v>
      </c>
      <c r="AH236" s="128"/>
      <c r="AI236" s="175">
        <v>43956.375</v>
      </c>
      <c r="AJ236" s="175">
        <v>43957.58888888889</v>
      </c>
      <c r="AK236" s="173" t="s">
        <v>381</v>
      </c>
      <c r="AL236" s="173" t="s">
        <v>350</v>
      </c>
      <c r="AM236" s="173" t="s">
        <v>422</v>
      </c>
      <c r="AN236" s="173" t="s">
        <v>315</v>
      </c>
      <c r="AQ236" s="128"/>
      <c r="AR236" s="128"/>
      <c r="AS236" s="128"/>
      <c r="AT236" s="128"/>
      <c r="AU236" s="128"/>
      <c r="AV236" s="128"/>
    </row>
    <row r="237" ht="16.5" customHeight="1">
      <c r="A237" s="172">
        <v>43956.0</v>
      </c>
      <c r="B237" s="173" t="s">
        <v>208</v>
      </c>
      <c r="C237" s="128"/>
      <c r="D237" s="128"/>
      <c r="E237" s="128"/>
      <c r="F237" s="128"/>
      <c r="G237" s="128"/>
      <c r="H237" s="128"/>
      <c r="I237" s="128"/>
      <c r="J237" s="128"/>
      <c r="K237" s="128"/>
      <c r="L237" s="173">
        <v>1509.0</v>
      </c>
      <c r="M237" s="128"/>
      <c r="N237" s="128"/>
      <c r="O237" s="128"/>
      <c r="P237" s="173">
        <v>28788.0</v>
      </c>
      <c r="Q237" s="128"/>
      <c r="R237" s="128"/>
      <c r="S237" s="173">
        <v>2588.0</v>
      </c>
      <c r="T237" s="128"/>
      <c r="U237" s="128"/>
      <c r="V237" s="168">
        <v>2588.0</v>
      </c>
      <c r="W237" s="168">
        <v>24282.0</v>
      </c>
      <c r="X237" s="168">
        <v>79.0</v>
      </c>
      <c r="Y237" s="168">
        <v>111.0</v>
      </c>
      <c r="Z237" s="174">
        <v>286.0</v>
      </c>
      <c r="AB237" s="168">
        <v>82.0</v>
      </c>
      <c r="AE237" s="168">
        <v>1019.0</v>
      </c>
      <c r="AF237" s="168">
        <v>86.0</v>
      </c>
      <c r="AH237" s="128"/>
      <c r="AI237" s="175">
        <v>43955.375</v>
      </c>
      <c r="AJ237" s="175">
        <v>43956.65694444445</v>
      </c>
      <c r="AK237" s="173" t="s">
        <v>407</v>
      </c>
      <c r="AL237" s="173" t="s">
        <v>367</v>
      </c>
      <c r="AM237" s="173" t="s">
        <v>422</v>
      </c>
      <c r="AN237" s="173" t="s">
        <v>324</v>
      </c>
      <c r="AR237" s="128"/>
      <c r="AS237" s="128"/>
      <c r="AT237" s="128"/>
      <c r="AU237" s="128"/>
      <c r="AV237" s="128"/>
    </row>
    <row r="238" ht="16.5" customHeight="1">
      <c r="A238" s="172">
        <v>43955.0</v>
      </c>
      <c r="B238" s="173" t="s">
        <v>208</v>
      </c>
      <c r="C238" s="128"/>
      <c r="D238" s="128"/>
      <c r="E238" s="128"/>
      <c r="F238" s="128"/>
      <c r="G238" s="128"/>
      <c r="H238" s="128"/>
      <c r="I238" s="128"/>
      <c r="J238" s="128"/>
      <c r="K238" s="128"/>
      <c r="L238" s="173">
        <v>1351.0</v>
      </c>
      <c r="M238" s="128"/>
      <c r="N238" s="128"/>
      <c r="O238" s="128"/>
      <c r="P238" s="173">
        <v>27910.0</v>
      </c>
      <c r="Q238" s="128"/>
      <c r="R238" s="128"/>
      <c r="S238" s="173">
        <v>2588.0</v>
      </c>
      <c r="T238" s="128"/>
      <c r="U238" s="128"/>
      <c r="V238" s="168">
        <v>2588.0</v>
      </c>
      <c r="W238" s="168">
        <v>24282.0</v>
      </c>
      <c r="X238" s="168">
        <v>244.0</v>
      </c>
      <c r="Y238" s="168">
        <v>103.0</v>
      </c>
      <c r="Z238" s="174">
        <v>286.0</v>
      </c>
      <c r="AE238" s="168">
        <v>1017.0</v>
      </c>
      <c r="AF238" s="168">
        <v>86.0</v>
      </c>
      <c r="AH238" s="128"/>
      <c r="AI238" s="175">
        <v>43954.375</v>
      </c>
      <c r="AJ238" s="175">
        <v>43955.69305555556</v>
      </c>
      <c r="AK238" s="173" t="s">
        <v>350</v>
      </c>
      <c r="AL238" s="173" t="s">
        <v>365</v>
      </c>
      <c r="AM238" s="173" t="s">
        <v>424</v>
      </c>
      <c r="AN238" s="173" t="s">
        <v>324</v>
      </c>
      <c r="AQ238" s="128"/>
      <c r="AR238" s="128"/>
      <c r="AS238" s="128"/>
      <c r="AT238" s="128"/>
      <c r="AU238" s="128"/>
      <c r="AV238" s="128"/>
    </row>
    <row r="239" ht="16.5" customHeight="1">
      <c r="A239" s="172">
        <v>43954.0</v>
      </c>
      <c r="B239" s="173" t="s">
        <v>208</v>
      </c>
      <c r="C239" s="128"/>
      <c r="D239" s="128"/>
      <c r="E239" s="128"/>
      <c r="F239" s="128"/>
      <c r="G239" s="128"/>
      <c r="H239" s="128"/>
      <c r="I239" s="128"/>
      <c r="J239" s="128"/>
      <c r="K239" s="128"/>
      <c r="L239" s="173">
        <v>1306.0</v>
      </c>
      <c r="M239" s="128"/>
      <c r="N239" s="128"/>
      <c r="O239" s="128"/>
      <c r="P239" s="173">
        <v>27484.0</v>
      </c>
      <c r="Q239" s="128"/>
      <c r="R239" s="128"/>
      <c r="S239" s="173">
        <v>2429.0</v>
      </c>
      <c r="T239" s="128"/>
      <c r="U239" s="128"/>
      <c r="V239" s="168">
        <v>2429.0</v>
      </c>
      <c r="W239" s="168">
        <v>25964.0</v>
      </c>
      <c r="X239" s="168">
        <v>220.0</v>
      </c>
      <c r="Y239" s="168">
        <v>103.0</v>
      </c>
      <c r="Z239" s="174">
        <v>277.0</v>
      </c>
      <c r="AE239" s="168">
        <v>1107.0</v>
      </c>
      <c r="AF239" s="168">
        <v>84.0</v>
      </c>
      <c r="AH239" s="128"/>
      <c r="AI239" s="175">
        <v>43953.375</v>
      </c>
      <c r="AJ239" s="175">
        <v>43954.638194444444</v>
      </c>
      <c r="AK239" s="173" t="s">
        <v>308</v>
      </c>
      <c r="AL239" s="173" t="s">
        <v>381</v>
      </c>
      <c r="AM239" s="173" t="s">
        <v>425</v>
      </c>
      <c r="AN239" s="173" t="s">
        <v>324</v>
      </c>
      <c r="AQ239" s="128"/>
      <c r="AR239" s="128"/>
      <c r="AS239" s="128"/>
      <c r="AT239" s="128"/>
      <c r="AU239" s="128"/>
      <c r="AV239" s="128"/>
    </row>
    <row r="240" ht="16.5" customHeight="1">
      <c r="A240" s="172">
        <v>43953.0</v>
      </c>
      <c r="B240" s="173" t="s">
        <v>208</v>
      </c>
      <c r="C240" s="128"/>
      <c r="D240" s="128"/>
      <c r="E240" s="128"/>
      <c r="F240" s="128"/>
      <c r="G240" s="128"/>
      <c r="H240" s="128"/>
      <c r="I240" s="128"/>
      <c r="J240" s="128"/>
      <c r="K240" s="128"/>
      <c r="L240" s="173">
        <v>1047.0</v>
      </c>
      <c r="M240" s="128"/>
      <c r="N240" s="128"/>
      <c r="O240" s="128"/>
      <c r="P240" s="173">
        <v>26262.0</v>
      </c>
      <c r="Q240" s="128"/>
      <c r="R240" s="128"/>
      <c r="S240" s="173">
        <v>2310.0</v>
      </c>
      <c r="T240" s="128"/>
      <c r="U240" s="128"/>
      <c r="V240" s="168">
        <v>2310.0</v>
      </c>
      <c r="W240" s="168">
        <v>22039.0</v>
      </c>
      <c r="X240" s="168">
        <v>159.0</v>
      </c>
      <c r="Y240" s="168">
        <v>103.0</v>
      </c>
      <c r="Z240" s="174">
        <v>270.0</v>
      </c>
      <c r="AE240" s="168">
        <v>980.0</v>
      </c>
      <c r="AF240" s="168">
        <v>81.0</v>
      </c>
      <c r="AH240" s="128"/>
      <c r="AI240" s="175">
        <v>43952.375</v>
      </c>
      <c r="AJ240" s="162"/>
      <c r="AK240" s="162"/>
      <c r="AL240" s="162"/>
      <c r="AM240" s="173" t="s">
        <v>425</v>
      </c>
      <c r="AN240" s="173" t="s">
        <v>324</v>
      </c>
      <c r="AQ240" s="128"/>
      <c r="AR240" s="128"/>
      <c r="AS240" s="128"/>
      <c r="AT240" s="128"/>
      <c r="AU240" s="128"/>
      <c r="AV240" s="128"/>
    </row>
    <row r="241" ht="16.5" customHeight="1">
      <c r="A241" s="172">
        <v>43952.0</v>
      </c>
      <c r="B241" s="173" t="s">
        <v>208</v>
      </c>
      <c r="C241" s="128"/>
      <c r="D241" s="128"/>
      <c r="E241" s="128"/>
      <c r="F241" s="128"/>
      <c r="G241" s="128"/>
      <c r="H241" s="128"/>
      <c r="I241" s="128"/>
      <c r="J241" s="128"/>
      <c r="K241" s="128"/>
      <c r="L241" s="173">
        <v>816.0</v>
      </c>
      <c r="M241" s="128"/>
      <c r="N241" s="128"/>
      <c r="O241" s="128"/>
      <c r="P241" s="173">
        <v>25142.0</v>
      </c>
      <c r="Q241" s="128"/>
      <c r="R241" s="128"/>
      <c r="S241" s="173">
        <v>2146.0</v>
      </c>
      <c r="T241" s="128"/>
      <c r="U241" s="128"/>
      <c r="V241" s="168">
        <v>2146.0</v>
      </c>
      <c r="W241" s="168">
        <v>19903.0</v>
      </c>
      <c r="X241" s="168">
        <v>302.0</v>
      </c>
      <c r="Y241" s="168">
        <v>112.0</v>
      </c>
      <c r="Z241" s="174">
        <v>262.0</v>
      </c>
      <c r="AE241" s="168">
        <v>980.0</v>
      </c>
      <c r="AF241" s="168">
        <v>72.0</v>
      </c>
      <c r="AH241" s="128"/>
      <c r="AI241" s="175">
        <v>43951.375</v>
      </c>
      <c r="AJ241" s="175">
        <v>43952.69583333333</v>
      </c>
      <c r="AK241" s="173" t="s">
        <v>331</v>
      </c>
      <c r="AL241" s="173" t="s">
        <v>343</v>
      </c>
      <c r="AM241" s="173" t="s">
        <v>425</v>
      </c>
      <c r="AN241" s="173" t="s">
        <v>324</v>
      </c>
      <c r="AQ241" s="128"/>
      <c r="AR241" s="128"/>
      <c r="AS241" s="128"/>
      <c r="AT241" s="128"/>
      <c r="AU241" s="128"/>
      <c r="AV241" s="128"/>
    </row>
    <row r="242" ht="16.5" customHeight="1">
      <c r="A242" s="172">
        <v>43951.0</v>
      </c>
      <c r="B242" s="173" t="s">
        <v>208</v>
      </c>
      <c r="C242" s="128"/>
      <c r="D242" s="128"/>
      <c r="E242" s="128"/>
      <c r="F242" s="128"/>
      <c r="G242" s="128"/>
      <c r="H242" s="128"/>
      <c r="I242" s="128"/>
      <c r="J242" s="128"/>
      <c r="K242" s="128"/>
      <c r="L242" s="173">
        <v>589.0</v>
      </c>
      <c r="M242" s="128"/>
      <c r="N242" s="128"/>
      <c r="O242" s="128"/>
      <c r="P242" s="173">
        <v>23863.0</v>
      </c>
      <c r="Q242" s="128"/>
      <c r="R242" s="128"/>
      <c r="S242" s="173">
        <v>2054.0</v>
      </c>
      <c r="T242" s="128"/>
      <c r="U242" s="128"/>
      <c r="V242" s="168">
        <v>2054.0</v>
      </c>
      <c r="W242" s="168">
        <v>19867.0</v>
      </c>
      <c r="X242" s="168">
        <v>272.0</v>
      </c>
      <c r="Y242" s="168">
        <v>107.0</v>
      </c>
      <c r="Z242" s="174">
        <v>259.0</v>
      </c>
      <c r="AE242" s="168">
        <v>980.0</v>
      </c>
      <c r="AF242" s="168">
        <v>66.0</v>
      </c>
      <c r="AH242" s="128"/>
      <c r="AI242" s="175">
        <v>43950.375</v>
      </c>
      <c r="AJ242" s="175">
        <v>43951.67291666666</v>
      </c>
      <c r="AK242" s="173" t="s">
        <v>365</v>
      </c>
      <c r="AL242" s="173" t="s">
        <v>350</v>
      </c>
      <c r="AM242" s="173" t="s">
        <v>426</v>
      </c>
      <c r="AN242" s="173" t="s">
        <v>324</v>
      </c>
      <c r="AQ242" s="128"/>
      <c r="AR242" s="128"/>
      <c r="AS242" s="128"/>
      <c r="AT242" s="128"/>
      <c r="AU242" s="128"/>
      <c r="AV242" s="128"/>
    </row>
    <row r="243" ht="16.5" customHeight="1">
      <c r="A243" s="172">
        <v>43950.0</v>
      </c>
      <c r="B243" s="173" t="s">
        <v>208</v>
      </c>
      <c r="C243" s="128"/>
      <c r="D243" s="128"/>
      <c r="E243" s="128"/>
      <c r="F243" s="128"/>
      <c r="G243" s="128"/>
      <c r="H243" s="128"/>
      <c r="I243" s="128"/>
      <c r="J243" s="128"/>
      <c r="K243" s="128"/>
      <c r="L243" s="173">
        <v>407.0</v>
      </c>
      <c r="M243" s="128"/>
      <c r="N243" s="128"/>
      <c r="O243" s="128"/>
      <c r="P243" s="173">
        <v>22258.0</v>
      </c>
      <c r="Q243" s="128"/>
      <c r="R243" s="128"/>
      <c r="S243" s="173">
        <v>2010.0</v>
      </c>
      <c r="T243" s="128"/>
      <c r="U243" s="128"/>
      <c r="V243" s="168">
        <v>2010.0</v>
      </c>
      <c r="W243" s="168">
        <v>18736.0</v>
      </c>
      <c r="X243" s="168">
        <v>81.0</v>
      </c>
      <c r="Y243" s="168">
        <v>106.0</v>
      </c>
      <c r="Z243" s="174">
        <v>249.0</v>
      </c>
      <c r="AE243" s="168">
        <v>936.0</v>
      </c>
      <c r="AF243" s="168">
        <v>60.0</v>
      </c>
      <c r="AH243" s="128"/>
      <c r="AI243" s="175">
        <v>43949.375</v>
      </c>
      <c r="AJ243" s="175">
        <v>43950.691666666666</v>
      </c>
      <c r="AK243" s="173" t="s">
        <v>423</v>
      </c>
      <c r="AL243" s="173" t="s">
        <v>367</v>
      </c>
      <c r="AM243" s="173" t="s">
        <v>427</v>
      </c>
      <c r="AN243" s="173" t="s">
        <v>324</v>
      </c>
      <c r="AR243" s="128"/>
      <c r="AS243" s="128"/>
      <c r="AT243" s="128"/>
      <c r="AU243" s="128"/>
      <c r="AV243" s="128"/>
    </row>
    <row r="244" ht="16.5" customHeight="1">
      <c r="A244" s="172">
        <v>43949.0</v>
      </c>
      <c r="B244" s="173" t="s">
        <v>208</v>
      </c>
      <c r="C244" s="128"/>
      <c r="D244" s="128"/>
      <c r="E244" s="128"/>
      <c r="F244" s="128"/>
      <c r="G244" s="128"/>
      <c r="H244" s="128"/>
      <c r="I244" s="128"/>
      <c r="J244" s="128"/>
      <c r="K244" s="128"/>
      <c r="L244" s="173">
        <v>296.0</v>
      </c>
      <c r="M244" s="128"/>
      <c r="N244" s="128"/>
      <c r="O244" s="128"/>
      <c r="P244" s="173">
        <v>21676.0</v>
      </c>
      <c r="Q244" s="128"/>
      <c r="R244" s="128"/>
      <c r="S244" s="128"/>
      <c r="T244" s="128"/>
      <c r="U244" s="128"/>
      <c r="V244" s="168">
        <v>1938.0</v>
      </c>
      <c r="W244" s="168">
        <v>18207.0</v>
      </c>
      <c r="X244" s="168">
        <v>223.0</v>
      </c>
      <c r="Y244" s="168">
        <v>99.0</v>
      </c>
      <c r="Z244" s="174">
        <v>246.0</v>
      </c>
      <c r="AE244" s="168">
        <v>798.0</v>
      </c>
      <c r="AF244" s="168">
        <v>60.0</v>
      </c>
      <c r="AH244" s="128"/>
      <c r="AI244" s="175">
        <v>43948.375</v>
      </c>
      <c r="AJ244" s="175">
        <v>43949.65972222222</v>
      </c>
      <c r="AK244" s="173" t="s">
        <v>423</v>
      </c>
      <c r="AL244" s="173" t="s">
        <v>326</v>
      </c>
      <c r="AM244" s="173" t="s">
        <v>427</v>
      </c>
      <c r="AN244" s="173" t="s">
        <v>324</v>
      </c>
      <c r="AR244" s="128"/>
      <c r="AS244" s="128"/>
      <c r="AT244" s="128"/>
      <c r="AU244" s="128"/>
      <c r="AV244" s="128"/>
    </row>
    <row r="245" ht="16.5" customHeight="1">
      <c r="A245" s="172">
        <v>43948.0</v>
      </c>
      <c r="B245" s="173" t="s">
        <v>208</v>
      </c>
      <c r="C245" s="128"/>
      <c r="D245" s="128"/>
      <c r="E245" s="128"/>
      <c r="F245" s="128"/>
      <c r="G245" s="128"/>
      <c r="H245" s="128"/>
      <c r="I245" s="128"/>
      <c r="J245" s="128"/>
      <c r="K245" s="128"/>
      <c r="L245" s="173">
        <v>234.0</v>
      </c>
      <c r="M245" s="128"/>
      <c r="N245" s="128"/>
      <c r="O245" s="128"/>
      <c r="P245" s="173">
        <v>21029.0</v>
      </c>
      <c r="Q245" s="128"/>
      <c r="R245" s="128"/>
      <c r="S245" s="128"/>
      <c r="T245" s="128"/>
      <c r="U245" s="128"/>
      <c r="V245" s="168">
        <v>1864.0</v>
      </c>
      <c r="W245" s="168">
        <v>17860.0</v>
      </c>
      <c r="X245" s="168">
        <v>270.0</v>
      </c>
      <c r="Y245" s="168">
        <v>101.0</v>
      </c>
      <c r="Z245" s="174">
        <v>242.0</v>
      </c>
      <c r="AE245" s="168">
        <v>779.0</v>
      </c>
      <c r="AF245" s="168">
        <v>60.0</v>
      </c>
      <c r="AH245" s="128"/>
      <c r="AI245" s="175">
        <v>43947.375</v>
      </c>
      <c r="AJ245" s="175">
        <v>43948.618055555555</v>
      </c>
      <c r="AK245" s="173" t="s">
        <v>367</v>
      </c>
      <c r="AL245" s="173" t="s">
        <v>350</v>
      </c>
      <c r="AM245" s="173" t="s">
        <v>427</v>
      </c>
      <c r="AN245" s="173" t="s">
        <v>324</v>
      </c>
      <c r="AR245" s="128"/>
      <c r="AS245" s="128"/>
      <c r="AT245" s="128"/>
      <c r="AU245" s="128"/>
      <c r="AV245" s="128"/>
    </row>
    <row r="246" ht="16.5" customHeight="1">
      <c r="A246" s="172">
        <v>43947.0</v>
      </c>
      <c r="B246" s="173" t="s">
        <v>208</v>
      </c>
      <c r="C246" s="128"/>
      <c r="D246" s="128"/>
      <c r="E246" s="128"/>
      <c r="F246" s="128"/>
      <c r="G246" s="128"/>
      <c r="H246" s="128"/>
      <c r="I246" s="128"/>
      <c r="J246" s="128"/>
      <c r="K246" s="128"/>
      <c r="L246" s="173">
        <v>161.0</v>
      </c>
      <c r="M246" s="128"/>
      <c r="N246" s="128"/>
      <c r="O246" s="128"/>
      <c r="P246" s="173">
        <v>20398.0</v>
      </c>
      <c r="Q246" s="128"/>
      <c r="R246" s="128"/>
      <c r="S246" s="128"/>
      <c r="T246" s="128"/>
      <c r="U246" s="128"/>
      <c r="V246" s="168">
        <v>1787.0</v>
      </c>
      <c r="W246" s="168">
        <v>16964.0</v>
      </c>
      <c r="X246" s="168">
        <v>550.0</v>
      </c>
      <c r="Y246" s="168">
        <v>95.0</v>
      </c>
      <c r="Z246" s="174">
        <v>238.0</v>
      </c>
      <c r="AE246" s="168">
        <v>777.0</v>
      </c>
      <c r="AF246" s="168">
        <v>60.0</v>
      </c>
      <c r="AH246" s="128"/>
      <c r="AI246" s="175">
        <v>43946.375</v>
      </c>
      <c r="AJ246" s="175">
        <v>43947.63888888889</v>
      </c>
      <c r="AK246" s="173" t="s">
        <v>378</v>
      </c>
      <c r="AL246" s="173" t="s">
        <v>350</v>
      </c>
      <c r="AM246" s="173" t="s">
        <v>427</v>
      </c>
      <c r="AN246" s="173" t="s">
        <v>324</v>
      </c>
      <c r="AR246" s="128"/>
      <c r="AS246" s="128"/>
      <c r="AT246" s="128"/>
      <c r="AU246" s="128"/>
      <c r="AV246" s="128"/>
    </row>
    <row r="247" ht="16.5" customHeight="1">
      <c r="A247" s="172">
        <v>43946.0</v>
      </c>
      <c r="B247" s="173" t="s">
        <v>208</v>
      </c>
      <c r="C247" s="128"/>
      <c r="D247" s="128"/>
      <c r="E247" s="128"/>
      <c r="F247" s="128"/>
      <c r="G247" s="128"/>
      <c r="H247" s="128"/>
      <c r="I247" s="128"/>
      <c r="J247" s="128"/>
      <c r="K247" s="128"/>
      <c r="L247" s="173">
        <v>71.0</v>
      </c>
      <c r="M247" s="128"/>
      <c r="N247" s="128"/>
      <c r="O247" s="128"/>
      <c r="P247" s="173">
        <v>19568.0</v>
      </c>
      <c r="Q247" s="128"/>
      <c r="R247" s="128"/>
      <c r="S247" s="128"/>
      <c r="T247" s="128"/>
      <c r="U247" s="128"/>
      <c r="V247" s="168">
        <v>1720.0</v>
      </c>
      <c r="W247" s="168">
        <v>16007.0</v>
      </c>
      <c r="X247" s="168">
        <v>398.0</v>
      </c>
      <c r="Y247" s="168">
        <v>89.0</v>
      </c>
      <c r="Z247" s="174">
        <v>224.0</v>
      </c>
      <c r="AE247" s="168">
        <v>578.0</v>
      </c>
      <c r="AF247" s="168">
        <v>53.0</v>
      </c>
      <c r="AH247" s="128"/>
      <c r="AI247" s="175">
        <v>43945.375</v>
      </c>
      <c r="AJ247" s="175">
        <v>43946.60625</v>
      </c>
      <c r="AK247" s="173" t="s">
        <v>326</v>
      </c>
      <c r="AL247" s="173" t="s">
        <v>350</v>
      </c>
      <c r="AM247" s="173" t="s">
        <v>427</v>
      </c>
      <c r="AN247" s="173" t="s">
        <v>324</v>
      </c>
      <c r="AR247" s="128"/>
      <c r="AS247" s="128"/>
      <c r="AT247" s="128"/>
      <c r="AU247" s="128"/>
      <c r="AV247" s="128"/>
    </row>
    <row r="248" ht="16.5" customHeight="1">
      <c r="A248" s="172">
        <v>43945.0</v>
      </c>
      <c r="B248" s="173" t="s">
        <v>208</v>
      </c>
      <c r="C248" s="128"/>
      <c r="D248" s="128"/>
      <c r="E248" s="128"/>
      <c r="F248" s="128"/>
      <c r="G248" s="128"/>
      <c r="H248" s="128"/>
      <c r="I248" s="128"/>
      <c r="J248" s="128"/>
      <c r="K248" s="128"/>
      <c r="L248" s="173">
        <v>42.0</v>
      </c>
      <c r="M248" s="128"/>
      <c r="N248" s="128"/>
      <c r="O248" s="128"/>
      <c r="P248" s="173">
        <v>18259.0</v>
      </c>
      <c r="Q248" s="128"/>
      <c r="R248" s="128"/>
      <c r="S248" s="128"/>
      <c r="T248" s="128"/>
      <c r="U248" s="128"/>
      <c r="V248" s="168">
        <v>1670.0</v>
      </c>
      <c r="W248" s="168">
        <v>15139.0</v>
      </c>
      <c r="X248" s="168">
        <v>424.0</v>
      </c>
      <c r="Y248" s="168">
        <v>92.0</v>
      </c>
      <c r="Z248" s="174">
        <v>218.0</v>
      </c>
      <c r="AE248" s="168">
        <v>551.0</v>
      </c>
      <c r="AF248" s="168">
        <v>51.0</v>
      </c>
      <c r="AH248" s="128"/>
      <c r="AI248" s="175">
        <v>43944.375</v>
      </c>
      <c r="AJ248" s="175">
        <v>43945.93125</v>
      </c>
      <c r="AK248" s="173" t="s">
        <v>378</v>
      </c>
      <c r="AL248" s="173" t="s">
        <v>428</v>
      </c>
      <c r="AM248" s="173" t="s">
        <v>427</v>
      </c>
      <c r="AN248" s="173" t="s">
        <v>315</v>
      </c>
      <c r="AR248" s="128"/>
      <c r="AS248" s="128"/>
      <c r="AT248" s="128"/>
      <c r="AU248" s="128"/>
      <c r="AV248" s="128"/>
    </row>
    <row r="249" ht="16.5" customHeight="1">
      <c r="A249" s="172">
        <v>43944.0</v>
      </c>
      <c r="B249" s="173" t="s">
        <v>208</v>
      </c>
      <c r="C249" s="128"/>
      <c r="D249" s="128"/>
      <c r="E249" s="128"/>
      <c r="F249" s="128"/>
      <c r="G249" s="128"/>
      <c r="H249" s="128"/>
      <c r="I249" s="128"/>
      <c r="J249" s="128"/>
      <c r="K249" s="128"/>
      <c r="L249" s="173">
        <v>16.0</v>
      </c>
      <c r="M249" s="128"/>
      <c r="N249" s="128"/>
      <c r="O249" s="128"/>
      <c r="P249" s="173">
        <v>17667.0</v>
      </c>
      <c r="Q249" s="128"/>
      <c r="R249" s="128"/>
      <c r="S249" s="128"/>
      <c r="T249" s="128"/>
      <c r="U249" s="128"/>
      <c r="V249" s="168">
        <v>1588.0</v>
      </c>
      <c r="W249" s="168">
        <v>14424.0</v>
      </c>
      <c r="X249" s="168">
        <v>265.0</v>
      </c>
      <c r="Y249" s="168">
        <v>91.0</v>
      </c>
      <c r="Z249" s="174">
        <v>213.0</v>
      </c>
      <c r="AE249" s="168">
        <v>550.0</v>
      </c>
      <c r="AF249" s="168">
        <v>48.0</v>
      </c>
      <c r="AH249" s="128"/>
      <c r="AI249" s="175">
        <v>43944.375</v>
      </c>
      <c r="AJ249" s="175">
        <v>43945.93125</v>
      </c>
      <c r="AK249" s="173" t="s">
        <v>378</v>
      </c>
      <c r="AL249" s="173" t="s">
        <v>428</v>
      </c>
      <c r="AM249" s="173" t="s">
        <v>427</v>
      </c>
      <c r="AN249" s="173" t="s">
        <v>315</v>
      </c>
      <c r="AR249" s="128"/>
      <c r="AS249" s="128"/>
      <c r="AT249" s="128"/>
      <c r="AU249" s="128"/>
      <c r="AV249" s="128"/>
    </row>
    <row r="250" ht="16.5" customHeight="1">
      <c r="A250" s="172">
        <v>43943.0</v>
      </c>
      <c r="B250" s="173" t="s">
        <v>208</v>
      </c>
      <c r="C250" s="128"/>
      <c r="D250" s="128"/>
      <c r="E250" s="128"/>
      <c r="F250" s="128"/>
      <c r="G250" s="128"/>
      <c r="H250" s="128"/>
      <c r="I250" s="128"/>
      <c r="J250" s="128"/>
      <c r="K250" s="128"/>
      <c r="L250" s="173">
        <v>7.0</v>
      </c>
      <c r="M250" s="128"/>
      <c r="N250" s="128"/>
      <c r="O250" s="128"/>
      <c r="P250" s="173">
        <v>16882.0</v>
      </c>
      <c r="Q250" s="128"/>
      <c r="R250" s="128"/>
      <c r="S250" s="128"/>
      <c r="T250" s="128"/>
      <c r="U250" s="128"/>
      <c r="V250" s="168">
        <v>1491.0</v>
      </c>
      <c r="W250" s="168">
        <v>13550.0</v>
      </c>
      <c r="X250" s="168">
        <v>225.0</v>
      </c>
      <c r="Y250" s="168">
        <v>94.0</v>
      </c>
      <c r="Z250" s="174">
        <v>206.0</v>
      </c>
      <c r="AE250" s="168">
        <v>546.0</v>
      </c>
      <c r="AF250" s="168">
        <v>42.0</v>
      </c>
      <c r="AH250" s="128"/>
      <c r="AI250" s="175">
        <v>43943.375</v>
      </c>
      <c r="AJ250" s="175">
        <v>43944.67708333333</v>
      </c>
      <c r="AK250" s="173" t="s">
        <v>367</v>
      </c>
      <c r="AL250" s="173" t="s">
        <v>326</v>
      </c>
      <c r="AM250" s="173" t="s">
        <v>427</v>
      </c>
      <c r="AN250" s="173" t="s">
        <v>315</v>
      </c>
      <c r="AR250" s="128"/>
      <c r="AS250" s="128"/>
      <c r="AT250" s="128"/>
      <c r="AU250" s="128"/>
      <c r="AV250" s="128"/>
    </row>
    <row r="251" ht="16.5" customHeight="1">
      <c r="A251" s="172">
        <v>43942.0</v>
      </c>
      <c r="B251" s="173" t="s">
        <v>208</v>
      </c>
      <c r="C251" s="128"/>
      <c r="D251" s="128"/>
      <c r="E251" s="128"/>
      <c r="F251" s="128"/>
      <c r="G251" s="128"/>
      <c r="H251" s="128"/>
      <c r="I251" s="128"/>
      <c r="J251" s="128"/>
      <c r="K251" s="128"/>
      <c r="L251" s="173">
        <v>5.0</v>
      </c>
      <c r="M251" s="128"/>
      <c r="N251" s="128"/>
      <c r="O251" s="128"/>
      <c r="P251" s="173">
        <v>15948.0</v>
      </c>
      <c r="Q251" s="128"/>
      <c r="R251" s="128"/>
      <c r="S251" s="128"/>
      <c r="T251" s="128"/>
      <c r="U251" s="128"/>
      <c r="V251" s="168">
        <v>1491.0</v>
      </c>
      <c r="W251" s="168">
        <v>12848.0</v>
      </c>
      <c r="X251" s="168">
        <v>244.0</v>
      </c>
      <c r="Y251" s="168">
        <v>78.0</v>
      </c>
      <c r="Z251" s="174">
        <v>206.0</v>
      </c>
      <c r="AE251" s="168">
        <v>521.0</v>
      </c>
      <c r="AF251" s="168">
        <v>42.0</v>
      </c>
      <c r="AH251" s="128"/>
      <c r="AI251" s="175">
        <v>43942.375</v>
      </c>
      <c r="AJ251" s="175">
        <v>43943.67916666667</v>
      </c>
      <c r="AK251" s="173" t="s">
        <v>350</v>
      </c>
      <c r="AL251" s="173" t="s">
        <v>367</v>
      </c>
      <c r="AM251" s="173" t="s">
        <v>427</v>
      </c>
      <c r="AN251" s="173" t="s">
        <v>315</v>
      </c>
      <c r="AR251" s="128"/>
      <c r="AS251" s="128"/>
      <c r="AT251" s="128"/>
      <c r="AU251" s="128"/>
      <c r="AV251" s="128"/>
    </row>
    <row r="252" ht="16.5" customHeight="1">
      <c r="A252" s="172">
        <v>43941.0</v>
      </c>
      <c r="B252" s="173" t="s">
        <v>208</v>
      </c>
      <c r="C252" s="128"/>
      <c r="D252" s="128"/>
      <c r="E252" s="128"/>
      <c r="F252" s="128"/>
      <c r="G252" s="128"/>
      <c r="H252" s="128"/>
      <c r="I252" s="128"/>
      <c r="J252" s="128"/>
      <c r="K252" s="128"/>
      <c r="L252" s="128"/>
      <c r="M252" s="128"/>
      <c r="N252" s="128"/>
      <c r="O252" s="128"/>
      <c r="P252" s="173">
        <v>15354.0</v>
      </c>
      <c r="Q252" s="128"/>
      <c r="R252" s="128"/>
      <c r="S252" s="128"/>
      <c r="T252" s="128"/>
      <c r="U252" s="128"/>
      <c r="V252" s="168">
        <v>1392.0</v>
      </c>
      <c r="W252" s="168">
        <v>12726.0</v>
      </c>
      <c r="X252" s="168">
        <v>298.0</v>
      </c>
      <c r="Y252" s="168">
        <v>79.0</v>
      </c>
      <c r="Z252" s="174">
        <v>198.0</v>
      </c>
      <c r="AE252" s="168">
        <v>521.0</v>
      </c>
      <c r="AF252" s="168">
        <v>41.0</v>
      </c>
      <c r="AH252" s="128"/>
      <c r="AI252" s="175">
        <v>43940.375</v>
      </c>
      <c r="AJ252" s="175">
        <v>43941.61666666667</v>
      </c>
      <c r="AK252" s="173" t="s">
        <v>367</v>
      </c>
      <c r="AL252" s="173" t="s">
        <v>350</v>
      </c>
      <c r="AM252" s="173" t="s">
        <v>427</v>
      </c>
      <c r="AN252" s="173" t="s">
        <v>315</v>
      </c>
      <c r="AR252" s="128"/>
      <c r="AS252" s="128"/>
      <c r="AT252" s="128"/>
      <c r="AU252" s="128"/>
      <c r="AV252" s="128"/>
    </row>
    <row r="253" ht="16.5" customHeight="1">
      <c r="A253" s="172">
        <v>43940.0</v>
      </c>
      <c r="B253" s="173" t="s">
        <v>208</v>
      </c>
      <c r="C253" s="128"/>
      <c r="D253" s="128"/>
      <c r="E253" s="128"/>
      <c r="F253" s="128"/>
      <c r="G253" s="128"/>
      <c r="H253" s="128"/>
      <c r="I253" s="128"/>
      <c r="J253" s="128"/>
      <c r="K253" s="128"/>
      <c r="L253" s="128"/>
      <c r="M253" s="128"/>
      <c r="N253" s="128"/>
      <c r="O253" s="128"/>
      <c r="P253" s="173">
        <v>14701.0</v>
      </c>
      <c r="Q253" s="128"/>
      <c r="R253" s="128"/>
      <c r="S253" s="128"/>
      <c r="T253" s="128"/>
      <c r="U253" s="128"/>
      <c r="V253" s="168">
        <v>1342.0</v>
      </c>
      <c r="W253" s="168">
        <v>12082.0</v>
      </c>
      <c r="X253" s="168">
        <v>316.0</v>
      </c>
      <c r="Y253" s="168">
        <v>85.0</v>
      </c>
      <c r="Z253" s="174">
        <v>192.0</v>
      </c>
      <c r="AE253" s="168">
        <v>513.0</v>
      </c>
      <c r="AF253" s="168">
        <v>38.0</v>
      </c>
      <c r="AH253" s="128"/>
      <c r="AI253" s="175">
        <v>43940.375</v>
      </c>
      <c r="AJ253" s="175">
        <v>43941.61666666667</v>
      </c>
      <c r="AK253" s="173" t="s">
        <v>367</v>
      </c>
      <c r="AL253" s="173" t="s">
        <v>350</v>
      </c>
      <c r="AM253" s="173" t="s">
        <v>427</v>
      </c>
      <c r="AN253" s="173" t="s">
        <v>315</v>
      </c>
      <c r="AR253" s="128"/>
      <c r="AS253" s="128"/>
      <c r="AT253" s="128"/>
      <c r="AU253" s="128"/>
      <c r="AV253" s="128"/>
    </row>
    <row r="254" ht="16.5" customHeight="1">
      <c r="A254" s="172">
        <v>43939.0</v>
      </c>
      <c r="B254" s="173" t="s">
        <v>208</v>
      </c>
      <c r="C254" s="128"/>
      <c r="D254" s="128"/>
      <c r="E254" s="128"/>
      <c r="F254" s="128"/>
      <c r="G254" s="128"/>
      <c r="H254" s="128"/>
      <c r="I254" s="128"/>
      <c r="J254" s="128"/>
      <c r="K254" s="128"/>
      <c r="L254" s="128"/>
      <c r="M254" s="128"/>
      <c r="N254" s="128"/>
      <c r="O254" s="128"/>
      <c r="P254" s="173">
        <v>14100.0</v>
      </c>
      <c r="Q254" s="128"/>
      <c r="R254" s="128"/>
      <c r="S254" s="128"/>
      <c r="T254" s="128"/>
      <c r="U254" s="128"/>
      <c r="V254" s="168">
        <v>1287.0</v>
      </c>
      <c r="W254" s="168">
        <v>11565.0</v>
      </c>
      <c r="X254" s="168">
        <v>174.0</v>
      </c>
      <c r="Y254" s="168">
        <v>86.0</v>
      </c>
      <c r="Z254" s="174">
        <v>190.0</v>
      </c>
      <c r="AE254" s="168">
        <v>468.0</v>
      </c>
      <c r="AF254" s="168">
        <v>37.0</v>
      </c>
      <c r="AH254" s="128"/>
      <c r="AI254" s="175">
        <v>43938.375</v>
      </c>
      <c r="AJ254" s="162"/>
      <c r="AK254" s="162"/>
      <c r="AL254" s="162"/>
      <c r="AM254" s="173" t="s">
        <v>427</v>
      </c>
      <c r="AN254" s="173" t="s">
        <v>315</v>
      </c>
      <c r="AR254" s="128"/>
      <c r="AS254" s="128"/>
      <c r="AT254" s="128"/>
      <c r="AU254" s="128"/>
      <c r="AV254" s="128"/>
    </row>
    <row r="255" ht="16.5" customHeight="1">
      <c r="A255" s="172">
        <v>43938.0</v>
      </c>
      <c r="B255" s="173" t="s">
        <v>208</v>
      </c>
      <c r="C255" s="128"/>
      <c r="D255" s="128"/>
      <c r="E255" s="128"/>
      <c r="F255" s="128"/>
      <c r="G255" s="128"/>
      <c r="H255" s="128"/>
      <c r="I255" s="128"/>
      <c r="J255" s="128"/>
      <c r="K255" s="128"/>
      <c r="L255" s="128"/>
      <c r="M255" s="128"/>
      <c r="N255" s="128"/>
      <c r="O255" s="128"/>
      <c r="P255" s="173">
        <v>13535.0</v>
      </c>
      <c r="Q255" s="128"/>
      <c r="R255" s="128"/>
      <c r="S255" s="128"/>
      <c r="T255" s="128"/>
      <c r="U255" s="128"/>
      <c r="V255" s="168">
        <v>1287.0</v>
      </c>
      <c r="W255" s="168">
        <v>11421.0</v>
      </c>
      <c r="X255" s="168">
        <v>174.0</v>
      </c>
      <c r="Y255" s="168">
        <v>74.0</v>
      </c>
      <c r="Z255" s="174">
        <v>190.0</v>
      </c>
      <c r="AE255" s="168">
        <v>455.0</v>
      </c>
      <c r="AF255" s="168">
        <v>37.0</v>
      </c>
      <c r="AH255" s="128"/>
      <c r="AI255" s="175">
        <v>43938.375</v>
      </c>
      <c r="AJ255" s="162"/>
      <c r="AK255" s="162"/>
      <c r="AL255" s="162"/>
      <c r="AM255" s="173" t="s">
        <v>427</v>
      </c>
      <c r="AN255" s="173" t="s">
        <v>315</v>
      </c>
      <c r="AR255" s="128"/>
      <c r="AS255" s="128"/>
      <c r="AT255" s="128"/>
      <c r="AU255" s="128"/>
      <c r="AV255" s="128"/>
    </row>
    <row r="256" ht="16.5" customHeight="1">
      <c r="A256" s="172">
        <v>43937.0</v>
      </c>
      <c r="B256" s="173" t="s">
        <v>208</v>
      </c>
      <c r="C256" s="128"/>
      <c r="D256" s="128"/>
      <c r="E256" s="128"/>
      <c r="F256" s="128"/>
      <c r="G256" s="128"/>
      <c r="H256" s="128"/>
      <c r="I256" s="128"/>
      <c r="J256" s="128"/>
      <c r="K256" s="128"/>
      <c r="L256" s="128"/>
      <c r="M256" s="128"/>
      <c r="N256" s="128"/>
      <c r="O256" s="128"/>
      <c r="P256" s="173">
        <v>13125.0</v>
      </c>
      <c r="Q256" s="128"/>
      <c r="R256" s="128"/>
      <c r="S256" s="128"/>
      <c r="T256" s="128"/>
      <c r="U256" s="128"/>
      <c r="V256" s="168">
        <v>1139.0</v>
      </c>
      <c r="W256" s="168">
        <v>11027.0</v>
      </c>
      <c r="X256" s="168">
        <v>121.0</v>
      </c>
      <c r="Y256" s="168">
        <v>70.0</v>
      </c>
      <c r="Z256" s="174">
        <v>178.0</v>
      </c>
      <c r="AE256" s="168">
        <v>365.0</v>
      </c>
      <c r="AF256" s="168">
        <v>32.0</v>
      </c>
      <c r="AH256" s="128"/>
      <c r="AI256" s="175">
        <v>43936.375</v>
      </c>
      <c r="AJ256" s="175">
        <v>43937.98819444445</v>
      </c>
      <c r="AK256" s="173" t="s">
        <v>326</v>
      </c>
      <c r="AL256" s="173" t="s">
        <v>230</v>
      </c>
      <c r="AM256" s="128"/>
      <c r="AN256" s="173" t="s">
        <v>315</v>
      </c>
      <c r="AR256" s="128"/>
      <c r="AS256" s="128"/>
      <c r="AT256" s="128"/>
      <c r="AU256" s="128"/>
      <c r="AV256" s="128"/>
    </row>
    <row r="257" ht="16.5" customHeight="1">
      <c r="A257" s="172">
        <v>43936.0</v>
      </c>
      <c r="B257" s="173" t="s">
        <v>208</v>
      </c>
      <c r="C257" s="128"/>
      <c r="D257" s="128"/>
      <c r="E257" s="128"/>
      <c r="F257" s="128"/>
      <c r="G257" s="128"/>
      <c r="H257" s="128"/>
      <c r="I257" s="128"/>
      <c r="J257" s="128"/>
      <c r="K257" s="128"/>
      <c r="L257" s="128"/>
      <c r="M257" s="128"/>
      <c r="N257" s="128"/>
      <c r="O257" s="128"/>
      <c r="P257" s="173">
        <v>12654.0</v>
      </c>
      <c r="Q257" s="128"/>
      <c r="R257" s="128"/>
      <c r="S257" s="128"/>
      <c r="T257" s="128"/>
      <c r="U257" s="128"/>
      <c r="V257" s="168">
        <v>1139.0</v>
      </c>
      <c r="W257" s="168">
        <v>11027.0</v>
      </c>
      <c r="X257" s="168">
        <v>121.0</v>
      </c>
      <c r="Y257" s="168">
        <v>70.0</v>
      </c>
      <c r="Z257" s="174">
        <v>178.0</v>
      </c>
      <c r="AE257" s="168">
        <v>365.0</v>
      </c>
      <c r="AF257" s="168">
        <v>32.0</v>
      </c>
      <c r="AH257" s="128"/>
      <c r="AI257" s="175">
        <v>43936.375</v>
      </c>
      <c r="AJ257" s="175">
        <v>43937.98819444445</v>
      </c>
      <c r="AK257" s="173" t="s">
        <v>326</v>
      </c>
      <c r="AL257" s="173" t="s">
        <v>230</v>
      </c>
      <c r="AM257" s="128"/>
      <c r="AN257" s="173" t="s">
        <v>315</v>
      </c>
      <c r="AR257" s="128"/>
      <c r="AS257" s="128"/>
      <c r="AT257" s="128"/>
      <c r="AU257" s="128"/>
      <c r="AV257" s="128"/>
    </row>
    <row r="258" ht="16.5" customHeight="1">
      <c r="A258" s="172">
        <v>43935.0</v>
      </c>
      <c r="B258" s="173" t="s">
        <v>208</v>
      </c>
      <c r="C258" s="128"/>
      <c r="D258" s="128"/>
      <c r="E258" s="128"/>
      <c r="F258" s="128"/>
      <c r="G258" s="128"/>
      <c r="H258" s="128"/>
      <c r="I258" s="128"/>
      <c r="J258" s="128"/>
      <c r="K258" s="128"/>
      <c r="L258" s="128"/>
      <c r="M258" s="128"/>
      <c r="N258" s="128"/>
      <c r="O258" s="128"/>
      <c r="P258" s="173">
        <v>12323.0</v>
      </c>
      <c r="Q258" s="128"/>
      <c r="R258" s="128"/>
      <c r="S258" s="128"/>
      <c r="T258" s="128"/>
      <c r="U258" s="128"/>
      <c r="V258" s="168">
        <v>1020.0</v>
      </c>
      <c r="W258" s="168">
        <v>10590.0</v>
      </c>
      <c r="X258" s="168">
        <v>25.0</v>
      </c>
      <c r="Y258" s="168">
        <v>72.0</v>
      </c>
      <c r="Z258" s="174">
        <v>152.0</v>
      </c>
      <c r="AE258" s="168">
        <v>249.0</v>
      </c>
      <c r="AF258" s="168">
        <v>23.0</v>
      </c>
      <c r="AH258" s="128"/>
      <c r="AI258" s="175">
        <v>43935.375</v>
      </c>
      <c r="AJ258" s="162"/>
      <c r="AK258" s="162"/>
      <c r="AL258" s="162"/>
      <c r="AM258" s="173" t="s">
        <v>429</v>
      </c>
      <c r="AN258" s="173" t="s">
        <v>315</v>
      </c>
      <c r="AR258" s="128"/>
      <c r="AS258" s="128"/>
      <c r="AT258" s="128"/>
      <c r="AU258" s="128"/>
      <c r="AV258" s="128"/>
    </row>
    <row r="259" ht="16.5" customHeight="1">
      <c r="A259" s="172">
        <v>43934.0</v>
      </c>
      <c r="B259" s="173" t="s">
        <v>208</v>
      </c>
      <c r="C259" s="128"/>
      <c r="D259" s="128"/>
      <c r="E259" s="128"/>
      <c r="F259" s="128"/>
      <c r="G259" s="128"/>
      <c r="H259" s="128"/>
      <c r="I259" s="128"/>
      <c r="J259" s="128"/>
      <c r="K259" s="128"/>
      <c r="L259" s="128"/>
      <c r="M259" s="128"/>
      <c r="N259" s="128"/>
      <c r="O259" s="128"/>
      <c r="P259" s="173">
        <v>12098.0</v>
      </c>
      <c r="Q259" s="128"/>
      <c r="R259" s="128"/>
      <c r="S259" s="128"/>
      <c r="T259" s="128"/>
      <c r="U259" s="128"/>
      <c r="V259" s="168">
        <v>985.0</v>
      </c>
      <c r="W259" s="168">
        <v>10222.0</v>
      </c>
      <c r="X259" s="168">
        <v>125.0</v>
      </c>
      <c r="Z259" s="174">
        <v>152.0</v>
      </c>
      <c r="AE259" s="168">
        <v>239.0</v>
      </c>
      <c r="AF259" s="168">
        <v>23.0</v>
      </c>
      <c r="AH259" s="128"/>
      <c r="AI259" s="175">
        <v>43934.375</v>
      </c>
      <c r="AJ259" s="175">
        <v>43935.66875</v>
      </c>
      <c r="AK259" s="173" t="s">
        <v>350</v>
      </c>
      <c r="AL259" s="173" t="s">
        <v>396</v>
      </c>
      <c r="AM259" s="173" t="s">
        <v>429</v>
      </c>
      <c r="AN259" s="173" t="s">
        <v>315</v>
      </c>
      <c r="AR259" s="128"/>
      <c r="AS259" s="128"/>
      <c r="AT259" s="128"/>
      <c r="AU259" s="128"/>
      <c r="AV259" s="128"/>
    </row>
    <row r="260" ht="16.5" customHeight="1">
      <c r="A260" s="172">
        <v>43933.0</v>
      </c>
      <c r="B260" s="173" t="s">
        <v>208</v>
      </c>
      <c r="C260" s="128"/>
      <c r="D260" s="128"/>
      <c r="E260" s="128"/>
      <c r="F260" s="128"/>
      <c r="G260" s="128"/>
      <c r="H260" s="128"/>
      <c r="I260" s="128"/>
      <c r="J260" s="128"/>
      <c r="K260" s="128"/>
      <c r="L260" s="128"/>
      <c r="M260" s="128"/>
      <c r="N260" s="128"/>
      <c r="O260" s="128"/>
      <c r="P260" s="173">
        <v>11713.0</v>
      </c>
      <c r="Q260" s="128"/>
      <c r="R260" s="128"/>
      <c r="S260" s="128"/>
      <c r="T260" s="128"/>
      <c r="U260" s="128"/>
      <c r="V260" s="168">
        <v>929.0</v>
      </c>
      <c r="W260" s="168">
        <v>9996.0</v>
      </c>
      <c r="X260" s="168">
        <v>119.0</v>
      </c>
      <c r="Z260" s="174">
        <v>146.0</v>
      </c>
      <c r="AE260" s="168">
        <v>236.0</v>
      </c>
      <c r="AF260" s="168">
        <v>23.0</v>
      </c>
      <c r="AH260" s="128"/>
      <c r="AI260" s="175">
        <v>43932.375</v>
      </c>
      <c r="AJ260" s="175">
        <v>43933.68402777778</v>
      </c>
      <c r="AK260" s="173" t="s">
        <v>350</v>
      </c>
      <c r="AL260" s="173" t="s">
        <v>365</v>
      </c>
      <c r="AM260" s="173" t="s">
        <v>429</v>
      </c>
      <c r="AN260" s="173" t="s">
        <v>315</v>
      </c>
      <c r="AR260" s="128"/>
      <c r="AS260" s="128"/>
      <c r="AT260" s="128"/>
      <c r="AU260" s="128"/>
      <c r="AV260" s="128"/>
    </row>
    <row r="261" ht="16.5" customHeight="1">
      <c r="A261" s="172">
        <v>43932.0</v>
      </c>
      <c r="B261" s="173" t="s">
        <v>208</v>
      </c>
      <c r="C261" s="128"/>
      <c r="D261" s="128"/>
      <c r="E261" s="128"/>
      <c r="F261" s="128"/>
      <c r="G261" s="128"/>
      <c r="H261" s="128"/>
      <c r="I261" s="128"/>
      <c r="J261" s="128"/>
      <c r="K261" s="128"/>
      <c r="L261" s="128"/>
      <c r="M261" s="128"/>
      <c r="N261" s="128"/>
      <c r="O261" s="128"/>
      <c r="P261" s="173">
        <v>11338.0</v>
      </c>
      <c r="Q261" s="128"/>
      <c r="R261" s="128"/>
      <c r="S261" s="128"/>
      <c r="T261" s="128"/>
      <c r="U261" s="128"/>
      <c r="V261" s="168">
        <v>885.0</v>
      </c>
      <c r="W261" s="168">
        <v>9608.0</v>
      </c>
      <c r="X261" s="168">
        <v>93.0</v>
      </c>
      <c r="Z261" s="174">
        <v>134.0</v>
      </c>
      <c r="AE261" s="168">
        <v>234.0</v>
      </c>
      <c r="AF261" s="168">
        <v>22.0</v>
      </c>
      <c r="AH261" s="128"/>
      <c r="AI261" s="175">
        <v>43930.375</v>
      </c>
      <c r="AJ261" s="175">
        <v>43932.64791666667</v>
      </c>
      <c r="AK261" s="173" t="s">
        <v>350</v>
      </c>
      <c r="AL261" s="173" t="s">
        <v>326</v>
      </c>
      <c r="AM261" s="173" t="s">
        <v>429</v>
      </c>
      <c r="AN261" s="173" t="s">
        <v>315</v>
      </c>
      <c r="AR261" s="128"/>
      <c r="AS261" s="128"/>
      <c r="AT261" s="128"/>
      <c r="AU261" s="128"/>
      <c r="AV261" s="128"/>
    </row>
    <row r="262" ht="16.5" customHeight="1">
      <c r="A262" s="172">
        <v>43931.0</v>
      </c>
      <c r="B262" s="173" t="s">
        <v>208</v>
      </c>
      <c r="C262" s="128"/>
      <c r="D262" s="128"/>
      <c r="E262" s="128"/>
      <c r="F262" s="128"/>
      <c r="G262" s="128"/>
      <c r="H262" s="128"/>
      <c r="I262" s="128"/>
      <c r="J262" s="128"/>
      <c r="K262" s="128"/>
      <c r="L262" s="128"/>
      <c r="M262" s="128"/>
      <c r="N262" s="128"/>
      <c r="O262" s="128"/>
      <c r="P262" s="173">
        <v>10789.0</v>
      </c>
      <c r="Q262" s="128"/>
      <c r="R262" s="128"/>
      <c r="S262" s="128"/>
      <c r="T262" s="128"/>
      <c r="U262" s="128"/>
      <c r="V262" s="168">
        <v>819.0</v>
      </c>
      <c r="W262" s="168">
        <v>9139.0</v>
      </c>
      <c r="X262" s="168">
        <v>155.0</v>
      </c>
      <c r="Z262" s="174">
        <v>124.0</v>
      </c>
      <c r="AE262" s="168">
        <v>234.0</v>
      </c>
      <c r="AF262" s="168">
        <v>21.0</v>
      </c>
      <c r="AH262" s="128"/>
      <c r="AI262" s="175">
        <v>43930.375</v>
      </c>
      <c r="AJ262" s="175">
        <v>43932.64791666667</v>
      </c>
      <c r="AK262" s="173" t="s">
        <v>350</v>
      </c>
      <c r="AL262" s="173" t="s">
        <v>326</v>
      </c>
      <c r="AM262" s="173" t="s">
        <v>429</v>
      </c>
      <c r="AN262" s="173" t="s">
        <v>315</v>
      </c>
      <c r="AR262" s="128"/>
      <c r="AS262" s="128"/>
      <c r="AT262" s="128"/>
      <c r="AU262" s="128"/>
      <c r="AV262" s="128"/>
    </row>
    <row r="263" ht="16.5" customHeight="1">
      <c r="A263" s="172">
        <v>43930.0</v>
      </c>
      <c r="B263" s="173" t="s">
        <v>208</v>
      </c>
      <c r="C263" s="128"/>
      <c r="D263" s="128"/>
      <c r="E263" s="128"/>
      <c r="F263" s="128"/>
      <c r="G263" s="128"/>
      <c r="H263" s="128"/>
      <c r="I263" s="128"/>
      <c r="J263" s="128"/>
      <c r="K263" s="128"/>
      <c r="L263" s="128"/>
      <c r="M263" s="128"/>
      <c r="N263" s="128"/>
      <c r="O263" s="128"/>
      <c r="P263" s="173">
        <v>10335.0</v>
      </c>
      <c r="Q263" s="128"/>
      <c r="R263" s="128"/>
      <c r="S263" s="128"/>
      <c r="T263" s="128"/>
      <c r="U263" s="128"/>
      <c r="V263" s="168">
        <v>788.0</v>
      </c>
      <c r="W263" s="168">
        <v>8763.0</v>
      </c>
      <c r="X263" s="168">
        <v>143.0</v>
      </c>
      <c r="Z263" s="174">
        <v>118.0</v>
      </c>
      <c r="AE263" s="168">
        <v>227.0</v>
      </c>
      <c r="AF263" s="168">
        <v>18.0</v>
      </c>
      <c r="AH263" s="128"/>
      <c r="AI263" s="175">
        <v>43929.375</v>
      </c>
      <c r="AJ263" s="175">
        <v>43930.652083333334</v>
      </c>
      <c r="AK263" s="173" t="s">
        <v>369</v>
      </c>
      <c r="AL263" s="173" t="s">
        <v>430</v>
      </c>
      <c r="AM263" s="173" t="s">
        <v>429</v>
      </c>
      <c r="AN263" s="173" t="s">
        <v>315</v>
      </c>
      <c r="AR263" s="128"/>
      <c r="AS263" s="128"/>
      <c r="AT263" s="128"/>
      <c r="AU263" s="128"/>
      <c r="AV263" s="128"/>
    </row>
    <row r="264" ht="16.5" customHeight="1">
      <c r="A264" s="172">
        <v>43929.0</v>
      </c>
      <c r="B264" s="173" t="s">
        <v>208</v>
      </c>
      <c r="C264" s="128"/>
      <c r="D264" s="128"/>
      <c r="E264" s="128"/>
      <c r="F264" s="128"/>
      <c r="G264" s="128"/>
      <c r="H264" s="128"/>
      <c r="I264" s="128"/>
      <c r="J264" s="128"/>
      <c r="K264" s="128"/>
      <c r="L264" s="128"/>
      <c r="M264" s="128"/>
      <c r="N264" s="128"/>
      <c r="O264" s="128"/>
      <c r="P264" s="173">
        <v>9888.0</v>
      </c>
      <c r="Q264" s="128"/>
      <c r="R264" s="128"/>
      <c r="S264" s="128"/>
      <c r="T264" s="128"/>
      <c r="U264" s="128"/>
      <c r="V264" s="168">
        <v>788.0</v>
      </c>
      <c r="W264" s="168">
        <v>8389.0</v>
      </c>
      <c r="X264" s="168">
        <v>89.0</v>
      </c>
      <c r="Z264" s="174">
        <v>118.0</v>
      </c>
      <c r="AE264" s="168">
        <v>211.0</v>
      </c>
      <c r="AF264" s="168">
        <v>18.0</v>
      </c>
      <c r="AH264" s="128"/>
      <c r="AI264" s="175">
        <v>43929.632638888885</v>
      </c>
      <c r="AJ264" s="175">
        <v>43929.66458333333</v>
      </c>
      <c r="AK264" s="173" t="s">
        <v>350</v>
      </c>
      <c r="AL264" s="173" t="s">
        <v>430</v>
      </c>
      <c r="AM264" s="173" t="s">
        <v>431</v>
      </c>
      <c r="AN264" s="173" t="s">
        <v>315</v>
      </c>
      <c r="AR264" s="128"/>
      <c r="AS264" s="128"/>
      <c r="AT264" s="128"/>
      <c r="AU264" s="128"/>
      <c r="AV264" s="128"/>
    </row>
    <row r="265" ht="16.5" customHeight="1">
      <c r="A265" s="172">
        <v>43928.0</v>
      </c>
      <c r="B265" s="173" t="s">
        <v>208</v>
      </c>
      <c r="C265" s="128"/>
      <c r="D265" s="128"/>
      <c r="E265" s="128"/>
      <c r="F265" s="128"/>
      <c r="G265" s="128"/>
      <c r="H265" s="128"/>
      <c r="I265" s="128"/>
      <c r="J265" s="128"/>
      <c r="K265" s="128"/>
      <c r="L265" s="128"/>
      <c r="M265" s="128"/>
      <c r="N265" s="128"/>
      <c r="O265" s="128"/>
      <c r="P265" s="173">
        <v>9457.0</v>
      </c>
      <c r="Q265" s="128"/>
      <c r="R265" s="128"/>
      <c r="S265" s="128"/>
      <c r="T265" s="128"/>
      <c r="U265" s="128"/>
      <c r="V265" s="168">
        <v>715.0</v>
      </c>
      <c r="W265" s="168">
        <v>8019.0</v>
      </c>
      <c r="X265" s="168">
        <v>49.0</v>
      </c>
      <c r="Z265" s="174">
        <v>103.0</v>
      </c>
      <c r="AE265" s="168">
        <v>151.0</v>
      </c>
      <c r="AF265" s="168">
        <v>9.0</v>
      </c>
      <c r="AH265" s="128"/>
      <c r="AI265" s="175">
        <v>43927.375</v>
      </c>
      <c r="AJ265" s="175">
        <v>43928.59722222222</v>
      </c>
      <c r="AK265" s="173" t="s">
        <v>432</v>
      </c>
      <c r="AL265" s="173" t="s">
        <v>350</v>
      </c>
      <c r="AM265" s="128"/>
      <c r="AN265" s="173" t="s">
        <v>315</v>
      </c>
      <c r="AR265" s="128"/>
      <c r="AS265" s="128"/>
      <c r="AT265" s="128"/>
      <c r="AU265" s="128"/>
      <c r="AV265" s="128"/>
    </row>
    <row r="266" ht="16.5" customHeight="1">
      <c r="A266" s="172">
        <v>43927.0</v>
      </c>
      <c r="B266" s="173" t="s">
        <v>208</v>
      </c>
      <c r="C266" s="128"/>
      <c r="D266" s="128"/>
      <c r="E266" s="128"/>
      <c r="F266" s="128"/>
      <c r="G266" s="128"/>
      <c r="H266" s="128"/>
      <c r="I266" s="128"/>
      <c r="J266" s="128"/>
      <c r="K266" s="128"/>
      <c r="L266" s="128"/>
      <c r="M266" s="128"/>
      <c r="N266" s="128"/>
      <c r="O266" s="128"/>
      <c r="P266" s="173">
        <v>9097.0</v>
      </c>
      <c r="Q266" s="128"/>
      <c r="R266" s="128"/>
      <c r="S266" s="128"/>
      <c r="T266" s="128"/>
      <c r="U266" s="128"/>
      <c r="V266" s="168">
        <v>669.0</v>
      </c>
      <c r="W266" s="168">
        <v>7701.0</v>
      </c>
      <c r="X266" s="168">
        <v>101.0</v>
      </c>
      <c r="Z266" s="174">
        <v>92.0</v>
      </c>
      <c r="AE266" s="168">
        <v>147.0</v>
      </c>
      <c r="AF266" s="168">
        <v>9.0</v>
      </c>
      <c r="AH266" s="128"/>
      <c r="AI266" s="175">
        <v>43926.375</v>
      </c>
      <c r="AJ266" s="175">
        <v>43927.674305555556</v>
      </c>
      <c r="AK266" s="173" t="s">
        <v>430</v>
      </c>
      <c r="AL266" s="173" t="s">
        <v>365</v>
      </c>
      <c r="AM266" s="173" t="s">
        <v>433</v>
      </c>
      <c r="AN266" s="173" t="s">
        <v>315</v>
      </c>
      <c r="AR266" s="128"/>
      <c r="AS266" s="128"/>
      <c r="AT266" s="128"/>
      <c r="AU266" s="128"/>
      <c r="AV266" s="128"/>
    </row>
    <row r="267" ht="16.5" customHeight="1">
      <c r="A267" s="172">
        <v>43926.0</v>
      </c>
      <c r="B267" s="173" t="s">
        <v>208</v>
      </c>
      <c r="C267" s="128"/>
      <c r="D267" s="128"/>
      <c r="E267" s="128"/>
      <c r="F267" s="128"/>
      <c r="G267" s="128"/>
      <c r="H267" s="128"/>
      <c r="I267" s="128"/>
      <c r="J267" s="128"/>
      <c r="K267" s="128"/>
      <c r="L267" s="128"/>
      <c r="M267" s="128"/>
      <c r="N267" s="128"/>
      <c r="O267" s="128"/>
      <c r="P267" s="173">
        <v>8761.0</v>
      </c>
      <c r="Q267" s="128"/>
      <c r="R267" s="128"/>
      <c r="S267" s="128"/>
      <c r="T267" s="128"/>
      <c r="U267" s="128"/>
      <c r="V267" s="168">
        <v>621.0</v>
      </c>
      <c r="W267" s="168">
        <v>7411.0</v>
      </c>
      <c r="X267" s="168">
        <v>93.0</v>
      </c>
      <c r="Z267" s="174">
        <v>86.0</v>
      </c>
      <c r="AE267" s="168">
        <v>146.0</v>
      </c>
      <c r="AF267" s="168">
        <v>9.0</v>
      </c>
      <c r="AH267" s="128"/>
      <c r="AI267" s="175">
        <v>43925.375</v>
      </c>
      <c r="AJ267" s="175">
        <v>43926.69930555555</v>
      </c>
      <c r="AK267" s="173" t="s">
        <v>434</v>
      </c>
      <c r="AL267" s="173" t="s">
        <v>331</v>
      </c>
      <c r="AM267" s="173" t="s">
        <v>435</v>
      </c>
      <c r="AN267" s="173" t="s">
        <v>315</v>
      </c>
      <c r="AR267" s="128"/>
      <c r="AS267" s="128"/>
      <c r="AT267" s="128"/>
      <c r="AU267" s="128"/>
      <c r="AV267" s="128"/>
    </row>
    <row r="268" ht="16.5" customHeight="1">
      <c r="A268" s="172">
        <v>43925.0</v>
      </c>
      <c r="B268" s="173" t="s">
        <v>208</v>
      </c>
      <c r="C268" s="128"/>
      <c r="D268" s="128"/>
      <c r="E268" s="128"/>
      <c r="F268" s="128"/>
      <c r="G268" s="128"/>
      <c r="H268" s="128"/>
      <c r="I268" s="128"/>
      <c r="J268" s="128"/>
      <c r="K268" s="128"/>
      <c r="L268" s="128"/>
      <c r="M268" s="128"/>
      <c r="N268" s="128"/>
      <c r="O268" s="128"/>
      <c r="P268" s="173">
        <v>8282.0</v>
      </c>
      <c r="Q268" s="128"/>
      <c r="R268" s="128"/>
      <c r="S268" s="128"/>
      <c r="T268" s="128"/>
      <c r="U268" s="128"/>
      <c r="V268" s="168">
        <v>540.0</v>
      </c>
      <c r="W268" s="168">
        <v>6965.0</v>
      </c>
      <c r="X268" s="168">
        <v>94.0</v>
      </c>
      <c r="Z268" s="174">
        <v>80.0</v>
      </c>
      <c r="AE268" s="168">
        <v>144.0</v>
      </c>
      <c r="AF268" s="168">
        <v>7.0</v>
      </c>
      <c r="AH268" s="128"/>
      <c r="AI268" s="175">
        <v>43924.375</v>
      </c>
      <c r="AJ268" s="175">
        <v>43925.68402777778</v>
      </c>
      <c r="AK268" s="173" t="s">
        <v>432</v>
      </c>
      <c r="AL268" s="173" t="s">
        <v>230</v>
      </c>
      <c r="AM268" s="173" t="s">
        <v>435</v>
      </c>
      <c r="AN268" s="173" t="s">
        <v>315</v>
      </c>
      <c r="AR268" s="128"/>
      <c r="AS268" s="128"/>
      <c r="AT268" s="128"/>
      <c r="AU268" s="128"/>
      <c r="AV268" s="128"/>
    </row>
    <row r="269" ht="16.5" customHeight="1">
      <c r="A269" s="172">
        <v>43924.0</v>
      </c>
      <c r="B269" s="173" t="s">
        <v>208</v>
      </c>
      <c r="C269" s="128"/>
      <c r="D269" s="128"/>
      <c r="E269" s="128"/>
      <c r="F269" s="128"/>
      <c r="G269" s="128"/>
      <c r="H269" s="128"/>
      <c r="I269" s="128"/>
      <c r="J269" s="128"/>
      <c r="K269" s="128"/>
      <c r="L269" s="128"/>
      <c r="M269" s="128"/>
      <c r="N269" s="128"/>
      <c r="O269" s="128"/>
      <c r="P269" s="173">
        <v>7746.0</v>
      </c>
      <c r="Q269" s="128"/>
      <c r="R269" s="128"/>
      <c r="S269" s="128"/>
      <c r="T269" s="128"/>
      <c r="U269" s="128"/>
      <c r="V269" s="168">
        <v>479.0</v>
      </c>
      <c r="W269" s="168">
        <v>6575.0</v>
      </c>
      <c r="X269" s="168">
        <v>114.0</v>
      </c>
      <c r="Z269" s="174">
        <v>73.0</v>
      </c>
      <c r="AE269" s="168">
        <v>101.0</v>
      </c>
      <c r="AF269" s="168">
        <v>5.0</v>
      </c>
      <c r="AH269" s="128"/>
      <c r="AI269" s="175">
        <v>43923.375</v>
      </c>
      <c r="AJ269" s="175">
        <v>43924.67638888889</v>
      </c>
      <c r="AK269" s="173" t="s">
        <v>432</v>
      </c>
      <c r="AL269" s="173" t="s">
        <v>365</v>
      </c>
      <c r="AM269" s="173" t="s">
        <v>435</v>
      </c>
      <c r="AN269" s="173" t="s">
        <v>315</v>
      </c>
      <c r="AR269" s="128"/>
      <c r="AS269" s="128"/>
      <c r="AT269" s="128"/>
      <c r="AU269" s="128"/>
      <c r="AV269" s="128"/>
    </row>
    <row r="270" ht="16.5" customHeight="1">
      <c r="A270" s="172">
        <v>43923.0</v>
      </c>
      <c r="B270" s="173" t="s">
        <v>208</v>
      </c>
      <c r="C270" s="128"/>
      <c r="D270" s="128"/>
      <c r="E270" s="128"/>
      <c r="F270" s="128"/>
      <c r="G270" s="128"/>
      <c r="H270" s="128"/>
      <c r="I270" s="128"/>
      <c r="J270" s="128"/>
      <c r="K270" s="128"/>
      <c r="L270" s="128"/>
      <c r="M270" s="128"/>
      <c r="N270" s="128"/>
      <c r="O270" s="128"/>
      <c r="P270" s="173">
        <v>7266.0</v>
      </c>
      <c r="Q270" s="128"/>
      <c r="R270" s="128"/>
      <c r="S270" s="128"/>
      <c r="T270" s="128"/>
      <c r="U270" s="128"/>
      <c r="V270" s="168">
        <v>415.0</v>
      </c>
      <c r="W270" s="168">
        <v>6078.0</v>
      </c>
      <c r="X270" s="168">
        <v>126.0</v>
      </c>
      <c r="Z270" s="174">
        <v>58.0</v>
      </c>
      <c r="AE270" s="168">
        <v>91.0</v>
      </c>
      <c r="AF270" s="168">
        <v>4.0</v>
      </c>
      <c r="AH270" s="128"/>
      <c r="AI270" s="175">
        <v>43922.375</v>
      </c>
      <c r="AJ270" s="175">
        <v>43923.66111111111</v>
      </c>
      <c r="AK270" s="173" t="s">
        <v>430</v>
      </c>
      <c r="AL270" s="173" t="s">
        <v>230</v>
      </c>
      <c r="AM270" s="173" t="s">
        <v>433</v>
      </c>
      <c r="AN270" s="173" t="s">
        <v>315</v>
      </c>
      <c r="AR270" s="128"/>
      <c r="AS270" s="128"/>
      <c r="AT270" s="128"/>
      <c r="AU270" s="128"/>
      <c r="AV270" s="128"/>
    </row>
    <row r="271" ht="16.5" customHeight="1">
      <c r="A271" s="172">
        <v>43922.0</v>
      </c>
      <c r="B271" s="173" t="s">
        <v>208</v>
      </c>
      <c r="C271" s="128"/>
      <c r="D271" s="128"/>
      <c r="E271" s="128"/>
      <c r="F271" s="128"/>
      <c r="G271" s="128"/>
      <c r="H271" s="128"/>
      <c r="I271" s="128"/>
      <c r="J271" s="128"/>
      <c r="K271" s="128"/>
      <c r="L271" s="128"/>
      <c r="M271" s="128"/>
      <c r="N271" s="128"/>
      <c r="O271" s="128"/>
      <c r="P271" s="173">
        <v>6689.0</v>
      </c>
      <c r="Q271" s="128"/>
      <c r="R271" s="128"/>
      <c r="S271" s="128"/>
      <c r="T271" s="128"/>
      <c r="U271" s="128"/>
      <c r="V271" s="168">
        <v>415.0</v>
      </c>
      <c r="W271" s="168">
        <v>5985.0</v>
      </c>
      <c r="X271" s="168">
        <v>97.0</v>
      </c>
      <c r="Z271" s="174">
        <v>56.0</v>
      </c>
      <c r="AE271" s="168">
        <v>56.0</v>
      </c>
      <c r="AF271" s="168">
        <v>4.0</v>
      </c>
      <c r="AH271" s="128"/>
      <c r="AI271" s="175">
        <v>43922.375</v>
      </c>
      <c r="AJ271" s="175">
        <v>43923.66111111111</v>
      </c>
      <c r="AK271" s="173" t="s">
        <v>430</v>
      </c>
      <c r="AL271" s="173" t="s">
        <v>230</v>
      </c>
      <c r="AM271" s="173" t="s">
        <v>433</v>
      </c>
      <c r="AN271" s="173" t="s">
        <v>315</v>
      </c>
      <c r="AR271" s="128"/>
      <c r="AS271" s="128"/>
      <c r="AT271" s="128"/>
      <c r="AU271" s="128"/>
      <c r="AV271" s="128"/>
    </row>
    <row r="272" ht="16.5" customHeight="1">
      <c r="A272" s="172">
        <v>43921.0</v>
      </c>
      <c r="B272" s="173" t="s">
        <v>208</v>
      </c>
      <c r="F272" s="128"/>
      <c r="G272" s="128"/>
      <c r="H272" s="128"/>
      <c r="I272" s="128"/>
      <c r="L272" s="128"/>
      <c r="M272" s="128"/>
      <c r="N272" s="128"/>
      <c r="O272" s="128"/>
      <c r="P272" s="173">
        <v>6240.0</v>
      </c>
      <c r="Q272" s="128"/>
      <c r="R272" s="128"/>
      <c r="S272" s="128"/>
      <c r="T272" s="128"/>
      <c r="U272" s="128"/>
      <c r="V272" s="168">
        <v>314.0</v>
      </c>
      <c r="W272" s="168">
        <v>5413.0</v>
      </c>
      <c r="X272" s="168">
        <v>65.0</v>
      </c>
      <c r="Z272" s="174">
        <v>45.0</v>
      </c>
      <c r="AF272" s="168">
        <v>3.0</v>
      </c>
      <c r="AH272" s="128"/>
      <c r="AI272" s="175">
        <v>43920.375</v>
      </c>
      <c r="AJ272" s="162"/>
      <c r="AK272" s="162"/>
      <c r="AL272" s="162"/>
      <c r="AM272" s="128"/>
      <c r="AN272" s="173" t="s">
        <v>315</v>
      </c>
      <c r="AR272" s="128"/>
      <c r="AS272" s="128"/>
      <c r="AT272" s="128"/>
      <c r="AU272" s="128"/>
      <c r="AV272" s="128"/>
    </row>
    <row r="273" ht="16.5" customHeight="1">
      <c r="A273" s="172">
        <v>43920.0</v>
      </c>
      <c r="B273" s="173" t="s">
        <v>208</v>
      </c>
      <c r="C273" s="128"/>
      <c r="D273" s="128"/>
      <c r="E273" s="128"/>
      <c r="F273" s="128"/>
      <c r="G273" s="128"/>
      <c r="H273" s="128"/>
      <c r="I273" s="128"/>
      <c r="J273" s="128"/>
      <c r="K273" s="128"/>
      <c r="L273" s="128"/>
      <c r="M273" s="128"/>
      <c r="N273" s="128"/>
      <c r="O273" s="128"/>
      <c r="P273" s="173">
        <v>5990.0</v>
      </c>
      <c r="Q273" s="128"/>
      <c r="R273" s="128"/>
      <c r="S273" s="128"/>
      <c r="T273" s="128"/>
      <c r="U273" s="128"/>
      <c r="V273" s="168">
        <v>314.0</v>
      </c>
      <c r="W273" s="168">
        <v>5386.0</v>
      </c>
      <c r="X273" s="168">
        <v>144.0</v>
      </c>
      <c r="Z273" s="174">
        <v>45.0</v>
      </c>
      <c r="AF273" s="168">
        <v>3.0</v>
      </c>
      <c r="AH273" s="128"/>
      <c r="AI273" s="175">
        <v>43919.375</v>
      </c>
      <c r="AJ273" s="162"/>
      <c r="AK273" s="162"/>
      <c r="AL273" s="162"/>
      <c r="AM273" s="128"/>
      <c r="AN273" s="173" t="s">
        <v>315</v>
      </c>
      <c r="AR273" s="128"/>
      <c r="AS273" s="128"/>
      <c r="AT273" s="128"/>
      <c r="AU273" s="128"/>
      <c r="AV273" s="128"/>
    </row>
    <row r="274" ht="16.5" customHeight="1">
      <c r="A274" s="172">
        <v>43919.0</v>
      </c>
      <c r="B274" s="173" t="s">
        <v>208</v>
      </c>
      <c r="C274" s="128"/>
      <c r="D274" s="128"/>
      <c r="E274" s="128"/>
      <c r="F274" s="128"/>
      <c r="G274" s="128"/>
      <c r="H274" s="128"/>
      <c r="I274" s="128"/>
      <c r="J274" s="128"/>
      <c r="K274" s="128"/>
      <c r="L274" s="128"/>
      <c r="M274" s="128"/>
      <c r="N274" s="128"/>
      <c r="O274" s="128"/>
      <c r="P274" s="173">
        <v>5477.0</v>
      </c>
      <c r="Q274" s="128"/>
      <c r="R274" s="128"/>
      <c r="S274" s="128"/>
      <c r="T274" s="128"/>
      <c r="U274" s="128"/>
      <c r="V274" s="168">
        <v>214.0</v>
      </c>
      <c r="W274" s="168">
        <v>4524.0</v>
      </c>
      <c r="X274" s="168">
        <v>285.0</v>
      </c>
      <c r="Z274" s="174">
        <v>33.0</v>
      </c>
      <c r="AF274" s="168">
        <v>2.0</v>
      </c>
      <c r="AH274" s="128"/>
      <c r="AI274" s="175">
        <v>43918.375</v>
      </c>
      <c r="AJ274" s="162"/>
      <c r="AK274" s="162"/>
      <c r="AL274" s="162"/>
      <c r="AM274" s="128"/>
      <c r="AN274" s="173" t="s">
        <v>315</v>
      </c>
      <c r="AR274" s="128"/>
      <c r="AS274" s="128"/>
      <c r="AT274" s="128"/>
      <c r="AU274" s="128"/>
      <c r="AV274" s="128"/>
    </row>
    <row r="275" ht="16.5" customHeight="1">
      <c r="A275" s="172">
        <v>43918.0</v>
      </c>
      <c r="B275" s="173" t="s">
        <v>208</v>
      </c>
      <c r="C275" s="128"/>
      <c r="D275" s="128"/>
      <c r="E275" s="128"/>
      <c r="F275" s="128"/>
      <c r="G275" s="128"/>
      <c r="H275" s="128"/>
      <c r="I275" s="128"/>
      <c r="J275" s="128"/>
      <c r="K275" s="128"/>
      <c r="L275" s="128"/>
      <c r="M275" s="128"/>
      <c r="N275" s="128"/>
      <c r="O275" s="128"/>
      <c r="P275" s="173">
        <v>5000.0</v>
      </c>
      <c r="Q275" s="128"/>
      <c r="R275" s="128"/>
      <c r="S275" s="128"/>
      <c r="T275" s="128"/>
      <c r="U275" s="128"/>
      <c r="V275" s="168">
        <v>187.0</v>
      </c>
      <c r="W275" s="168">
        <v>3656.0</v>
      </c>
      <c r="X275" s="168">
        <v>296.0</v>
      </c>
      <c r="Z275" s="174">
        <v>30.0</v>
      </c>
      <c r="AF275" s="168">
        <v>2.0</v>
      </c>
      <c r="AH275" s="128"/>
      <c r="AI275" s="175">
        <v>43917.375</v>
      </c>
      <c r="AJ275" s="162"/>
      <c r="AK275" s="162"/>
      <c r="AL275" s="162"/>
      <c r="AM275" s="128"/>
      <c r="AN275" s="173" t="s">
        <v>315</v>
      </c>
      <c r="AR275" s="128"/>
      <c r="AS275" s="128"/>
      <c r="AT275" s="128"/>
      <c r="AU275" s="128"/>
      <c r="AV275" s="128"/>
    </row>
    <row r="276" ht="16.5" customHeight="1">
      <c r="A276" s="172">
        <v>43917.0</v>
      </c>
      <c r="B276" s="173" t="s">
        <v>208</v>
      </c>
      <c r="C276" s="128"/>
      <c r="D276" s="128"/>
      <c r="E276" s="128"/>
      <c r="F276" s="128"/>
      <c r="G276" s="128"/>
      <c r="H276" s="128"/>
      <c r="I276" s="128"/>
      <c r="J276" s="128"/>
      <c r="K276" s="128"/>
      <c r="L276" s="128"/>
      <c r="M276" s="128"/>
      <c r="N276" s="128"/>
      <c r="O276" s="128"/>
      <c r="P276" s="173">
        <v>4338.0</v>
      </c>
      <c r="Q276" s="128"/>
      <c r="R276" s="128"/>
      <c r="S276" s="128"/>
      <c r="T276" s="128"/>
      <c r="U276" s="128"/>
      <c r="V276" s="168">
        <v>158.0</v>
      </c>
      <c r="W276" s="168">
        <v>3395.0</v>
      </c>
      <c r="X276" s="168">
        <v>592.0</v>
      </c>
      <c r="Z276" s="174">
        <v>25.0</v>
      </c>
      <c r="AF276" s="168">
        <v>1.0</v>
      </c>
      <c r="AH276" s="128"/>
      <c r="AI276" s="175">
        <v>43916.375</v>
      </c>
      <c r="AJ276" s="162"/>
      <c r="AK276" s="162"/>
      <c r="AL276" s="162"/>
      <c r="AM276" s="128"/>
      <c r="AN276" s="173" t="s">
        <v>315</v>
      </c>
      <c r="AR276" s="128"/>
      <c r="AS276" s="128"/>
      <c r="AT276" s="128"/>
      <c r="AU276" s="128"/>
      <c r="AV276" s="128"/>
    </row>
    <row r="277" ht="16.5" customHeight="1">
      <c r="A277" s="172">
        <v>43916.0</v>
      </c>
      <c r="B277" s="173" t="s">
        <v>208</v>
      </c>
      <c r="C277" s="128"/>
      <c r="D277" s="128"/>
      <c r="E277" s="128"/>
      <c r="F277" s="128"/>
      <c r="G277" s="128"/>
      <c r="H277" s="128"/>
      <c r="I277" s="128"/>
      <c r="J277" s="128"/>
      <c r="K277" s="128"/>
      <c r="L277" s="128"/>
      <c r="M277" s="128"/>
      <c r="N277" s="128"/>
      <c r="O277" s="128"/>
      <c r="P277" s="173">
        <v>3561.0</v>
      </c>
      <c r="Q277" s="128"/>
      <c r="R277" s="128"/>
      <c r="S277" s="128"/>
      <c r="T277" s="128"/>
      <c r="U277" s="128"/>
      <c r="V277" s="168">
        <v>137.0</v>
      </c>
      <c r="W277" s="168">
        <v>3001.0</v>
      </c>
      <c r="X277" s="168">
        <v>712.0</v>
      </c>
      <c r="Z277" s="174">
        <v>19.0</v>
      </c>
      <c r="AF277" s="168">
        <v>1.0</v>
      </c>
      <c r="AH277" s="128"/>
      <c r="AI277" s="175">
        <v>43915.375</v>
      </c>
      <c r="AJ277" s="162"/>
      <c r="AK277" s="162"/>
      <c r="AL277" s="162"/>
      <c r="AM277" s="128"/>
      <c r="AN277" s="173" t="s">
        <v>315</v>
      </c>
      <c r="AR277" s="128"/>
      <c r="AS277" s="128"/>
      <c r="AT277" s="128"/>
      <c r="AU277" s="128"/>
      <c r="AV277" s="128"/>
    </row>
    <row r="278" ht="16.5" customHeight="1">
      <c r="A278" s="172">
        <v>43915.0</v>
      </c>
      <c r="B278" s="173" t="s">
        <v>208</v>
      </c>
      <c r="F278" s="128"/>
      <c r="G278" s="128"/>
      <c r="H278" s="128"/>
      <c r="I278" s="128"/>
      <c r="L278" s="128"/>
      <c r="M278" s="128"/>
      <c r="N278" s="128"/>
      <c r="O278" s="128"/>
      <c r="P278" s="173">
        <v>3175.0</v>
      </c>
      <c r="Q278" s="128"/>
      <c r="R278" s="128"/>
      <c r="S278" s="128"/>
      <c r="T278" s="128"/>
      <c r="U278" s="128"/>
      <c r="V278" s="168">
        <v>108.0</v>
      </c>
      <c r="W278" s="168">
        <v>2356.0</v>
      </c>
      <c r="X278" s="168">
        <v>804.0</v>
      </c>
      <c r="Z278" s="174">
        <v>13.0</v>
      </c>
      <c r="AF278" s="168">
        <v>1.0</v>
      </c>
      <c r="AH278" s="128"/>
      <c r="AI278" s="175">
        <v>43915.5625</v>
      </c>
      <c r="AJ278" s="162"/>
      <c r="AK278" s="162"/>
      <c r="AL278" s="162"/>
      <c r="AM278" s="128"/>
      <c r="AN278" s="173" t="s">
        <v>315</v>
      </c>
      <c r="AR278" s="128"/>
      <c r="AS278" s="128"/>
      <c r="AT278" s="128"/>
      <c r="AU278" s="128"/>
      <c r="AV278" s="128"/>
    </row>
    <row r="279" ht="16.5" customHeight="1">
      <c r="A279" s="172">
        <v>43914.0</v>
      </c>
      <c r="B279" s="173" t="s">
        <v>208</v>
      </c>
      <c r="F279" s="128"/>
      <c r="G279" s="128"/>
      <c r="H279" s="128"/>
      <c r="I279" s="128"/>
      <c r="L279" s="128"/>
      <c r="M279" s="128"/>
      <c r="N279" s="128"/>
      <c r="O279" s="128"/>
      <c r="P279" s="173">
        <v>2717.0</v>
      </c>
      <c r="Q279" s="128"/>
      <c r="R279" s="128"/>
      <c r="S279" s="128"/>
      <c r="T279" s="128"/>
      <c r="U279" s="128"/>
      <c r="V279" s="168">
        <v>101.0</v>
      </c>
      <c r="W279" s="168">
        <v>1447.0</v>
      </c>
      <c r="X279" s="168">
        <v>869.0</v>
      </c>
      <c r="Z279" s="174">
        <v>11.0</v>
      </c>
      <c r="AF279" s="168">
        <v>1.0</v>
      </c>
      <c r="AH279" s="128"/>
      <c r="AI279" s="175">
        <v>43913.375</v>
      </c>
      <c r="AJ279" s="162"/>
      <c r="AK279" s="162"/>
      <c r="AL279" s="162"/>
      <c r="AM279" s="128"/>
      <c r="AN279" s="173" t="s">
        <v>315</v>
      </c>
      <c r="AR279" s="128"/>
      <c r="AS279" s="128"/>
      <c r="AT279" s="128"/>
      <c r="AU279" s="128"/>
      <c r="AV279" s="128"/>
    </row>
    <row r="280" ht="16.5" customHeight="1">
      <c r="A280" s="172">
        <v>43913.0</v>
      </c>
      <c r="B280" s="173" t="s">
        <v>208</v>
      </c>
      <c r="F280" s="128"/>
      <c r="G280" s="128"/>
      <c r="H280" s="128"/>
      <c r="I280" s="128"/>
      <c r="L280" s="128"/>
      <c r="M280" s="128"/>
      <c r="N280" s="128"/>
      <c r="O280" s="128"/>
      <c r="P280" s="173">
        <v>2493.0</v>
      </c>
      <c r="Q280" s="128"/>
      <c r="R280" s="128"/>
      <c r="S280" s="128"/>
      <c r="T280" s="128"/>
      <c r="U280" s="128"/>
      <c r="V280" s="168">
        <v>78.0</v>
      </c>
      <c r="W280" s="168">
        <v>1374.0</v>
      </c>
      <c r="X280" s="168">
        <v>889.0</v>
      </c>
      <c r="Z280" s="161"/>
      <c r="AH280" s="128"/>
      <c r="AI280" s="175">
        <v>43912.375</v>
      </c>
      <c r="AJ280" s="162"/>
      <c r="AK280" s="162"/>
      <c r="AL280" s="162"/>
      <c r="AM280" s="128"/>
      <c r="AN280" s="173" t="s">
        <v>315</v>
      </c>
      <c r="AR280" s="128"/>
      <c r="AS280" s="128"/>
      <c r="AT280" s="128"/>
      <c r="AU280" s="128"/>
      <c r="AV280" s="128"/>
    </row>
    <row r="281" ht="16.5" customHeight="1">
      <c r="A281" s="172">
        <v>43912.0</v>
      </c>
      <c r="B281" s="173" t="s">
        <v>208</v>
      </c>
      <c r="F281" s="128"/>
      <c r="G281" s="128"/>
      <c r="H281" s="128"/>
      <c r="I281" s="128"/>
      <c r="L281" s="128"/>
      <c r="M281" s="128"/>
      <c r="N281" s="128"/>
      <c r="O281" s="128"/>
      <c r="P281" s="173">
        <v>1981.0</v>
      </c>
      <c r="Q281" s="128"/>
      <c r="R281" s="128"/>
      <c r="S281" s="128"/>
      <c r="T281" s="128"/>
      <c r="U281" s="128"/>
      <c r="V281" s="168">
        <v>65.0</v>
      </c>
      <c r="W281" s="168">
        <v>1188.0</v>
      </c>
      <c r="X281" s="168">
        <v>959.0</v>
      </c>
      <c r="Z281" s="161"/>
      <c r="AH281" s="128"/>
      <c r="AI281" s="175">
        <v>43911.375</v>
      </c>
      <c r="AJ281" s="162"/>
      <c r="AK281" s="162"/>
      <c r="AL281" s="162"/>
      <c r="AM281" s="128"/>
      <c r="AN281" s="128"/>
      <c r="AR281" s="128"/>
      <c r="AS281" s="128"/>
      <c r="AT281" s="128"/>
      <c r="AU281" s="128"/>
      <c r="AV281" s="128"/>
    </row>
    <row r="282" ht="16.5" customHeight="1">
      <c r="A282" s="172">
        <v>43911.0</v>
      </c>
      <c r="B282" s="173" t="s">
        <v>208</v>
      </c>
      <c r="F282" s="128"/>
      <c r="G282" s="128"/>
      <c r="H282" s="128"/>
      <c r="I282" s="128"/>
      <c r="L282" s="128"/>
      <c r="M282" s="128"/>
      <c r="N282" s="128"/>
      <c r="O282" s="128"/>
      <c r="P282" s="173">
        <v>1623.0</v>
      </c>
      <c r="Q282" s="128"/>
      <c r="R282" s="128"/>
      <c r="S282" s="128"/>
      <c r="T282" s="128"/>
      <c r="U282" s="128"/>
      <c r="V282" s="168">
        <v>55.0</v>
      </c>
      <c r="W282" s="168">
        <v>973.0</v>
      </c>
      <c r="X282" s="168">
        <v>942.0</v>
      </c>
      <c r="Z282" s="161"/>
      <c r="AH282" s="128"/>
      <c r="AI282" s="175">
        <v>43910.375</v>
      </c>
      <c r="AJ282" s="162"/>
      <c r="AK282" s="162"/>
      <c r="AL282" s="162"/>
      <c r="AM282" s="128"/>
      <c r="AN282" s="128"/>
      <c r="AR282" s="128"/>
      <c r="AS282" s="128"/>
      <c r="AT282" s="128"/>
      <c r="AU282" s="128"/>
      <c r="AV282" s="128"/>
    </row>
    <row r="283" ht="16.5" customHeight="1">
      <c r="A283" s="172">
        <v>43910.0</v>
      </c>
      <c r="B283" s="173" t="s">
        <v>208</v>
      </c>
      <c r="F283" s="128"/>
      <c r="G283" s="128"/>
      <c r="H283" s="128"/>
      <c r="I283" s="128"/>
      <c r="L283" s="128"/>
      <c r="M283" s="128"/>
      <c r="N283" s="128"/>
      <c r="O283" s="128"/>
      <c r="P283" s="173">
        <v>1312.0</v>
      </c>
      <c r="Q283" s="128"/>
      <c r="R283" s="128"/>
      <c r="S283" s="128"/>
      <c r="T283" s="128"/>
      <c r="U283" s="128"/>
      <c r="V283" s="168">
        <v>44.0</v>
      </c>
      <c r="W283" s="168">
        <v>745.0</v>
      </c>
      <c r="X283" s="168">
        <v>631.0</v>
      </c>
      <c r="Z283" s="161"/>
      <c r="AH283" s="128"/>
      <c r="AI283" s="175">
        <v>43909.375</v>
      </c>
      <c r="AJ283" s="162"/>
      <c r="AK283" s="162"/>
      <c r="AL283" s="162"/>
      <c r="AM283" s="128"/>
      <c r="AN283" s="128"/>
      <c r="AR283" s="128"/>
      <c r="AS283" s="128"/>
      <c r="AT283" s="128"/>
      <c r="AU283" s="128"/>
      <c r="AV283" s="128"/>
    </row>
    <row r="284" ht="16.5" customHeight="1">
      <c r="A284" s="172">
        <v>43909.0</v>
      </c>
      <c r="B284" s="173" t="s">
        <v>208</v>
      </c>
      <c r="F284" s="128"/>
      <c r="G284" s="128"/>
      <c r="H284" s="128"/>
      <c r="I284" s="128"/>
      <c r="L284" s="128"/>
      <c r="M284" s="128"/>
      <c r="N284" s="128"/>
      <c r="O284" s="128"/>
      <c r="P284" s="173">
        <v>1049.0</v>
      </c>
      <c r="Q284" s="128"/>
      <c r="R284" s="128"/>
      <c r="S284" s="128"/>
      <c r="T284" s="128"/>
      <c r="U284" s="128"/>
      <c r="V284" s="168">
        <v>39.0</v>
      </c>
      <c r="W284" s="168">
        <v>621.0</v>
      </c>
      <c r="X284" s="168">
        <v>231.0</v>
      </c>
      <c r="Z284" s="161"/>
      <c r="AH284" s="128"/>
      <c r="AI284" s="175">
        <v>43908.375</v>
      </c>
      <c r="AJ284" s="162"/>
      <c r="AK284" s="162"/>
      <c r="AL284" s="162"/>
      <c r="AM284" s="128"/>
      <c r="AN284" s="128"/>
      <c r="AR284" s="128"/>
      <c r="AS284" s="128"/>
      <c r="AT284" s="128"/>
      <c r="AU284" s="128"/>
      <c r="AV284" s="128"/>
    </row>
    <row r="285" ht="16.5" customHeight="1">
      <c r="A285" s="172">
        <v>43908.0</v>
      </c>
      <c r="B285" s="173" t="s">
        <v>208</v>
      </c>
      <c r="F285" s="128"/>
      <c r="G285" s="128"/>
      <c r="H285" s="128"/>
      <c r="I285" s="128"/>
      <c r="L285" s="128"/>
      <c r="M285" s="128"/>
      <c r="N285" s="128"/>
      <c r="O285" s="128"/>
      <c r="P285" s="173">
        <v>833.0</v>
      </c>
      <c r="Q285" s="128"/>
      <c r="R285" s="128"/>
      <c r="S285" s="128"/>
      <c r="T285" s="128"/>
      <c r="U285" s="128"/>
      <c r="V285" s="168">
        <v>26.0</v>
      </c>
      <c r="W285" s="168">
        <v>513.0</v>
      </c>
      <c r="X285" s="168">
        <v>208.0</v>
      </c>
      <c r="Z285" s="161"/>
      <c r="AH285" s="128"/>
      <c r="AI285" s="175">
        <v>43907.375</v>
      </c>
      <c r="AJ285" s="162"/>
      <c r="AK285" s="162"/>
      <c r="AL285" s="162"/>
      <c r="AM285" s="128"/>
      <c r="AN285" s="128"/>
      <c r="AR285" s="128"/>
      <c r="AS285" s="128"/>
      <c r="AT285" s="128"/>
      <c r="AU285" s="128"/>
      <c r="AV285" s="128"/>
    </row>
    <row r="286" ht="16.5" customHeight="1">
      <c r="A286" s="172">
        <v>43907.0</v>
      </c>
      <c r="B286" s="173" t="s">
        <v>208</v>
      </c>
      <c r="F286" s="128"/>
      <c r="G286" s="128"/>
      <c r="H286" s="128"/>
      <c r="I286" s="128"/>
      <c r="L286" s="128"/>
      <c r="M286" s="128"/>
      <c r="N286" s="128"/>
      <c r="O286" s="128"/>
      <c r="P286" s="173">
        <v>686.0</v>
      </c>
      <c r="Q286" s="128"/>
      <c r="R286" s="128"/>
      <c r="S286" s="128"/>
      <c r="T286" s="128"/>
      <c r="U286" s="128"/>
      <c r="V286" s="168">
        <v>17.0</v>
      </c>
      <c r="W286" s="168">
        <v>355.0</v>
      </c>
      <c r="X286" s="168">
        <v>195.0</v>
      </c>
      <c r="Z286" s="161"/>
      <c r="AH286" s="128"/>
      <c r="AI286" s="175">
        <v>43906.375</v>
      </c>
      <c r="AJ286" s="162"/>
      <c r="AK286" s="162"/>
      <c r="AL286" s="162"/>
      <c r="AM286" s="128"/>
      <c r="AN286" s="128"/>
      <c r="AR286" s="128"/>
      <c r="AS286" s="128"/>
      <c r="AT286" s="128"/>
      <c r="AU286" s="128"/>
      <c r="AV286" s="128"/>
    </row>
    <row r="287" ht="16.5" customHeight="1">
      <c r="A287" s="172">
        <v>43906.0</v>
      </c>
      <c r="B287" s="173" t="s">
        <v>208</v>
      </c>
      <c r="F287" s="128"/>
      <c r="G287" s="128"/>
      <c r="H287" s="128"/>
      <c r="I287" s="128"/>
      <c r="L287" s="128"/>
      <c r="M287" s="128"/>
      <c r="N287" s="128"/>
      <c r="O287" s="128"/>
      <c r="P287" s="173">
        <v>526.0</v>
      </c>
      <c r="Q287" s="128"/>
      <c r="R287" s="128"/>
      <c r="S287" s="128"/>
      <c r="T287" s="128"/>
      <c r="U287" s="128"/>
      <c r="V287" s="168">
        <v>13.0</v>
      </c>
      <c r="W287" s="168">
        <v>271.0</v>
      </c>
      <c r="X287" s="168">
        <v>95.0</v>
      </c>
      <c r="Z287" s="161"/>
      <c r="AH287" s="128"/>
      <c r="AI287" s="175">
        <v>43906.63333333333</v>
      </c>
      <c r="AJ287" s="162"/>
      <c r="AK287" s="162"/>
      <c r="AL287" s="162"/>
      <c r="AM287" s="128"/>
      <c r="AN287" s="128"/>
      <c r="AR287" s="128"/>
      <c r="AS287" s="128"/>
      <c r="AT287" s="128"/>
      <c r="AU287" s="128"/>
      <c r="AV287" s="128"/>
    </row>
    <row r="288" ht="16.5" customHeight="1">
      <c r="A288" s="172">
        <v>43905.0</v>
      </c>
      <c r="B288" s="173" t="s">
        <v>208</v>
      </c>
      <c r="F288" s="128"/>
      <c r="G288" s="128"/>
      <c r="H288" s="128"/>
      <c r="I288" s="128"/>
      <c r="L288" s="128"/>
      <c r="M288" s="128"/>
      <c r="N288" s="128"/>
      <c r="O288" s="128"/>
      <c r="P288" s="173">
        <v>405.0</v>
      </c>
      <c r="Q288" s="128"/>
      <c r="R288" s="128"/>
      <c r="S288" s="128"/>
      <c r="T288" s="128"/>
      <c r="U288" s="128"/>
      <c r="V288" s="168">
        <v>13.0</v>
      </c>
      <c r="W288" s="168">
        <v>271.0</v>
      </c>
      <c r="X288" s="168">
        <v>95.0</v>
      </c>
      <c r="Z288" s="161"/>
      <c r="AH288" s="128"/>
      <c r="AI288" s="175">
        <v>43905.375</v>
      </c>
      <c r="AJ288" s="162"/>
      <c r="AK288" s="162"/>
      <c r="AL288" s="162"/>
      <c r="AM288" s="128"/>
      <c r="AN288" s="128"/>
      <c r="AR288" s="128"/>
      <c r="AS288" s="128"/>
      <c r="AT288" s="128"/>
      <c r="AU288" s="128"/>
      <c r="AV288" s="128"/>
    </row>
    <row r="289" ht="16.5" customHeight="1">
      <c r="A289" s="172">
        <v>43904.0</v>
      </c>
      <c r="B289" s="173" t="s">
        <v>208</v>
      </c>
      <c r="F289" s="128"/>
      <c r="G289" s="128"/>
      <c r="H289" s="128"/>
      <c r="I289" s="128"/>
      <c r="L289" s="128"/>
      <c r="M289" s="128"/>
      <c r="N289" s="128"/>
      <c r="O289" s="128"/>
      <c r="P289" s="173">
        <v>319.0</v>
      </c>
      <c r="Q289" s="128"/>
      <c r="R289" s="128"/>
      <c r="S289" s="128"/>
      <c r="T289" s="128"/>
      <c r="U289" s="128"/>
      <c r="V289" s="168">
        <v>7.0</v>
      </c>
      <c r="W289" s="168">
        <v>212.0</v>
      </c>
      <c r="X289" s="168">
        <v>31.0</v>
      </c>
      <c r="Z289" s="161"/>
      <c r="AH289" s="128"/>
      <c r="AI289" s="175">
        <v>43904.375</v>
      </c>
      <c r="AJ289" s="162"/>
      <c r="AK289" s="162"/>
      <c r="AL289" s="162"/>
      <c r="AM289" s="128"/>
      <c r="AN289" s="128"/>
      <c r="AR289" s="128"/>
      <c r="AS289" s="128"/>
      <c r="AT289" s="128"/>
      <c r="AU289" s="128"/>
      <c r="AV289" s="128"/>
    </row>
    <row r="290" ht="16.5" customHeight="1">
      <c r="A290" s="172">
        <v>43903.0</v>
      </c>
      <c r="B290" s="173" t="s">
        <v>208</v>
      </c>
      <c r="F290" s="128"/>
      <c r="G290" s="128"/>
      <c r="H290" s="128"/>
      <c r="I290" s="128"/>
      <c r="L290" s="128"/>
      <c r="M290" s="128"/>
      <c r="N290" s="128"/>
      <c r="O290" s="128"/>
      <c r="P290" s="173">
        <v>249.0</v>
      </c>
      <c r="Q290" s="128"/>
      <c r="R290" s="128"/>
      <c r="S290" s="128"/>
      <c r="T290" s="128"/>
      <c r="U290" s="128"/>
      <c r="V290" s="168">
        <v>6.0</v>
      </c>
      <c r="W290" s="168">
        <v>94.0</v>
      </c>
      <c r="X290" s="168">
        <v>21.0</v>
      </c>
      <c r="Z290" s="161"/>
      <c r="AH290" s="128"/>
      <c r="AI290" s="175">
        <v>43902.375</v>
      </c>
      <c r="AJ290" s="162"/>
      <c r="AK290" s="162"/>
      <c r="AL290" s="162"/>
      <c r="AM290" s="128"/>
      <c r="AN290" s="128"/>
      <c r="AR290" s="128"/>
      <c r="AS290" s="128"/>
      <c r="AT290" s="128"/>
      <c r="AU290" s="128"/>
      <c r="AV290" s="128"/>
    </row>
    <row r="291" ht="16.5" customHeight="1">
      <c r="A291" s="172">
        <v>43902.0</v>
      </c>
      <c r="B291" s="173" t="s">
        <v>208</v>
      </c>
      <c r="F291" s="128"/>
      <c r="G291" s="128"/>
      <c r="H291" s="128"/>
      <c r="I291" s="128"/>
      <c r="L291" s="128"/>
      <c r="M291" s="128"/>
      <c r="N291" s="128"/>
      <c r="O291" s="128"/>
      <c r="P291" s="173">
        <v>204.0</v>
      </c>
      <c r="Q291" s="128"/>
      <c r="R291" s="128"/>
      <c r="S291" s="128"/>
      <c r="T291" s="128"/>
      <c r="U291" s="128"/>
      <c r="V291" s="168">
        <v>6.0</v>
      </c>
      <c r="W291" s="168">
        <v>94.0</v>
      </c>
      <c r="X291" s="168">
        <v>21.0</v>
      </c>
      <c r="Z291" s="161"/>
      <c r="AH291" s="128"/>
      <c r="AI291" s="175">
        <v>43902.375</v>
      </c>
      <c r="AJ291" s="162"/>
      <c r="AK291" s="162"/>
      <c r="AL291" s="162"/>
      <c r="AR291" s="128"/>
      <c r="AS291" s="128"/>
      <c r="AT291" s="128"/>
      <c r="AU291" s="128"/>
      <c r="AV291" s="128"/>
    </row>
    <row r="292" ht="16.5" customHeight="1">
      <c r="A292" s="172">
        <v>43901.0</v>
      </c>
      <c r="B292" s="173" t="s">
        <v>208</v>
      </c>
      <c r="F292" s="128"/>
      <c r="G292" s="128"/>
      <c r="H292" s="128"/>
      <c r="I292" s="128"/>
      <c r="L292" s="128"/>
      <c r="M292" s="128"/>
      <c r="N292" s="128"/>
      <c r="O292" s="128"/>
      <c r="P292" s="173">
        <v>162.0</v>
      </c>
      <c r="Q292" s="128"/>
      <c r="R292" s="128"/>
      <c r="S292" s="128"/>
      <c r="T292" s="128"/>
      <c r="U292" s="128"/>
      <c r="V292" s="168">
        <v>4.0</v>
      </c>
      <c r="W292" s="168">
        <v>38.0</v>
      </c>
      <c r="X292" s="168">
        <v>5.0</v>
      </c>
      <c r="Z292" s="161"/>
      <c r="AH292" s="128"/>
      <c r="AI292" s="162"/>
      <c r="AJ292" s="162"/>
      <c r="AK292" s="162"/>
      <c r="AL292" s="162"/>
      <c r="AR292" s="128"/>
      <c r="AS292" s="128"/>
      <c r="AT292" s="128"/>
      <c r="AU292" s="128"/>
      <c r="AV292" s="128"/>
    </row>
    <row r="293" ht="16.5" customHeight="1">
      <c r="A293" s="172">
        <v>43900.0</v>
      </c>
      <c r="B293" s="173" t="s">
        <v>208</v>
      </c>
      <c r="F293" s="128"/>
      <c r="G293" s="128"/>
      <c r="H293" s="128"/>
      <c r="I293" s="128"/>
      <c r="L293" s="128"/>
      <c r="M293" s="128"/>
      <c r="N293" s="128"/>
      <c r="O293" s="128"/>
      <c r="P293" s="173">
        <v>118.0</v>
      </c>
      <c r="Q293" s="128"/>
      <c r="R293" s="128"/>
      <c r="S293" s="128"/>
      <c r="T293" s="128"/>
      <c r="U293" s="128"/>
      <c r="V293" s="168">
        <v>4.0</v>
      </c>
      <c r="W293" s="168">
        <v>38.0</v>
      </c>
      <c r="X293" s="168">
        <v>5.0</v>
      </c>
      <c r="Z293" s="161"/>
      <c r="AH293" s="128"/>
      <c r="AI293" s="162"/>
      <c r="AJ293" s="162"/>
      <c r="AK293" s="162"/>
      <c r="AL293" s="162"/>
      <c r="AM293" s="128"/>
      <c r="AN293" s="128"/>
      <c r="AR293" s="128"/>
      <c r="AS293" s="128"/>
      <c r="AT293" s="128"/>
      <c r="AU293" s="128"/>
      <c r="AV293" s="128"/>
    </row>
    <row r="294" ht="16.5" customHeight="1">
      <c r="A294" s="172">
        <v>43899.0</v>
      </c>
      <c r="B294" s="173" t="s">
        <v>208</v>
      </c>
      <c r="F294" s="128"/>
      <c r="G294" s="128"/>
      <c r="H294" s="128"/>
      <c r="I294" s="128"/>
      <c r="L294" s="128"/>
      <c r="M294" s="128"/>
      <c r="N294" s="128"/>
      <c r="O294" s="128"/>
      <c r="P294" s="173">
        <v>93.0</v>
      </c>
      <c r="Q294" s="128"/>
      <c r="R294" s="128"/>
      <c r="S294" s="128"/>
      <c r="T294" s="128"/>
      <c r="U294" s="128"/>
      <c r="V294" s="168">
        <v>4.0</v>
      </c>
      <c r="W294" s="168">
        <v>38.0</v>
      </c>
      <c r="X294" s="168">
        <v>5.0</v>
      </c>
      <c r="Z294" s="161"/>
      <c r="AH294" s="128"/>
      <c r="AI294" s="162"/>
      <c r="AJ294" s="162"/>
      <c r="AK294" s="162"/>
      <c r="AL294" s="162"/>
      <c r="AM294" s="128"/>
      <c r="AN294" s="128"/>
      <c r="AR294" s="128"/>
      <c r="AS294" s="128"/>
      <c r="AT294" s="128"/>
      <c r="AU294" s="128"/>
      <c r="AV294" s="128"/>
    </row>
    <row r="295" ht="16.5" customHeight="1">
      <c r="A295" s="172">
        <v>43898.0</v>
      </c>
      <c r="B295" s="173" t="s">
        <v>208</v>
      </c>
      <c r="F295" s="128"/>
      <c r="G295" s="128"/>
      <c r="H295" s="128"/>
      <c r="I295" s="128"/>
      <c r="L295" s="128"/>
      <c r="M295" s="128"/>
      <c r="N295" s="128"/>
      <c r="O295" s="128"/>
      <c r="P295" s="173">
        <v>76.0</v>
      </c>
      <c r="Q295" s="128"/>
      <c r="R295" s="128"/>
      <c r="S295" s="128"/>
      <c r="T295" s="128"/>
      <c r="U295" s="128"/>
      <c r="V295" s="168">
        <v>4.0</v>
      </c>
      <c r="W295" s="168">
        <v>38.0</v>
      </c>
      <c r="X295" s="168">
        <v>5.0</v>
      </c>
      <c r="Z295" s="161"/>
      <c r="AH295" s="128"/>
      <c r="AI295" s="162"/>
      <c r="AJ295" s="162"/>
      <c r="AK295" s="162"/>
      <c r="AL295" s="162"/>
      <c r="AM295" s="128"/>
      <c r="AN295" s="128"/>
      <c r="AR295" s="128"/>
      <c r="AS295" s="128"/>
      <c r="AT295" s="128"/>
      <c r="AU295" s="128"/>
      <c r="AV295" s="128"/>
    </row>
    <row r="296" ht="16.5" customHeight="1">
      <c r="A296" s="172">
        <v>43897.0</v>
      </c>
      <c r="B296" s="173" t="s">
        <v>208</v>
      </c>
      <c r="F296" s="128"/>
      <c r="G296" s="128"/>
      <c r="H296" s="128"/>
      <c r="I296" s="128"/>
      <c r="L296" s="128"/>
      <c r="M296" s="128"/>
      <c r="N296" s="128"/>
      <c r="O296" s="128"/>
      <c r="P296" s="173">
        <v>46.0</v>
      </c>
      <c r="Q296" s="128"/>
      <c r="R296" s="128"/>
      <c r="S296" s="128"/>
      <c r="T296" s="128"/>
      <c r="U296" s="128"/>
      <c r="V296" s="168">
        <v>2.0</v>
      </c>
      <c r="W296" s="168">
        <v>20.0</v>
      </c>
      <c r="X296" s="168">
        <v>3.0</v>
      </c>
      <c r="Z296" s="161"/>
      <c r="AH296" s="128"/>
      <c r="AI296" s="162"/>
      <c r="AJ296" s="162"/>
      <c r="AK296" s="162"/>
      <c r="AL296" s="162"/>
      <c r="AR296" s="128"/>
      <c r="AS296" s="128"/>
      <c r="AT296" s="128"/>
      <c r="AU296" s="128"/>
      <c r="AV296" s="128"/>
    </row>
    <row r="297" ht="16.5" customHeight="1">
      <c r="A297" s="172">
        <v>43896.0</v>
      </c>
      <c r="B297" s="173" t="s">
        <v>208</v>
      </c>
      <c r="F297" s="128"/>
      <c r="G297" s="128"/>
      <c r="H297" s="128"/>
      <c r="I297" s="128"/>
      <c r="L297" s="128"/>
      <c r="M297" s="128"/>
      <c r="N297" s="128"/>
      <c r="O297" s="128"/>
      <c r="P297" s="173">
        <v>37.0</v>
      </c>
      <c r="Q297" s="128"/>
      <c r="R297" s="128"/>
      <c r="S297" s="128"/>
      <c r="T297" s="128"/>
      <c r="U297" s="128"/>
      <c r="V297" s="168">
        <v>2.0</v>
      </c>
      <c r="W297" s="168">
        <v>20.0</v>
      </c>
      <c r="X297" s="168">
        <v>3.0</v>
      </c>
      <c r="Z297" s="161"/>
      <c r="AH297" s="128"/>
      <c r="AI297" s="162"/>
      <c r="AJ297" s="162"/>
      <c r="AK297" s="162"/>
      <c r="AL297" s="162"/>
      <c r="AR297" s="128"/>
      <c r="AS297" s="128"/>
      <c r="AT297" s="128"/>
      <c r="AU297" s="128"/>
      <c r="AV297" s="128"/>
    </row>
    <row r="298" ht="16.5" customHeight="1">
      <c r="A298" s="172">
        <v>43895.0</v>
      </c>
      <c r="B298" s="173" t="s">
        <v>208</v>
      </c>
      <c r="F298" s="128"/>
      <c r="G298" s="128"/>
      <c r="H298" s="128"/>
      <c r="I298" s="128"/>
      <c r="L298" s="128"/>
      <c r="M298" s="128"/>
      <c r="N298" s="128"/>
      <c r="O298" s="128"/>
      <c r="P298" s="173">
        <v>9.0</v>
      </c>
      <c r="Q298" s="128"/>
      <c r="R298" s="128"/>
      <c r="S298" s="128"/>
      <c r="T298" s="128"/>
      <c r="U298" s="128"/>
      <c r="V298" s="168">
        <v>2.0</v>
      </c>
      <c r="W298" s="168">
        <v>16.0</v>
      </c>
      <c r="X298" s="168">
        <v>4.0</v>
      </c>
      <c r="Z298" s="161"/>
      <c r="AH298" s="128"/>
      <c r="AI298" s="162"/>
      <c r="AJ298" s="162"/>
      <c r="AK298" s="162"/>
      <c r="AL298" s="162"/>
      <c r="AR298" s="128"/>
      <c r="AS298" s="128"/>
      <c r="AT298" s="128"/>
      <c r="AU298" s="128"/>
      <c r="AV298" s="128"/>
    </row>
    <row r="299" ht="16.5" customHeight="1">
      <c r="A299" s="172">
        <v>43894.0</v>
      </c>
      <c r="B299" s="173" t="s">
        <v>208</v>
      </c>
      <c r="F299" s="128"/>
      <c r="G299" s="128"/>
      <c r="H299" s="128"/>
      <c r="I299" s="128"/>
      <c r="L299" s="128"/>
      <c r="M299" s="128"/>
      <c r="N299" s="128"/>
      <c r="O299" s="128"/>
      <c r="P299" s="173">
        <v>6.0</v>
      </c>
      <c r="Q299" s="128"/>
      <c r="R299" s="128"/>
      <c r="S299" s="128"/>
      <c r="T299" s="128"/>
      <c r="U299" s="128"/>
      <c r="V299" s="168">
        <v>2.0</v>
      </c>
      <c r="W299" s="168">
        <v>10.0</v>
      </c>
      <c r="X299" s="168">
        <v>7.0</v>
      </c>
      <c r="Z299" s="161"/>
      <c r="AH299" s="128"/>
      <c r="AI299" s="162"/>
      <c r="AJ299" s="162"/>
      <c r="AK299" s="162"/>
      <c r="AL299" s="162"/>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H306" s="128"/>
      <c r="AI306" s="162"/>
      <c r="AJ306" s="162"/>
      <c r="AK306" s="162"/>
      <c r="AL306" s="162"/>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B308" s="128"/>
      <c r="AD308" s="128"/>
      <c r="AH308" s="128"/>
      <c r="AI308" s="162"/>
      <c r="AJ308" s="162"/>
      <c r="AK308" s="162"/>
      <c r="AL308" s="162"/>
      <c r="AM308" s="128"/>
      <c r="AN308" s="128"/>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ECA1CA83-49EB-4526-A2C2-9EB13A88129D}" filter="1" showAutoFilter="1">
      <autoFilter ref="$A$2:$AI$3005">
        <filterColumn colId="1">
          <filters/>
        </filterColumn>
      </autoFilter>
    </customSheetView>
    <customSheetView guid="{AEC56A7C-6B37-4D0B-9FFD-4EABE41F7C99}" filter="1" showAutoFilter="1">
      <autoFilter ref="$A$2:$AI$3005">
        <filterColumn colId="1">
          <filters/>
        </filterColumn>
      </autoFilter>
    </customSheetView>
    <customSheetView guid="{8FB02958-7CB7-4001-9047-C20DCAE66E33}" filter="1" showAutoFilter="1">
      <autoFilter ref="$A$2:$AI$3005">
        <filterColumn colId="1">
          <filters/>
        </filterColumn>
      </autoFilter>
    </customSheetView>
    <customSheetView guid="{9FE50817-30D0-4AB1-9972-8414AD008906}" filter="1" showAutoFilter="1">
      <autoFilter ref="$A$2:$AI$3005">
        <filterColumn colId="1">
          <filters/>
        </filterColumn>
      </autoFilter>
    </customSheetView>
    <customSheetView guid="{E1D7E346-E54C-4BFC-B2FF-725C820475BD}" filter="1" showAutoFilter="1">
      <autoFilter ref="$A$2:$AI$3005">
        <filterColumn colId="1">
          <filters blank="1"/>
        </filterColumn>
        <sortState ref="A2:AI3005">
          <sortCondition ref="B2:B3005"/>
        </sortState>
      </autoFilter>
    </customSheetView>
    <customSheetView guid="{59EF398B-AB70-4F29-9655-4CA23EFD1DCF}" filter="1" showAutoFilter="1">
      <autoFilter ref="$A$2:$AI$3005">
        <filterColumn colId="1">
          <filters/>
        </filterColumn>
      </autoFilter>
    </customSheetView>
    <customSheetView guid="{563E810A-39A2-45F9-BB70-F08E53589036}" filter="1" showAutoFilter="1">
      <autoFilter ref="$A$2:$AI$3005">
        <filterColumn colId="1">
          <filters/>
        </filterColumn>
      </autoFilter>
    </customSheetView>
    <customSheetView guid="{A5A23A26-7BBE-46F4-97E0-027D51B898CF}" filter="1" showAutoFilter="1">
      <autoFilter ref="$A$2:$AI$3005">
        <filterColumn colId="1">
          <filters/>
        </filterColumn>
      </autoFilter>
    </customSheetView>
    <customSheetView guid="{C913F813-7EE8-4BC1-BF8D-CEE98ED5948A}" filter="1" showAutoFilter="1">
      <autoFilter ref="$A$2:$AI$3005">
        <filterColumn colId="1">
          <filters/>
        </filterColumn>
      </autoFilter>
    </customSheetView>
    <customSheetView guid="{B0FBCB0C-5440-469B-B6C3-8B74B0766DD4}" filter="1" showAutoFilter="1">
      <autoFilter ref="$A$2:$AI$3005">
        <filterColumn colId="1">
          <filters/>
        </filterColumn>
      </autoFilter>
    </customSheetView>
    <customSheetView guid="{1F6F7DBF-968C-4665-8180-DD00B27B32F6}" filter="1" showAutoFilter="1">
      <autoFilter ref="$A$2:$AI$3005">
        <filterColumn colId="1">
          <filters/>
        </filterColumn>
      </autoFilter>
    </customSheetView>
    <customSheetView guid="{7C7DD275-BEF5-426C-AEE8-E4B4D49EF5D6}" filter="1" showAutoFilter="1">
      <autoFilter ref="$A$2:$AI$3005">
        <filterColumn colId="1">
          <filters/>
        </filterColumn>
      </autoFilter>
    </customSheetView>
    <customSheetView guid="{D6758A69-06A4-4D56-9891-4F59A514054A}" filter="1" showAutoFilter="1">
      <autoFilter ref="$A$2:$AI$3005">
        <filterColumn colId="1">
          <filters/>
        </filterColumn>
      </autoFilter>
    </customSheetView>
    <customSheetView guid="{8D5DC446-BBF5-429A-8220-42CAC7285551}" filter="1" showAutoFilter="1">
      <autoFilter ref="$A$2:$AI$3005">
        <filterColumn colId="1">
          <filters/>
        </filterColumn>
      </autoFilter>
    </customSheetView>
    <customSheetView guid="{78F1A355-2550-4597-AA01-3A647DD6BCF3}" filter="1" showAutoFilter="1">
      <autoFilter ref="$A$2:$AI$3005">
        <sortState ref="A2:AI3005">
          <sortCondition descending="1" ref="B2:B3005"/>
        </sortState>
      </autoFilter>
    </customSheetView>
    <customSheetView guid="{3CF29B03-E13B-4AC3-BDC8-2D4C7A9B895F}" filter="1" showAutoFilter="1">
      <autoFilter ref="$A$2:$AI$3005">
        <filterColumn colId="1">
          <filters/>
        </filterColumn>
      </autoFilter>
    </customSheetView>
    <customSheetView guid="{7940FCF7-BCD2-4983-B196-239FB41777CC}" filter="1" showAutoFilter="1">
      <autoFilter ref="$A$2:$AI$3005">
        <filterColumn colId="1">
          <filters>
            <filter val="NH"/>
          </filters>
        </filterColumn>
      </autoFilter>
    </customSheetView>
    <customSheetView guid="{657642B3-84AB-4A53-8BEF-79F93077E486}" filter="1" showAutoFilter="1">
      <autoFilter ref="$A$2:$AI$3005">
        <filterColumn colId="1">
          <filters/>
        </filterColumn>
      </autoFilter>
    </customSheetView>
    <customSheetView guid="{5BEEE79D-D3C2-4EF8-BE99-E4819AA03701}" filter="1" showAutoFilter="1">
      <autoFilter ref="$A$2:$AI$3005">
        <filterColumn colId="1">
          <filters/>
        </filterColumn>
      </autoFilter>
    </customSheetView>
    <customSheetView guid="{9C063EE1-C351-4270-A178-E5015BC3AA29}" filter="1" showAutoFilter="1">
      <autoFilter ref="$A$2:$AI$3005">
        <filterColumn colId="1">
          <filters blank="1"/>
        </filterColumn>
      </autoFilter>
    </customSheetView>
    <customSheetView guid="{8DD8D1CD-142B-41A1-82D3-AAC744FCB4CA}" filter="1" showAutoFilter="1">
      <autoFilter ref="$A$2:$AI$3005">
        <filterColumn colId="1">
          <filters blank="1"/>
        </filterColumn>
        <sortState ref="A2:AI3005">
          <sortCondition ref="B2:B3005"/>
        </sortState>
      </autoFilter>
    </customSheetView>
    <customSheetView guid="{5BEEE79D-D3C2-4EF8-BE99-E4819AA03701}" filter="1" showAutoFilter="1">
      <autoFilter ref="$A$2:$AI$3005">
        <filterColumn colId="1">
          <filters blank="1"/>
        </filterColumn>
      </autoFilter>
    </customSheetView>
    <customSheetView guid="{8B7679BE-9520-42E0-9911-4313B6EFDD08}" filter="1" showAutoFilter="1">
      <autoFilter ref="$A$2:$AI$3005">
        <sortState ref="A2:AI3005">
          <sortCondition ref="B2:B3005"/>
        </sortState>
      </autoFilter>
    </customSheetView>
    <customSheetView guid="{43874A1D-C3E9-4A35-A9E2-2FBC597432C6}" filter="1" showAutoFilter="1">
      <autoFilter ref="$A$2:$AI$3005">
        <filterColumn colId="1">
          <filters/>
        </filterColumn>
      </autoFilter>
    </customSheetView>
    <customSheetView guid="{0A51C4DE-8622-4A2D-BF41-950CECF6C24C}" filter="1" showAutoFilter="1">
      <autoFilter ref="$A$2:$AI$3005">
        <filterColumn colId="1">
          <filters/>
        </filterColumn>
      </autoFilter>
    </customSheetView>
    <customSheetView guid="{ACBEBF91-2DEF-44BD-9231-DD7F79E101EA}" filter="1" showAutoFilter="1">
      <autoFilter ref="$A$2:$AI$3005">
        <filterColumn colId="1">
          <filters/>
        </filterColumn>
      </autoFilter>
    </customSheetView>
    <customSheetView guid="{ACD351F2-417E-4BD7-BBCD-F920F252F812}" filter="1" showAutoFilter="1">
      <autoFilter ref="$A$2:$AI$3005">
        <filterColumn colId="1">
          <filters/>
        </filterColumn>
      </autoFilter>
    </customSheetView>
    <customSheetView guid="{80941854-E4A6-406A-8DC2-AE1BF11F4D0E}" filter="1" showAutoFilter="1">
      <autoFilter ref="$A$2:$AI$3005">
        <filterColumn colId="1">
          <filters/>
        </filterColumn>
      </autoFilter>
    </customSheetView>
    <customSheetView guid="{53A66797-97C5-4811-B81F-8A9CE932CAEF}" filter="1" showAutoFilter="1">
      <autoFilter ref="$A$2:$AI$3005">
        <filterColumn colId="1">
          <filters/>
        </filterColumn>
      </autoFilter>
    </customSheetView>
    <customSheetView guid="{ED480F8D-7BA2-4792-9FFD-2A306B5C71D4}" filter="1" showAutoFilter="1">
      <autoFilter ref="$A$2:$AI$3005">
        <filterColumn colId="1">
          <filters/>
        </filterColumn>
      </autoFilter>
    </customSheetView>
    <customSheetView guid="{339A94DF-42B8-446A-AACB-88CB56E0EA8C}" filter="1" showAutoFilter="1">
      <autoFilter ref="$A$2:$AI$3005">
        <filterColumn colId="1">
          <filters/>
        </filterColumn>
      </autoFilter>
    </customSheetView>
    <customSheetView guid="{DF5F7DB4-E0E2-4F98-8029-DFC548C5FFAF}" filter="1" showAutoFilter="1">
      <autoFilter ref="$A$2:$AI$3005">
        <filterColumn colId="1">
          <filters/>
        </filterColumn>
      </autoFilter>
    </customSheetView>
    <customSheetView guid="{9283134D-B3D5-46C3-9AC1-219A7C99A489}" filter="1" showAutoFilter="1">
      <autoFilter ref="$A$2:$AI$3005">
        <filterColumn colId="1">
          <filters/>
        </filterColumn>
      </autoFilter>
    </customSheetView>
    <customSheetView guid="{28E847FA-4802-4196-B2E1-027B2A1737A4}" filter="1" showAutoFilter="1">
      <autoFilter ref="$A$2:$AI$3005">
        <filterColumn colId="1">
          <filters blank="1"/>
        </filterColumn>
      </autoFilter>
    </customSheetView>
    <customSheetView guid="{68D70063-8B2C-490D-83B3-E9352C0D83CA}" filter="1" showAutoFilter="1">
      <autoFilter ref="$A$2:$AI$3005">
        <filterColumn colId="1">
          <filters/>
        </filterColumn>
      </autoFilter>
    </customSheetView>
    <customSheetView guid="{81323228-8ECC-4742-87E2-5C6D2DED11C2}" filter="1" showAutoFilter="1">
      <autoFilter ref="$A$2:$AI$3005">
        <filterColumn colId="1">
          <filters/>
        </filterColumn>
      </autoFilter>
    </customSheetView>
    <customSheetView guid="{FCB5B6C7-D5A9-426E-8D73-339190C55DD0}" filter="1" showAutoFilter="1">
      <autoFilter ref="$A$2:$AI$3005">
        <filterColumn colId="1">
          <filters/>
        </filterColumn>
      </autoFilter>
    </customSheetView>
    <customSheetView guid="{84DCC8BC-2D82-48E8-9FEB-E93AB3F9EDBF}" filter="1" showAutoFilter="1">
      <autoFilter ref="$A$2:$AI$3005">
        <filterColumn colId="1">
          <filters blank="1"/>
        </filterColumn>
      </autoFilter>
    </customSheetView>
    <customSheetView guid="{09F30A69-C339-437E-9B48-C6D71DED26DD}" filter="1" showAutoFilter="1">
      <autoFilter ref="$A$2:$AI$3005">
        <filterColumn colId="1">
          <filters/>
        </filterColumn>
      </autoFilter>
    </customSheetView>
    <customSheetView guid="{0ED3ADFF-2CA0-46C1-8EEC-22ACD3B1D8F9}" filter="1" showAutoFilter="1">
      <autoFilter ref="$A$2:$AI$3005">
        <filterColumn colId="1">
          <filters/>
        </filterColumn>
      </autoFilter>
    </customSheetView>
    <customSheetView guid="{3D96D15B-6CF7-4243-B18F-922044E97539}" filter="1" showAutoFilter="1">
      <autoFilter ref="$A$2:$AI$3005">
        <filterColumn colId="1">
          <filters blank="1"/>
        </filterColumn>
      </autoFilter>
    </customSheetView>
    <customSheetView guid="{14940FA2-5572-4975-BBE6-884DBF89A7E4}" filter="1" showAutoFilter="1">
      <autoFilter ref="$A$2:$AI$3005">
        <filterColumn colId="1">
          <filters/>
        </filterColumn>
      </autoFilter>
    </customSheetView>
    <customSheetView guid="{E3B5EC45-E579-43F7-8013-3B8B505C1237}" filter="1" showAutoFilter="1">
      <autoFilter ref="$A$2:$AI$3005">
        <filterColumn colId="1">
          <filters/>
        </filterColumn>
      </autoFilter>
    </customSheetView>
    <customSheetView guid="{F94EBFFF-0510-4716-998B-94CDB6B779C7}" filter="1" showAutoFilter="1">
      <autoFilter ref="$A$2:$AI$3005">
        <filterColumn colId="1">
          <filters/>
        </filterColumn>
      </autoFilter>
    </customSheetView>
    <customSheetView guid="{3A52064A-E059-48F1-917A-D3E75B11A78F}" filter="1" showAutoFilter="1">
      <autoFilter ref="$A$2:$AI$3005">
        <filterColumn colId="1">
          <filters/>
        </filterColumn>
      </autoFilter>
    </customSheetView>
    <customSheetView guid="{A9587BE4-0AAB-47B6-8DB1-0149010137B3}" filter="1" showAutoFilter="1">
      <autoFilter ref="$A$2:$AI$3005">
        <filterColumn colId="1">
          <filters blank="1"/>
        </filterColumn>
      </autoFilter>
    </customSheetView>
    <customSheetView guid="{89DC864F-8A27-4CAF-AC5A-0175D2B954A8}" filter="1" showAutoFilter="1">
      <autoFilter ref="$A$2:$AI$3005">
        <filterColumn colId="1">
          <filters/>
        </filterColumn>
      </autoFilter>
    </customSheetView>
    <customSheetView guid="{D8B82D5F-5AA0-43B2-B519-A28AB267F609}" filter="1" showAutoFilter="1">
      <autoFilter ref="$A$2:$AI$3005">
        <filterColumn colId="1">
          <filters/>
        </filterColumn>
      </autoFilter>
    </customSheetView>
    <customSheetView guid="{CE2EDC92-601C-4BCF-AC86-A46D6811E4EF}" filter="1" showAutoFilter="1">
      <autoFilter ref="$A$2:$AI$3005">
        <sortState ref="A2:AI3005">
          <sortCondition ref="B2:B3005"/>
        </sortState>
      </autoFilter>
    </customSheetView>
    <customSheetView guid="{132A98EE-A652-47A3-8573-75AD0C980F36}" filter="1" showAutoFilter="1">
      <autoFilter ref="$A$2:$AI$3005">
        <filterColumn colId="1">
          <filters/>
        </filterColumn>
      </autoFilter>
    </customSheetView>
    <customSheetView guid="{5DA3A77B-9A82-44FB-A3B4-747F3AE19978}" filter="1" showAutoFilter="1">
      <autoFilter ref="$A$2:$AI$3005">
        <filterColumn colId="1">
          <filters/>
        </filterColumn>
      </autoFilter>
    </customSheetView>
    <customSheetView guid="{25D3ACFD-9469-42FE-99F9-4133C718E0FC}" filter="1" showAutoFilter="1">
      <autoFilter ref="$A$2:$AI$3005">
        <filterColumn colId="1">
          <filters blank="1"/>
        </filterColumn>
      </autoFilter>
    </customSheetView>
    <customSheetView guid="{D1D7A882-ACA8-467B-A35D-7ABAD4B7BED0}" filter="1" showAutoFilter="1">
      <autoFilter ref="$A$2:$AI$3005">
        <filterColumn colId="1">
          <filters/>
        </filterColumn>
      </autoFilter>
    </customSheetView>
    <customSheetView guid="{BBE85C0D-F789-45A1-9C5D-FE855D34B0A2}" filter="1" showAutoFilter="1">
      <autoFilter ref="$A$2:$AI$3005">
        <filterColumn colId="1">
          <filters blank="1"/>
        </filterColumn>
      </autoFilter>
    </customSheetView>
    <customSheetView guid="{67B2A20B-830C-421E-A7B7-75E96CF5D2C2}" filter="1" showAutoFilter="1">
      <autoFilter ref="$A$2:$AI$3005">
        <filterColumn colId="1">
          <filters blank="1"/>
        </filterColumn>
      </autoFilter>
    </customSheetView>
    <customSheetView guid="{B8B031C7-297B-4C6F-8471-18F4030AC571}" filter="1" showAutoFilter="1">
      <autoFilter ref="$A$2:$AI$3005">
        <filterColumn colId="1">
          <filters/>
        </filterColumn>
      </autoFilter>
    </customSheetView>
    <customSheetView guid="{115CE58F-8ECA-40D8-9EA1-2E11DFD4B1AA}" filter="1" showAutoFilter="1">
      <autoFilter ref="$A$2:$AI$3005">
        <filterColumn colId="1">
          <filters/>
        </filterColumn>
      </autoFilter>
    </customSheetView>
    <customSheetView guid="{8BAB726A-3AE3-4145-A391-8E01CF0B2BDE}" filter="1" showAutoFilter="1">
      <autoFilter ref="$A$2:$AI$3005">
        <filterColumn colId="1">
          <filters blank="1"/>
        </filterColumn>
      </autoFilter>
    </customSheetView>
    <customSheetView guid="{98554044-C184-471D-9911-F8A628FB45A4}" filter="1" showAutoFilter="1">
      <autoFilter ref="$A$2:$AI$3005">
        <filterColumn colId="1">
          <filters/>
        </filterColumn>
      </autoFilter>
    </customSheetView>
    <customSheetView guid="{0058ADCA-6EC4-4620-89A8-EA473D6071C6}" filter="1" showAutoFilter="1">
      <autoFilter ref="$A$2:$AI$3005">
        <filterColumn colId="1">
          <filters/>
        </filterColumn>
      </autoFilter>
    </customSheetView>
    <customSheetView guid="{4C8753D4-6D99-4C3C-A5BA-42B22AFCD711}" filter="1" showAutoFilter="1">
      <autoFilter ref="$A$2:$AI$3005"/>
    </customSheetView>
    <customSheetView guid="{0E9B69A3-AA07-4628-A1EF-B1018583E8ED}" filter="1" showAutoFilter="1">
      <autoFilter ref="$A$2:$AP$3005">
        <filterColumn colId="1">
          <filters blank="1"/>
        </filterColumn>
      </autoFilter>
    </customSheetView>
    <customSheetView guid="{4FC2001A-D4BE-498E-AF49-E3783418C457}" filter="1" showAutoFilter="1">
      <autoFilter ref="$A$2:$AP$3005">
        <sortState ref="A2:AP3005">
          <sortCondition ref="B2:B3005"/>
        </sortState>
      </autoFilter>
    </customSheetView>
  </customSheetViews>
  <drawing r:id="rId1"/>
</worksheet>
</file>