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0" yWindow="465" windowWidth="24240" windowHeight="13740" tabRatio="567"/>
  </bookViews>
  <sheets>
    <sheet name="F40 Schedule" sheetId="14" r:id="rId1"/>
    <sheet name="Frame Work" sheetId="15" r:id="rId2"/>
    <sheet name="Mapping" sheetId="16" r:id="rId3"/>
    <sheet name="Ranking" sheetId="8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15"/>
  <c r="U13"/>
  <c r="S13"/>
  <c r="R13"/>
  <c r="Q13"/>
  <c r="P13"/>
  <c r="O13"/>
  <c r="N13"/>
  <c r="V12"/>
  <c r="U12"/>
  <c r="S12"/>
  <c r="R12"/>
  <c r="Q12"/>
  <c r="P12"/>
  <c r="O12"/>
  <c r="N12"/>
  <c r="V11"/>
  <c r="U11"/>
  <c r="S11"/>
  <c r="R11"/>
  <c r="Q11"/>
  <c r="P11"/>
  <c r="O11"/>
  <c r="N11"/>
  <c r="V10"/>
  <c r="U10"/>
  <c r="Q10"/>
  <c r="P10"/>
  <c r="O10"/>
  <c r="N10"/>
  <c r="V9"/>
  <c r="U9"/>
  <c r="S9"/>
  <c r="R9"/>
  <c r="Q9"/>
  <c r="P9"/>
  <c r="O9"/>
  <c r="N9"/>
  <c r="V8"/>
  <c r="U8"/>
  <c r="S8"/>
  <c r="R8"/>
  <c r="Q8"/>
  <c r="P8"/>
  <c r="O8"/>
  <c r="N8"/>
  <c r="V7"/>
  <c r="U7"/>
  <c r="S7"/>
  <c r="R7"/>
  <c r="Q7"/>
  <c r="P7"/>
  <c r="O7"/>
  <c r="N7"/>
  <c r="V6"/>
  <c r="U6"/>
  <c r="S6"/>
  <c r="R6"/>
  <c r="Q6"/>
  <c r="P6"/>
  <c r="O6"/>
  <c r="N6"/>
  <c r="V5"/>
  <c r="U5"/>
  <c r="Q5"/>
  <c r="P5"/>
  <c r="O5"/>
  <c r="N5"/>
  <c r="V4"/>
  <c r="U4"/>
  <c r="S4"/>
  <c r="R4"/>
  <c r="Q4"/>
  <c r="P4"/>
  <c r="O4"/>
  <c r="N4"/>
  <c r="V3"/>
  <c r="U3"/>
  <c r="S3"/>
  <c r="R3"/>
  <c r="Q3"/>
  <c r="P3"/>
  <c r="O3"/>
  <c r="N3"/>
  <c r="V2"/>
  <c r="U2"/>
  <c r="S2"/>
  <c r="R2"/>
  <c r="Q2"/>
  <c r="P2"/>
  <c r="O2"/>
  <c r="N2"/>
  <c r="C6"/>
  <c r="C10"/>
  <c r="C14"/>
  <c r="C18"/>
  <c r="C22"/>
  <c r="C26"/>
  <c r="C29"/>
  <c r="C33"/>
  <c r="C37"/>
  <c r="C40"/>
  <c r="C44"/>
  <c r="C48"/>
  <c r="C52"/>
  <c r="C56"/>
  <c r="C60"/>
  <c r="C63"/>
  <c r="C67"/>
  <c r="C71"/>
  <c r="S14"/>
  <c r="R14"/>
  <c r="Q14"/>
  <c r="P14"/>
  <c r="O14"/>
  <c r="N14"/>
  <c r="X13"/>
  <c r="T13"/>
  <c r="X12"/>
  <c r="T12"/>
  <c r="X11"/>
  <c r="T11"/>
  <c r="X10"/>
  <c r="T10"/>
  <c r="X9"/>
  <c r="T9"/>
  <c r="X8"/>
  <c r="T8"/>
  <c r="X7"/>
  <c r="T7"/>
  <c r="X6"/>
  <c r="T6"/>
  <c r="X5"/>
  <c r="T5"/>
  <c r="X4"/>
  <c r="T4"/>
  <c r="X3"/>
  <c r="T3"/>
  <c r="X2"/>
  <c r="T2"/>
  <c r="P13" i="14"/>
  <c r="Q13"/>
  <c r="N13"/>
  <c r="W13"/>
  <c r="P12"/>
  <c r="Q12"/>
  <c r="N12"/>
  <c r="W12"/>
  <c r="P11"/>
  <c r="Q11"/>
  <c r="N11"/>
  <c r="W11"/>
  <c r="P10"/>
  <c r="Q10"/>
  <c r="N10"/>
  <c r="W10"/>
  <c r="P9"/>
  <c r="Q9"/>
  <c r="N9"/>
  <c r="W9"/>
  <c r="P8"/>
  <c r="Q8"/>
  <c r="N8"/>
  <c r="W8"/>
  <c r="P7"/>
  <c r="Q7"/>
  <c r="N7"/>
  <c r="W7"/>
  <c r="P6"/>
  <c r="Q6"/>
  <c r="N6"/>
  <c r="W6"/>
  <c r="P5"/>
  <c r="Q5"/>
  <c r="N5"/>
  <c r="W5"/>
  <c r="P4"/>
  <c r="Q4"/>
  <c r="N4"/>
  <c r="W4"/>
  <c r="P3"/>
  <c r="Q3"/>
  <c r="N3"/>
  <c r="W3"/>
  <c r="P2"/>
  <c r="Q2"/>
  <c r="N2"/>
  <c r="W2"/>
  <c r="U13"/>
  <c r="U12"/>
  <c r="U11"/>
  <c r="U10"/>
  <c r="U9"/>
  <c r="U8"/>
  <c r="U7"/>
  <c r="U6"/>
  <c r="U5"/>
  <c r="U4"/>
  <c r="U2"/>
  <c r="V13"/>
  <c r="V12"/>
  <c r="V11"/>
  <c r="V10"/>
  <c r="V9"/>
  <c r="V8"/>
  <c r="V7"/>
  <c r="V6"/>
  <c r="V5"/>
  <c r="V4"/>
  <c r="V3"/>
  <c r="U3"/>
  <c r="V2"/>
  <c r="O13"/>
  <c r="R13"/>
  <c r="S13"/>
  <c r="O12"/>
  <c r="R12"/>
  <c r="S12"/>
  <c r="O11"/>
  <c r="R11"/>
  <c r="S11"/>
  <c r="O10"/>
  <c r="R10"/>
  <c r="S10"/>
  <c r="O9"/>
  <c r="R9"/>
  <c r="S9"/>
  <c r="O8"/>
  <c r="R8"/>
  <c r="S8"/>
  <c r="O7"/>
  <c r="R7"/>
  <c r="S7"/>
  <c r="O6"/>
  <c r="R6"/>
  <c r="S6"/>
  <c r="O5"/>
  <c r="R5"/>
  <c r="S5"/>
  <c r="O4"/>
  <c r="R4"/>
  <c r="S4"/>
  <c r="O3"/>
  <c r="R3"/>
  <c r="S3"/>
  <c r="O2"/>
  <c r="R2"/>
  <c r="S2"/>
  <c r="C6"/>
  <c r="C10"/>
  <c r="C14"/>
  <c r="C18"/>
  <c r="C22"/>
  <c r="C26"/>
  <c r="C28"/>
  <c r="C32"/>
  <c r="C36"/>
  <c r="C39"/>
  <c r="C43"/>
  <c r="C47"/>
  <c r="C51"/>
  <c r="C55"/>
  <c r="C59"/>
  <c r="C61"/>
  <c r="C65"/>
  <c r="C69"/>
  <c r="T12"/>
  <c r="Q14"/>
  <c r="T13"/>
  <c r="T5"/>
  <c r="T8"/>
  <c r="P14"/>
  <c r="T4"/>
  <c r="S14"/>
  <c r="T3"/>
  <c r="T10"/>
  <c r="O14"/>
  <c r="T6"/>
  <c r="N14"/>
  <c r="R14"/>
  <c r="T9"/>
  <c r="T11"/>
  <c r="T7"/>
  <c r="T2"/>
</calcChain>
</file>

<file path=xl/sharedStrings.xml><?xml version="1.0" encoding="utf-8"?>
<sst xmlns="http://schemas.openxmlformats.org/spreadsheetml/2006/main" count="638" uniqueCount="118">
  <si>
    <t>Bloomer</t>
  </si>
  <si>
    <t>Murphy</t>
  </si>
  <si>
    <t>Mirage</t>
  </si>
  <si>
    <t>Heritage</t>
  </si>
  <si>
    <t>Lyon Oaks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</si>
  <si>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</si>
  <si>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</si>
  <si>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</si>
  <si>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</si>
  <si>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</si>
  <si>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</si>
  <si>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</si>
  <si>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</si>
  <si>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</si>
  <si>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</si>
  <si>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</si>
  <si>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</si>
  <si>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Week</t>
  </si>
  <si>
    <t>V</t>
  </si>
  <si>
    <t>Labor Day Long Weekend</t>
  </si>
  <si>
    <t>Independence Day Long Weekend</t>
  </si>
  <si>
    <t>The Schedule is prepared using the following template from the website www.printyourbrackets.com</t>
  </si>
  <si>
    <t>Home</t>
  </si>
  <si>
    <t>Away</t>
  </si>
  <si>
    <t>FINALS</t>
  </si>
  <si>
    <t>Ground
Date</t>
  </si>
  <si>
    <t>Tally</t>
  </si>
  <si>
    <t>v</t>
  </si>
  <si>
    <t>TEAMS 
vs GROUNDS</t>
  </si>
  <si>
    <t>Reserve Day for Semi Finals</t>
  </si>
  <si>
    <t>Reserve Day for Finals</t>
  </si>
  <si>
    <t>GAME 61</t>
  </si>
  <si>
    <t>GAME 62</t>
  </si>
  <si>
    <t>GAME 63</t>
  </si>
  <si>
    <t>GAME 64</t>
  </si>
  <si>
    <t>GAME 65</t>
  </si>
  <si>
    <t>GAME 66</t>
  </si>
  <si>
    <t>GAME 67</t>
  </si>
  <si>
    <r>
      <rPr>
        <sz val="11"/>
        <color rgb="FFFF0000"/>
        <rFont val="Calibri"/>
        <family val="2"/>
        <scheme val="minor"/>
      </rPr>
      <t>QF1</t>
    </r>
    <r>
      <rPr>
        <sz val="11"/>
        <color theme="1"/>
        <rFont val="Calibri"/>
        <family val="2"/>
        <scheme val="minor"/>
      </rPr>
      <t xml:space="preserve">
[1 vs 8]</t>
    </r>
  </si>
  <si>
    <r>
      <rPr>
        <sz val="11"/>
        <color rgb="FFFF0000"/>
        <rFont val="Calibri"/>
        <family val="2"/>
        <scheme val="minor"/>
      </rPr>
      <t>QF2</t>
    </r>
    <r>
      <rPr>
        <sz val="11"/>
        <color theme="1"/>
        <rFont val="Calibri"/>
        <family val="2"/>
        <scheme val="minor"/>
      </rPr>
      <t xml:space="preserve">
[2 vs 7]</t>
    </r>
  </si>
  <si>
    <r>
      <rPr>
        <sz val="11"/>
        <color rgb="FFFF0000"/>
        <rFont val="Calibri"/>
        <family val="2"/>
        <scheme val="minor"/>
      </rPr>
      <t>QF3</t>
    </r>
    <r>
      <rPr>
        <sz val="11"/>
        <color theme="1"/>
        <rFont val="Calibri"/>
        <family val="2"/>
        <scheme val="minor"/>
      </rPr>
      <t xml:space="preserve">
[3 vs 6]</t>
    </r>
  </si>
  <si>
    <r>
      <rPr>
        <sz val="11"/>
        <color rgb="FFFF0000"/>
        <rFont val="Calibri"/>
        <family val="2"/>
        <scheme val="minor"/>
      </rPr>
      <t>QF4</t>
    </r>
    <r>
      <rPr>
        <sz val="11"/>
        <color theme="1"/>
        <rFont val="Calibri"/>
        <family val="2"/>
        <scheme val="minor"/>
      </rPr>
      <t xml:space="preserve">
[4 vs 5]</t>
    </r>
  </si>
  <si>
    <r>
      <t xml:space="preserve">SF1
</t>
    </r>
    <r>
      <rPr>
        <sz val="11"/>
        <rFont val="Calibri"/>
        <family val="2"/>
        <scheme val="minor"/>
      </rPr>
      <t xml:space="preserve">Winner
</t>
    </r>
    <r>
      <rPr>
        <sz val="10"/>
        <rFont val="Calibri"/>
        <family val="2"/>
        <scheme val="minor"/>
      </rPr>
      <t>{QF1 vs QF4}</t>
    </r>
  </si>
  <si>
    <r>
      <t xml:space="preserve">SF2
</t>
    </r>
    <r>
      <rPr>
        <sz val="11"/>
        <rFont val="Calibri"/>
        <family val="2"/>
        <scheme val="minor"/>
      </rPr>
      <t xml:space="preserve">Winner
</t>
    </r>
    <r>
      <rPr>
        <sz val="10"/>
        <rFont val="Calibri"/>
        <family val="2"/>
        <scheme val="minor"/>
      </rPr>
      <t>{QF2 vs QF3}</t>
    </r>
  </si>
  <si>
    <t>Diversity Cup 2016</t>
  </si>
  <si>
    <t xml:space="preserve">Ranking </t>
  </si>
  <si>
    <t>Teams</t>
  </si>
  <si>
    <t>Short Name</t>
  </si>
  <si>
    <t>Novi CC</t>
  </si>
  <si>
    <t>Royal Knights CC</t>
  </si>
  <si>
    <t>Macomb CC</t>
  </si>
  <si>
    <t>Greater Detroit CC</t>
  </si>
  <si>
    <t>Metro Detroit CC</t>
  </si>
  <si>
    <t>NVCC</t>
  </si>
  <si>
    <t>RKCC</t>
  </si>
  <si>
    <t>MACC</t>
  </si>
  <si>
    <t>GDCC</t>
  </si>
  <si>
    <t>MDCC</t>
  </si>
  <si>
    <t>Michigan Premier CC</t>
  </si>
  <si>
    <t>Detroit Super Kings CC</t>
  </si>
  <si>
    <t xml:space="preserve">Comments </t>
  </si>
  <si>
    <t>Winners 2015</t>
  </si>
  <si>
    <t>Runners 2015</t>
  </si>
  <si>
    <t>MPCC</t>
  </si>
  <si>
    <t>DSKC</t>
  </si>
  <si>
    <t>Troy CC Detroit Indians</t>
  </si>
  <si>
    <t xml:space="preserve">United Cricket Club </t>
  </si>
  <si>
    <t>UNCC</t>
  </si>
  <si>
    <t>TCAT</t>
  </si>
  <si>
    <t>Troy Cricket Association Team</t>
  </si>
  <si>
    <t>Rose city of Windsor CC</t>
  </si>
  <si>
    <t>Greater Troy Tigers CC</t>
  </si>
  <si>
    <t>GTTC</t>
  </si>
  <si>
    <t>ROSE</t>
  </si>
  <si>
    <t>Royal Knights CC - Terminators</t>
  </si>
  <si>
    <t>Cavaliers Cricket Club of Windsor</t>
  </si>
  <si>
    <t>CAVS</t>
  </si>
  <si>
    <t>Detroit Super Kings Eagles</t>
  </si>
  <si>
    <t>Motown CC</t>
  </si>
  <si>
    <t>Royal Knights CC - Transformers</t>
  </si>
  <si>
    <t>RKTE</t>
  </si>
  <si>
    <t>DSKE</t>
  </si>
  <si>
    <t>TRCC</t>
  </si>
  <si>
    <t>Troy CC</t>
  </si>
  <si>
    <t>MOCC</t>
  </si>
  <si>
    <t>RKTR</t>
  </si>
  <si>
    <t>http://mich-ca.org/displayArticle.htm?id=153</t>
  </si>
  <si>
    <t>Reference</t>
  </si>
  <si>
    <t>Home
V
Away</t>
  </si>
  <si>
    <t>DTIN</t>
  </si>
  <si>
    <t>MPCJ</t>
  </si>
  <si>
    <t>Michigan Premier CC Jaguars</t>
  </si>
  <si>
    <t>CANTON LIBERTY FESTIVAL</t>
  </si>
  <si>
    <t>Beatty Park</t>
  </si>
  <si>
    <t>Beatty 
Park</t>
  </si>
  <si>
    <t>MEMORIAL DAY WEEKEND</t>
  </si>
  <si>
    <t>MACC, GDCC</t>
  </si>
  <si>
    <t>GTTC, GDCC</t>
  </si>
  <si>
    <t>GTTC, ROSE</t>
  </si>
  <si>
    <t>TCAT, UNCC</t>
  </si>
  <si>
    <t>BYE</t>
  </si>
  <si>
    <t>Bloomer, Lyon Oaks, Mirage</t>
  </si>
  <si>
    <t>MDCC, MPCJ</t>
  </si>
  <si>
    <t>Week 4</t>
  </si>
  <si>
    <t>WEEK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</si>
  <si>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</si>
  <si>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</si>
  <si>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</si>
  <si>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</si>
  <si>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</si>
  <si>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</si>
  <si>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</si>
  <si>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</si>
  <si>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Week 10</t>
  </si>
  <si>
    <t>Week 11</t>
  </si>
  <si>
    <t>PITCH REWORK
(Astro turf)</t>
  </si>
  <si>
    <t>ROUNDS vs WEEK 
MAP</t>
  </si>
  <si>
    <t>NVCC, RKCC,
DSKC,DTIN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</si>
</sst>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mediumGray"/>
    </fill>
    <fill>
      <patternFill patternType="solid">
        <fgColor theme="4"/>
      </patternFill>
    </fill>
    <fill>
      <patternFill patternType="gray0625">
        <bgColor theme="4" tint="0.79995117038483843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1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15" borderId="3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/>
    </xf>
    <xf numFmtId="0" fontId="0" fillId="0" borderId="11" xfId="1" applyFont="1" applyFill="1" applyBorder="1" applyAlignment="1">
      <alignment horizontal="center" vertical="center"/>
    </xf>
    <xf numFmtId="0" fontId="0" fillId="0" borderId="10" xfId="1" applyFont="1" applyFill="1" applyBorder="1" applyAlignment="1">
      <alignment vertical="center"/>
    </xf>
    <xf numFmtId="0" fontId="0" fillId="0" borderId="3" xfId="1" applyFont="1" applyFill="1" applyBorder="1" applyAlignment="1">
      <alignment horizontal="right" vertical="center"/>
    </xf>
    <xf numFmtId="0" fontId="2" fillId="0" borderId="0" xfId="2" applyAlignment="1" applyProtection="1"/>
    <xf numFmtId="0" fontId="1" fillId="3" borderId="10" xfId="1" applyFill="1" applyBorder="1" applyAlignment="1">
      <alignment vertical="center"/>
    </xf>
    <xf numFmtId="0" fontId="0" fillId="3" borderId="11" xfId="1" applyFont="1" applyFill="1" applyBorder="1" applyAlignment="1">
      <alignment horizontal="center" vertical="center"/>
    </xf>
    <xf numFmtId="0" fontId="1" fillId="3" borderId="3" xfId="1" applyFill="1" applyBorder="1" applyAlignment="1">
      <alignment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4" borderId="15" xfId="3" applyFont="1" applyBorder="1" applyAlignment="1">
      <alignment horizontal="center" vertical="center" wrapText="1"/>
    </xf>
    <xf numFmtId="164" fontId="1" fillId="5" borderId="15" xfId="1" applyNumberFormat="1" applyFill="1" applyBorder="1" applyAlignment="1">
      <alignment horizontal="center" vertical="center"/>
    </xf>
    <xf numFmtId="164" fontId="1" fillId="5" borderId="0" xfId="1" applyNumberFormat="1" applyFill="1" applyBorder="1" applyAlignment="1">
      <alignment horizontal="center" vertical="center"/>
    </xf>
    <xf numFmtId="164" fontId="1" fillId="5" borderId="16" xfId="1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64" fontId="0" fillId="0" borderId="7" xfId="1" applyNumberFormat="1" applyFont="1" applyFill="1" applyBorder="1" applyAlignment="1">
      <alignment horizontal="center" vertical="center"/>
    </xf>
    <xf numFmtId="0" fontId="1" fillId="3" borderId="2" xfId="1" applyFill="1" applyBorder="1" applyAlignment="1">
      <alignment vertical="center"/>
    </xf>
    <xf numFmtId="0" fontId="6" fillId="8" borderId="15" xfId="5" applyFont="1" applyFill="1" applyBorder="1" applyAlignment="1">
      <alignment horizontal="center" vertical="center" wrapText="1"/>
    </xf>
    <xf numFmtId="0" fontId="7" fillId="8" borderId="23" xfId="5" applyFont="1" applyFill="1" applyBorder="1" applyAlignment="1">
      <alignment horizontal="center" vertical="center" wrapText="1"/>
    </xf>
    <xf numFmtId="0" fontId="7" fillId="8" borderId="1" xfId="5" applyFont="1" applyFill="1" applyBorder="1" applyAlignment="1">
      <alignment vertical="center"/>
    </xf>
    <xf numFmtId="0" fontId="7" fillId="8" borderId="1" xfId="5" applyFont="1" applyFill="1" applyBorder="1" applyAlignment="1">
      <alignment horizontal="center" vertical="center" wrapText="1"/>
    </xf>
    <xf numFmtId="0" fontId="5" fillId="4" borderId="2" xfId="3" applyBorder="1" applyAlignment="1">
      <alignment horizontal="center" vertical="center"/>
    </xf>
    <xf numFmtId="0" fontId="5" fillId="4" borderId="10" xfId="3" applyBorder="1" applyAlignment="1">
      <alignment horizontal="center" vertical="center"/>
    </xf>
    <xf numFmtId="0" fontId="5" fillId="4" borderId="1" xfId="3" applyBorder="1" applyAlignment="1">
      <alignment horizontal="center" vertical="center" wrapText="1"/>
    </xf>
    <xf numFmtId="164" fontId="5" fillId="4" borderId="7" xfId="3" applyNumberFormat="1" applyBorder="1" applyAlignment="1">
      <alignment horizontal="center" vertical="center"/>
    </xf>
    <xf numFmtId="0" fontId="1" fillId="3" borderId="6" xfId="1" applyFill="1" applyBorder="1" applyAlignment="1">
      <alignment vertical="center"/>
    </xf>
    <xf numFmtId="0" fontId="0" fillId="0" borderId="27" xfId="0" applyBorder="1"/>
    <xf numFmtId="0" fontId="0" fillId="0" borderId="21" xfId="0" applyBorder="1" applyAlignment="1">
      <alignment horizontal="center" vertical="center"/>
    </xf>
    <xf numFmtId="0" fontId="0" fillId="0" borderId="17" xfId="1" applyFont="1" applyFill="1" applyBorder="1" applyAlignment="1">
      <alignment horizontal="right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1" fillId="11" borderId="17" xfId="6" applyBorder="1" applyAlignment="1">
      <alignment horizontal="left"/>
    </xf>
    <xf numFmtId="0" fontId="9" fillId="9" borderId="17" xfId="0" applyFont="1" applyFill="1" applyBorder="1" applyAlignment="1">
      <alignment horizontal="center" vertical="center"/>
    </xf>
    <xf numFmtId="0" fontId="0" fillId="0" borderId="29" xfId="0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0" xfId="3" applyFont="1" applyFill="1" applyBorder="1" applyAlignment="1">
      <alignment vertical="center"/>
    </xf>
    <xf numFmtId="0" fontId="5" fillId="6" borderId="30" xfId="4" applyBorder="1" applyAlignment="1">
      <alignment horizontal="center" vertical="center" wrapText="1"/>
    </xf>
    <xf numFmtId="0" fontId="5" fillId="6" borderId="31" xfId="4" applyBorder="1" applyAlignment="1">
      <alignment horizontal="center"/>
    </xf>
    <xf numFmtId="0" fontId="5" fillId="6" borderId="31" xfId="4" applyBorder="1" applyAlignment="1">
      <alignment horizontal="center" wrapText="1"/>
    </xf>
    <xf numFmtId="0" fontId="5" fillId="6" borderId="32" xfId="4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2" fillId="0" borderId="0" xfId="2" applyBorder="1" applyAlignment="1" applyProtection="1"/>
    <xf numFmtId="0" fontId="0" fillId="0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" xfId="1" applyFont="1" applyFill="1" applyBorder="1" applyAlignment="1">
      <alignment horizontal="right" vertical="center"/>
    </xf>
    <xf numFmtId="0" fontId="0" fillId="0" borderId="0" xfId="0" applyFill="1"/>
    <xf numFmtId="0" fontId="0" fillId="0" borderId="0" xfId="1" applyFont="1" applyFill="1" applyBorder="1" applyAlignment="1">
      <alignment vertical="center"/>
    </xf>
    <xf numFmtId="0" fontId="13" fillId="0" borderId="0" xfId="0" applyFont="1" applyBorder="1" applyAlignment="1">
      <alignment wrapText="1"/>
    </xf>
    <xf numFmtId="0" fontId="0" fillId="0" borderId="0" xfId="1" applyFont="1" applyFill="1" applyBorder="1" applyAlignment="1">
      <alignment horizontal="center" vertical="center"/>
    </xf>
    <xf numFmtId="0" fontId="14" fillId="14" borderId="23" xfId="5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4" borderId="2" xfId="0" applyFill="1" applyBorder="1"/>
    <xf numFmtId="0" fontId="13" fillId="14" borderId="1" xfId="0" applyFont="1" applyFill="1" applyBorder="1" applyAlignment="1">
      <alignment wrapText="1"/>
    </xf>
    <xf numFmtId="0" fontId="5" fillId="6" borderId="0" xfId="4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6" borderId="31" xfId="4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5" fillId="6" borderId="45" xfId="4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16" borderId="32" xfId="13" applyBorder="1" applyAlignment="1">
      <alignment horizontal="center" vertical="center"/>
    </xf>
    <xf numFmtId="0" fontId="5" fillId="17" borderId="30" xfId="14" applyBorder="1" applyAlignment="1">
      <alignment horizontal="center" vertical="center"/>
    </xf>
    <xf numFmtId="0" fontId="9" fillId="18" borderId="5" xfId="15" applyFont="1" applyBorder="1" applyAlignment="1">
      <alignment horizontal="center" vertical="center" wrapText="1"/>
    </xf>
    <xf numFmtId="0" fontId="9" fillId="6" borderId="30" xfId="4" applyFont="1" applyBorder="1" applyAlignment="1">
      <alignment horizontal="center" vertical="center" wrapText="1"/>
    </xf>
    <xf numFmtId="0" fontId="0" fillId="0" borderId="0" xfId="1" applyFont="1" applyFill="1" applyBorder="1" applyAlignment="1">
      <alignment horizontal="right" vertical="center"/>
    </xf>
    <xf numFmtId="0" fontId="7" fillId="0" borderId="0" xfId="5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3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1" fillId="0" borderId="0" xfId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16" borderId="2" xfId="13" applyBorder="1" applyAlignment="1">
      <alignment horizontal="center" vertical="center"/>
    </xf>
    <xf numFmtId="164" fontId="3" fillId="5" borderId="5" xfId="1" applyNumberFormat="1" applyFont="1" applyFill="1" applyBorder="1" applyAlignment="1">
      <alignment vertical="center"/>
    </xf>
    <xf numFmtId="164" fontId="3" fillId="5" borderId="7" xfId="1" applyNumberFormat="1" applyFont="1" applyFill="1" applyBorder="1" applyAlignment="1">
      <alignment vertical="center"/>
    </xf>
    <xf numFmtId="0" fontId="5" fillId="16" borderId="1" xfId="13" applyBorder="1" applyAlignment="1">
      <alignment horizontal="center" vertical="center"/>
    </xf>
    <xf numFmtId="0" fontId="5" fillId="4" borderId="0" xfId="3" applyFont="1" applyBorder="1" applyAlignment="1">
      <alignment horizontal="center" vertical="center" wrapText="1"/>
    </xf>
    <xf numFmtId="0" fontId="1" fillId="0" borderId="12" xfId="1" applyFill="1" applyBorder="1" applyAlignment="1">
      <alignment horizontal="center" vertical="center"/>
    </xf>
    <xf numFmtId="0" fontId="1" fillId="0" borderId="13" xfId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64" fontId="1" fillId="0" borderId="5" xfId="1" applyNumberFormat="1" applyFill="1" applyBorder="1" applyAlignment="1">
      <alignment horizontal="center" vertical="center"/>
    </xf>
    <xf numFmtId="164" fontId="1" fillId="0" borderId="7" xfId="1" applyNumberFormat="1" applyFill="1" applyBorder="1" applyAlignment="1">
      <alignment horizontal="center" vertical="center"/>
    </xf>
    <xf numFmtId="164" fontId="1" fillId="0" borderId="9" xfId="1" applyNumberFormat="1" applyFill="1" applyBorder="1" applyAlignment="1">
      <alignment horizontal="center" vertical="center"/>
    </xf>
    <xf numFmtId="164" fontId="1" fillId="0" borderId="24" xfId="1" applyNumberFormat="1" applyFill="1" applyBorder="1" applyAlignment="1">
      <alignment horizontal="center" vertical="center"/>
    </xf>
    <xf numFmtId="164" fontId="1" fillId="0" borderId="25" xfId="1" applyNumberFormat="1" applyFill="1" applyBorder="1" applyAlignment="1">
      <alignment horizontal="center" vertical="center"/>
    </xf>
    <xf numFmtId="164" fontId="1" fillId="0" borderId="26" xfId="1" applyNumberFormat="1" applyFill="1" applyBorder="1" applyAlignment="1">
      <alignment horizontal="center" vertical="center"/>
    </xf>
    <xf numFmtId="164" fontId="1" fillId="13" borderId="24" xfId="1" applyNumberFormat="1" applyFill="1" applyBorder="1" applyAlignment="1">
      <alignment horizontal="center" vertical="center"/>
    </xf>
    <xf numFmtId="164" fontId="1" fillId="13" borderId="25" xfId="1" applyNumberFormat="1" applyFill="1" applyBorder="1" applyAlignment="1">
      <alignment horizontal="center" vertical="center"/>
    </xf>
    <xf numFmtId="164" fontId="1" fillId="13" borderId="26" xfId="1" applyNumberFormat="1" applyFill="1" applyBorder="1" applyAlignment="1">
      <alignment horizontal="center" vertical="center"/>
    </xf>
    <xf numFmtId="0" fontId="1" fillId="19" borderId="12" xfId="1" applyFill="1" applyBorder="1" applyAlignment="1">
      <alignment horizontal="center" vertical="center"/>
    </xf>
    <xf numFmtId="0" fontId="1" fillId="19" borderId="13" xfId="1" applyFill="1" applyBorder="1" applyAlignment="1">
      <alignment horizontal="center" vertical="center"/>
    </xf>
    <xf numFmtId="0" fontId="1" fillId="19" borderId="14" xfId="1" applyFill="1" applyBorder="1" applyAlignment="1">
      <alignment horizontal="center" vertical="center"/>
    </xf>
    <xf numFmtId="0" fontId="0" fillId="5" borderId="12" xfId="1" applyFont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14" xfId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164" fontId="1" fillId="5" borderId="7" xfId="1" applyNumberFormat="1" applyFill="1" applyBorder="1" applyAlignment="1">
      <alignment horizontal="center" vertical="center"/>
    </xf>
    <xf numFmtId="164" fontId="1" fillId="5" borderId="9" xfId="1" applyNumberForma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3" fillId="5" borderId="15" xfId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3" fillId="5" borderId="16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0" fillId="10" borderId="1" xfId="1" applyFont="1" applyFill="1" applyBorder="1" applyAlignment="1">
      <alignment horizontal="center" vertical="center" wrapText="1"/>
    </xf>
    <xf numFmtId="0" fontId="0" fillId="10" borderId="2" xfId="1" applyFont="1" applyFill="1" applyBorder="1" applyAlignment="1">
      <alignment horizontal="center" vertical="center"/>
    </xf>
    <xf numFmtId="0" fontId="0" fillId="10" borderId="3" xfId="1" applyFont="1" applyFill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15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4" fillId="2" borderId="16" xfId="1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 wrapText="1"/>
    </xf>
    <xf numFmtId="0" fontId="8" fillId="10" borderId="2" xfId="1" applyFont="1" applyFill="1" applyBorder="1" applyAlignment="1">
      <alignment horizontal="center" vertical="center"/>
    </xf>
    <xf numFmtId="0" fontId="8" fillId="10" borderId="3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 wrapText="1"/>
    </xf>
    <xf numFmtId="0" fontId="4" fillId="12" borderId="3" xfId="1" applyFont="1" applyFill="1" applyBorder="1" applyAlignment="1">
      <alignment horizontal="center" vertical="center" wrapText="1"/>
    </xf>
    <xf numFmtId="0" fontId="15" fillId="15" borderId="42" xfId="12" applyBorder="1" applyAlignment="1">
      <alignment horizontal="center"/>
    </xf>
    <xf numFmtId="0" fontId="15" fillId="15" borderId="43" xfId="12" applyBorder="1" applyAlignment="1">
      <alignment horizontal="center"/>
    </xf>
    <xf numFmtId="0" fontId="15" fillId="15" borderId="44" xfId="12" applyBorder="1" applyAlignment="1">
      <alignment horizontal="center"/>
    </xf>
    <xf numFmtId="164" fontId="3" fillId="5" borderId="4" xfId="1" applyNumberFormat="1" applyFont="1" applyFill="1" applyBorder="1" applyAlignment="1">
      <alignment horizontal="center" vertical="center"/>
    </xf>
    <xf numFmtId="164" fontId="3" fillId="5" borderId="15" xfId="1" applyNumberFormat="1" applyFont="1" applyFill="1" applyBorder="1" applyAlignment="1">
      <alignment horizontal="center" vertical="center"/>
    </xf>
    <xf numFmtId="164" fontId="3" fillId="5" borderId="5" xfId="1" applyNumberFormat="1" applyFont="1" applyFill="1" applyBorder="1" applyAlignment="1">
      <alignment horizontal="center" vertical="center"/>
    </xf>
    <xf numFmtId="164" fontId="3" fillId="5" borderId="6" xfId="1" applyNumberFormat="1" applyFont="1" applyFill="1" applyBorder="1" applyAlignment="1">
      <alignment horizontal="center" vertical="center"/>
    </xf>
    <xf numFmtId="164" fontId="3" fillId="5" borderId="0" xfId="1" applyNumberFormat="1" applyFont="1" applyFill="1" applyBorder="1" applyAlignment="1">
      <alignment horizontal="center" vertical="center"/>
    </xf>
    <xf numFmtId="164" fontId="3" fillId="5" borderId="7" xfId="1" applyNumberFormat="1" applyFont="1" applyFill="1" applyBorder="1" applyAlignment="1">
      <alignment horizontal="center" vertical="center"/>
    </xf>
    <xf numFmtId="164" fontId="3" fillId="5" borderId="8" xfId="1" applyNumberFormat="1" applyFont="1" applyFill="1" applyBorder="1" applyAlignment="1">
      <alignment horizontal="center" vertical="center"/>
    </xf>
    <xf numFmtId="164" fontId="3" fillId="5" borderId="16" xfId="1" applyNumberFormat="1" applyFont="1" applyFill="1" applyBorder="1" applyAlignment="1">
      <alignment horizontal="center" vertical="center"/>
    </xf>
    <xf numFmtId="164" fontId="3" fillId="5" borderId="9" xfId="1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4" fillId="12" borderId="1" xfId="1" applyFont="1" applyFill="1" applyBorder="1" applyAlignment="1">
      <alignment horizontal="center" vertical="center" wrapText="1"/>
    </xf>
    <xf numFmtId="164" fontId="1" fillId="0" borderId="2" xfId="1" applyNumberFormat="1" applyFont="1" applyFill="1" applyBorder="1" applyAlignment="1">
      <alignment horizontal="center" vertical="center" wrapText="1"/>
    </xf>
    <xf numFmtId="164" fontId="1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0" fillId="0" borderId="17" xfId="0" applyBorder="1" applyAlignment="1">
      <alignment horizontal="center"/>
    </xf>
    <xf numFmtId="0" fontId="1" fillId="3" borderId="23" xfId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4" borderId="2" xfId="1" applyFont="1" applyFill="1" applyBorder="1" applyAlignment="1">
      <alignment horizontal="center" vertical="center"/>
    </xf>
    <xf numFmtId="0" fontId="0" fillId="14" borderId="3" xfId="1" applyFont="1" applyFill="1" applyBorder="1" applyAlignment="1">
      <alignment horizontal="center" vertical="center"/>
    </xf>
    <xf numFmtId="0" fontId="0" fillId="14" borderId="2" xfId="1" applyFont="1" applyFill="1" applyBorder="1" applyAlignment="1">
      <alignment horizontal="center" vertical="center" wrapText="1"/>
    </xf>
    <xf numFmtId="0" fontId="7" fillId="8" borderId="23" xfId="5" applyFont="1" applyFill="1" applyBorder="1" applyAlignment="1">
      <alignment vertical="center"/>
    </xf>
    <xf numFmtId="0" fontId="6" fillId="8" borderId="49" xfId="5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1" applyFont="1" applyFill="1" applyBorder="1" applyAlignment="1">
      <alignment vertical="center"/>
    </xf>
  </cellXfs>
  <cellStyles count="16">
    <cellStyle name="20% - Accent1" xfId="1" builtinId="30"/>
    <cellStyle name="20% - Accent5" xfId="5" builtinId="46"/>
    <cellStyle name="60% - Accent6" xfId="15" builtinId="52"/>
    <cellStyle name="Accent1" xfId="3" builtinId="29"/>
    <cellStyle name="Accent2" xfId="13" builtinId="33"/>
    <cellStyle name="Accent4" xfId="14" builtinId="41"/>
    <cellStyle name="Accent5" xfId="4" builtinId="45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2" builtinId="8"/>
    <cellStyle name="Neutral" xfId="6" builtinId="28"/>
    <cellStyle name="Normal" xfId="0" builtinId="0"/>
    <cellStyle name="Output" xfId="12" builtinId="21"/>
  </cellStyles>
  <dxfs count="4">
    <dxf>
      <font>
        <color theme="9" tint="-0.499984740745262"/>
      </font>
      <fill>
        <patternFill>
          <bgColor rgb="FFFFCC66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rgb="FFFFCC66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CC66"/>
      <color rgb="FF99FF33"/>
      <color rgb="FFFFFF99"/>
      <color rgb="FFFF00FF"/>
      <color rgb="FF6666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15</xdr:row>
      <xdr:rowOff>0</xdr:rowOff>
    </xdr:from>
    <xdr:to>
      <xdr:col>28</xdr:col>
      <xdr:colOff>372780</xdr:colOff>
      <xdr:row>27</xdr:row>
      <xdr:rowOff>152741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3324225"/>
          <a:ext cx="9345330" cy="2438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5</xdr:row>
      <xdr:rowOff>152399</xdr:rowOff>
    </xdr:from>
    <xdr:to>
      <xdr:col>10</xdr:col>
      <xdr:colOff>695324</xdr:colOff>
      <xdr:row>15</xdr:row>
      <xdr:rowOff>190497</xdr:rowOff>
    </xdr:to>
    <xdr:sp macro="" textlink="">
      <xdr:nvSpPr>
        <xdr:cNvPr id="9" name="Curved Right Arrow 8"/>
        <xdr:cNvSpPr/>
      </xdr:nvSpPr>
      <xdr:spPr>
        <a:xfrm rot="10800000">
          <a:off x="7086598" y="1571624"/>
          <a:ext cx="914401" cy="1943098"/>
        </a:xfrm>
        <a:prstGeom prst="curvedRightArrow">
          <a:avLst>
            <a:gd name="adj1" fmla="val 25000"/>
            <a:gd name="adj2" fmla="val 50000"/>
            <a:gd name="adj3" fmla="val 2395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28575</xdr:colOff>
      <xdr:row>15</xdr:row>
      <xdr:rowOff>57150</xdr:rowOff>
    </xdr:from>
    <xdr:to>
      <xdr:col>27</xdr:col>
      <xdr:colOff>382305</xdr:colOff>
      <xdr:row>28</xdr:row>
      <xdr:rowOff>19391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3381375"/>
          <a:ext cx="9345330" cy="24387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12</xdr:col>
      <xdr:colOff>51491</xdr:colOff>
      <xdr:row>10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0"/>
          <a:ext cx="9395516" cy="2028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rintyourbrackets.com/images/12-round-robin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ich-ca.org/displayArticle.htm?id=1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1"/>
  <sheetViews>
    <sheetView showGridLines="0" tabSelected="1" topLeftCell="B1" zoomScaleNormal="100" workbookViewId="0">
      <pane ySplit="1" topLeftCell="A48" activePane="bottomLeft" state="frozen"/>
      <selection pane="bottomLeft" activeCell="E66" sqref="E66:E68"/>
    </sheetView>
  </sheetViews>
  <sheetFormatPr defaultColWidth="8.85546875" defaultRowHeight="15"/>
  <cols>
    <col min="1" max="1" width="5.140625" bestFit="1" customWidth="1"/>
    <col min="2" max="2" width="6.42578125" bestFit="1" customWidth="1"/>
    <col min="3" max="3" width="27.42578125" bestFit="1" customWidth="1"/>
    <col min="4" max="4" width="6.28515625" bestFit="1" customWidth="1"/>
    <col min="5" max="10" width="10.7109375" customWidth="1"/>
    <col min="11" max="11" width="14" customWidth="1"/>
    <col min="12" max="12" width="5.140625" style="36" customWidth="1"/>
    <col min="20" max="20" width="5.85546875" customWidth="1"/>
    <col min="21" max="21" width="5.85546875" bestFit="1" customWidth="1"/>
    <col min="22" max="22" width="6.28515625" bestFit="1" customWidth="1"/>
    <col min="23" max="23" width="10.28515625" customWidth="1"/>
  </cols>
  <sheetData>
    <row r="1" spans="1:23" ht="48" customHeight="1" thickBot="1">
      <c r="A1" s="11"/>
      <c r="B1" s="177" t="s">
        <v>17</v>
      </c>
      <c r="C1" s="21" t="s">
        <v>25</v>
      </c>
      <c r="D1" s="178" t="s">
        <v>88</v>
      </c>
      <c r="E1" s="21" t="s">
        <v>0</v>
      </c>
      <c r="F1" s="21" t="s">
        <v>3</v>
      </c>
      <c r="G1" s="21" t="s">
        <v>4</v>
      </c>
      <c r="H1" s="21" t="s">
        <v>2</v>
      </c>
      <c r="I1" s="21" t="s">
        <v>1</v>
      </c>
      <c r="J1" s="21" t="s">
        <v>93</v>
      </c>
      <c r="K1" s="58" t="s">
        <v>100</v>
      </c>
      <c r="M1" s="86" t="s">
        <v>28</v>
      </c>
      <c r="N1" s="66" t="s">
        <v>0</v>
      </c>
      <c r="O1" s="66" t="s">
        <v>3</v>
      </c>
      <c r="P1" s="66" t="s">
        <v>4</v>
      </c>
      <c r="Q1" s="66" t="s">
        <v>2</v>
      </c>
      <c r="R1" s="66" t="s">
        <v>1</v>
      </c>
      <c r="S1" s="78" t="s">
        <v>94</v>
      </c>
      <c r="T1" s="84" t="s">
        <v>26</v>
      </c>
      <c r="U1" s="66" t="s">
        <v>23</v>
      </c>
      <c r="V1" s="83" t="s">
        <v>22</v>
      </c>
      <c r="W1" s="85" t="s">
        <v>101</v>
      </c>
    </row>
    <row r="2" spans="1:23" ht="16.5" customHeight="1" thickBot="1">
      <c r="A2" s="1"/>
      <c r="B2" s="102">
        <v>1</v>
      </c>
      <c r="C2" s="105">
        <v>42511</v>
      </c>
      <c r="D2" s="100"/>
      <c r="E2" s="24">
        <v>1</v>
      </c>
      <c r="F2" s="147" t="s">
        <v>115</v>
      </c>
      <c r="G2" s="24">
        <v>2</v>
      </c>
      <c r="H2" s="24">
        <v>3</v>
      </c>
      <c r="I2" s="24">
        <v>4</v>
      </c>
      <c r="J2" s="24">
        <v>5</v>
      </c>
      <c r="K2" s="60"/>
      <c r="M2" s="67" t="s">
        <v>53</v>
      </c>
      <c r="N2" s="72">
        <f>COUNTIF(E2:E54,"NVCC")</f>
        <v>2</v>
      </c>
      <c r="O2" s="48">
        <f t="shared" ref="O2:S2" si="0">COUNTIF(F2:F54,"NVCC")</f>
        <v>1</v>
      </c>
      <c r="P2" s="48">
        <f t="shared" si="0"/>
        <v>2</v>
      </c>
      <c r="Q2" s="48">
        <f t="shared" si="0"/>
        <v>2</v>
      </c>
      <c r="R2" s="48">
        <f t="shared" si="0"/>
        <v>2</v>
      </c>
      <c r="S2" s="79">
        <f t="shared" si="0"/>
        <v>1</v>
      </c>
      <c r="T2" s="72">
        <f t="shared" ref="T2:T13" si="1">SUM(N2:S2)</f>
        <v>10</v>
      </c>
      <c r="U2" s="73">
        <f>COUNTIF(E46:J46,"NVCC")+COUNTIF(E50:J50,"NVCC")+COUNTIF(E17:J17,"NVCC")+COUNTIF(E21:J21,"NVCC")+COUNTIF(E25:J25,"NVCC")+COUNTIF(E31:J31,"NVCC")+COUNTIF(E35:J35,"NVCC")+COUNTIF(E42:J42,"NVCC")+COUNTIF(E5:J5,"NVCC")+COUNTIF(E13:J13,"NVCC")+COUNTIF(E54:J54,"NVCC")+COUNTIF(E9:J9,"NVCC")</f>
        <v>5</v>
      </c>
      <c r="V2" s="74">
        <f>COUNTIF(E44:J44,"NVCC")+COUNTIF(E48:J48,"NVCC")+COUNTIF(E15:J15,"NVCC")+COUNTIF(E19:J19,"NVCC")+COUNTIF(E23:J23,"NVCC")+COUNTIF(E29:J29,"NVCC")+COUNTIF(E33:J33,"NVCC")+COUNTIF(E40:J40,"NVCC")+COUNTIF(E3:J3,"NVCC")+COUNTIF(E11:J11,"NVCC")+COUNTIF(E52:J52,"NVCC")+COUNTIF(E7:J7,"NVCC")</f>
        <v>5</v>
      </c>
      <c r="W2" s="63">
        <f>N2+P2+Q2</f>
        <v>6</v>
      </c>
    </row>
    <row r="3" spans="1:23" ht="16.5" customHeight="1">
      <c r="A3" s="1"/>
      <c r="B3" s="102"/>
      <c r="C3" s="105"/>
      <c r="D3" s="9" t="s">
        <v>22</v>
      </c>
      <c r="E3" s="3" t="s">
        <v>56</v>
      </c>
      <c r="F3" s="147"/>
      <c r="G3" s="3" t="s">
        <v>89</v>
      </c>
      <c r="H3" s="3" t="s">
        <v>73</v>
      </c>
      <c r="I3" s="3" t="s">
        <v>54</v>
      </c>
      <c r="J3" s="3" t="s">
        <v>68</v>
      </c>
      <c r="K3" s="174" t="s">
        <v>102</v>
      </c>
      <c r="M3" s="68" t="s">
        <v>54</v>
      </c>
      <c r="N3" s="75">
        <f>COUNTIF(E2:E54,"RKCC")</f>
        <v>1</v>
      </c>
      <c r="O3" s="12">
        <f t="shared" ref="O3:S3" si="2">COUNTIF(F2:F54,"RKCC")</f>
        <v>1</v>
      </c>
      <c r="P3" s="12">
        <f t="shared" si="2"/>
        <v>2</v>
      </c>
      <c r="Q3" s="12">
        <f t="shared" si="2"/>
        <v>2</v>
      </c>
      <c r="R3" s="12">
        <f t="shared" si="2"/>
        <v>3</v>
      </c>
      <c r="S3" s="80">
        <f t="shared" si="2"/>
        <v>1</v>
      </c>
      <c r="T3" s="82">
        <f t="shared" si="1"/>
        <v>10</v>
      </c>
      <c r="U3" s="38">
        <f>COUNTIF(E46:J46,"RKCC")+COUNTIF(E50:J50,"RKCC")+COUNTIF(E17:J17,"RKCC")+COUNTIF(E21:J21,"RKCC")+COUNTIF(E25:J25,"RKCC")+COUNTIF(E31:J31,"RKCC")+COUNTIF(E35:J35,"RKCC")+COUNTIF(E42:J42,"RKCC")+COUNTIF(E5:J5,"RKCC")+COUNTIF(E13:J13,"RKCC")+COUNTIF(E54:J54,"RKCC")+COUNTIF(E9:J9,"RKCC")</f>
        <v>5</v>
      </c>
      <c r="V3" s="40">
        <f>COUNTIF(E44:J44,"RKCC")+COUNTIF(E48:J48,"RKCC")+COUNTIF(E15:J15,"RKCC")+COUNTIF(E19:J19,"RKCC")+COUNTIF(E23:J23,"RKCC")+COUNTIF(E29:J29,"RKCC")+COUNTIF(E33:J33,"RKCC")+COUNTIF(E40:J40,"RKCC")+COUNTIF(E3:J3,"RKCC")+COUNTIF(E11:J11,"RKCC")+COUNTIF(E52:J52,"RKCC")+COUNTIF(E7:J7,"RKCC")</f>
        <v>5</v>
      </c>
      <c r="W3" s="64">
        <f t="shared" ref="W3:W13" si="3">N3+P3+Q3</f>
        <v>5</v>
      </c>
    </row>
    <row r="4" spans="1:23">
      <c r="A4" s="1"/>
      <c r="B4" s="102"/>
      <c r="C4" s="105"/>
      <c r="D4" s="18" t="s">
        <v>27</v>
      </c>
      <c r="E4" s="2" t="s">
        <v>18</v>
      </c>
      <c r="F4" s="147"/>
      <c r="G4" s="2" t="s">
        <v>18</v>
      </c>
      <c r="H4" s="2" t="s">
        <v>18</v>
      </c>
      <c r="I4" s="2" t="s">
        <v>18</v>
      </c>
      <c r="J4" s="2" t="s">
        <v>18</v>
      </c>
      <c r="K4" s="174"/>
      <c r="M4" s="68" t="s">
        <v>55</v>
      </c>
      <c r="N4" s="75">
        <f>COUNTIF(E2:E54,"MACC")</f>
        <v>2</v>
      </c>
      <c r="O4" s="12">
        <f t="shared" ref="O4:S4" si="4">COUNTIF(F2:F54,"MACC")</f>
        <v>2</v>
      </c>
      <c r="P4" s="12">
        <f t="shared" si="4"/>
        <v>3</v>
      </c>
      <c r="Q4" s="12">
        <f t="shared" si="4"/>
        <v>1</v>
      </c>
      <c r="R4" s="12">
        <f t="shared" si="4"/>
        <v>1</v>
      </c>
      <c r="S4" s="80">
        <f t="shared" si="4"/>
        <v>1</v>
      </c>
      <c r="T4" s="75">
        <f t="shared" si="1"/>
        <v>10</v>
      </c>
      <c r="U4" s="38">
        <f>COUNTIF(E46:J46,"MACC")+COUNTIF(E50:J50,"MACC")+COUNTIF(E17:J17,"MACC")+COUNTIF(E21:J21,"MACC")+COUNTIF(E25:J25,"MACC")+COUNTIF(E31:J31,"MACC")+COUNTIF(E35:J35,"MACC")+COUNTIF(E42:J42,"MACC")+COUNTIF(E5:J5,"MACC")+COUNTIF(E13:J13,"MACC")+COUNTIF(E54:J54,"MACC")+COUNTIF(E9:J9,"MACC")</f>
        <v>5</v>
      </c>
      <c r="V4" s="40">
        <f>COUNTIF(E44:J44,"MACC")+COUNTIF(E48:J48,"MACC")+COUNTIF(E15:J15,"MACC")+COUNTIF(E19:J19,"MACC")+COUNTIF(E23:J23,"MACC")+COUNTIF(E29:J29,"MACC")+COUNTIF(E33:J33,"MACC")+COUNTIF(E40:J40,"MACC")+COUNTIF(E3:J3,"MACC")+COUNTIF(E11:J11,"MACC")+COUNTIF(E52:J52,"MACC")+COUNTIF(E7:J7,"MACC")</f>
        <v>5</v>
      </c>
      <c r="W4" s="64">
        <f t="shared" si="3"/>
        <v>6</v>
      </c>
    </row>
    <row r="5" spans="1:23" ht="15.75" thickBot="1">
      <c r="A5" s="1"/>
      <c r="B5" s="103"/>
      <c r="C5" s="106"/>
      <c r="D5" s="10" t="s">
        <v>23</v>
      </c>
      <c r="E5" s="4" t="s">
        <v>64</v>
      </c>
      <c r="F5" s="148"/>
      <c r="G5" s="4" t="s">
        <v>55</v>
      </c>
      <c r="H5" s="4" t="s">
        <v>67</v>
      </c>
      <c r="I5" s="4" t="s">
        <v>72</v>
      </c>
      <c r="J5" s="4" t="s">
        <v>53</v>
      </c>
      <c r="K5" s="175"/>
      <c r="M5" s="68" t="s">
        <v>56</v>
      </c>
      <c r="N5" s="75">
        <f>COUNTIF(E2:E54,"GDCC")</f>
        <v>1</v>
      </c>
      <c r="O5" s="12">
        <f t="shared" ref="O5:S5" si="5">COUNTIF(F2:F54,"GDCC")</f>
        <v>1</v>
      </c>
      <c r="P5" s="12">
        <f t="shared" si="5"/>
        <v>3</v>
      </c>
      <c r="Q5" s="12">
        <f t="shared" si="5"/>
        <v>2</v>
      </c>
      <c r="R5" s="12">
        <f t="shared" si="5"/>
        <v>2</v>
      </c>
      <c r="S5" s="80">
        <f t="shared" si="5"/>
        <v>1</v>
      </c>
      <c r="T5" s="75">
        <f t="shared" si="1"/>
        <v>10</v>
      </c>
      <c r="U5" s="38">
        <f>COUNTIF(E46:J46,"GDCC")+COUNTIF(E50:J50,"GDCC")+COUNTIF(E17:J17,"GDCC")+COUNTIF(E21:J21,"GDCC")+COUNTIF(E25:J25,"GDCC")+COUNTIF(E31:J31,"GDCC")+COUNTIF(E35:J35,"GDCC")+COUNTIF(E42:J42,"GDCC")+COUNTIF(E5:J5,"GDCC")+COUNTIF(E13:J13,"GDCC")+COUNTIF(E54:J54,"GDCC")+COUNTIF(E9:J9,"GDCC")</f>
        <v>5</v>
      </c>
      <c r="V5" s="40">
        <f>COUNTIF(E44:J44,"GDCC")+COUNTIF(E48:J48,"GDCC")+COUNTIF(E15:J15,"GDCC")+COUNTIF(E19:J19,"GDCC")+COUNTIF(E23:J23,"GDCC")+COUNTIF(E29:J29,"GDCC")+COUNTIF(E33:J33,"GDCC")+COUNTIF(E40:J40,"GDCC")+COUNTIF(E3:J3,"GDCC")+COUNTIF(E11:J11,"GDCC")+COUNTIF(E52:J52,"GDCC")+COUNTIF(E7:J7,"GDCC")</f>
        <v>5</v>
      </c>
      <c r="W5" s="64">
        <f t="shared" si="3"/>
        <v>6</v>
      </c>
    </row>
    <row r="6" spans="1:23" ht="14.1" customHeight="1" thickBot="1">
      <c r="A6" s="1"/>
      <c r="B6" s="113"/>
      <c r="C6" s="110">
        <f>C2+7</f>
        <v>42518</v>
      </c>
      <c r="D6" s="152" t="s">
        <v>95</v>
      </c>
      <c r="E6" s="153"/>
      <c r="F6" s="153"/>
      <c r="G6" s="153"/>
      <c r="H6" s="154"/>
      <c r="I6" s="24">
        <v>16</v>
      </c>
      <c r="J6" s="161"/>
      <c r="K6" s="182"/>
      <c r="M6" s="68" t="s">
        <v>57</v>
      </c>
      <c r="N6" s="75">
        <f>COUNTIF(E2:E54,"MDCC")</f>
        <v>3</v>
      </c>
      <c r="O6" s="12">
        <f t="shared" ref="O6:S6" si="6">COUNTIF(F2:F54,"MDCC")</f>
        <v>1</v>
      </c>
      <c r="P6" s="12">
        <f t="shared" si="6"/>
        <v>2</v>
      </c>
      <c r="Q6" s="12">
        <f t="shared" si="6"/>
        <v>1</v>
      </c>
      <c r="R6" s="12">
        <f t="shared" si="6"/>
        <v>2</v>
      </c>
      <c r="S6" s="80">
        <f t="shared" si="6"/>
        <v>1</v>
      </c>
      <c r="T6" s="75">
        <f t="shared" si="1"/>
        <v>10</v>
      </c>
      <c r="U6" s="38">
        <f>COUNTIF(E46:J46,"MDCC")+COUNTIF(E50:J50,"MDCC")+COUNTIF(E17:J17,"MDCC")+COUNTIF(E21:J21,"MDCC")+COUNTIF(E25:J25,"MDCC")+COUNTIF(E31:J31,"MDCC")+COUNTIF(E35:J35,"MDCC")+COUNTIF(E42:J42,"MDCC")+COUNTIF(E5:J5,"MDCC")+COUNTIF(E13:J13,"MDCC")+COUNTIF(E54:J54,"MDCC")+COUNTIF(E9:J9,"MDCC")</f>
        <v>5</v>
      </c>
      <c r="V6" s="40">
        <f>COUNTIF(E44:J44,"MDCC")+COUNTIF(E48:J48,"MDCC")+COUNTIF(E15:J15,"MDCC")+COUNTIF(E19:J19,"MDCC")+COUNTIF(E23:J23,"MDCC")+COUNTIF(E29:J29,"MDCC")+COUNTIF(E33:J33,"MDCC")+COUNTIF(E40:J40,"MDCC")+COUNTIF(E3:J3,"MDCC")+COUNTIF(E11:J11,"MDCC")+COUNTIF(E52:J52,"MDCC")+COUNTIF(E7:J7,"MDCC")</f>
        <v>5</v>
      </c>
      <c r="W6" s="64">
        <f t="shared" si="3"/>
        <v>6</v>
      </c>
    </row>
    <row r="7" spans="1:23" ht="14.1" customHeight="1">
      <c r="A7" s="1"/>
      <c r="B7" s="114"/>
      <c r="C7" s="111"/>
      <c r="D7" s="155"/>
      <c r="E7" s="156"/>
      <c r="F7" s="156"/>
      <c r="G7" s="156"/>
      <c r="H7" s="157"/>
      <c r="I7" s="3" t="s">
        <v>56</v>
      </c>
      <c r="J7" s="162"/>
      <c r="K7" s="183"/>
      <c r="M7" s="68" t="s">
        <v>90</v>
      </c>
      <c r="N7" s="75">
        <f>COUNTIF(E2:E54,"MPCJ")</f>
        <v>1</v>
      </c>
      <c r="O7" s="12">
        <f t="shared" ref="O7:S7" si="7">COUNTIF(F2:F54,"MPCJ")</f>
        <v>2</v>
      </c>
      <c r="P7" s="12">
        <f t="shared" si="7"/>
        <v>1</v>
      </c>
      <c r="Q7" s="12">
        <f t="shared" si="7"/>
        <v>3</v>
      </c>
      <c r="R7" s="12">
        <f t="shared" si="7"/>
        <v>2</v>
      </c>
      <c r="S7" s="80">
        <f t="shared" si="7"/>
        <v>1</v>
      </c>
      <c r="T7" s="75">
        <f t="shared" si="1"/>
        <v>10</v>
      </c>
      <c r="U7" s="38">
        <f>COUNTIF(E46:J46,"MPCJ")+COUNTIF(E50:J50,"MPCJ")+COUNTIF(E17:J17,"MPCJ")+COUNTIF(E21:J21,"MPCJ")+COUNTIF(E25:J25,"MPCJ")+COUNTIF(E31:J31,"MPCJ")+COUNTIF(E35:J35,"MPCJ")+COUNTIF(E42:J42,"MPCJ")+COUNTIF(E5:J5,"MPCJ")+COUNTIF(E13:J13,"MPCJ")+COUNTIF(E54:J54,"MPCJ")+COUNTIF(E9:J9,"MPCJ")</f>
        <v>5</v>
      </c>
      <c r="V7" s="40">
        <f>COUNTIF(E44:J44,"MPCJ")+COUNTIF(E48:J48,"MPCJ")+COUNTIF(E15:J15,"MPCJ")+COUNTIF(E19:J19,"MPCJ")+COUNTIF(E23:J23,"MPCJ")+COUNTIF(E29:J29,"MPCJ")+COUNTIF(E33:J33,"MPCJ")+COUNTIF(E40:J40,"MPCJ")+COUNTIF(E3:J3,"MPCJ")+COUNTIF(E11:J11,"MPCJ")+COUNTIF(E52:J52,"MPCJ")+COUNTIF(E7:J7,"MPCJ")</f>
        <v>5</v>
      </c>
      <c r="W7" s="64">
        <f t="shared" si="3"/>
        <v>5</v>
      </c>
    </row>
    <row r="8" spans="1:23" ht="15" customHeight="1">
      <c r="A8" s="1"/>
      <c r="B8" s="114"/>
      <c r="C8" s="111"/>
      <c r="D8" s="155"/>
      <c r="E8" s="156"/>
      <c r="F8" s="156"/>
      <c r="G8" s="156"/>
      <c r="H8" s="157"/>
      <c r="I8" s="2" t="s">
        <v>18</v>
      </c>
      <c r="J8" s="162"/>
      <c r="K8" s="183"/>
      <c r="M8" s="68" t="s">
        <v>64</v>
      </c>
      <c r="N8" s="75">
        <f>COUNTIF(E2:E54,"DSKC")</f>
        <v>3</v>
      </c>
      <c r="O8" s="12">
        <f t="shared" ref="O8:S8" si="8">COUNTIF(F2:F54,"DSKC")</f>
        <v>2</v>
      </c>
      <c r="P8" s="12">
        <f t="shared" si="8"/>
        <v>1</v>
      </c>
      <c r="Q8" s="12">
        <f t="shared" si="8"/>
        <v>1</v>
      </c>
      <c r="R8" s="12">
        <f t="shared" si="8"/>
        <v>2</v>
      </c>
      <c r="S8" s="80">
        <f t="shared" si="8"/>
        <v>1</v>
      </c>
      <c r="T8" s="75">
        <f t="shared" si="1"/>
        <v>10</v>
      </c>
      <c r="U8" s="38">
        <f>COUNTIF(E46:J46,"DSKC")+COUNTIF(E50:J50,"DSKC")+COUNTIF(E17:J17,"DSKC")+COUNTIF(E21:J21,"DSKC")+COUNTIF(E25:J25,"DSKC")+COUNTIF(E31:J31,"DSKC")+COUNTIF(E35:J35,"DSKC")+COUNTIF(E42:J42,"DSKC")+COUNTIF(E5:J5,"DSKC")+COUNTIF(E13:J13,"DSKC")+COUNTIF(E54:J54,"DSKC")+COUNTIF(E9:J9,"DSKC")</f>
        <v>5</v>
      </c>
      <c r="V8" s="40">
        <f>COUNTIF(E44:J44,"DSKC")+COUNTIF(E48:J48,"DSKC")+COUNTIF(E15:J15,"DSKC")+COUNTIF(E19:J19,"DSKC")+COUNTIF(E23:J23,"DSKC")+COUNTIF(E29:J29,"DSKC")+COUNTIF(E33:J33,"DSKC")+COUNTIF(E40:J40,"DSKC")+COUNTIF(E3:J3,"DSKC")+COUNTIF(E11:J11,"DSKC")+COUNTIF(E52:J52,"DSKC")+COUNTIF(E7:J7,"DSKC")</f>
        <v>5</v>
      </c>
      <c r="W8" s="64">
        <f t="shared" si="3"/>
        <v>5</v>
      </c>
    </row>
    <row r="9" spans="1:23" ht="15.95" customHeight="1" thickBot="1">
      <c r="A9" s="1"/>
      <c r="B9" s="115"/>
      <c r="C9" s="112"/>
      <c r="D9" s="158"/>
      <c r="E9" s="159"/>
      <c r="F9" s="159"/>
      <c r="G9" s="159"/>
      <c r="H9" s="160"/>
      <c r="I9" s="4" t="s">
        <v>72</v>
      </c>
      <c r="J9" s="163"/>
      <c r="K9" s="184"/>
      <c r="M9" s="68" t="s">
        <v>89</v>
      </c>
      <c r="N9" s="75">
        <f>COUNTIF(E2:E54,"DTIN")</f>
        <v>2</v>
      </c>
      <c r="O9" s="12">
        <f t="shared" ref="O9:S9" si="9">COUNTIF(F2:F54,"DTIN")</f>
        <v>2</v>
      </c>
      <c r="P9" s="12">
        <f t="shared" si="9"/>
        <v>2</v>
      </c>
      <c r="Q9" s="12">
        <f t="shared" si="9"/>
        <v>1</v>
      </c>
      <c r="R9" s="12">
        <f t="shared" si="9"/>
        <v>2</v>
      </c>
      <c r="S9" s="80">
        <f t="shared" si="9"/>
        <v>1</v>
      </c>
      <c r="T9" s="75">
        <f t="shared" si="1"/>
        <v>10</v>
      </c>
      <c r="U9" s="38">
        <f>COUNTIF(E46:J46,"DTIN")+COUNTIF(E50:J50,"DTIN")+COUNTIF(E17:J17,"DTIN")+COUNTIF(E21:J21,"DTIN")+COUNTIF(E25:J25,"DTIN")+COUNTIF(E31:J31,"DTIN")+COUNTIF(E35:J35,"DTIN")+COUNTIF(E42:J42,"DTIN")+COUNTIF(E5:J5,"DTIN")+COUNTIF(E13:J13,"DTIN")+COUNTIF(E54:J54,"DTIN")+COUNTIF(E9:J9,"DTIN")</f>
        <v>5</v>
      </c>
      <c r="V9" s="40">
        <f>COUNTIF(E44:J44,"DTIN")+COUNTIF(E48:J48,"DTIN")+COUNTIF(E15:J15,"DTIN")+COUNTIF(E19:J19,"DTIN")+COUNTIF(E23:J23,"DTIN")+COUNTIF(E29:J29,"DTIN")+COUNTIF(E33:J33,"DTIN")+COUNTIF(E40:J40,"DTIN")+COUNTIF(E3:J3,"DTIN")+COUNTIF(E11:J11,"DTIN")+COUNTIF(E52:J52,"DTIN")+COUNTIF(E7:J7,"DTIN")</f>
        <v>5</v>
      </c>
      <c r="W9" s="64">
        <f t="shared" si="3"/>
        <v>5</v>
      </c>
    </row>
    <row r="10" spans="1:23" ht="15.75" thickBot="1">
      <c r="A10" s="1"/>
      <c r="B10" s="101">
        <v>2</v>
      </c>
      <c r="C10" s="107">
        <f>C6+7</f>
        <v>42525</v>
      </c>
      <c r="D10" s="13"/>
      <c r="E10" s="24">
        <v>6</v>
      </c>
      <c r="F10" s="24">
        <v>7</v>
      </c>
      <c r="G10" s="24">
        <v>8</v>
      </c>
      <c r="H10" s="24">
        <v>9</v>
      </c>
      <c r="I10" s="24">
        <v>10</v>
      </c>
      <c r="J10" s="19"/>
      <c r="K10" s="59"/>
      <c r="M10" s="68" t="s">
        <v>72</v>
      </c>
      <c r="N10" s="75">
        <f>COUNTIF(E2:E54,"GTTC")</f>
        <v>2</v>
      </c>
      <c r="O10" s="12">
        <f t="shared" ref="O10:S10" si="10">COUNTIF(F2:F54,"GTTC")</f>
        <v>1</v>
      </c>
      <c r="P10" s="12">
        <f t="shared" si="10"/>
        <v>2</v>
      </c>
      <c r="Q10" s="12">
        <f t="shared" si="10"/>
        <v>1</v>
      </c>
      <c r="R10" s="12">
        <f t="shared" si="10"/>
        <v>3</v>
      </c>
      <c r="S10" s="80">
        <f t="shared" si="10"/>
        <v>1</v>
      </c>
      <c r="T10" s="75">
        <f t="shared" si="1"/>
        <v>10</v>
      </c>
      <c r="U10" s="38">
        <f>COUNTIF(E46:J46,"GTTC")+COUNTIF(E50:J50,"GTTC")+COUNTIF(E17:J17,"GTTC")+COUNTIF(E21:J21,"GTTC")+COUNTIF(E25:J25,"GTTC")+COUNTIF(E31:J31,"GTTC")+COUNTIF(E35:J35,"GTTC")+COUNTIF(E42:J42,"GTTC")+COUNTIF(E5:J5,"GTTC")+COUNTIF(E13:J13,"GTTC")+COUNTIF(E54:J54,"GTTC")+COUNTIF(E9:J9,"GTTC")</f>
        <v>5</v>
      </c>
      <c r="V10" s="40">
        <f>COUNTIF(E44:J44,"GTTC")+COUNTIF(E48:J48,"GTTC")+COUNTIF(E15:J15,"GTTC")+COUNTIF(E19:J19,"GTTC")+COUNTIF(E23:J23,"GTTC")+COUNTIF(E29:J29,"GTTC")+COUNTIF(E33:J33,"GTTC")+COUNTIF(E40:J40,"GTTC")+COUNTIF(E3:J3,"GTTC")+COUNTIF(E11:J11,"GTTC")+COUNTIF(E52:J52,"GTTC")+COUNTIF(E7:J7,"GTTC")</f>
        <v>5</v>
      </c>
      <c r="W10" s="64">
        <f t="shared" si="3"/>
        <v>5</v>
      </c>
    </row>
    <row r="11" spans="1:23">
      <c r="A11" s="1"/>
      <c r="B11" s="102"/>
      <c r="C11" s="108"/>
      <c r="D11" s="9" t="s">
        <v>22</v>
      </c>
      <c r="E11" s="3" t="s">
        <v>64</v>
      </c>
      <c r="F11" s="3" t="s">
        <v>89</v>
      </c>
      <c r="G11" s="3" t="s">
        <v>57</v>
      </c>
      <c r="H11" s="3" t="s">
        <v>90</v>
      </c>
      <c r="I11" s="3" t="s">
        <v>56</v>
      </c>
      <c r="J11" s="6"/>
      <c r="K11" s="174" t="s">
        <v>98</v>
      </c>
      <c r="L11" s="55"/>
      <c r="M11" s="68" t="s">
        <v>73</v>
      </c>
      <c r="N11" s="75">
        <f>COUNTIF(E2:E54,"ROSE")</f>
        <v>1</v>
      </c>
      <c r="O11" s="12">
        <f t="shared" ref="O11:S11" si="11">COUNTIF(F2:F54,"ROSE")</f>
        <v>2</v>
      </c>
      <c r="P11" s="12">
        <f t="shared" si="11"/>
        <v>1</v>
      </c>
      <c r="Q11" s="12">
        <f t="shared" si="11"/>
        <v>3</v>
      </c>
      <c r="R11" s="12">
        <f t="shared" si="11"/>
        <v>2</v>
      </c>
      <c r="S11" s="80">
        <f t="shared" si="11"/>
        <v>1</v>
      </c>
      <c r="T11" s="75">
        <f t="shared" si="1"/>
        <v>10</v>
      </c>
      <c r="U11" s="38">
        <f>COUNTIF(E46:J46,"ROSE")+COUNTIF(E50:J50,"ROSE")+COUNTIF(E17:J17,"ROSE")+COUNTIF(E21:J21,"ROSE")+COUNTIF(E25:J25,"ROSE")+COUNTIF(E31:J31,"ROSE")+COUNTIF(E35:J35,"ROSE")+COUNTIF(E42:J42,"ROSE")+COUNTIF(E5:J5,"ROSE")+COUNTIF(E13:J13,"ROSE")+COUNTIF(E54:J54,"ROSE")+COUNTIF(E9:J9,"ROSE")</f>
        <v>5</v>
      </c>
      <c r="V11" s="40">
        <f>COUNTIF(E44:J44,"ROSE")+COUNTIF(E48:J48,"ROSE")+COUNTIF(E15:J15,"ROSE")+COUNTIF(E19:J19,"ROSE")+COUNTIF(E23:J23,"ROSE")+COUNTIF(E29:J29,"ROSE")+COUNTIF(E33:J33,"ROSE")+COUNTIF(E40:J40,"ROSE")+COUNTIF(E3:J3,"ROSE")+COUNTIF(E11:J11,"ROSE")+COUNTIF(E52:J52,"ROSE")+COUNTIF(E7:J7,"ROSE")</f>
        <v>5</v>
      </c>
      <c r="W11" s="64">
        <f t="shared" si="3"/>
        <v>5</v>
      </c>
    </row>
    <row r="12" spans="1:23">
      <c r="A12" s="1"/>
      <c r="B12" s="102"/>
      <c r="C12" s="108"/>
      <c r="D12" s="18" t="s">
        <v>27</v>
      </c>
      <c r="E12" s="2"/>
      <c r="F12" s="2" t="s">
        <v>18</v>
      </c>
      <c r="G12" s="2" t="s">
        <v>18</v>
      </c>
      <c r="H12" s="2" t="s">
        <v>18</v>
      </c>
      <c r="I12" s="2" t="s">
        <v>18</v>
      </c>
      <c r="J12" s="7"/>
      <c r="K12" s="174"/>
      <c r="M12" s="68" t="s">
        <v>68</v>
      </c>
      <c r="N12" s="75">
        <f>COUNTIF(E2:E54,"TCAT")</f>
        <v>2</v>
      </c>
      <c r="O12" s="12">
        <f t="shared" ref="O12:S12" si="12">COUNTIF(F2:F54,"TCAT")</f>
        <v>2</v>
      </c>
      <c r="P12" s="12">
        <f t="shared" si="12"/>
        <v>2</v>
      </c>
      <c r="Q12" s="12">
        <f t="shared" si="12"/>
        <v>2</v>
      </c>
      <c r="R12" s="12">
        <f t="shared" si="12"/>
        <v>1</v>
      </c>
      <c r="S12" s="80">
        <f t="shared" si="12"/>
        <v>1</v>
      </c>
      <c r="T12" s="75">
        <f t="shared" si="1"/>
        <v>10</v>
      </c>
      <c r="U12" s="38">
        <f>COUNTIF(E46:J46,"TCAT")+COUNTIF(E50:J50,"TCAT")+COUNTIF(E17:J17,"TCAT")+COUNTIF(E21:J21,"TCAT")+COUNTIF(E25:J25,"TCAT")+COUNTIF(E31:J31,"TCAT")+COUNTIF(E35:J35,"TCAT")+COUNTIF(E42:J42,"TCAT")+COUNTIF(E5:J5,"TCAT")+COUNTIF(E13:J13,"TCAT")+COUNTIF(E54:J54,"TCAT")+COUNTIF(E9:J9,"TCAT")</f>
        <v>5</v>
      </c>
      <c r="V12" s="40">
        <f>COUNTIF(E44:J44,"TCAT")+COUNTIF(E48:J48,"TCAT")+COUNTIF(E15:J15,"TCAT")+COUNTIF(E19:J19,"TCAT")+COUNTIF(E23:J23,"TCAT")+COUNTIF(E29:J29,"TCAT")+COUNTIF(E33:J33,"TCAT")+COUNTIF(E40:J40,"TCAT")+COUNTIF(E3:J3,"TCAT")+COUNTIF(E11:J11,"TCAT")+COUNTIF(E52:J52,"TCAT")+COUNTIF(E7:J7,"TCAT")</f>
        <v>5</v>
      </c>
      <c r="W12" s="64">
        <f t="shared" si="3"/>
        <v>6</v>
      </c>
    </row>
    <row r="13" spans="1:23" ht="15.75" thickBot="1">
      <c r="B13" s="103"/>
      <c r="C13" s="109"/>
      <c r="D13" s="10" t="s">
        <v>23</v>
      </c>
      <c r="E13" s="4" t="s">
        <v>67</v>
      </c>
      <c r="F13" s="4" t="s">
        <v>68</v>
      </c>
      <c r="G13" s="4" t="s">
        <v>55</v>
      </c>
      <c r="H13" s="4" t="s">
        <v>54</v>
      </c>
      <c r="I13" s="4" t="s">
        <v>53</v>
      </c>
      <c r="J13" s="8"/>
      <c r="K13" s="175"/>
      <c r="L13" s="56"/>
      <c r="M13" s="69" t="s">
        <v>67</v>
      </c>
      <c r="N13" s="76">
        <f>COUNTIF(E2:E54,"UNCC")</f>
        <v>2</v>
      </c>
      <c r="O13" s="30">
        <f t="shared" ref="O13:S13" si="13">COUNTIF(F2:F54,"UNCC")</f>
        <v>1</v>
      </c>
      <c r="P13" s="30">
        <f t="shared" si="13"/>
        <v>1</v>
      </c>
      <c r="Q13" s="30">
        <f t="shared" si="13"/>
        <v>3</v>
      </c>
      <c r="R13" s="30">
        <f t="shared" si="13"/>
        <v>2</v>
      </c>
      <c r="S13" s="81">
        <f t="shared" si="13"/>
        <v>1</v>
      </c>
      <c r="T13" s="76">
        <f t="shared" si="1"/>
        <v>10</v>
      </c>
      <c r="U13" s="77">
        <f>COUNTIF(E46:J46,"UNCC")+COUNTIF(E50:J50,"UNCC")+COUNTIF(E17:J17,"UNCC")+COUNTIF(E21:J21,"UNCC")+COUNTIF(E25:J25,"UNCC")+COUNTIF(E31:J31,"UNCC")+COUNTIF(E35:J35,"UNCC")+COUNTIF(E42:J42,"UNCC")+COUNTIF(E5:J5,"UNCC")+COUNTIF(E13:J13,"UNCC")+COUNTIF(E54:J54,"UNCC")+COUNTIF(E9:J9,"UNCC")</f>
        <v>5</v>
      </c>
      <c r="V13" s="41">
        <f>COUNTIF(E44:J44,"UNCC")+COUNTIF(E48:J48,"UNCC")+COUNTIF(E15:J15,"UNCC")+COUNTIF(E19:J19,"UNCC")+COUNTIF(E23:J23,"UNCC")+COUNTIF(E29:J29,"UNCC")+COUNTIF(E33:J33,"UNCC")+COUNTIF(E40:J40,"UNCC")+COUNTIF(E3:J3,"UNCC")+COUNTIF(E11:J11,"UNCC")+COUNTIF(E52:J52,"UNCC")+COUNTIF(E7:J7,"UNCC")</f>
        <v>5</v>
      </c>
      <c r="W13" s="65">
        <f t="shared" si="3"/>
        <v>6</v>
      </c>
    </row>
    <row r="14" spans="1:23" ht="15.75" thickBot="1">
      <c r="B14" s="101">
        <v>3</v>
      </c>
      <c r="C14" s="107">
        <f>C10+7</f>
        <v>42532</v>
      </c>
      <c r="D14" s="13"/>
      <c r="E14" s="24">
        <v>11</v>
      </c>
      <c r="F14" s="24">
        <v>12</v>
      </c>
      <c r="G14" s="24">
        <v>13</v>
      </c>
      <c r="H14" s="24">
        <v>14</v>
      </c>
      <c r="I14" s="24">
        <v>15</v>
      </c>
      <c r="J14" s="19"/>
      <c r="K14" s="61"/>
      <c r="L14" s="56"/>
      <c r="M14" s="50" t="s">
        <v>26</v>
      </c>
      <c r="N14" s="70">
        <f>SUM(N2:N13)/2</f>
        <v>11</v>
      </c>
      <c r="O14" s="70">
        <f t="shared" ref="O14:S14" si="14">SUM(O2:O13)/2</f>
        <v>9</v>
      </c>
      <c r="P14" s="70">
        <f t="shared" si="14"/>
        <v>11</v>
      </c>
      <c r="Q14" s="70">
        <f t="shared" si="14"/>
        <v>11</v>
      </c>
      <c r="R14" s="70">
        <f t="shared" si="14"/>
        <v>12</v>
      </c>
      <c r="S14" s="71">
        <f t="shared" si="14"/>
        <v>6</v>
      </c>
      <c r="T14" s="149"/>
      <c r="U14" s="150"/>
      <c r="V14" s="150"/>
      <c r="W14" s="151"/>
    </row>
    <row r="15" spans="1:23">
      <c r="B15" s="102"/>
      <c r="C15" s="108"/>
      <c r="D15" s="9" t="s">
        <v>22</v>
      </c>
      <c r="E15" s="3" t="s">
        <v>57</v>
      </c>
      <c r="F15" s="3" t="s">
        <v>54</v>
      </c>
      <c r="G15" s="3" t="s">
        <v>90</v>
      </c>
      <c r="H15" s="3" t="s">
        <v>55</v>
      </c>
      <c r="I15" s="3" t="s">
        <v>53</v>
      </c>
      <c r="J15" s="6"/>
      <c r="K15" s="174" t="s">
        <v>97</v>
      </c>
      <c r="L15" s="55"/>
      <c r="M15" s="49"/>
      <c r="N15" s="36"/>
      <c r="O15" s="36"/>
      <c r="P15" s="36"/>
      <c r="Q15" s="36"/>
      <c r="R15" s="36"/>
      <c r="S15" s="36"/>
      <c r="T15" s="36"/>
      <c r="U15" s="36"/>
      <c r="V15" s="36"/>
    </row>
    <row r="16" spans="1:23">
      <c r="B16" s="102"/>
      <c r="C16" s="108"/>
      <c r="D16" s="18" t="s">
        <v>27</v>
      </c>
      <c r="E16" s="2" t="s">
        <v>18</v>
      </c>
      <c r="F16" s="2" t="s">
        <v>18</v>
      </c>
      <c r="G16" s="2" t="s">
        <v>18</v>
      </c>
      <c r="H16" s="2" t="s">
        <v>18</v>
      </c>
      <c r="I16" s="2" t="s">
        <v>18</v>
      </c>
      <c r="J16" s="7"/>
      <c r="K16" s="174"/>
      <c r="L16" s="5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2:23" ht="15.75" customHeight="1" thickBot="1">
      <c r="B17" s="103"/>
      <c r="C17" s="109"/>
      <c r="D17" s="10" t="s">
        <v>23</v>
      </c>
      <c r="E17" s="4" t="s">
        <v>89</v>
      </c>
      <c r="F17" s="4" t="s">
        <v>68</v>
      </c>
      <c r="G17" s="4" t="s">
        <v>64</v>
      </c>
      <c r="H17" s="4" t="s">
        <v>73</v>
      </c>
      <c r="I17" s="4" t="s">
        <v>67</v>
      </c>
      <c r="J17" s="8"/>
      <c r="K17" s="175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2:23" ht="15" customHeight="1" thickBot="1">
      <c r="B18" s="101">
        <v>4</v>
      </c>
      <c r="C18" s="107">
        <f>C14+7</f>
        <v>42539</v>
      </c>
      <c r="D18" s="13"/>
      <c r="E18" s="26">
        <v>17</v>
      </c>
      <c r="F18" s="164" t="s">
        <v>92</v>
      </c>
      <c r="G18" s="26">
        <v>18</v>
      </c>
      <c r="H18" s="26">
        <v>19</v>
      </c>
      <c r="I18" s="26">
        <v>20</v>
      </c>
      <c r="J18" s="19"/>
      <c r="K18" s="59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2:23" ht="15" customHeight="1">
      <c r="B19" s="102"/>
      <c r="C19" s="108"/>
      <c r="D19" s="9" t="s">
        <v>22</v>
      </c>
      <c r="E19" s="3" t="s">
        <v>57</v>
      </c>
      <c r="F19" s="147"/>
      <c r="G19" s="3" t="s">
        <v>56</v>
      </c>
      <c r="H19" s="3" t="s">
        <v>72</v>
      </c>
      <c r="I19" s="3" t="s">
        <v>55</v>
      </c>
      <c r="J19" s="6"/>
      <c r="K19" s="176" t="s">
        <v>117</v>
      </c>
      <c r="L19" s="55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2:23" ht="15" customHeight="1">
      <c r="B20" s="102"/>
      <c r="C20" s="108"/>
      <c r="D20" s="18" t="s">
        <v>27</v>
      </c>
      <c r="E20" s="2" t="s">
        <v>18</v>
      </c>
      <c r="F20" s="147"/>
      <c r="G20" s="2" t="s">
        <v>18</v>
      </c>
      <c r="H20" s="2" t="s">
        <v>18</v>
      </c>
      <c r="I20" s="2" t="s">
        <v>18</v>
      </c>
      <c r="J20" s="7"/>
      <c r="K20" s="174"/>
      <c r="L20" s="57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2:23" ht="15.75" customHeight="1" thickBot="1">
      <c r="B21" s="103"/>
      <c r="C21" s="109"/>
      <c r="D21" s="10" t="s">
        <v>23</v>
      </c>
      <c r="E21" s="4" t="s">
        <v>73</v>
      </c>
      <c r="F21" s="148"/>
      <c r="G21" s="4" t="s">
        <v>68</v>
      </c>
      <c r="H21" s="4" t="s">
        <v>90</v>
      </c>
      <c r="I21" s="4" t="s">
        <v>67</v>
      </c>
      <c r="J21" s="8"/>
      <c r="K21" s="175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spans="2:23" ht="15.75" thickBot="1">
      <c r="B22" s="101">
        <v>5</v>
      </c>
      <c r="C22" s="107">
        <f>C18+7</f>
        <v>42546</v>
      </c>
      <c r="D22" s="13"/>
      <c r="E22" s="24">
        <v>21</v>
      </c>
      <c r="F22" s="24">
        <v>22</v>
      </c>
      <c r="G22" s="24">
        <v>23</v>
      </c>
      <c r="H22" s="24">
        <v>24</v>
      </c>
      <c r="I22" s="24">
        <v>25</v>
      </c>
      <c r="J22" s="19"/>
      <c r="K22" s="59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spans="2:23">
      <c r="B23" s="102"/>
      <c r="C23" s="108"/>
      <c r="D23" s="9" t="s">
        <v>22</v>
      </c>
      <c r="E23" s="3" t="s">
        <v>67</v>
      </c>
      <c r="F23" s="3" t="s">
        <v>73</v>
      </c>
      <c r="G23" s="3" t="s">
        <v>53</v>
      </c>
      <c r="H23" s="3" t="s">
        <v>68</v>
      </c>
      <c r="I23" s="3" t="s">
        <v>54</v>
      </c>
      <c r="J23" s="6"/>
      <c r="K23" s="174" t="s">
        <v>96</v>
      </c>
      <c r="L23" s="55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spans="2:23">
      <c r="B24" s="102"/>
      <c r="C24" s="108"/>
      <c r="D24" s="18" t="s">
        <v>27</v>
      </c>
      <c r="E24" s="2" t="s">
        <v>18</v>
      </c>
      <c r="F24" s="2" t="s">
        <v>18</v>
      </c>
      <c r="G24" s="2" t="s">
        <v>18</v>
      </c>
      <c r="H24" s="2" t="s">
        <v>18</v>
      </c>
      <c r="I24" s="2" t="s">
        <v>18</v>
      </c>
      <c r="J24" s="7"/>
      <c r="K24" s="174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1"/>
    </row>
    <row r="25" spans="2:23" ht="14.1" customHeight="1" thickBot="1">
      <c r="B25" s="103"/>
      <c r="C25" s="109"/>
      <c r="D25" s="10" t="s">
        <v>23</v>
      </c>
      <c r="E25" s="4" t="s">
        <v>90</v>
      </c>
      <c r="F25" s="4" t="s">
        <v>89</v>
      </c>
      <c r="G25" s="4" t="s">
        <v>72</v>
      </c>
      <c r="H25" s="4" t="s">
        <v>64</v>
      </c>
      <c r="I25" s="4" t="s">
        <v>57</v>
      </c>
      <c r="J25" s="8"/>
      <c r="K25" s="175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spans="2:23" ht="14.1" customHeight="1">
      <c r="B26" s="116"/>
      <c r="C26" s="119">
        <f>C22+7</f>
        <v>42553</v>
      </c>
      <c r="D26" s="14"/>
      <c r="E26" s="122" t="s">
        <v>20</v>
      </c>
      <c r="F26" s="123"/>
      <c r="G26" s="123"/>
      <c r="H26" s="123"/>
      <c r="I26" s="123"/>
      <c r="J26" s="124"/>
      <c r="K26" s="182"/>
    </row>
    <row r="27" spans="2:23" ht="15.75" customHeight="1" thickBot="1">
      <c r="B27" s="118"/>
      <c r="C27" s="121"/>
      <c r="D27" s="16"/>
      <c r="E27" s="128"/>
      <c r="F27" s="129"/>
      <c r="G27" s="129"/>
      <c r="H27" s="129"/>
      <c r="I27" s="129"/>
      <c r="J27" s="130"/>
      <c r="K27" s="184"/>
      <c r="L27" s="42"/>
      <c r="M27" s="42"/>
      <c r="N27" s="42"/>
      <c r="O27" s="42"/>
      <c r="P27" s="42"/>
      <c r="Q27" s="42"/>
      <c r="R27" s="42"/>
    </row>
    <row r="28" spans="2:23" ht="15.75" thickBot="1">
      <c r="B28" s="101">
        <v>6</v>
      </c>
      <c r="C28" s="107">
        <f>C26+7</f>
        <v>42560</v>
      </c>
      <c r="D28" s="13"/>
      <c r="E28" s="24">
        <v>26</v>
      </c>
      <c r="F28" s="24">
        <v>27</v>
      </c>
      <c r="G28" s="24">
        <v>28</v>
      </c>
      <c r="H28" s="24">
        <v>29</v>
      </c>
      <c r="I28" s="24">
        <v>30</v>
      </c>
      <c r="J28" s="24">
        <v>31</v>
      </c>
      <c r="K28" s="182"/>
      <c r="L28"/>
    </row>
    <row r="29" spans="2:23">
      <c r="B29" s="102"/>
      <c r="C29" s="108"/>
      <c r="D29" s="9" t="s">
        <v>22</v>
      </c>
      <c r="E29" s="3" t="s">
        <v>53</v>
      </c>
      <c r="F29" s="3" t="s">
        <v>67</v>
      </c>
      <c r="G29" s="3" t="s">
        <v>54</v>
      </c>
      <c r="H29" s="3" t="s">
        <v>90</v>
      </c>
      <c r="I29" s="3" t="s">
        <v>89</v>
      </c>
      <c r="J29" s="3" t="s">
        <v>64</v>
      </c>
      <c r="K29" s="185"/>
      <c r="L29"/>
    </row>
    <row r="30" spans="2:23">
      <c r="B30" s="102"/>
      <c r="C30" s="108"/>
      <c r="D30" s="18" t="s">
        <v>27</v>
      </c>
      <c r="E30" s="2" t="s">
        <v>18</v>
      </c>
      <c r="F30" s="2" t="s">
        <v>18</v>
      </c>
      <c r="G30" s="2" t="s">
        <v>18</v>
      </c>
      <c r="H30" s="2" t="s">
        <v>18</v>
      </c>
      <c r="I30" s="2" t="s">
        <v>18</v>
      </c>
      <c r="J30" s="2" t="s">
        <v>18</v>
      </c>
      <c r="K30" s="183"/>
      <c r="L30"/>
    </row>
    <row r="31" spans="2:23" ht="15.75" thickBot="1">
      <c r="B31" s="103"/>
      <c r="C31" s="109"/>
      <c r="D31" s="10" t="s">
        <v>23</v>
      </c>
      <c r="E31" s="53" t="s">
        <v>55</v>
      </c>
      <c r="F31" s="4" t="s">
        <v>57</v>
      </c>
      <c r="G31" s="4" t="s">
        <v>56</v>
      </c>
      <c r="H31" s="4" t="s">
        <v>68</v>
      </c>
      <c r="I31" s="4" t="s">
        <v>72</v>
      </c>
      <c r="J31" s="4" t="s">
        <v>73</v>
      </c>
      <c r="K31" s="184"/>
      <c r="L31"/>
    </row>
    <row r="32" spans="2:23" ht="15.75" thickBot="1">
      <c r="B32" s="101">
        <v>7</v>
      </c>
      <c r="C32" s="107">
        <f>C28+7</f>
        <v>42567</v>
      </c>
      <c r="D32" s="13"/>
      <c r="E32" s="24">
        <v>33</v>
      </c>
      <c r="F32" s="24">
        <v>34</v>
      </c>
      <c r="G32" s="24">
        <v>35</v>
      </c>
      <c r="H32" s="24">
        <v>36</v>
      </c>
      <c r="I32" s="24">
        <v>37</v>
      </c>
      <c r="J32" s="24">
        <v>38</v>
      </c>
      <c r="K32" s="182"/>
    </row>
    <row r="33" spans="2:13">
      <c r="B33" s="102"/>
      <c r="C33" s="108"/>
      <c r="D33" s="9" t="s">
        <v>22</v>
      </c>
      <c r="E33" s="3" t="s">
        <v>89</v>
      </c>
      <c r="F33" s="3" t="s">
        <v>55</v>
      </c>
      <c r="G33" s="3" t="s">
        <v>72</v>
      </c>
      <c r="H33" s="3" t="s">
        <v>57</v>
      </c>
      <c r="I33" s="3" t="s">
        <v>68</v>
      </c>
      <c r="J33" s="3" t="s">
        <v>56</v>
      </c>
      <c r="K33" s="183"/>
    </row>
    <row r="34" spans="2:13">
      <c r="B34" s="102"/>
      <c r="C34" s="108"/>
      <c r="D34" s="18" t="s">
        <v>27</v>
      </c>
      <c r="E34" s="2" t="s">
        <v>18</v>
      </c>
      <c r="F34" s="2" t="s">
        <v>18</v>
      </c>
      <c r="G34" s="2" t="s">
        <v>18</v>
      </c>
      <c r="H34" s="2" t="s">
        <v>18</v>
      </c>
      <c r="I34" s="2" t="s">
        <v>18</v>
      </c>
      <c r="J34" s="2" t="s">
        <v>18</v>
      </c>
      <c r="K34" s="183"/>
    </row>
    <row r="35" spans="2:13" ht="14.1" customHeight="1" thickBot="1">
      <c r="B35" s="103"/>
      <c r="C35" s="109"/>
      <c r="D35" s="10" t="s">
        <v>23</v>
      </c>
      <c r="E35" s="4" t="s">
        <v>54</v>
      </c>
      <c r="F35" s="4" t="s">
        <v>64</v>
      </c>
      <c r="G35" s="4" t="s">
        <v>67</v>
      </c>
      <c r="H35" s="4" t="s">
        <v>53</v>
      </c>
      <c r="I35" s="4" t="s">
        <v>73</v>
      </c>
      <c r="J35" s="4" t="s">
        <v>90</v>
      </c>
      <c r="K35" s="184"/>
    </row>
    <row r="36" spans="2:13" ht="14.1" customHeight="1">
      <c r="B36" s="116"/>
      <c r="C36" s="119">
        <f>C32+7</f>
        <v>42574</v>
      </c>
      <c r="D36" s="14"/>
      <c r="E36" s="122" t="s">
        <v>44</v>
      </c>
      <c r="F36" s="123"/>
      <c r="G36" s="123"/>
      <c r="H36" s="123"/>
      <c r="I36" s="123"/>
      <c r="J36" s="124"/>
      <c r="K36" s="186"/>
    </row>
    <row r="37" spans="2:13" ht="15" customHeight="1">
      <c r="B37" s="117"/>
      <c r="C37" s="120"/>
      <c r="D37" s="15"/>
      <c r="E37" s="125"/>
      <c r="F37" s="126"/>
      <c r="G37" s="126"/>
      <c r="H37" s="126"/>
      <c r="I37" s="126"/>
      <c r="J37" s="127"/>
      <c r="K37" s="187"/>
    </row>
    <row r="38" spans="2:13" ht="15.75" thickBot="1">
      <c r="B38" s="118"/>
      <c r="C38" s="121"/>
      <c r="D38" s="16"/>
      <c r="E38" s="128"/>
      <c r="F38" s="129"/>
      <c r="G38" s="129"/>
      <c r="H38" s="129"/>
      <c r="I38" s="129"/>
      <c r="J38" s="130"/>
      <c r="K38" s="188"/>
    </row>
    <row r="39" spans="2:13" ht="15" customHeight="1" thickBot="1">
      <c r="B39" s="101">
        <v>8</v>
      </c>
      <c r="C39" s="107">
        <f>C36+7</f>
        <v>42581</v>
      </c>
      <c r="D39" s="13"/>
      <c r="E39" s="25">
        <v>38</v>
      </c>
      <c r="F39" s="25">
        <v>39</v>
      </c>
      <c r="G39" s="25">
        <v>40</v>
      </c>
      <c r="H39" s="25">
        <v>41</v>
      </c>
      <c r="I39" s="25">
        <v>42</v>
      </c>
      <c r="J39" s="25">
        <v>43</v>
      </c>
      <c r="K39" s="182"/>
    </row>
    <row r="40" spans="2:13" ht="15.75" customHeight="1">
      <c r="B40" s="102"/>
      <c r="C40" s="108"/>
      <c r="D40" s="9" t="s">
        <v>22</v>
      </c>
      <c r="E40" s="3" t="s">
        <v>64</v>
      </c>
      <c r="F40" s="3" t="s">
        <v>73</v>
      </c>
      <c r="G40" s="3" t="s">
        <v>55</v>
      </c>
      <c r="H40" s="3" t="s">
        <v>67</v>
      </c>
      <c r="I40" s="3" t="s">
        <v>90</v>
      </c>
      <c r="J40" s="3" t="s">
        <v>72</v>
      </c>
      <c r="K40" s="183"/>
    </row>
    <row r="41" spans="2:13">
      <c r="B41" s="102"/>
      <c r="C41" s="108"/>
      <c r="D41" s="18" t="s">
        <v>27</v>
      </c>
      <c r="E41" s="2" t="s">
        <v>18</v>
      </c>
      <c r="F41" s="2" t="s">
        <v>18</v>
      </c>
      <c r="G41" s="2" t="s">
        <v>18</v>
      </c>
      <c r="H41" s="2" t="s">
        <v>18</v>
      </c>
      <c r="I41" s="2" t="s">
        <v>18</v>
      </c>
      <c r="J41" s="2" t="s">
        <v>18</v>
      </c>
      <c r="K41" s="183"/>
    </row>
    <row r="42" spans="2:13" ht="15.75" thickBot="1">
      <c r="B42" s="103"/>
      <c r="C42" s="109"/>
      <c r="D42" s="10" t="s">
        <v>23</v>
      </c>
      <c r="E42" s="4" t="s">
        <v>53</v>
      </c>
      <c r="F42" s="4" t="s">
        <v>56</v>
      </c>
      <c r="G42" s="4" t="s">
        <v>68</v>
      </c>
      <c r="H42" s="4" t="s">
        <v>54</v>
      </c>
      <c r="I42" s="4" t="s">
        <v>89</v>
      </c>
      <c r="J42" s="4" t="s">
        <v>57</v>
      </c>
      <c r="K42" s="184"/>
    </row>
    <row r="43" spans="2:13" ht="15.75" thickBot="1">
      <c r="B43" s="101">
        <v>9</v>
      </c>
      <c r="C43" s="107">
        <f>C39+7</f>
        <v>42588</v>
      </c>
      <c r="D43" s="13"/>
      <c r="E43" s="24">
        <v>44</v>
      </c>
      <c r="F43" s="24">
        <v>45</v>
      </c>
      <c r="G43" s="24">
        <v>46</v>
      </c>
      <c r="H43" s="24">
        <v>47</v>
      </c>
      <c r="I43" s="24">
        <v>48</v>
      </c>
      <c r="J43" s="19"/>
      <c r="K43" s="59"/>
    </row>
    <row r="44" spans="2:13">
      <c r="B44" s="102"/>
      <c r="C44" s="108"/>
      <c r="D44" s="9" t="s">
        <v>22</v>
      </c>
      <c r="E44" s="3" t="s">
        <v>72</v>
      </c>
      <c r="F44" s="3" t="s">
        <v>90</v>
      </c>
      <c r="G44" s="3" t="s">
        <v>73</v>
      </c>
      <c r="H44" s="3" t="s">
        <v>89</v>
      </c>
      <c r="I44" s="3" t="s">
        <v>64</v>
      </c>
      <c r="J44" s="6"/>
      <c r="K44" s="174" t="s">
        <v>99</v>
      </c>
      <c r="L44" s="55"/>
    </row>
    <row r="45" spans="2:13">
      <c r="B45" s="102"/>
      <c r="C45" s="108"/>
      <c r="D45" s="18" t="s">
        <v>27</v>
      </c>
      <c r="E45" s="2" t="s">
        <v>18</v>
      </c>
      <c r="F45" s="2" t="s">
        <v>18</v>
      </c>
      <c r="G45" s="2" t="s">
        <v>18</v>
      </c>
      <c r="H45" s="2" t="s">
        <v>18</v>
      </c>
      <c r="I45" s="2" t="s">
        <v>18</v>
      </c>
      <c r="J45" s="7"/>
      <c r="K45" s="174"/>
    </row>
    <row r="46" spans="2:13" ht="15.75" customHeight="1" thickBot="1">
      <c r="B46" s="103"/>
      <c r="C46" s="109"/>
      <c r="D46" s="10" t="s">
        <v>23</v>
      </c>
      <c r="E46" s="4" t="s">
        <v>55</v>
      </c>
      <c r="F46" s="4" t="s">
        <v>53</v>
      </c>
      <c r="G46" s="4" t="s">
        <v>54</v>
      </c>
      <c r="H46" s="4" t="s">
        <v>56</v>
      </c>
      <c r="I46" s="4" t="s">
        <v>57</v>
      </c>
      <c r="J46" s="8"/>
      <c r="K46" s="175"/>
    </row>
    <row r="47" spans="2:13" ht="15.75" thickBot="1">
      <c r="B47" s="101">
        <v>10</v>
      </c>
      <c r="C47" s="107">
        <f>C43+7</f>
        <v>42595</v>
      </c>
      <c r="D47" s="27"/>
      <c r="E47" s="24">
        <v>49</v>
      </c>
      <c r="F47" s="24">
        <v>50</v>
      </c>
      <c r="G47" s="24">
        <v>52</v>
      </c>
      <c r="H47" s="24">
        <v>52</v>
      </c>
      <c r="I47" s="24">
        <v>53</v>
      </c>
      <c r="J47" s="24">
        <v>54</v>
      </c>
      <c r="K47" s="182"/>
      <c r="M47" s="36"/>
    </row>
    <row r="48" spans="2:13">
      <c r="B48" s="102"/>
      <c r="C48" s="108"/>
      <c r="D48" s="9" t="s">
        <v>22</v>
      </c>
      <c r="E48" s="3" t="s">
        <v>68</v>
      </c>
      <c r="F48" s="3" t="s">
        <v>72</v>
      </c>
      <c r="G48" s="3" t="s">
        <v>53</v>
      </c>
      <c r="H48" s="3" t="s">
        <v>67</v>
      </c>
      <c r="I48" s="3" t="s">
        <v>73</v>
      </c>
      <c r="J48" s="3" t="s">
        <v>54</v>
      </c>
      <c r="K48" s="189"/>
      <c r="L48" s="55"/>
    </row>
    <row r="49" spans="2:11">
      <c r="B49" s="102"/>
      <c r="C49" s="108"/>
      <c r="D49" s="18" t="s">
        <v>27</v>
      </c>
      <c r="E49" s="2" t="s">
        <v>18</v>
      </c>
      <c r="F49" s="2" t="s">
        <v>18</v>
      </c>
      <c r="G49" s="2" t="s">
        <v>18</v>
      </c>
      <c r="H49" s="2" t="s">
        <v>18</v>
      </c>
      <c r="I49" s="2" t="s">
        <v>18</v>
      </c>
      <c r="J49" s="2" t="s">
        <v>18</v>
      </c>
      <c r="K49" s="183"/>
    </row>
    <row r="50" spans="2:11" ht="15.75" thickBot="1">
      <c r="B50" s="103"/>
      <c r="C50" s="109"/>
      <c r="D50" s="10" t="s">
        <v>23</v>
      </c>
      <c r="E50" s="4" t="s">
        <v>57</v>
      </c>
      <c r="F50" s="4" t="s">
        <v>64</v>
      </c>
      <c r="G50" s="4" t="s">
        <v>89</v>
      </c>
      <c r="H50" s="4" t="s">
        <v>56</v>
      </c>
      <c r="I50" s="4" t="s">
        <v>90</v>
      </c>
      <c r="J50" s="4" t="s">
        <v>55</v>
      </c>
      <c r="K50" s="184"/>
    </row>
    <row r="51" spans="2:11" ht="15.75" thickBot="1">
      <c r="B51" s="101">
        <v>11</v>
      </c>
      <c r="C51" s="107">
        <f>C47+7</f>
        <v>42602</v>
      </c>
      <c r="D51" s="27"/>
      <c r="E51" s="24">
        <v>55</v>
      </c>
      <c r="F51" s="24">
        <v>56</v>
      </c>
      <c r="G51" s="24">
        <v>57</v>
      </c>
      <c r="H51" s="24">
        <v>58</v>
      </c>
      <c r="I51" s="24">
        <v>59</v>
      </c>
      <c r="J51" s="24">
        <v>60</v>
      </c>
      <c r="K51" s="182"/>
    </row>
    <row r="52" spans="2:11">
      <c r="B52" s="102"/>
      <c r="C52" s="108"/>
      <c r="D52" s="9" t="s">
        <v>22</v>
      </c>
      <c r="E52" s="3" t="s">
        <v>68</v>
      </c>
      <c r="F52" s="3" t="s">
        <v>55</v>
      </c>
      <c r="G52" s="3" t="s">
        <v>57</v>
      </c>
      <c r="H52" s="3" t="s">
        <v>53</v>
      </c>
      <c r="I52" s="3" t="s">
        <v>64</v>
      </c>
      <c r="J52" s="3" t="s">
        <v>67</v>
      </c>
      <c r="K52" s="183"/>
    </row>
    <row r="53" spans="2:11">
      <c r="B53" s="102"/>
      <c r="C53" s="108"/>
      <c r="D53" s="18" t="s">
        <v>27</v>
      </c>
      <c r="E53" s="2" t="s">
        <v>18</v>
      </c>
      <c r="F53" s="2" t="s">
        <v>18</v>
      </c>
      <c r="G53" s="2" t="s">
        <v>18</v>
      </c>
      <c r="H53" s="2" t="s">
        <v>18</v>
      </c>
      <c r="I53" s="2" t="s">
        <v>18</v>
      </c>
      <c r="J53" s="2" t="s">
        <v>18</v>
      </c>
      <c r="K53" s="183"/>
    </row>
    <row r="54" spans="2:11" ht="15.75" thickBot="1">
      <c r="B54" s="103"/>
      <c r="C54" s="109"/>
      <c r="D54" s="10" t="s">
        <v>23</v>
      </c>
      <c r="E54" s="4" t="s">
        <v>72</v>
      </c>
      <c r="F54" s="4" t="s">
        <v>90</v>
      </c>
      <c r="G54" s="4" t="s">
        <v>56</v>
      </c>
      <c r="H54" s="4" t="s">
        <v>73</v>
      </c>
      <c r="I54" s="4" t="s">
        <v>54</v>
      </c>
      <c r="J54" s="4" t="s">
        <v>89</v>
      </c>
      <c r="K54" s="184"/>
    </row>
    <row r="55" spans="2:11" ht="14.1" customHeight="1" thickBot="1">
      <c r="B55" s="101">
        <v>12</v>
      </c>
      <c r="C55" s="107">
        <f>C51+7</f>
        <v>42609</v>
      </c>
      <c r="D55" s="27"/>
      <c r="E55" s="24" t="s">
        <v>31</v>
      </c>
      <c r="F55" s="19"/>
      <c r="G55" s="24" t="s">
        <v>32</v>
      </c>
      <c r="H55" s="24" t="s">
        <v>33</v>
      </c>
      <c r="I55" s="24" t="s">
        <v>34</v>
      </c>
      <c r="J55" s="19"/>
      <c r="K55" s="171"/>
    </row>
    <row r="56" spans="2:11">
      <c r="B56" s="102"/>
      <c r="C56" s="108"/>
      <c r="D56" s="9" t="s">
        <v>22</v>
      </c>
      <c r="E56" s="131" t="s">
        <v>38</v>
      </c>
      <c r="F56" s="6"/>
      <c r="G56" s="131" t="s">
        <v>39</v>
      </c>
      <c r="H56" s="131" t="s">
        <v>40</v>
      </c>
      <c r="I56" s="131" t="s">
        <v>41</v>
      </c>
      <c r="J56" s="6"/>
      <c r="K56" s="172"/>
    </row>
    <row r="57" spans="2:11">
      <c r="B57" s="102"/>
      <c r="C57" s="108"/>
      <c r="D57" s="18" t="s">
        <v>27</v>
      </c>
      <c r="E57" s="132"/>
      <c r="F57" s="7"/>
      <c r="G57" s="132"/>
      <c r="H57" s="132"/>
      <c r="I57" s="132"/>
      <c r="J57" s="7"/>
      <c r="K57" s="172"/>
    </row>
    <row r="58" spans="2:11" ht="14.1" customHeight="1" thickBot="1">
      <c r="B58" s="103"/>
      <c r="C58" s="109"/>
      <c r="D58" s="10" t="s">
        <v>23</v>
      </c>
      <c r="E58" s="133"/>
      <c r="F58" s="8"/>
      <c r="G58" s="133"/>
      <c r="H58" s="133"/>
      <c r="I58" s="133"/>
      <c r="J58" s="8"/>
      <c r="K58" s="173"/>
    </row>
    <row r="59" spans="2:11" ht="14.1" customHeight="1">
      <c r="B59" s="116"/>
      <c r="C59" s="119">
        <f>C55+7</f>
        <v>42616</v>
      </c>
      <c r="D59" s="14"/>
      <c r="E59" s="122" t="s">
        <v>19</v>
      </c>
      <c r="F59" s="123"/>
      <c r="G59" s="123"/>
      <c r="H59" s="123"/>
      <c r="I59" s="123"/>
      <c r="J59" s="124"/>
      <c r="K59" s="179"/>
    </row>
    <row r="60" spans="2:11" ht="15.75" customHeight="1" thickBot="1">
      <c r="B60" s="118"/>
      <c r="C60" s="121"/>
      <c r="D60" s="16"/>
      <c r="E60" s="128"/>
      <c r="F60" s="129"/>
      <c r="G60" s="129"/>
      <c r="H60" s="129"/>
      <c r="I60" s="129"/>
      <c r="J60" s="130"/>
      <c r="K60" s="180"/>
    </row>
    <row r="61" spans="2:11" ht="14.1" customHeight="1" thickBot="1">
      <c r="B61" s="101">
        <v>13</v>
      </c>
      <c r="C61" s="107">
        <f>C59+7</f>
        <v>42623</v>
      </c>
      <c r="D61" s="27"/>
      <c r="E61" s="24" t="s">
        <v>35</v>
      </c>
      <c r="F61" s="6"/>
      <c r="G61" s="24" t="s">
        <v>36</v>
      </c>
      <c r="H61" s="6"/>
      <c r="I61" s="6"/>
      <c r="J61" s="6"/>
      <c r="K61" s="180"/>
    </row>
    <row r="62" spans="2:11">
      <c r="B62" s="102"/>
      <c r="C62" s="108"/>
      <c r="D62" s="9" t="s">
        <v>22</v>
      </c>
      <c r="E62" s="143" t="s">
        <v>42</v>
      </c>
      <c r="F62" s="6"/>
      <c r="G62" s="143" t="s">
        <v>43</v>
      </c>
      <c r="H62" s="6"/>
      <c r="I62" s="6"/>
      <c r="J62" s="6"/>
      <c r="K62" s="180"/>
    </row>
    <row r="63" spans="2:11">
      <c r="B63" s="102"/>
      <c r="C63" s="108"/>
      <c r="D63" s="18" t="s">
        <v>27</v>
      </c>
      <c r="E63" s="144"/>
      <c r="F63" s="7"/>
      <c r="G63" s="144"/>
      <c r="H63" s="7"/>
      <c r="I63" s="7"/>
      <c r="J63" s="7"/>
      <c r="K63" s="180"/>
    </row>
    <row r="64" spans="2:11" ht="15.75" thickBot="1">
      <c r="B64" s="103"/>
      <c r="C64" s="109"/>
      <c r="D64" s="10" t="s">
        <v>23</v>
      </c>
      <c r="E64" s="145"/>
      <c r="F64" s="8"/>
      <c r="G64" s="145"/>
      <c r="H64" s="8"/>
      <c r="I64" s="8"/>
      <c r="J64" s="8"/>
      <c r="K64" s="180"/>
    </row>
    <row r="65" spans="2:11" ht="15.75" thickBot="1">
      <c r="B65" s="101">
        <v>14</v>
      </c>
      <c r="C65" s="107">
        <f>C61+7</f>
        <v>42630</v>
      </c>
      <c r="D65" s="27"/>
      <c r="E65" s="27" t="s">
        <v>37</v>
      </c>
      <c r="F65" s="28"/>
      <c r="G65" s="28"/>
      <c r="H65" s="28"/>
      <c r="I65" s="28"/>
      <c r="J65" s="19"/>
      <c r="K65" s="180"/>
    </row>
    <row r="66" spans="2:11">
      <c r="B66" s="102"/>
      <c r="C66" s="108"/>
      <c r="D66" s="9" t="s">
        <v>22</v>
      </c>
      <c r="E66" s="146" t="s">
        <v>24</v>
      </c>
      <c r="F66" s="134" t="s">
        <v>29</v>
      </c>
      <c r="G66" s="135"/>
      <c r="H66" s="135"/>
      <c r="I66" s="135"/>
      <c r="J66" s="136"/>
      <c r="K66" s="180"/>
    </row>
    <row r="67" spans="2:11">
      <c r="B67" s="102"/>
      <c r="C67" s="108"/>
      <c r="D67" s="18" t="s">
        <v>27</v>
      </c>
      <c r="E67" s="144"/>
      <c r="F67" s="137"/>
      <c r="G67" s="138"/>
      <c r="H67" s="138"/>
      <c r="I67" s="138"/>
      <c r="J67" s="139"/>
      <c r="K67" s="180"/>
    </row>
    <row r="68" spans="2:11" ht="15.75" thickBot="1">
      <c r="B68" s="103"/>
      <c r="C68" s="109"/>
      <c r="D68" s="10" t="s">
        <v>23</v>
      </c>
      <c r="E68" s="145"/>
      <c r="F68" s="140"/>
      <c r="G68" s="141"/>
      <c r="H68" s="141"/>
      <c r="I68" s="141"/>
      <c r="J68" s="142"/>
      <c r="K68" s="180"/>
    </row>
    <row r="69" spans="2:11">
      <c r="B69" s="101">
        <v>15</v>
      </c>
      <c r="C69" s="104">
        <f>C65+7</f>
        <v>42637</v>
      </c>
      <c r="D69" s="9" t="s">
        <v>22</v>
      </c>
      <c r="E69" s="134" t="s">
        <v>30</v>
      </c>
      <c r="F69" s="135"/>
      <c r="G69" s="135"/>
      <c r="H69" s="135"/>
      <c r="I69" s="135"/>
      <c r="J69" s="136"/>
      <c r="K69" s="180"/>
    </row>
    <row r="70" spans="2:11">
      <c r="B70" s="102"/>
      <c r="C70" s="105"/>
      <c r="D70" s="18" t="s">
        <v>27</v>
      </c>
      <c r="E70" s="137"/>
      <c r="F70" s="138"/>
      <c r="G70" s="138"/>
      <c r="H70" s="138"/>
      <c r="I70" s="138"/>
      <c r="J70" s="139"/>
      <c r="K70" s="180"/>
    </row>
    <row r="71" spans="2:11" ht="15.75" thickBot="1">
      <c r="B71" s="103"/>
      <c r="C71" s="106"/>
      <c r="D71" s="10" t="s">
        <v>23</v>
      </c>
      <c r="E71" s="140"/>
      <c r="F71" s="141"/>
      <c r="G71" s="141"/>
      <c r="H71" s="141"/>
      <c r="I71" s="141"/>
      <c r="J71" s="142"/>
      <c r="K71" s="181"/>
    </row>
  </sheetData>
  <mergeCells count="63">
    <mergeCell ref="K55:K58"/>
    <mergeCell ref="K3:K5"/>
    <mergeCell ref="K11:K13"/>
    <mergeCell ref="K15:K17"/>
    <mergeCell ref="K19:K21"/>
    <mergeCell ref="K23:K25"/>
    <mergeCell ref="K44:K46"/>
    <mergeCell ref="F2:F5"/>
    <mergeCell ref="T14:W14"/>
    <mergeCell ref="D6:H9"/>
    <mergeCell ref="J6:J9"/>
    <mergeCell ref="F18:F21"/>
    <mergeCell ref="I56:I58"/>
    <mergeCell ref="E36:J38"/>
    <mergeCell ref="B69:B71"/>
    <mergeCell ref="C69:C71"/>
    <mergeCell ref="E69:J71"/>
    <mergeCell ref="B61:B64"/>
    <mergeCell ref="C61:C64"/>
    <mergeCell ref="E62:E64"/>
    <mergeCell ref="G62:G64"/>
    <mergeCell ref="B65:B68"/>
    <mergeCell ref="C65:C68"/>
    <mergeCell ref="E66:E68"/>
    <mergeCell ref="F66:J68"/>
    <mergeCell ref="B39:B42"/>
    <mergeCell ref="C39:C42"/>
    <mergeCell ref="B59:B60"/>
    <mergeCell ref="C59:C60"/>
    <mergeCell ref="E59:J60"/>
    <mergeCell ref="B47:B50"/>
    <mergeCell ref="C47:C50"/>
    <mergeCell ref="B51:B54"/>
    <mergeCell ref="C51:C54"/>
    <mergeCell ref="B55:B58"/>
    <mergeCell ref="C55:C58"/>
    <mergeCell ref="B43:B46"/>
    <mergeCell ref="C43:C46"/>
    <mergeCell ref="E56:E58"/>
    <mergeCell ref="G56:G58"/>
    <mergeCell ref="H56:H58"/>
    <mergeCell ref="B28:B31"/>
    <mergeCell ref="C28:C31"/>
    <mergeCell ref="B32:B35"/>
    <mergeCell ref="C32:C35"/>
    <mergeCell ref="B26:B27"/>
    <mergeCell ref="C26:C27"/>
    <mergeCell ref="K36:K38"/>
    <mergeCell ref="B2:B5"/>
    <mergeCell ref="C2:C5"/>
    <mergeCell ref="B14:B17"/>
    <mergeCell ref="C14:C17"/>
    <mergeCell ref="C6:C9"/>
    <mergeCell ref="B6:B9"/>
    <mergeCell ref="B18:B21"/>
    <mergeCell ref="C18:C21"/>
    <mergeCell ref="B10:B13"/>
    <mergeCell ref="C10:C13"/>
    <mergeCell ref="B22:B25"/>
    <mergeCell ref="C22:C25"/>
    <mergeCell ref="B36:B38"/>
    <mergeCell ref="C36:C38"/>
    <mergeCell ref="E26:J27"/>
  </mergeCells>
  <conditionalFormatting sqref="N2:S13">
    <cfRule type="cellIs" dxfId="1" priority="12" operator="greaterThan">
      <formula>2</formula>
    </cfRule>
  </conditionalFormatting>
  <conditionalFormatting sqref="N2:T13">
    <cfRule type="cellIs" dxfId="0" priority="6" operator="equal">
      <formula>0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3"/>
  <sheetViews>
    <sheetView showGridLines="0" zoomScaleNormal="100" workbookViewId="0">
      <pane ySplit="1" topLeftCell="A2" activePane="bottomLeft" state="frozen"/>
      <selection pane="bottomLeft" activeCell="E10" sqref="E10"/>
    </sheetView>
  </sheetViews>
  <sheetFormatPr defaultColWidth="8.85546875" defaultRowHeight="15"/>
  <cols>
    <col min="1" max="1" width="5.140625" bestFit="1" customWidth="1"/>
    <col min="2" max="2" width="6.42578125" bestFit="1" customWidth="1"/>
    <col min="3" max="3" width="27.42578125" bestFit="1" customWidth="1"/>
    <col min="4" max="4" width="6.28515625" bestFit="1" customWidth="1"/>
    <col min="5" max="10" width="10.7109375" customWidth="1"/>
    <col min="11" max="11" width="10.7109375" style="54" customWidth="1"/>
    <col min="12" max="12" width="4.7109375" style="89" customWidth="1"/>
    <col min="21" max="22" width="9.140625" customWidth="1"/>
    <col min="24" max="24" width="10.28515625" customWidth="1"/>
  </cols>
  <sheetData>
    <row r="1" spans="1:24" ht="48" customHeight="1" thickBot="1">
      <c r="A1" s="11"/>
      <c r="B1" s="22" t="s">
        <v>17</v>
      </c>
      <c r="C1" s="21" t="s">
        <v>25</v>
      </c>
      <c r="D1" s="20" t="s">
        <v>88</v>
      </c>
      <c r="E1" s="23" t="s">
        <v>0</v>
      </c>
      <c r="F1" s="23" t="s">
        <v>3</v>
      </c>
      <c r="G1" s="23" t="s">
        <v>4</v>
      </c>
      <c r="H1" s="23" t="s">
        <v>2</v>
      </c>
      <c r="I1" s="23" t="s">
        <v>1</v>
      </c>
      <c r="J1" s="23" t="s">
        <v>93</v>
      </c>
      <c r="K1" s="88"/>
      <c r="M1" s="43" t="s">
        <v>28</v>
      </c>
      <c r="N1" s="44" t="s">
        <v>0</v>
      </c>
      <c r="O1" s="44" t="s">
        <v>3</v>
      </c>
      <c r="P1" s="44" t="s">
        <v>4</v>
      </c>
      <c r="Q1" s="44" t="s">
        <v>2</v>
      </c>
      <c r="R1" s="44" t="s">
        <v>1</v>
      </c>
      <c r="S1" s="45" t="s">
        <v>94</v>
      </c>
      <c r="T1" s="44" t="s">
        <v>26</v>
      </c>
      <c r="U1" s="44" t="s">
        <v>23</v>
      </c>
      <c r="V1" s="46" t="s">
        <v>22</v>
      </c>
      <c r="X1" s="62" t="s">
        <v>101</v>
      </c>
    </row>
    <row r="2" spans="1:24" ht="16.5" customHeight="1" thickBot="1">
      <c r="A2" s="1"/>
      <c r="B2" s="101">
        <v>1</v>
      </c>
      <c r="C2" s="104">
        <v>42511</v>
      </c>
      <c r="D2" s="13"/>
      <c r="E2" s="24">
        <v>1</v>
      </c>
      <c r="F2" s="147" t="s">
        <v>115</v>
      </c>
      <c r="G2" s="24">
        <v>2</v>
      </c>
      <c r="H2" s="24">
        <v>3</v>
      </c>
      <c r="I2" s="24">
        <v>4</v>
      </c>
      <c r="J2" s="24">
        <v>5</v>
      </c>
      <c r="K2" s="90"/>
      <c r="M2" s="47" t="s">
        <v>5</v>
      </c>
      <c r="N2" s="48">
        <f t="shared" ref="N2:S2" si="0">COUNTIF(E2:E55,"Team 1")</f>
        <v>2</v>
      </c>
      <c r="O2" s="48">
        <f t="shared" si="0"/>
        <v>1</v>
      </c>
      <c r="P2" s="48">
        <f t="shared" si="0"/>
        <v>2</v>
      </c>
      <c r="Q2" s="48">
        <f t="shared" si="0"/>
        <v>2</v>
      </c>
      <c r="R2" s="48">
        <f t="shared" si="0"/>
        <v>2</v>
      </c>
      <c r="S2" s="48">
        <f t="shared" si="0"/>
        <v>1</v>
      </c>
      <c r="T2" s="48">
        <f t="shared" ref="T2:T13" si="1">SUM(N2:S2)</f>
        <v>10</v>
      </c>
      <c r="U2" s="38">
        <f>COUNTIF(E47:J47,"Team 1")+COUNTIF(E51:J51,"Team 1")+COUNTIF(E17:J17,"Team 1")+COUNTIF(E21:J21,"Team 1")+COUNTIF(E25:J25,"Team 1")+COUNTIF(E32:J32,"Team 1")+COUNTIF(E36:J36,"Team 1")+COUNTIF(E43:J43,"Team 1")+COUNTIF(E5:J5,"Team 1")+COUNTIF(E13:J13,"Team 1")+COUNTIF(E55:J55,"Team 1")+COUNTIF(E9:J9,"Team 1")</f>
        <v>5</v>
      </c>
      <c r="V2" s="40">
        <f>COUNTIF(E45:J45,"Team 1")+COUNTIF(E49:J49,"Team 1")+COUNTIF(E15:J15,"Team 1")+COUNTIF(E19:J19,"Team 1")+COUNTIF(E23:J23,"Team 1")+COUNTIF(E30:J30,"Team 1")+COUNTIF(E34:J34,"Team 1")+COUNTIF(E41:J41,"Team 1")+COUNTIF(E3:J3,"Team 1")+COUNTIF(E11:J11,"Team 1")+COUNTIF(E53:J53,"Team 1")+COUNTIF(E7:J7,"Team 1")</f>
        <v>5</v>
      </c>
      <c r="W2" s="54"/>
      <c r="X2">
        <f>N2+P2+Q2</f>
        <v>6</v>
      </c>
    </row>
    <row r="3" spans="1:24" ht="16.5" customHeight="1">
      <c r="A3" s="1"/>
      <c r="B3" s="102"/>
      <c r="C3" s="105"/>
      <c r="D3" s="9" t="s">
        <v>22</v>
      </c>
      <c r="E3" s="3" t="s">
        <v>8</v>
      </c>
      <c r="F3" s="147"/>
      <c r="G3" s="3" t="s">
        <v>12</v>
      </c>
      <c r="H3" s="3" t="s">
        <v>14</v>
      </c>
      <c r="I3" s="3" t="s">
        <v>6</v>
      </c>
      <c r="J3" s="3" t="s">
        <v>15</v>
      </c>
      <c r="K3" s="55"/>
      <c r="M3" s="29" t="s">
        <v>6</v>
      </c>
      <c r="N3" s="12">
        <f t="shared" ref="N3:S3" si="2">COUNTIF(E2:E55,"Team 2")</f>
        <v>1</v>
      </c>
      <c r="O3" s="12">
        <f t="shared" si="2"/>
        <v>1</v>
      </c>
      <c r="P3" s="12">
        <f t="shared" si="2"/>
        <v>2</v>
      </c>
      <c r="Q3" s="12">
        <f t="shared" si="2"/>
        <v>2</v>
      </c>
      <c r="R3" s="12">
        <f t="shared" si="2"/>
        <v>3</v>
      </c>
      <c r="S3" s="12">
        <f t="shared" si="2"/>
        <v>1</v>
      </c>
      <c r="T3" s="17">
        <f t="shared" si="1"/>
        <v>10</v>
      </c>
      <c r="U3" s="38">
        <f>COUNTIF(E47:J47,"Team 2")+COUNTIF(E51:J51,"Team 2")+COUNTIF(E17:J17,"Team 2")+COUNTIF(E21:J21,"Team 2")+COUNTIF(E25:J25,"Team 2")+COUNTIF(E32:J32,"Team 2")+COUNTIF(E36:J36,"Team 2")+COUNTIF(E43:J43,"Team 2")+COUNTIF(E5:J5,"Team 2")+COUNTIF(E13:J13,"Team 2")+COUNTIF(E55:J55,"Team 2")+COUNTIF(E9:J9,"Team 2")</f>
        <v>5</v>
      </c>
      <c r="V3" s="40">
        <f>COUNTIF(E45:J45,"Team 2")+COUNTIF(E49:J49,"Team 2")+COUNTIF(E15:J15,"Team 2")+COUNTIF(E19:J19,"Team 2")+COUNTIF(E23:J23,"Team 2")+COUNTIF(E30:J30,"Team 2")+COUNTIF(E34:J34,"Team 2")+COUNTIF(E41:J41,"Team 2")+COUNTIF(E3:J3,"Team 2")+COUNTIF(E11:J11,"Team 2")+COUNTIF(E53:J53,"Team 2")+COUNTIF(E7:J7,"Team 2")</f>
        <v>5</v>
      </c>
      <c r="W3" s="54"/>
      <c r="X3">
        <f t="shared" ref="X3:X13" si="3">N3+P3+Q3</f>
        <v>5</v>
      </c>
    </row>
    <row r="4" spans="1:24">
      <c r="A4" s="1"/>
      <c r="B4" s="102"/>
      <c r="C4" s="105"/>
      <c r="D4" s="18" t="s">
        <v>27</v>
      </c>
      <c r="E4" s="2" t="s">
        <v>18</v>
      </c>
      <c r="F4" s="147"/>
      <c r="G4" s="2" t="s">
        <v>18</v>
      </c>
      <c r="H4" s="2" t="s">
        <v>18</v>
      </c>
      <c r="I4" s="2" t="s">
        <v>18</v>
      </c>
      <c r="J4" s="2" t="s">
        <v>18</v>
      </c>
      <c r="K4" s="57"/>
      <c r="M4" s="29" t="s">
        <v>7</v>
      </c>
      <c r="N4" s="12">
        <f t="shared" ref="N4:S4" si="4">COUNTIF(E2:E55,"Team 3")</f>
        <v>2</v>
      </c>
      <c r="O4" s="12">
        <f t="shared" si="4"/>
        <v>2</v>
      </c>
      <c r="P4" s="12">
        <f t="shared" si="4"/>
        <v>3</v>
      </c>
      <c r="Q4" s="12">
        <f t="shared" si="4"/>
        <v>1</v>
      </c>
      <c r="R4" s="12">
        <f t="shared" si="4"/>
        <v>1</v>
      </c>
      <c r="S4" s="12">
        <f t="shared" si="4"/>
        <v>1</v>
      </c>
      <c r="T4" s="12">
        <f t="shared" si="1"/>
        <v>10</v>
      </c>
      <c r="U4" s="38">
        <f>COUNTIF(E47:J47,"Team 3")+COUNTIF(E51:J51,"Team 3")+COUNTIF(E17:J17,"Team 3")+COUNTIF(E21:J21,"Team 3")+COUNTIF(E25:J25,"Team 3")+COUNTIF(E32:J32,"Team 3")+COUNTIF(E36:J36,"Team 3")+COUNTIF(E43:J43,"Team 3")+COUNTIF(E5:J5,"Team 3")+COUNTIF(E13:J13,"Team 3")+COUNTIF(E55:J55,"Team 3")+COUNTIF(E9:J9,"Team 3")</f>
        <v>5</v>
      </c>
      <c r="V4" s="40">
        <f>COUNTIF(E45:J45,"Team 3")+COUNTIF(E49:J49,"Team 3")+COUNTIF(E15:J15,"Team 3")+COUNTIF(E19:J19,"Team 3")+COUNTIF(E23:J23,"Team 3")+COUNTIF(E30:J30,"Team 3")+COUNTIF(E34:J34,"Team 3")+COUNTIF(E41:J41,"Team 3")+COUNTIF(E3:J3,"Team 3")+COUNTIF(E11:J11,"Team 3")+COUNTIF(E53:J53,"Team 3")+COUNTIF(E7:J7,"Team 3")</f>
        <v>5</v>
      </c>
      <c r="W4" s="54"/>
      <c r="X4">
        <f t="shared" si="3"/>
        <v>6</v>
      </c>
    </row>
    <row r="5" spans="1:24" ht="15.75" thickBot="1">
      <c r="A5" s="1"/>
      <c r="B5" s="103"/>
      <c r="C5" s="106"/>
      <c r="D5" s="10" t="s">
        <v>23</v>
      </c>
      <c r="E5" s="4" t="s">
        <v>11</v>
      </c>
      <c r="F5" s="148"/>
      <c r="G5" s="4" t="s">
        <v>7</v>
      </c>
      <c r="H5" s="4" t="s">
        <v>16</v>
      </c>
      <c r="I5" s="4" t="s">
        <v>13</v>
      </c>
      <c r="J5" s="4" t="s">
        <v>5</v>
      </c>
      <c r="K5" s="87"/>
      <c r="M5" s="29" t="s">
        <v>8</v>
      </c>
      <c r="N5" s="12">
        <f>COUNTIF(E2:E55,"Team 4")</f>
        <v>1</v>
      </c>
      <c r="O5" s="12">
        <f>COUNTIF(F2:F55,"Team 4")</f>
        <v>1</v>
      </c>
      <c r="P5" s="12">
        <f>COUNTIF(G2:G55,"Team 4")</f>
        <v>3</v>
      </c>
      <c r="Q5" s="12">
        <f>COUNTIF(H2:H55,"Team 4")</f>
        <v>2</v>
      </c>
      <c r="R5" s="12">
        <v>2</v>
      </c>
      <c r="S5" s="12">
        <v>1</v>
      </c>
      <c r="T5" s="12">
        <f t="shared" si="1"/>
        <v>10</v>
      </c>
      <c r="U5" s="38">
        <f>COUNTIF(E47:J47,"Team 4")+COUNTIF(E51:J51,"Team 4")+COUNTIF(E17:J17,"Team 4")+COUNTIF(E21:J21,"Team 4")+COUNTIF(E25:J25,"Team 4")+COUNTIF(E32:J32,"Team 4")+COUNTIF(E36:J36,"Team 4")+COUNTIF(E43:J43,"Team 4")+COUNTIF(E5:J5,"Team 4")+COUNTIF(E13:J13,"Team 4")+COUNTIF(E55:J55,"Team 4")+COUNTIF(E9:J9,"Team 4")</f>
        <v>5</v>
      </c>
      <c r="V5" s="40">
        <f>COUNTIF(E45:J45,"Team 4")+COUNTIF(E49:J49,"Team 4")+COUNTIF(E15:J15,"Team 4")+COUNTIF(E19:J19,"Team 4")+COUNTIF(E23:J23,"Team 4")+COUNTIF(E30:J30,"Team 4")+COUNTIF(E34:J34,"Team 4")+COUNTIF(E41:J41,"Team 4")+COUNTIF(E3:J3,"Team 4")+COUNTIF(E11:J11,"Team 4")+COUNTIF(E53:J53,"Team 4")+COUNTIF(E7:J7,"Team 4")</f>
        <v>5</v>
      </c>
      <c r="W5" s="54"/>
      <c r="X5">
        <f t="shared" si="3"/>
        <v>6</v>
      </c>
    </row>
    <row r="6" spans="1:24" ht="14.1" customHeight="1">
      <c r="A6" s="1"/>
      <c r="B6" s="101"/>
      <c r="C6" s="110">
        <f>C2+7</f>
        <v>42518</v>
      </c>
      <c r="D6" s="152" t="s">
        <v>95</v>
      </c>
      <c r="E6" s="153"/>
      <c r="F6" s="153"/>
      <c r="G6" s="153"/>
      <c r="H6" s="154"/>
      <c r="I6" s="99"/>
      <c r="J6" s="97"/>
      <c r="K6" s="91"/>
      <c r="M6" s="29" t="s">
        <v>9</v>
      </c>
      <c r="N6" s="12">
        <f t="shared" ref="N6:S6" si="5">COUNTIF(E2:E55,"Team 5")</f>
        <v>3</v>
      </c>
      <c r="O6" s="12">
        <f t="shared" si="5"/>
        <v>1</v>
      </c>
      <c r="P6" s="12">
        <f t="shared" si="5"/>
        <v>2</v>
      </c>
      <c r="Q6" s="12">
        <f t="shared" si="5"/>
        <v>1</v>
      </c>
      <c r="R6" s="12">
        <f t="shared" si="5"/>
        <v>2</v>
      </c>
      <c r="S6" s="12">
        <f t="shared" si="5"/>
        <v>1</v>
      </c>
      <c r="T6" s="12">
        <f t="shared" si="1"/>
        <v>10</v>
      </c>
      <c r="U6" s="38">
        <f>COUNTIF(E47:J47,"Team 5")+COUNTIF(E51:J51,"Team 5")+COUNTIF(E17:J17,"Team 5")+COUNTIF(E21:J21,"Team 5")+COUNTIF(E25:J25,"Team 5")+COUNTIF(E32:J32,"Team 5")+COUNTIF(E36:J36,"Team 5")+COUNTIF(E43:J43,"Team 5")+COUNTIF(E5:J5,"Team 5")+COUNTIF(E13:J13,"Team 5")+COUNTIF(E55:J55,"Team 5")+COUNTIF(E9:J9,"Team 5")</f>
        <v>5</v>
      </c>
      <c r="V6" s="40">
        <f>COUNTIF(E45:J45,"Team 5")+COUNTIF(E49:J49,"Team 5")+COUNTIF(E15:J15,"Team 5")+COUNTIF(E19:J19,"Team 5")+COUNTIF(E23:J23,"Team 5")+COUNTIF(E30:J30,"Team 5")+COUNTIF(E34:J34,"Team 5")+COUNTIF(E41:J41,"Team 5")+COUNTIF(E3:J3,"Team 5")+COUNTIF(E11:J11,"Team 5")+COUNTIF(E53:J53,"Team 5")+COUNTIF(E7:J7,"Team 5")</f>
        <v>5</v>
      </c>
      <c r="W6" s="54"/>
      <c r="X6">
        <f t="shared" si="3"/>
        <v>6</v>
      </c>
    </row>
    <row r="7" spans="1:24" ht="14.1" customHeight="1">
      <c r="A7" s="1"/>
      <c r="B7" s="102"/>
      <c r="C7" s="111"/>
      <c r="D7" s="155"/>
      <c r="E7" s="156"/>
      <c r="F7" s="156"/>
      <c r="G7" s="156"/>
      <c r="H7" s="157"/>
      <c r="I7" s="165"/>
      <c r="J7" s="98"/>
      <c r="K7" s="91"/>
      <c r="M7" s="29" t="s">
        <v>10</v>
      </c>
      <c r="N7" s="12">
        <f t="shared" ref="N7:S7" si="6">COUNTIF(E2:E55,"Team 6")</f>
        <v>1</v>
      </c>
      <c r="O7" s="12">
        <f t="shared" si="6"/>
        <v>2</v>
      </c>
      <c r="P7" s="12">
        <f t="shared" si="6"/>
        <v>1</v>
      </c>
      <c r="Q7" s="12">
        <f t="shared" si="6"/>
        <v>3</v>
      </c>
      <c r="R7" s="12">
        <f t="shared" si="6"/>
        <v>2</v>
      </c>
      <c r="S7" s="12">
        <f t="shared" si="6"/>
        <v>1</v>
      </c>
      <c r="T7" s="12">
        <f t="shared" si="1"/>
        <v>10</v>
      </c>
      <c r="U7" s="38">
        <f>COUNTIF(E47:J47,"Team 6")+COUNTIF(E51:J51,"Team 6")+COUNTIF(E17:J17,"Team 6")+COUNTIF(E21:J21,"Team 6")+COUNTIF(E25:J25,"Team 6")+COUNTIF(E32:J32,"Team 6")+COUNTIF(E36:J36,"Team 6")+COUNTIF(E43:J43,"Team 6")+COUNTIF(E5:J5,"Team 6")+COUNTIF(E13:J13,"Team 6")+COUNTIF(E55:J55,"Team 6")+COUNTIF(E9:J9,"Team 6")</f>
        <v>5</v>
      </c>
      <c r="V7" s="40">
        <f>COUNTIF(E45:J45,"Team 6")+COUNTIF(E49:J49,"Team 6")+COUNTIF(E15:J15,"Team 6")+COUNTIF(E19:J19,"Team 6")+COUNTIF(E23:J23,"Team 6")+COUNTIF(E30:J30,"Team 6")+COUNTIF(E34:J34,"Team 6")+COUNTIF(E41:J41,"Team 6")+COUNTIF(E3:J3,"Team 6")+COUNTIF(E11:J11,"Team 6")+COUNTIF(E53:J53,"Team 6")+COUNTIF(E7:J7,"Team 6")</f>
        <v>5</v>
      </c>
      <c r="W7" s="54"/>
      <c r="X7">
        <f t="shared" si="3"/>
        <v>5</v>
      </c>
    </row>
    <row r="8" spans="1:24" ht="15" customHeight="1">
      <c r="A8" s="1"/>
      <c r="B8" s="102"/>
      <c r="C8" s="111"/>
      <c r="D8" s="155"/>
      <c r="E8" s="156"/>
      <c r="F8" s="156"/>
      <c r="G8" s="156"/>
      <c r="H8" s="157"/>
      <c r="I8" s="165"/>
      <c r="J8" s="98"/>
      <c r="K8" s="91"/>
      <c r="M8" s="29" t="s">
        <v>11</v>
      </c>
      <c r="N8" s="12">
        <f t="shared" ref="N8:S8" si="7">COUNTIF(E2:E55,"Team 7")</f>
        <v>3</v>
      </c>
      <c r="O8" s="12">
        <f t="shared" si="7"/>
        <v>2</v>
      </c>
      <c r="P8" s="12">
        <f t="shared" si="7"/>
        <v>1</v>
      </c>
      <c r="Q8" s="12">
        <f t="shared" si="7"/>
        <v>1</v>
      </c>
      <c r="R8" s="12">
        <f t="shared" si="7"/>
        <v>2</v>
      </c>
      <c r="S8" s="12">
        <f t="shared" si="7"/>
        <v>1</v>
      </c>
      <c r="T8" s="12">
        <f t="shared" si="1"/>
        <v>10</v>
      </c>
      <c r="U8" s="38">
        <f>COUNTIF(E47:J47,"Team 7")+COUNTIF(E51:J51,"Team 7")+COUNTIF(E17:J17,"Team 7")+COUNTIF(E21:J21,"Team 7")+COUNTIF(E25:J25,"Team 7")+COUNTIF(E32:J32,"Team 7")+COUNTIF(E36:J36,"Team 7")+COUNTIF(E43:J43,"Team 7")+COUNTIF(E5:J5,"Team 7")+COUNTIF(E13:J13,"Team 7")+COUNTIF(E55:J55,"Team 7")+COUNTIF(E9:J9,"Team 7")</f>
        <v>5</v>
      </c>
      <c r="V8" s="40">
        <f>COUNTIF(E45:J45,"Team 7")+COUNTIF(E49:J49,"Team 7")+COUNTIF(E15:J15,"Team 7")+COUNTIF(E19:J19,"Team 7")+COUNTIF(E23:J23,"Team 7")+COUNTIF(E30:J30,"Team 7")+COUNTIF(E34:J34,"Team 7")+COUNTIF(E41:J41,"Team 7")+COUNTIF(E3:J3,"Team 7")+COUNTIF(E11:J11,"Team 7")+COUNTIF(E53:J53,"Team 7")+COUNTIF(E7:J7,"Team 7")</f>
        <v>5</v>
      </c>
      <c r="W8" s="54"/>
      <c r="X8">
        <f t="shared" si="3"/>
        <v>5</v>
      </c>
    </row>
    <row r="9" spans="1:24" ht="15.95" customHeight="1" thickBot="1">
      <c r="A9" s="1"/>
      <c r="B9" s="103"/>
      <c r="C9" s="112"/>
      <c r="D9" s="158"/>
      <c r="E9" s="159"/>
      <c r="F9" s="159"/>
      <c r="G9" s="159"/>
      <c r="H9" s="160"/>
      <c r="I9" s="166"/>
      <c r="J9" s="98"/>
      <c r="K9" s="91"/>
      <c r="M9" s="29" t="s">
        <v>12</v>
      </c>
      <c r="N9" s="12">
        <f t="shared" ref="N9:S9" si="8">COUNTIF(E2:E55,"Team 8")</f>
        <v>2</v>
      </c>
      <c r="O9" s="12">
        <f t="shared" si="8"/>
        <v>2</v>
      </c>
      <c r="P9" s="12">
        <f t="shared" si="8"/>
        <v>2</v>
      </c>
      <c r="Q9" s="12">
        <f t="shared" si="8"/>
        <v>1</v>
      </c>
      <c r="R9" s="12">
        <f t="shared" si="8"/>
        <v>2</v>
      </c>
      <c r="S9" s="12">
        <f t="shared" si="8"/>
        <v>1</v>
      </c>
      <c r="T9" s="12">
        <f t="shared" si="1"/>
        <v>10</v>
      </c>
      <c r="U9" s="38">
        <f>COUNTIF(E47:J47,"Team 8")+COUNTIF(E51:J51,"Team 8")+COUNTIF(E17:J17,"Team 8")+COUNTIF(E21:J21,"Team 8")+COUNTIF(E25:J25,"Team 8")+COUNTIF(E32:J32,"Team 8")+COUNTIF(E36:J36,"Team 8")+COUNTIF(E43:J43,"Team 8")+COUNTIF(E5:J5,"Team 8")+COUNTIF(E13:J13,"Team 8")+COUNTIF(E55:J55,"Team 8")+COUNTIF(E9:J9,"Team 8")</f>
        <v>5</v>
      </c>
      <c r="V9" s="40">
        <f>COUNTIF(E45:J45,"Team 8")+COUNTIF(E49:J49,"Team 8")+COUNTIF(E15:J15,"Team 8")+COUNTIF(E19:J19,"Team 8")+COUNTIF(E23:J23,"Team 8")+COUNTIF(E30:J30,"Team 8")+COUNTIF(E34:J34,"Team 8")+COUNTIF(E41:J41,"Team 8")+COUNTIF(E3:J3,"Team 8")+COUNTIF(E11:J11,"Team 8")+COUNTIF(E53:J53,"Team 8")+COUNTIF(E7:J7,"Team 8")</f>
        <v>5</v>
      </c>
      <c r="W9" s="54"/>
      <c r="X9">
        <f t="shared" si="3"/>
        <v>5</v>
      </c>
    </row>
    <row r="10" spans="1:24" ht="15.75" thickBot="1">
      <c r="A10" s="1"/>
      <c r="B10" s="101">
        <v>2</v>
      </c>
      <c r="C10" s="107">
        <f>C6+7</f>
        <v>42525</v>
      </c>
      <c r="D10" s="100"/>
      <c r="E10" s="24">
        <v>6</v>
      </c>
      <c r="F10" s="24">
        <v>7</v>
      </c>
      <c r="G10" s="24">
        <v>8</v>
      </c>
      <c r="H10" s="24">
        <v>9</v>
      </c>
      <c r="I10" s="24">
        <v>10</v>
      </c>
      <c r="J10" s="170"/>
      <c r="K10" s="90"/>
      <c r="M10" s="29" t="s">
        <v>13</v>
      </c>
      <c r="N10" s="12">
        <f>COUNTIF(E2:E55,"Team 9")</f>
        <v>2</v>
      </c>
      <c r="O10" s="12">
        <f>COUNTIF(F2:F55,"Team 9")</f>
        <v>1</v>
      </c>
      <c r="P10" s="12">
        <f>COUNTIF(G2:G55,"Team 9")</f>
        <v>2</v>
      </c>
      <c r="Q10" s="12">
        <f>COUNTIF(H2:H55,"Team 9")</f>
        <v>1</v>
      </c>
      <c r="R10" s="12">
        <v>3</v>
      </c>
      <c r="S10" s="12">
        <v>1</v>
      </c>
      <c r="T10" s="12">
        <f t="shared" si="1"/>
        <v>10</v>
      </c>
      <c r="U10" s="38">
        <f>COUNTIF(E47:J47,"Team 9")+COUNTIF(E51:J51,"Team 9")+COUNTIF(E17:J17,"Team 9")+COUNTIF(E21:J21,"Team 9")+COUNTIF(E25:J25,"Team 9")+COUNTIF(E32:J32,"Team 9")+COUNTIF(E36:J36,"Team 9")+COUNTIF(E43:J43,"Team 9")+COUNTIF(E5:J5,"Team 9")+COUNTIF(E13:J13,"Team 9")+COUNTIF(E55:J55,"Team 9")+COUNTIF(E9:J9,"Team 9")</f>
        <v>5</v>
      </c>
      <c r="V10" s="40">
        <f>COUNTIF(E45:J45,"Team 9")+COUNTIF(E49:J49,"Team 9")+COUNTIF(E15:J15,"Team 9")+COUNTIF(E19:J19,"Team 9")+COUNTIF(E23:J23,"Team 9")+COUNTIF(E30:J30,"Team 9")+COUNTIF(E34:J34,"Team 9")+COUNTIF(E41:J41,"Team 9")+COUNTIF(E3:J3,"Team 9")+COUNTIF(E11:J11,"Team 9")+COUNTIF(E53:J53,"Team 9")+COUNTIF(E7:J7,"Team 9")</f>
        <v>5</v>
      </c>
      <c r="W10" s="54"/>
      <c r="X10">
        <f t="shared" si="3"/>
        <v>5</v>
      </c>
    </row>
    <row r="11" spans="1:24">
      <c r="A11" s="1"/>
      <c r="B11" s="102"/>
      <c r="C11" s="108"/>
      <c r="D11" s="9" t="s">
        <v>22</v>
      </c>
      <c r="E11" s="3" t="s">
        <v>11</v>
      </c>
      <c r="F11" s="3" t="s">
        <v>12</v>
      </c>
      <c r="G11" s="3" t="s">
        <v>9</v>
      </c>
      <c r="H11" s="3" t="s">
        <v>10</v>
      </c>
      <c r="I11" s="3" t="s">
        <v>8</v>
      </c>
      <c r="J11" s="6"/>
      <c r="K11" s="55"/>
      <c r="L11" s="55"/>
      <c r="M11" s="29" t="s">
        <v>14</v>
      </c>
      <c r="N11" s="12">
        <f t="shared" ref="N11:S11" si="9">COUNTIF(E2:E55,"Team 10")</f>
        <v>1</v>
      </c>
      <c r="O11" s="12">
        <f t="shared" si="9"/>
        <v>2</v>
      </c>
      <c r="P11" s="12">
        <f t="shared" si="9"/>
        <v>1</v>
      </c>
      <c r="Q11" s="12">
        <f t="shared" si="9"/>
        <v>3</v>
      </c>
      <c r="R11" s="12">
        <f t="shared" si="9"/>
        <v>2</v>
      </c>
      <c r="S11" s="12">
        <f t="shared" si="9"/>
        <v>1</v>
      </c>
      <c r="T11" s="12">
        <f t="shared" si="1"/>
        <v>10</v>
      </c>
      <c r="U11" s="38">
        <f>COUNTIF(E47:J47,"Team 10")+COUNTIF(E51:J51,"Team 10")+COUNTIF(E17:J17,"Team 10")+COUNTIF(E21:J21,"Team 10")+COUNTIF(E25:J25,"Team 10")+COUNTIF(E32:J32,"Team 10")+COUNTIF(E36:J36,"Team 10")+COUNTIF(E43:J43,"Team 10")+COUNTIF(E5:J5,"Team 10")+COUNTIF(E13:J13,"Team 10")+COUNTIF(E55:J55,"Team 10")+COUNTIF(E9:J9,"Team 10")</f>
        <v>5</v>
      </c>
      <c r="V11" s="40">
        <f>COUNTIF(E45:J45,"Team 10")+COUNTIF(E49:J49,"Team 10")+COUNTIF(E15:J15,"Team 10")+COUNTIF(E19:J19,"Team 10")+COUNTIF(E23:J23,"Team 10")+COUNTIF(E30:J30,"Team 10")+COUNTIF(E34:J34,"Team 10")+COUNTIF(E41:J41,"Team 10")+COUNTIF(E3:J3,"Team 10")+COUNTIF(E11:J11,"Team 10")+COUNTIF(E53:J53,"Team 10")+COUNTIF(E7:J7,"Team 10")</f>
        <v>5</v>
      </c>
      <c r="W11" s="54"/>
      <c r="X11">
        <f t="shared" si="3"/>
        <v>5</v>
      </c>
    </row>
    <row r="12" spans="1:24">
      <c r="A12" s="1"/>
      <c r="B12" s="102"/>
      <c r="C12" s="108"/>
      <c r="D12" s="18" t="s">
        <v>27</v>
      </c>
      <c r="E12" s="2"/>
      <c r="F12" s="2" t="s">
        <v>18</v>
      </c>
      <c r="G12" s="2" t="s">
        <v>18</v>
      </c>
      <c r="H12" s="2" t="s">
        <v>18</v>
      </c>
      <c r="I12" s="2" t="s">
        <v>18</v>
      </c>
      <c r="J12" s="7"/>
      <c r="K12" s="57"/>
      <c r="M12" s="29" t="s">
        <v>15</v>
      </c>
      <c r="N12" s="12">
        <f t="shared" ref="N12:S12" si="10">COUNTIF(E2:E55,"Team 11")</f>
        <v>2</v>
      </c>
      <c r="O12" s="12">
        <f t="shared" si="10"/>
        <v>2</v>
      </c>
      <c r="P12" s="12">
        <f t="shared" si="10"/>
        <v>2</v>
      </c>
      <c r="Q12" s="12">
        <f t="shared" si="10"/>
        <v>2</v>
      </c>
      <c r="R12" s="12">
        <f t="shared" si="10"/>
        <v>1</v>
      </c>
      <c r="S12" s="12">
        <f t="shared" si="10"/>
        <v>1</v>
      </c>
      <c r="T12" s="12">
        <f t="shared" si="1"/>
        <v>10</v>
      </c>
      <c r="U12" s="38">
        <f>COUNTIF(E47:J47,"Team 11")+COUNTIF(E51:J51,"Team 11")+COUNTIF(E17:J17,"Team 11")+COUNTIF(E21:J21,"Team 11")+COUNTIF(E25:J25,"Team 11")+COUNTIF(E32:J32,"Team 11")+COUNTIF(E36:J36,"Team 11")+COUNTIF(E43:J43,"Team 11")+COUNTIF(E5:J5,"Team 11")+COUNTIF(E13:J13,"Team 11")+COUNTIF(E55:J55,"Team 11")+COUNTIF(E9:J9,"Team 11")</f>
        <v>5</v>
      </c>
      <c r="V12" s="40">
        <f>COUNTIF(E45:J45,"Team 11")+COUNTIF(E49:J49,"Team 11")+COUNTIF(E15:J15,"Team 11")+COUNTIF(E19:J19,"Team 11")+COUNTIF(E23:J23,"Team 11")+COUNTIF(E30:J30,"Team 11")+COUNTIF(E34:J34,"Team 11")+COUNTIF(E41:J41,"Team 11")+COUNTIF(E3:J3,"Team 11")+COUNTIF(E11:J11,"Team 11")+COUNTIF(E53:J53,"Team 11")+COUNTIF(E7:J7,"Team 11")</f>
        <v>5</v>
      </c>
      <c r="W12" s="54"/>
      <c r="X12">
        <f t="shared" si="3"/>
        <v>6</v>
      </c>
    </row>
    <row r="13" spans="1:24" ht="15.75" thickBot="1">
      <c r="B13" s="103"/>
      <c r="C13" s="109"/>
      <c r="D13" s="10" t="s">
        <v>23</v>
      </c>
      <c r="E13" s="4" t="s">
        <v>16</v>
      </c>
      <c r="F13" s="4" t="s">
        <v>15</v>
      </c>
      <c r="G13" s="4" t="s">
        <v>7</v>
      </c>
      <c r="H13" s="4" t="s">
        <v>6</v>
      </c>
      <c r="I13" s="4" t="s">
        <v>5</v>
      </c>
      <c r="J13" s="8"/>
      <c r="K13" s="87"/>
      <c r="L13" s="92"/>
      <c r="M13" s="39" t="s">
        <v>16</v>
      </c>
      <c r="N13" s="30">
        <f t="shared" ref="N13:S13" si="11">COUNTIF(E2:E55,"Team 12")</f>
        <v>2</v>
      </c>
      <c r="O13" s="30">
        <f t="shared" si="11"/>
        <v>1</v>
      </c>
      <c r="P13" s="30">
        <f t="shared" si="11"/>
        <v>1</v>
      </c>
      <c r="Q13" s="30">
        <f t="shared" si="11"/>
        <v>3</v>
      </c>
      <c r="R13" s="30">
        <f t="shared" si="11"/>
        <v>2</v>
      </c>
      <c r="S13" s="30">
        <f t="shared" si="11"/>
        <v>1</v>
      </c>
      <c r="T13" s="30">
        <f t="shared" si="1"/>
        <v>10</v>
      </c>
      <c r="U13" s="38">
        <f>COUNTIF(E47:J47,"Team 12")+COUNTIF(E51:J51,"Team 12")+COUNTIF(E17:J17,"Team 12")+COUNTIF(E21:J21,"Team 12")+COUNTIF(E25:J25,"Team 12")+COUNTIF(E32:J32,"Team 12")+COUNTIF(E36:J36,"Team 12")+COUNTIF(E43:J43,"Team 12")+COUNTIF(E5:J5,"Team 12")+COUNTIF(E13:J13,"Team 12")+COUNTIF(E55:J55,"Team 12")+COUNTIF(E9:J9,"Team 12")</f>
        <v>5</v>
      </c>
      <c r="V13" s="40">
        <f>COUNTIF(E45:J45,"Team 12")+COUNTIF(E49:J49,"Team 12")+COUNTIF(E15:J15,"Team 12")+COUNTIF(E19:J19,"Team 12")+COUNTIF(E23:J23,"Team 12")+COUNTIF(E30:J30,"Team 12")+COUNTIF(E34:J34,"Team 12")+COUNTIF(E41:J41,"Team 12")+COUNTIF(E3:J3,"Team 12")+COUNTIF(E11:J11,"Team 12")+COUNTIF(E53:J53,"Team 12")+COUNTIF(E7:J7,"Team 12")</f>
        <v>5</v>
      </c>
      <c r="W13" s="54"/>
      <c r="X13">
        <f t="shared" si="3"/>
        <v>6</v>
      </c>
    </row>
    <row r="14" spans="1:24" ht="15.75" thickBot="1">
      <c r="B14" s="101">
        <v>3</v>
      </c>
      <c r="C14" s="107">
        <f>C10+7</f>
        <v>42532</v>
      </c>
      <c r="D14" s="13"/>
      <c r="E14" s="24">
        <v>11</v>
      </c>
      <c r="F14" s="24">
        <v>12</v>
      </c>
      <c r="G14" s="24">
        <v>13</v>
      </c>
      <c r="H14" s="24">
        <v>14</v>
      </c>
      <c r="I14" s="24">
        <v>15</v>
      </c>
      <c r="J14" s="96">
        <v>16</v>
      </c>
      <c r="K14" s="90"/>
      <c r="L14" s="92"/>
      <c r="M14" s="50" t="s">
        <v>26</v>
      </c>
      <c r="N14" s="51">
        <f>SUM(N2:N13)/2</f>
        <v>11</v>
      </c>
      <c r="O14" s="51">
        <f t="shared" ref="O14:S14" si="12">SUM(O2:O13)/2</f>
        <v>9</v>
      </c>
      <c r="P14" s="51">
        <f t="shared" si="12"/>
        <v>11</v>
      </c>
      <c r="Q14" s="51">
        <f t="shared" si="12"/>
        <v>11</v>
      </c>
      <c r="R14" s="51">
        <f t="shared" si="12"/>
        <v>12</v>
      </c>
      <c r="S14" s="52">
        <f t="shared" si="12"/>
        <v>6</v>
      </c>
    </row>
    <row r="15" spans="1:24">
      <c r="B15" s="102"/>
      <c r="C15" s="108"/>
      <c r="D15" s="9" t="s">
        <v>22</v>
      </c>
      <c r="E15" s="3" t="s">
        <v>9</v>
      </c>
      <c r="F15" s="3" t="s">
        <v>6</v>
      </c>
      <c r="G15" s="3" t="s">
        <v>10</v>
      </c>
      <c r="H15" s="3" t="s">
        <v>7</v>
      </c>
      <c r="I15" s="3" t="s">
        <v>5</v>
      </c>
      <c r="J15" s="3" t="s">
        <v>8</v>
      </c>
      <c r="K15" s="55"/>
      <c r="L15" s="55"/>
      <c r="M15" s="49" t="s">
        <v>21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spans="1:24">
      <c r="B16" s="102"/>
      <c r="C16" s="108"/>
      <c r="D16" s="18" t="s">
        <v>27</v>
      </c>
      <c r="E16" s="2" t="s">
        <v>18</v>
      </c>
      <c r="F16" s="2" t="s">
        <v>18</v>
      </c>
      <c r="G16" s="2" t="s">
        <v>18</v>
      </c>
      <c r="H16" s="2" t="s">
        <v>18</v>
      </c>
      <c r="I16" s="2" t="s">
        <v>18</v>
      </c>
      <c r="J16" s="2" t="s">
        <v>18</v>
      </c>
      <c r="K16" s="57"/>
      <c r="L16" s="92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spans="2:24" ht="15.75" customHeight="1" thickBot="1">
      <c r="B17" s="103"/>
      <c r="C17" s="109"/>
      <c r="D17" s="10" t="s">
        <v>23</v>
      </c>
      <c r="E17" s="4" t="s">
        <v>12</v>
      </c>
      <c r="F17" s="4" t="s">
        <v>15</v>
      </c>
      <c r="G17" s="4" t="s">
        <v>11</v>
      </c>
      <c r="H17" s="4" t="s">
        <v>14</v>
      </c>
      <c r="I17" s="4" t="s">
        <v>16</v>
      </c>
      <c r="J17" s="4" t="s">
        <v>13</v>
      </c>
      <c r="K17" s="87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 spans="2:24" ht="15" customHeight="1" thickBot="1">
      <c r="B18" s="101">
        <v>4</v>
      </c>
      <c r="C18" s="107">
        <f>C14+7</f>
        <v>42539</v>
      </c>
      <c r="D18" s="13"/>
      <c r="E18" s="26">
        <v>17</v>
      </c>
      <c r="F18" s="164" t="s">
        <v>92</v>
      </c>
      <c r="G18" s="26">
        <v>18</v>
      </c>
      <c r="H18" s="26">
        <v>19</v>
      </c>
      <c r="I18" s="26">
        <v>20</v>
      </c>
      <c r="J18" s="19"/>
      <c r="K18" s="93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spans="2:24" ht="15" customHeight="1">
      <c r="B19" s="102"/>
      <c r="C19" s="108"/>
      <c r="D19" s="9" t="s">
        <v>22</v>
      </c>
      <c r="E19" s="3" t="s">
        <v>9</v>
      </c>
      <c r="F19" s="147"/>
      <c r="G19" s="3" t="s">
        <v>8</v>
      </c>
      <c r="H19" s="3" t="s">
        <v>13</v>
      </c>
      <c r="I19" s="3" t="s">
        <v>7</v>
      </c>
      <c r="J19" s="6"/>
      <c r="K19" s="93"/>
      <c r="L19" s="55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spans="2:24" ht="15" customHeight="1">
      <c r="B20" s="102"/>
      <c r="C20" s="108"/>
      <c r="D20" s="18" t="s">
        <v>27</v>
      </c>
      <c r="E20" s="2" t="s">
        <v>18</v>
      </c>
      <c r="F20" s="147"/>
      <c r="G20" s="2" t="s">
        <v>18</v>
      </c>
      <c r="H20" s="2" t="s">
        <v>18</v>
      </c>
      <c r="I20" s="2" t="s">
        <v>18</v>
      </c>
      <c r="J20" s="7"/>
      <c r="K20" s="57"/>
      <c r="L20" s="57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 spans="2:24" ht="15.75" customHeight="1" thickBot="1">
      <c r="B21" s="103"/>
      <c r="C21" s="109"/>
      <c r="D21" s="10" t="s">
        <v>23</v>
      </c>
      <c r="E21" s="4" t="s">
        <v>14</v>
      </c>
      <c r="F21" s="148"/>
      <c r="G21" s="4" t="s">
        <v>15</v>
      </c>
      <c r="H21" s="4" t="s">
        <v>10</v>
      </c>
      <c r="I21" s="4" t="s">
        <v>16</v>
      </c>
      <c r="J21" s="8"/>
      <c r="K21" s="93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spans="2:24" ht="15.75" thickBot="1">
      <c r="B22" s="101">
        <v>5</v>
      </c>
      <c r="C22" s="107">
        <f>C18+7</f>
        <v>42546</v>
      </c>
      <c r="D22" s="13"/>
      <c r="E22" s="24">
        <v>21</v>
      </c>
      <c r="F22" s="24">
        <v>22</v>
      </c>
      <c r="G22" s="24">
        <v>23</v>
      </c>
      <c r="H22" s="24">
        <v>24</v>
      </c>
      <c r="I22" s="24">
        <v>25</v>
      </c>
      <c r="J22" s="19"/>
      <c r="K22" s="93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 spans="2:24">
      <c r="B23" s="102"/>
      <c r="C23" s="108"/>
      <c r="D23" s="9" t="s">
        <v>22</v>
      </c>
      <c r="E23" s="3" t="s">
        <v>16</v>
      </c>
      <c r="F23" s="3" t="s">
        <v>14</v>
      </c>
      <c r="G23" s="3" t="s">
        <v>5</v>
      </c>
      <c r="H23" s="3" t="s">
        <v>15</v>
      </c>
      <c r="I23" s="3" t="s">
        <v>6</v>
      </c>
      <c r="J23" s="6"/>
      <c r="K23" s="93"/>
      <c r="L23" s="55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 spans="2:24">
      <c r="B24" s="102"/>
      <c r="C24" s="108"/>
      <c r="D24" s="18" t="s">
        <v>27</v>
      </c>
      <c r="E24" s="2" t="s">
        <v>18</v>
      </c>
      <c r="F24" s="2" t="s">
        <v>18</v>
      </c>
      <c r="G24" s="2" t="s">
        <v>18</v>
      </c>
      <c r="H24" s="2" t="s">
        <v>18</v>
      </c>
      <c r="I24" s="2" t="s">
        <v>18</v>
      </c>
      <c r="J24" s="7"/>
      <c r="K24" s="57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"/>
    </row>
    <row r="25" spans="2:24" ht="14.1" customHeight="1" thickBot="1">
      <c r="B25" s="103"/>
      <c r="C25" s="109"/>
      <c r="D25" s="10" t="s">
        <v>23</v>
      </c>
      <c r="E25" s="4" t="s">
        <v>10</v>
      </c>
      <c r="F25" s="4" t="s">
        <v>12</v>
      </c>
      <c r="G25" s="4" t="s">
        <v>13</v>
      </c>
      <c r="H25" s="4" t="s">
        <v>11</v>
      </c>
      <c r="I25" s="4" t="s">
        <v>9</v>
      </c>
      <c r="J25" s="8"/>
      <c r="K25" s="93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 spans="2:24" ht="14.1" customHeight="1">
      <c r="B26" s="116"/>
      <c r="C26" s="119">
        <f>C22+7</f>
        <v>42553</v>
      </c>
      <c r="D26" s="14"/>
      <c r="E26" s="122" t="s">
        <v>20</v>
      </c>
      <c r="F26" s="123"/>
      <c r="G26" s="123"/>
      <c r="H26" s="123"/>
      <c r="I26" s="123"/>
      <c r="J26" s="124"/>
      <c r="K26" s="94"/>
    </row>
    <row r="27" spans="2:24" ht="15" customHeight="1">
      <c r="B27" s="117"/>
      <c r="C27" s="120"/>
      <c r="D27" s="15"/>
      <c r="E27" s="125"/>
      <c r="F27" s="126"/>
      <c r="G27" s="126"/>
      <c r="H27" s="126"/>
      <c r="I27" s="126"/>
      <c r="J27" s="127"/>
      <c r="K27" s="94"/>
    </row>
    <row r="28" spans="2:24" ht="15.75" customHeight="1" thickBot="1">
      <c r="B28" s="118"/>
      <c r="C28" s="121"/>
      <c r="D28" s="16"/>
      <c r="E28" s="128"/>
      <c r="F28" s="129"/>
      <c r="G28" s="129"/>
      <c r="H28" s="129"/>
      <c r="I28" s="129"/>
      <c r="J28" s="130"/>
      <c r="K28" s="94"/>
      <c r="L28" s="42"/>
      <c r="M28" s="42"/>
      <c r="N28" s="42"/>
      <c r="O28" s="42"/>
      <c r="P28" s="42"/>
      <c r="Q28" s="42"/>
      <c r="R28" s="42"/>
    </row>
    <row r="29" spans="2:24" ht="15.75" thickBot="1">
      <c r="B29" s="101">
        <v>6</v>
      </c>
      <c r="C29" s="107">
        <f>C26+7</f>
        <v>42560</v>
      </c>
      <c r="D29" s="13"/>
      <c r="E29" s="24">
        <v>26</v>
      </c>
      <c r="F29" s="24">
        <v>27</v>
      </c>
      <c r="G29" s="24">
        <v>28</v>
      </c>
      <c r="H29" s="24">
        <v>29</v>
      </c>
      <c r="I29" s="24">
        <v>30</v>
      </c>
      <c r="J29" s="24">
        <v>31</v>
      </c>
      <c r="K29" s="90"/>
      <c r="L29" s="54"/>
    </row>
    <row r="30" spans="2:24">
      <c r="B30" s="102"/>
      <c r="C30" s="108"/>
      <c r="D30" s="9" t="s">
        <v>22</v>
      </c>
      <c r="E30" s="3" t="s">
        <v>5</v>
      </c>
      <c r="F30" s="3" t="s">
        <v>16</v>
      </c>
      <c r="G30" s="3" t="s">
        <v>6</v>
      </c>
      <c r="H30" s="3" t="s">
        <v>10</v>
      </c>
      <c r="I30" s="3" t="s">
        <v>12</v>
      </c>
      <c r="J30" s="3" t="s">
        <v>11</v>
      </c>
      <c r="K30" s="55"/>
      <c r="L30" s="54"/>
    </row>
    <row r="31" spans="2:24">
      <c r="B31" s="102"/>
      <c r="C31" s="108"/>
      <c r="D31" s="18" t="s">
        <v>27</v>
      </c>
      <c r="E31" s="2" t="s">
        <v>18</v>
      </c>
      <c r="F31" s="2" t="s">
        <v>18</v>
      </c>
      <c r="G31" s="2" t="s">
        <v>18</v>
      </c>
      <c r="H31" s="2" t="s">
        <v>18</v>
      </c>
      <c r="I31" s="2" t="s">
        <v>18</v>
      </c>
      <c r="J31" s="2" t="s">
        <v>18</v>
      </c>
      <c r="K31" s="57"/>
      <c r="L31" s="54"/>
    </row>
    <row r="32" spans="2:24" ht="15.75" thickBot="1">
      <c r="B32" s="103"/>
      <c r="C32" s="109"/>
      <c r="D32" s="10" t="s">
        <v>23</v>
      </c>
      <c r="E32" s="53" t="s">
        <v>7</v>
      </c>
      <c r="F32" s="4" t="s">
        <v>9</v>
      </c>
      <c r="G32" s="4" t="s">
        <v>8</v>
      </c>
      <c r="H32" s="4" t="s">
        <v>15</v>
      </c>
      <c r="I32" s="4" t="s">
        <v>13</v>
      </c>
      <c r="J32" s="4" t="s">
        <v>14</v>
      </c>
      <c r="K32" s="87"/>
      <c r="L32" s="54"/>
    </row>
    <row r="33" spans="2:12" ht="15.75" thickBot="1">
      <c r="B33" s="101">
        <v>7</v>
      </c>
      <c r="C33" s="107">
        <f>C29+7</f>
        <v>42567</v>
      </c>
      <c r="D33" s="13"/>
      <c r="E33" s="24">
        <v>32</v>
      </c>
      <c r="F33" s="24">
        <v>33</v>
      </c>
      <c r="G33" s="24">
        <v>34</v>
      </c>
      <c r="H33" s="24">
        <v>35</v>
      </c>
      <c r="I33" s="24">
        <v>36</v>
      </c>
      <c r="J33" s="24">
        <v>37</v>
      </c>
      <c r="K33" s="90"/>
    </row>
    <row r="34" spans="2:12">
      <c r="B34" s="102"/>
      <c r="C34" s="108"/>
      <c r="D34" s="9" t="s">
        <v>22</v>
      </c>
      <c r="E34" s="3" t="s">
        <v>12</v>
      </c>
      <c r="F34" s="3" t="s">
        <v>7</v>
      </c>
      <c r="G34" s="3" t="s">
        <v>13</v>
      </c>
      <c r="H34" s="3" t="s">
        <v>9</v>
      </c>
      <c r="I34" s="3" t="s">
        <v>15</v>
      </c>
      <c r="J34" s="3" t="s">
        <v>8</v>
      </c>
      <c r="K34" s="55"/>
    </row>
    <row r="35" spans="2:12">
      <c r="B35" s="102"/>
      <c r="C35" s="108"/>
      <c r="D35" s="18" t="s">
        <v>27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18</v>
      </c>
      <c r="J35" s="2" t="s">
        <v>18</v>
      </c>
      <c r="K35" s="57"/>
    </row>
    <row r="36" spans="2:12" ht="14.1" customHeight="1" thickBot="1">
      <c r="B36" s="103"/>
      <c r="C36" s="109"/>
      <c r="D36" s="10" t="s">
        <v>23</v>
      </c>
      <c r="E36" s="4" t="s">
        <v>6</v>
      </c>
      <c r="F36" s="4" t="s">
        <v>11</v>
      </c>
      <c r="G36" s="4" t="s">
        <v>16</v>
      </c>
      <c r="H36" s="4" t="s">
        <v>5</v>
      </c>
      <c r="I36" s="4" t="s">
        <v>14</v>
      </c>
      <c r="J36" s="4" t="s">
        <v>10</v>
      </c>
      <c r="K36" s="87"/>
    </row>
    <row r="37" spans="2:12" ht="14.1" customHeight="1">
      <c r="B37" s="116"/>
      <c r="C37" s="119">
        <f>C33+7</f>
        <v>42574</v>
      </c>
      <c r="D37" s="14"/>
      <c r="E37" s="122" t="s">
        <v>44</v>
      </c>
      <c r="F37" s="123"/>
      <c r="G37" s="123"/>
      <c r="H37" s="123"/>
      <c r="I37" s="123"/>
      <c r="J37" s="124"/>
      <c r="K37" s="94"/>
    </row>
    <row r="38" spans="2:12" ht="15" customHeight="1">
      <c r="B38" s="117"/>
      <c r="C38" s="120"/>
      <c r="D38" s="15"/>
      <c r="E38" s="125"/>
      <c r="F38" s="126"/>
      <c r="G38" s="126"/>
      <c r="H38" s="126"/>
      <c r="I38" s="126"/>
      <c r="J38" s="127"/>
      <c r="K38" s="94"/>
    </row>
    <row r="39" spans="2:12" ht="24" thickBot="1">
      <c r="B39" s="118"/>
      <c r="C39" s="121"/>
      <c r="D39" s="16"/>
      <c r="E39" s="128"/>
      <c r="F39" s="129"/>
      <c r="G39" s="129"/>
      <c r="H39" s="129"/>
      <c r="I39" s="129"/>
      <c r="J39" s="130"/>
      <c r="K39" s="94"/>
    </row>
    <row r="40" spans="2:12" ht="15" customHeight="1" thickBot="1">
      <c r="B40" s="101">
        <v>8</v>
      </c>
      <c r="C40" s="107">
        <f>C37+7</f>
        <v>42581</v>
      </c>
      <c r="D40" s="13"/>
      <c r="E40" s="25">
        <v>38</v>
      </c>
      <c r="F40" s="25">
        <v>39</v>
      </c>
      <c r="G40" s="25">
        <v>40</v>
      </c>
      <c r="H40" s="25">
        <v>41</v>
      </c>
      <c r="I40" s="25">
        <v>42</v>
      </c>
      <c r="J40" s="25">
        <v>43</v>
      </c>
      <c r="K40" s="90"/>
    </row>
    <row r="41" spans="2:12" ht="15.75" customHeight="1">
      <c r="B41" s="102"/>
      <c r="C41" s="108"/>
      <c r="D41" s="9" t="s">
        <v>22</v>
      </c>
      <c r="E41" s="3" t="s">
        <v>11</v>
      </c>
      <c r="F41" s="3" t="s">
        <v>14</v>
      </c>
      <c r="G41" s="3" t="s">
        <v>7</v>
      </c>
      <c r="H41" s="3" t="s">
        <v>16</v>
      </c>
      <c r="I41" s="3" t="s">
        <v>10</v>
      </c>
      <c r="J41" s="3" t="s">
        <v>13</v>
      </c>
      <c r="K41" s="55"/>
    </row>
    <row r="42" spans="2:12">
      <c r="B42" s="102"/>
      <c r="C42" s="108"/>
      <c r="D42" s="18" t="s">
        <v>27</v>
      </c>
      <c r="E42" s="2" t="s">
        <v>18</v>
      </c>
      <c r="F42" s="2" t="s">
        <v>18</v>
      </c>
      <c r="G42" s="2" t="s">
        <v>18</v>
      </c>
      <c r="H42" s="2" t="s">
        <v>18</v>
      </c>
      <c r="I42" s="2" t="s">
        <v>18</v>
      </c>
      <c r="J42" s="2" t="s">
        <v>18</v>
      </c>
      <c r="K42" s="57"/>
    </row>
    <row r="43" spans="2:12" ht="15.75" thickBot="1">
      <c r="B43" s="103"/>
      <c r="C43" s="109"/>
      <c r="D43" s="10" t="s">
        <v>23</v>
      </c>
      <c r="E43" s="4" t="s">
        <v>5</v>
      </c>
      <c r="F43" s="4" t="s">
        <v>8</v>
      </c>
      <c r="G43" s="4" t="s">
        <v>15</v>
      </c>
      <c r="H43" s="4" t="s">
        <v>6</v>
      </c>
      <c r="I43" s="4" t="s">
        <v>12</v>
      </c>
      <c r="J43" s="4" t="s">
        <v>9</v>
      </c>
      <c r="K43" s="87"/>
    </row>
    <row r="44" spans="2:12" ht="15.75" thickBot="1">
      <c r="B44" s="101">
        <v>9</v>
      </c>
      <c r="C44" s="107">
        <f>C40+7</f>
        <v>42588</v>
      </c>
      <c r="D44" s="13"/>
      <c r="E44" s="24">
        <v>44</v>
      </c>
      <c r="F44" s="24">
        <v>45</v>
      </c>
      <c r="G44" s="24">
        <v>46</v>
      </c>
      <c r="H44" s="24">
        <v>47</v>
      </c>
      <c r="I44" s="24">
        <v>48</v>
      </c>
      <c r="J44" s="19"/>
      <c r="K44" s="93"/>
    </row>
    <row r="45" spans="2:12">
      <c r="B45" s="102"/>
      <c r="C45" s="108"/>
      <c r="D45" s="9" t="s">
        <v>22</v>
      </c>
      <c r="E45" s="3" t="s">
        <v>13</v>
      </c>
      <c r="F45" s="3" t="s">
        <v>10</v>
      </c>
      <c r="G45" s="3" t="s">
        <v>14</v>
      </c>
      <c r="H45" s="3" t="s">
        <v>12</v>
      </c>
      <c r="I45" s="3" t="s">
        <v>11</v>
      </c>
      <c r="J45" s="6"/>
      <c r="K45" s="93"/>
      <c r="L45" s="55"/>
    </row>
    <row r="46" spans="2:12">
      <c r="B46" s="102"/>
      <c r="C46" s="108"/>
      <c r="D46" s="18" t="s">
        <v>27</v>
      </c>
      <c r="E46" s="2" t="s">
        <v>18</v>
      </c>
      <c r="F46" s="2" t="s">
        <v>18</v>
      </c>
      <c r="G46" s="2" t="s">
        <v>18</v>
      </c>
      <c r="H46" s="2" t="s">
        <v>18</v>
      </c>
      <c r="I46" s="2" t="s">
        <v>18</v>
      </c>
      <c r="J46" s="7"/>
      <c r="K46" s="57"/>
    </row>
    <row r="47" spans="2:12" ht="15.75" customHeight="1" thickBot="1">
      <c r="B47" s="103"/>
      <c r="C47" s="109"/>
      <c r="D47" s="10" t="s">
        <v>23</v>
      </c>
      <c r="E47" s="4" t="s">
        <v>7</v>
      </c>
      <c r="F47" s="4" t="s">
        <v>5</v>
      </c>
      <c r="G47" s="4" t="s">
        <v>6</v>
      </c>
      <c r="H47" s="4" t="s">
        <v>8</v>
      </c>
      <c r="I47" s="4" t="s">
        <v>9</v>
      </c>
      <c r="J47" s="8"/>
      <c r="K47" s="93"/>
    </row>
    <row r="48" spans="2:12" ht="15.75" thickBot="1">
      <c r="B48" s="101">
        <v>10</v>
      </c>
      <c r="C48" s="107">
        <f>C44+7</f>
        <v>42595</v>
      </c>
      <c r="D48" s="27"/>
      <c r="E48" s="24">
        <v>49</v>
      </c>
      <c r="F48" s="24">
        <v>50</v>
      </c>
      <c r="G48" s="24">
        <v>51</v>
      </c>
      <c r="H48" s="24">
        <v>52</v>
      </c>
      <c r="I48" s="24">
        <v>53</v>
      </c>
      <c r="J48" s="24">
        <v>54</v>
      </c>
      <c r="K48" s="93"/>
      <c r="L48"/>
    </row>
    <row r="49" spans="2:12">
      <c r="B49" s="102"/>
      <c r="C49" s="108"/>
      <c r="D49" s="9" t="s">
        <v>22</v>
      </c>
      <c r="E49" s="3" t="s">
        <v>15</v>
      </c>
      <c r="F49" s="3" t="s">
        <v>13</v>
      </c>
      <c r="G49" s="3" t="s">
        <v>5</v>
      </c>
      <c r="H49" s="3" t="s">
        <v>16</v>
      </c>
      <c r="I49" s="3" t="s">
        <v>14</v>
      </c>
      <c r="J49" s="3" t="s">
        <v>6</v>
      </c>
      <c r="K49" s="93"/>
      <c r="L49"/>
    </row>
    <row r="50" spans="2:12">
      <c r="B50" s="102"/>
      <c r="C50" s="108"/>
      <c r="D50" s="18" t="s">
        <v>27</v>
      </c>
      <c r="E50" s="2" t="s">
        <v>18</v>
      </c>
      <c r="F50" s="2" t="s">
        <v>18</v>
      </c>
      <c r="G50" s="2" t="s">
        <v>18</v>
      </c>
      <c r="H50" s="2" t="s">
        <v>18</v>
      </c>
      <c r="I50" s="2" t="s">
        <v>18</v>
      </c>
      <c r="J50" s="2" t="s">
        <v>18</v>
      </c>
      <c r="K50" s="57"/>
      <c r="L50"/>
    </row>
    <row r="51" spans="2:12" ht="15.75" thickBot="1">
      <c r="B51" s="103"/>
      <c r="C51" s="109"/>
      <c r="D51" s="10" t="s">
        <v>23</v>
      </c>
      <c r="E51" s="4" t="s">
        <v>9</v>
      </c>
      <c r="F51" s="4" t="s">
        <v>11</v>
      </c>
      <c r="G51" s="4" t="s">
        <v>12</v>
      </c>
      <c r="H51" s="4" t="s">
        <v>8</v>
      </c>
      <c r="I51" s="4" t="s">
        <v>10</v>
      </c>
      <c r="J51" s="4" t="s">
        <v>7</v>
      </c>
      <c r="K51" s="93"/>
    </row>
    <row r="52" spans="2:12" ht="15.75" thickBot="1">
      <c r="B52" s="101">
        <v>11</v>
      </c>
      <c r="C52" s="107">
        <f>C48+7</f>
        <v>42602</v>
      </c>
      <c r="D52" s="27"/>
      <c r="E52" s="24">
        <v>55</v>
      </c>
      <c r="F52" s="24">
        <v>56</v>
      </c>
      <c r="G52" s="24">
        <v>57</v>
      </c>
      <c r="H52" s="24">
        <v>58</v>
      </c>
      <c r="I52" s="24">
        <v>59</v>
      </c>
      <c r="J52" s="24">
        <v>60</v>
      </c>
      <c r="K52" s="90"/>
    </row>
    <row r="53" spans="2:12">
      <c r="B53" s="102"/>
      <c r="C53" s="108"/>
      <c r="D53" s="9" t="s">
        <v>22</v>
      </c>
      <c r="E53" s="3" t="s">
        <v>15</v>
      </c>
      <c r="F53" s="3" t="s">
        <v>7</v>
      </c>
      <c r="G53" s="3" t="s">
        <v>9</v>
      </c>
      <c r="H53" s="3" t="s">
        <v>5</v>
      </c>
      <c r="I53" s="3" t="s">
        <v>11</v>
      </c>
      <c r="J53" s="3" t="s">
        <v>16</v>
      </c>
      <c r="K53" s="55"/>
    </row>
    <row r="54" spans="2:12">
      <c r="B54" s="102"/>
      <c r="C54" s="108"/>
      <c r="D54" s="18" t="s">
        <v>27</v>
      </c>
      <c r="E54" s="2" t="s">
        <v>18</v>
      </c>
      <c r="F54" s="2" t="s">
        <v>18</v>
      </c>
      <c r="G54" s="2" t="s">
        <v>18</v>
      </c>
      <c r="H54" s="2" t="s">
        <v>18</v>
      </c>
      <c r="I54" s="2" t="s">
        <v>18</v>
      </c>
      <c r="J54" s="2" t="s">
        <v>18</v>
      </c>
      <c r="K54" s="57"/>
    </row>
    <row r="55" spans="2:12" ht="15.75" thickBot="1">
      <c r="B55" s="103"/>
      <c r="C55" s="109"/>
      <c r="D55" s="10" t="s">
        <v>23</v>
      </c>
      <c r="E55" s="4" t="s">
        <v>13</v>
      </c>
      <c r="F55" s="4" t="s">
        <v>10</v>
      </c>
      <c r="G55" s="4" t="s">
        <v>8</v>
      </c>
      <c r="H55" s="4" t="s">
        <v>14</v>
      </c>
      <c r="I55" s="4" t="s">
        <v>6</v>
      </c>
      <c r="J55" s="4" t="s">
        <v>12</v>
      </c>
      <c r="K55" s="87"/>
    </row>
    <row r="56" spans="2:12" ht="14.1" customHeight="1" thickBot="1">
      <c r="B56" s="101">
        <v>12</v>
      </c>
      <c r="C56" s="107">
        <f>C52+7</f>
        <v>42609</v>
      </c>
      <c r="D56" s="27"/>
      <c r="E56" s="24" t="s">
        <v>31</v>
      </c>
      <c r="F56" s="19"/>
      <c r="G56" s="24" t="s">
        <v>32</v>
      </c>
      <c r="H56" s="24" t="s">
        <v>33</v>
      </c>
      <c r="I56" s="24" t="s">
        <v>34</v>
      </c>
      <c r="J56" s="19"/>
      <c r="K56" s="93"/>
    </row>
    <row r="57" spans="2:12">
      <c r="B57" s="102"/>
      <c r="C57" s="108"/>
      <c r="D57" s="9" t="s">
        <v>22</v>
      </c>
      <c r="E57" s="131" t="s">
        <v>38</v>
      </c>
      <c r="F57" s="6"/>
      <c r="G57" s="131" t="s">
        <v>39</v>
      </c>
      <c r="H57" s="131" t="s">
        <v>40</v>
      </c>
      <c r="I57" s="131" t="s">
        <v>41</v>
      </c>
      <c r="J57" s="6"/>
      <c r="K57" s="93"/>
    </row>
    <row r="58" spans="2:12">
      <c r="B58" s="102"/>
      <c r="C58" s="108"/>
      <c r="D58" s="18" t="s">
        <v>27</v>
      </c>
      <c r="E58" s="132"/>
      <c r="F58" s="7"/>
      <c r="G58" s="132"/>
      <c r="H58" s="132"/>
      <c r="I58" s="132"/>
      <c r="J58" s="7"/>
      <c r="K58" s="57"/>
    </row>
    <row r="59" spans="2:12" ht="14.1" customHeight="1" thickBot="1">
      <c r="B59" s="103"/>
      <c r="C59" s="109"/>
      <c r="D59" s="10" t="s">
        <v>23</v>
      </c>
      <c r="E59" s="133"/>
      <c r="F59" s="8"/>
      <c r="G59" s="133"/>
      <c r="H59" s="133"/>
      <c r="I59" s="133"/>
      <c r="J59" s="8"/>
      <c r="K59" s="93"/>
    </row>
    <row r="60" spans="2:12" ht="14.1" customHeight="1">
      <c r="B60" s="116"/>
      <c r="C60" s="119">
        <f>C56+7</f>
        <v>42616</v>
      </c>
      <c r="D60" s="14"/>
      <c r="E60" s="122" t="s">
        <v>19</v>
      </c>
      <c r="F60" s="123"/>
      <c r="G60" s="123"/>
      <c r="H60" s="123"/>
      <c r="I60" s="123"/>
      <c r="J60" s="124"/>
      <c r="K60" s="94"/>
    </row>
    <row r="61" spans="2:12" ht="15" customHeight="1">
      <c r="B61" s="117"/>
      <c r="C61" s="120"/>
      <c r="D61" s="15"/>
      <c r="E61" s="125"/>
      <c r="F61" s="126"/>
      <c r="G61" s="126"/>
      <c r="H61" s="126"/>
      <c r="I61" s="126"/>
      <c r="J61" s="127"/>
      <c r="K61" s="94"/>
    </row>
    <row r="62" spans="2:12" ht="15.75" customHeight="1" thickBot="1">
      <c r="B62" s="118"/>
      <c r="C62" s="121"/>
      <c r="D62" s="16"/>
      <c r="E62" s="128"/>
      <c r="F62" s="129"/>
      <c r="G62" s="129"/>
      <c r="H62" s="129"/>
      <c r="I62" s="129"/>
      <c r="J62" s="130"/>
      <c r="K62" s="94"/>
    </row>
    <row r="63" spans="2:12" ht="14.1" customHeight="1" thickBot="1">
      <c r="B63" s="101">
        <v>13</v>
      </c>
      <c r="C63" s="107">
        <f>C60+7</f>
        <v>42623</v>
      </c>
      <c r="D63" s="27"/>
      <c r="E63" s="24" t="s">
        <v>35</v>
      </c>
      <c r="F63" s="6"/>
      <c r="G63" s="24" t="s">
        <v>36</v>
      </c>
      <c r="H63" s="6"/>
      <c r="I63" s="6"/>
      <c r="J63" s="6"/>
      <c r="K63" s="93"/>
    </row>
    <row r="64" spans="2:12">
      <c r="B64" s="102"/>
      <c r="C64" s="108"/>
      <c r="D64" s="9" t="s">
        <v>22</v>
      </c>
      <c r="E64" s="143" t="s">
        <v>42</v>
      </c>
      <c r="F64" s="6"/>
      <c r="G64" s="143" t="s">
        <v>43</v>
      </c>
      <c r="H64" s="6"/>
      <c r="I64" s="6"/>
      <c r="J64" s="6"/>
      <c r="K64" s="93"/>
    </row>
    <row r="65" spans="2:11">
      <c r="B65" s="102"/>
      <c r="C65" s="108"/>
      <c r="D65" s="18" t="s">
        <v>27</v>
      </c>
      <c r="E65" s="144"/>
      <c r="F65" s="7"/>
      <c r="G65" s="144"/>
      <c r="H65" s="7"/>
      <c r="I65" s="7"/>
      <c r="J65" s="7"/>
      <c r="K65" s="57"/>
    </row>
    <row r="66" spans="2:11" ht="15.75" thickBot="1">
      <c r="B66" s="103"/>
      <c r="C66" s="109"/>
      <c r="D66" s="10" t="s">
        <v>23</v>
      </c>
      <c r="E66" s="145"/>
      <c r="F66" s="8"/>
      <c r="G66" s="145"/>
      <c r="H66" s="8"/>
      <c r="I66" s="8"/>
      <c r="J66" s="8"/>
      <c r="K66" s="93"/>
    </row>
    <row r="67" spans="2:11" ht="15.75" thickBot="1">
      <c r="B67" s="101">
        <v>14</v>
      </c>
      <c r="C67" s="107">
        <f>C63+7</f>
        <v>42630</v>
      </c>
      <c r="D67" s="27"/>
      <c r="E67" s="27" t="s">
        <v>37</v>
      </c>
      <c r="F67" s="28"/>
      <c r="G67" s="28"/>
      <c r="H67" s="28"/>
      <c r="I67" s="28"/>
      <c r="J67" s="19"/>
      <c r="K67" s="93"/>
    </row>
    <row r="68" spans="2:11">
      <c r="B68" s="102"/>
      <c r="C68" s="108"/>
      <c r="D68" s="9" t="s">
        <v>22</v>
      </c>
      <c r="E68" s="146" t="s">
        <v>24</v>
      </c>
      <c r="F68" s="134" t="s">
        <v>29</v>
      </c>
      <c r="G68" s="135"/>
      <c r="H68" s="135"/>
      <c r="I68" s="135"/>
      <c r="J68" s="136"/>
      <c r="K68" s="95"/>
    </row>
    <row r="69" spans="2:11">
      <c r="B69" s="102"/>
      <c r="C69" s="108"/>
      <c r="D69" s="18" t="s">
        <v>27</v>
      </c>
      <c r="E69" s="144"/>
      <c r="F69" s="137"/>
      <c r="G69" s="138"/>
      <c r="H69" s="138"/>
      <c r="I69" s="138"/>
      <c r="J69" s="139"/>
      <c r="K69" s="95"/>
    </row>
    <row r="70" spans="2:11" ht="15.75" thickBot="1">
      <c r="B70" s="103"/>
      <c r="C70" s="109"/>
      <c r="D70" s="10" t="s">
        <v>23</v>
      </c>
      <c r="E70" s="145"/>
      <c r="F70" s="140"/>
      <c r="G70" s="141"/>
      <c r="H70" s="141"/>
      <c r="I70" s="141"/>
      <c r="J70" s="142"/>
      <c r="K70" s="95"/>
    </row>
    <row r="71" spans="2:11">
      <c r="B71" s="101">
        <v>15</v>
      </c>
      <c r="C71" s="104">
        <f>C67+7</f>
        <v>42637</v>
      </c>
      <c r="D71" s="9" t="s">
        <v>22</v>
      </c>
      <c r="E71" s="134" t="s">
        <v>30</v>
      </c>
      <c r="F71" s="135"/>
      <c r="G71" s="135"/>
      <c r="H71" s="135"/>
      <c r="I71" s="135"/>
      <c r="J71" s="136"/>
      <c r="K71" s="95"/>
    </row>
    <row r="72" spans="2:11">
      <c r="B72" s="102"/>
      <c r="C72" s="105"/>
      <c r="D72" s="18" t="s">
        <v>27</v>
      </c>
      <c r="E72" s="137"/>
      <c r="F72" s="138"/>
      <c r="G72" s="138"/>
      <c r="H72" s="138"/>
      <c r="I72" s="138"/>
      <c r="J72" s="139"/>
      <c r="K72" s="95"/>
    </row>
    <row r="73" spans="2:11" ht="15.75" thickBot="1">
      <c r="B73" s="103"/>
      <c r="C73" s="106"/>
      <c r="D73" s="10" t="s">
        <v>23</v>
      </c>
      <c r="E73" s="140"/>
      <c r="F73" s="141"/>
      <c r="G73" s="141"/>
      <c r="H73" s="141"/>
      <c r="I73" s="141"/>
      <c r="J73" s="142"/>
      <c r="K73" s="95"/>
    </row>
  </sheetData>
  <mergeCells count="54">
    <mergeCell ref="B71:B73"/>
    <mergeCell ref="C71:C73"/>
    <mergeCell ref="E71:J73"/>
    <mergeCell ref="D6:H9"/>
    <mergeCell ref="I7:I9"/>
    <mergeCell ref="B63:B66"/>
    <mergeCell ref="C63:C66"/>
    <mergeCell ref="E64:E66"/>
    <mergeCell ref="G64:G66"/>
    <mergeCell ref="B67:B70"/>
    <mergeCell ref="C67:C70"/>
    <mergeCell ref="E68:E70"/>
    <mergeCell ref="F68:J70"/>
    <mergeCell ref="E57:E59"/>
    <mergeCell ref="G57:G59"/>
    <mergeCell ref="H57:H59"/>
    <mergeCell ref="I57:I59"/>
    <mergeCell ref="B60:B62"/>
    <mergeCell ref="C60:C62"/>
    <mergeCell ref="E60:J62"/>
    <mergeCell ref="B48:B51"/>
    <mergeCell ref="C48:C51"/>
    <mergeCell ref="B52:B55"/>
    <mergeCell ref="C52:C55"/>
    <mergeCell ref="B56:B59"/>
    <mergeCell ref="C56:C59"/>
    <mergeCell ref="B44:B47"/>
    <mergeCell ref="C44:C47"/>
    <mergeCell ref="B26:B28"/>
    <mergeCell ref="C26:C28"/>
    <mergeCell ref="E26:J28"/>
    <mergeCell ref="B29:B32"/>
    <mergeCell ref="C29:C32"/>
    <mergeCell ref="B33:B36"/>
    <mergeCell ref="C33:C36"/>
    <mergeCell ref="B37:B39"/>
    <mergeCell ref="C37:C39"/>
    <mergeCell ref="E37:J39"/>
    <mergeCell ref="B40:B43"/>
    <mergeCell ref="C40:C43"/>
    <mergeCell ref="B22:B25"/>
    <mergeCell ref="C22:C25"/>
    <mergeCell ref="B2:B5"/>
    <mergeCell ref="C2:C5"/>
    <mergeCell ref="F2:F5"/>
    <mergeCell ref="B6:B9"/>
    <mergeCell ref="C6:C9"/>
    <mergeCell ref="B10:B13"/>
    <mergeCell ref="C10:C13"/>
    <mergeCell ref="B14:B17"/>
    <mergeCell ref="C14:C17"/>
    <mergeCell ref="B18:B21"/>
    <mergeCell ref="C18:C21"/>
    <mergeCell ref="F18:F21"/>
  </mergeCells>
  <conditionalFormatting sqref="N2:S13">
    <cfRule type="cellIs" dxfId="3" priority="2" operator="greaterThan">
      <formula>2</formula>
    </cfRule>
  </conditionalFormatting>
  <conditionalFormatting sqref="N2:T13">
    <cfRule type="cellIs" dxfId="2" priority="1" operator="equal">
      <formula>0</formula>
    </cfRule>
  </conditionalFormatting>
  <hyperlinks>
    <hyperlink ref="M15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sqref="A1:A10"/>
    </sheetView>
  </sheetViews>
  <sheetFormatPr defaultRowHeight="15"/>
  <cols>
    <col min="2" max="2" width="13.140625" customWidth="1"/>
    <col min="3" max="4" width="12.7109375" customWidth="1"/>
    <col min="5" max="5" width="12.42578125" customWidth="1"/>
    <col min="6" max="6" width="13.140625" customWidth="1"/>
    <col min="7" max="7" width="12.42578125" customWidth="1"/>
    <col min="8" max="9" width="12.7109375" customWidth="1"/>
    <col min="10" max="10" width="12.5703125" customWidth="1"/>
    <col min="11" max="11" width="12.7109375" customWidth="1"/>
    <col min="12" max="12" width="13" customWidth="1"/>
  </cols>
  <sheetData>
    <row r="1" spans="1:12">
      <c r="A1" s="167" t="s">
        <v>116</v>
      </c>
    </row>
    <row r="2" spans="1:12">
      <c r="A2" s="168"/>
    </row>
    <row r="3" spans="1:12">
      <c r="A3" s="168"/>
    </row>
    <row r="4" spans="1:12">
      <c r="A4" s="168"/>
    </row>
    <row r="5" spans="1:12">
      <c r="A5" s="168"/>
    </row>
    <row r="6" spans="1:12">
      <c r="A6" s="168"/>
    </row>
    <row r="7" spans="1:12">
      <c r="A7" s="168"/>
    </row>
    <row r="8" spans="1:12">
      <c r="A8" s="168"/>
    </row>
    <row r="9" spans="1:12">
      <c r="A9" s="168"/>
    </row>
    <row r="10" spans="1:12" ht="24.75" customHeight="1">
      <c r="A10" s="168"/>
    </row>
    <row r="11" spans="1:12" ht="31.5" customHeight="1">
      <c r="A11" s="11" t="s">
        <v>104</v>
      </c>
      <c r="B11" s="11" t="s">
        <v>103</v>
      </c>
      <c r="C11" s="11" t="s">
        <v>111</v>
      </c>
      <c r="D11" s="11" t="s">
        <v>107</v>
      </c>
      <c r="E11" s="11" t="s">
        <v>110</v>
      </c>
      <c r="F11" s="11" t="s">
        <v>114</v>
      </c>
      <c r="G11" s="11" t="s">
        <v>109</v>
      </c>
      <c r="H11" s="11" t="s">
        <v>113</v>
      </c>
      <c r="I11" s="11" t="s">
        <v>112</v>
      </c>
      <c r="J11" s="11" t="s">
        <v>105</v>
      </c>
      <c r="K11" s="11" t="s">
        <v>106</v>
      </c>
      <c r="L11" s="11" t="s">
        <v>108</v>
      </c>
    </row>
  </sheetData>
  <mergeCells count="1">
    <mergeCell ref="A1:A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G26" sqref="G26"/>
    </sheetView>
  </sheetViews>
  <sheetFormatPr defaultColWidth="8.85546875" defaultRowHeight="15"/>
  <cols>
    <col min="1" max="1" width="8.42578125" bestFit="1" customWidth="1"/>
    <col min="2" max="2" width="38.85546875" customWidth="1"/>
    <col min="3" max="3" width="11.42578125" bestFit="1" customWidth="1"/>
    <col min="4" max="4" width="4.7109375" customWidth="1"/>
    <col min="6" max="6" width="36.42578125" customWidth="1"/>
    <col min="7" max="7" width="11.42578125" bestFit="1" customWidth="1"/>
    <col min="8" max="8" width="38.42578125" customWidth="1"/>
  </cols>
  <sheetData>
    <row r="1" spans="1:8">
      <c r="A1" s="169">
        <v>2015</v>
      </c>
      <c r="B1" s="169"/>
      <c r="C1" s="169"/>
      <c r="D1" s="35"/>
      <c r="E1" s="169">
        <v>2016</v>
      </c>
      <c r="F1" s="169"/>
      <c r="G1" s="169"/>
    </row>
    <row r="2" spans="1:8">
      <c r="A2" s="31" t="s">
        <v>45</v>
      </c>
      <c r="B2" s="33" t="s">
        <v>46</v>
      </c>
      <c r="C2" s="32" t="s">
        <v>47</v>
      </c>
      <c r="D2" s="36"/>
      <c r="E2" s="31" t="s">
        <v>45</v>
      </c>
      <c r="F2" s="33" t="s">
        <v>46</v>
      </c>
      <c r="G2" s="32" t="s">
        <v>47</v>
      </c>
      <c r="H2" t="s">
        <v>60</v>
      </c>
    </row>
    <row r="3" spans="1:8">
      <c r="A3" s="12">
        <v>1</v>
      </c>
      <c r="B3" s="34" t="s">
        <v>48</v>
      </c>
      <c r="C3" s="32" t="s">
        <v>53</v>
      </c>
      <c r="D3" s="36"/>
      <c r="E3" s="12">
        <v>1</v>
      </c>
      <c r="F3" s="34" t="s">
        <v>48</v>
      </c>
      <c r="G3" s="32" t="s">
        <v>53</v>
      </c>
      <c r="H3" t="s">
        <v>61</v>
      </c>
    </row>
    <row r="4" spans="1:8">
      <c r="A4" s="12">
        <v>2</v>
      </c>
      <c r="B4" s="34" t="s">
        <v>74</v>
      </c>
      <c r="C4" s="32" t="s">
        <v>80</v>
      </c>
      <c r="D4" s="36"/>
      <c r="E4" s="12">
        <v>2</v>
      </c>
      <c r="F4" s="34" t="s">
        <v>49</v>
      </c>
      <c r="G4" s="32" t="s">
        <v>54</v>
      </c>
      <c r="H4" t="s">
        <v>62</v>
      </c>
    </row>
    <row r="5" spans="1:8">
      <c r="A5" s="12">
        <v>3</v>
      </c>
      <c r="B5" s="34" t="s">
        <v>50</v>
      </c>
      <c r="C5" s="32" t="s">
        <v>55</v>
      </c>
      <c r="D5" s="36"/>
      <c r="E5" s="12">
        <v>3</v>
      </c>
      <c r="F5" s="34" t="s">
        <v>50</v>
      </c>
      <c r="G5" s="32" t="s">
        <v>55</v>
      </c>
    </row>
    <row r="6" spans="1:8">
      <c r="A6" s="12">
        <v>4</v>
      </c>
      <c r="B6" s="34" t="s">
        <v>51</v>
      </c>
      <c r="C6" s="32" t="s">
        <v>56</v>
      </c>
      <c r="D6" s="36"/>
      <c r="E6" s="12">
        <v>4</v>
      </c>
      <c r="F6" s="34" t="s">
        <v>51</v>
      </c>
      <c r="G6" s="32" t="s">
        <v>56</v>
      </c>
    </row>
    <row r="7" spans="1:8">
      <c r="A7" s="12">
        <v>5</v>
      </c>
      <c r="B7" s="34" t="s">
        <v>52</v>
      </c>
      <c r="C7" s="32" t="s">
        <v>57</v>
      </c>
      <c r="D7" s="36"/>
      <c r="E7" s="12">
        <v>5</v>
      </c>
      <c r="F7" s="34" t="s">
        <v>52</v>
      </c>
      <c r="G7" s="32" t="s">
        <v>57</v>
      </c>
    </row>
    <row r="8" spans="1:8">
      <c r="A8" s="12">
        <v>6</v>
      </c>
      <c r="B8" s="34" t="s">
        <v>58</v>
      </c>
      <c r="C8" s="32" t="s">
        <v>63</v>
      </c>
      <c r="D8" s="36"/>
      <c r="E8" s="12">
        <v>6</v>
      </c>
      <c r="F8" s="34" t="s">
        <v>91</v>
      </c>
      <c r="G8" s="32" t="s">
        <v>90</v>
      </c>
    </row>
    <row r="9" spans="1:8">
      <c r="A9" s="12">
        <v>7</v>
      </c>
      <c r="B9" s="37" t="s">
        <v>75</v>
      </c>
      <c r="C9" s="32" t="s">
        <v>76</v>
      </c>
      <c r="D9" s="36"/>
      <c r="E9" s="12">
        <v>7</v>
      </c>
      <c r="F9" s="34" t="s">
        <v>59</v>
      </c>
      <c r="G9" s="32" t="s">
        <v>64</v>
      </c>
    </row>
    <row r="10" spans="1:8">
      <c r="A10" s="12">
        <v>8</v>
      </c>
      <c r="B10" s="34" t="s">
        <v>59</v>
      </c>
      <c r="C10" s="32" t="s">
        <v>64</v>
      </c>
      <c r="D10" s="36"/>
      <c r="E10" s="12">
        <v>8</v>
      </c>
      <c r="F10" s="34" t="s">
        <v>65</v>
      </c>
      <c r="G10" s="32" t="s">
        <v>89</v>
      </c>
    </row>
    <row r="11" spans="1:8">
      <c r="A11" s="12">
        <v>9</v>
      </c>
      <c r="B11" s="37" t="s">
        <v>77</v>
      </c>
      <c r="C11" s="32" t="s">
        <v>81</v>
      </c>
      <c r="D11" s="36"/>
      <c r="E11" s="12">
        <v>9</v>
      </c>
      <c r="F11" s="34" t="s">
        <v>71</v>
      </c>
      <c r="G11" s="32" t="s">
        <v>72</v>
      </c>
    </row>
    <row r="12" spans="1:8">
      <c r="A12" s="12">
        <v>10</v>
      </c>
      <c r="B12" s="34" t="s">
        <v>83</v>
      </c>
      <c r="C12" s="32" t="s">
        <v>82</v>
      </c>
      <c r="D12" s="36"/>
      <c r="E12" s="12">
        <v>10</v>
      </c>
      <c r="F12" s="34" t="s">
        <v>70</v>
      </c>
      <c r="G12" s="32" t="s">
        <v>73</v>
      </c>
    </row>
    <row r="13" spans="1:8">
      <c r="A13" s="12">
        <v>11</v>
      </c>
      <c r="B13" s="37" t="s">
        <v>78</v>
      </c>
      <c r="C13" s="32" t="s">
        <v>84</v>
      </c>
      <c r="D13" s="36"/>
      <c r="E13" s="12">
        <v>11</v>
      </c>
      <c r="F13" s="34" t="s">
        <v>69</v>
      </c>
      <c r="G13" s="32" t="s">
        <v>68</v>
      </c>
    </row>
    <row r="14" spans="1:8">
      <c r="A14" s="12">
        <v>12</v>
      </c>
      <c r="B14" s="37" t="s">
        <v>79</v>
      </c>
      <c r="C14" s="32" t="s">
        <v>85</v>
      </c>
      <c r="D14" s="36"/>
      <c r="E14" s="12">
        <v>12</v>
      </c>
      <c r="F14" s="34" t="s">
        <v>66</v>
      </c>
      <c r="G14" s="32" t="s">
        <v>67</v>
      </c>
    </row>
    <row r="15" spans="1:8">
      <c r="A15" t="s">
        <v>87</v>
      </c>
    </row>
    <row r="16" spans="1:8">
      <c r="A16" s="5" t="s">
        <v>86</v>
      </c>
    </row>
  </sheetData>
  <mergeCells count="2">
    <mergeCell ref="A1:C1"/>
    <mergeCell ref="E1:G1"/>
  </mergeCells>
  <hyperlinks>
    <hyperlink ref="A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F40 Schedule</vt:lpstr>
      <vt:lpstr>Frame Work</vt:lpstr>
      <vt:lpstr>Mapping</vt:lpstr>
      <vt:lpstr>Ranking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Sundaresan Balasubramanian</dc:creator>
  <cp:lastModifiedBy>Sundaresan Balasubramanian</cp:lastModifiedBy>
  <dcterms:created xsi:type="dcterms:W3CDTF">2016-03-28T20:08:00Z</dcterms:created>
  <dcterms:modified xsi:type="dcterms:W3CDTF">2016-05-19T00:06:46Z</dcterms:modified>
</cp:coreProperties>
</file>