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01786EDA-02B3-4FFE-AFBA-8C92C9E18261}" xr6:coauthVersionLast="47" xr6:coauthVersionMax="47" xr10:uidLastSave="{00000000-0000-0000-0000-000000000000}"/>
  <bookViews>
    <workbookView xWindow="0" yWindow="0" windowWidth="25800" windowHeight="21000" xr2:uid="{FA8B41CF-3688-4763-9283-142FD8C1CE63}"/>
  </bookViews>
  <sheets>
    <sheet name="ETS Solver" sheetId="4" r:id="rId1"/>
    <sheet name="SolverARIMA" sheetId="3" r:id="rId2"/>
    <sheet name="ETS" sheetId="1" r:id="rId3"/>
    <sheet name="ARIMA" sheetId="2" r:id="rId4"/>
  </sheets>
  <definedNames>
    <definedName name="solver_adj" localSheetId="3" hidden="1">ARIMA!$G$1:$G$2</definedName>
    <definedName name="solver_adj" localSheetId="2" hidden="1">ETS!$K$1:$K$3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ARIMA!$G$1</definedName>
    <definedName name="solver_lhs1" localSheetId="2" hidden="1">ETS!$K$1</definedName>
    <definedName name="solver_lhs2" localSheetId="3" hidden="1">ARIMA!$G$1</definedName>
    <definedName name="solver_lhs2" localSheetId="2" hidden="1">ETS!$K$2</definedName>
    <definedName name="solver_lhs3" localSheetId="3" hidden="1">ARIMA!$G$2</definedName>
    <definedName name="solver_lhs3" localSheetId="2" hidden="1">ETS!$K$2</definedName>
    <definedName name="solver_lhs4" localSheetId="3" hidden="1">ARIMA!$G$2</definedName>
    <definedName name="solver_lhs4" localSheetId="2" hidden="1">ETS!$K$3</definedName>
    <definedName name="solver_lhs5" localSheetId="2" hidden="1">ETS!$K$3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4</definedName>
    <definedName name="solver_num" localSheetId="2" hidden="1">5</definedName>
    <definedName name="solver_nwt" localSheetId="3" hidden="1">1</definedName>
    <definedName name="solver_nwt" localSheetId="2" hidden="1">1</definedName>
    <definedName name="solver_opt" localSheetId="3" hidden="1">ARIMA!$K$63</definedName>
    <definedName name="solver_opt" localSheetId="2" hidden="1">ETS!$J$63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2</definedName>
    <definedName name="solver_rel1" localSheetId="3" hidden="1">1</definedName>
    <definedName name="solver_rel1" localSheetId="2" hidden="1">1</definedName>
    <definedName name="solver_rel2" localSheetId="3" hidden="1">3</definedName>
    <definedName name="solver_rel2" localSheetId="2" hidden="1">1</definedName>
    <definedName name="solver_rel3" localSheetId="3" hidden="1">1</definedName>
    <definedName name="solver_rel3" localSheetId="2" hidden="1">3</definedName>
    <definedName name="solver_rel4" localSheetId="3" hidden="1">3</definedName>
    <definedName name="solver_rel4" localSheetId="2" hidden="1">1</definedName>
    <definedName name="solver_rel5" localSheetId="2" hidden="1">3</definedName>
    <definedName name="solver_rhs1" localSheetId="3" hidden="1">1</definedName>
    <definedName name="solver_rhs1" localSheetId="2" hidden="1">1</definedName>
    <definedName name="solver_rhs2" localSheetId="3" hidden="1">-1</definedName>
    <definedName name="solver_rhs2" localSheetId="2" hidden="1">1</definedName>
    <definedName name="solver_rhs3" localSheetId="3" hidden="1">1</definedName>
    <definedName name="solver_rhs3" localSheetId="2" hidden="1">0</definedName>
    <definedName name="solver_rhs4" localSheetId="3" hidden="1">-1</definedName>
    <definedName name="solver_rhs4" localSheetId="2" hidden="1">1</definedName>
    <definedName name="solver_rhs5" localSheetId="2" hidden="1">0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25" i="2" l="1"/>
  <c r="I25" i="2" s="1"/>
  <c r="J25" i="2" s="1"/>
  <c r="K25" i="2" s="1"/>
  <c r="E14" i="2"/>
  <c r="E15" i="2"/>
  <c r="E16" i="2"/>
  <c r="F28" i="2" s="1"/>
  <c r="H29" i="2" s="1"/>
  <c r="I29" i="2" s="1"/>
  <c r="J29" i="2" s="1"/>
  <c r="K29" i="2" s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F44" i="2" s="1"/>
  <c r="E33" i="2"/>
  <c r="F33" i="2" s="1"/>
  <c r="H34" i="2" s="1"/>
  <c r="I34" i="2" s="1"/>
  <c r="J34" i="2" s="1"/>
  <c r="K34" i="2" s="1"/>
  <c r="E34" i="2"/>
  <c r="F34" i="2" s="1"/>
  <c r="H35" i="2" s="1"/>
  <c r="I35" i="2" s="1"/>
  <c r="J35" i="2" s="1"/>
  <c r="K35" i="2" s="1"/>
  <c r="E35" i="2"/>
  <c r="F35" i="2" s="1"/>
  <c r="H36" i="2" s="1"/>
  <c r="I36" i="2" s="1"/>
  <c r="J36" i="2" s="1"/>
  <c r="K36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E43" i="2"/>
  <c r="E44" i="2"/>
  <c r="E45" i="2"/>
  <c r="E46" i="2"/>
  <c r="E47" i="2"/>
  <c r="E48" i="2"/>
  <c r="F60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E59" i="2"/>
  <c r="E60" i="2"/>
  <c r="E61" i="2"/>
  <c r="E62" i="2"/>
  <c r="E13" i="2"/>
  <c r="I2" i="1"/>
  <c r="J2" i="1" s="1"/>
  <c r="E2" i="1"/>
  <c r="H53" i="2" l="1"/>
  <c r="I53" i="2" s="1"/>
  <c r="J53" i="2" s="1"/>
  <c r="K53" i="2" s="1"/>
  <c r="H52" i="2"/>
  <c r="I52" i="2" s="1"/>
  <c r="J52" i="2" s="1"/>
  <c r="K52" i="2" s="1"/>
  <c r="H61" i="2"/>
  <c r="I61" i="2" s="1"/>
  <c r="J61" i="2" s="1"/>
  <c r="K61" i="2" s="1"/>
  <c r="F47" i="2"/>
  <c r="F31" i="2"/>
  <c r="H32" i="2" s="1"/>
  <c r="I32" i="2" s="1"/>
  <c r="J32" i="2" s="1"/>
  <c r="K32" i="2" s="1"/>
  <c r="F62" i="2"/>
  <c r="F46" i="2"/>
  <c r="H58" i="2" s="1"/>
  <c r="I58" i="2" s="1"/>
  <c r="J58" i="2" s="1"/>
  <c r="K58" i="2" s="1"/>
  <c r="F30" i="2"/>
  <c r="H31" i="2" s="1"/>
  <c r="I31" i="2" s="1"/>
  <c r="J31" i="2" s="1"/>
  <c r="K31" i="2" s="1"/>
  <c r="F61" i="2"/>
  <c r="F45" i="2"/>
  <c r="H46" i="2" s="1"/>
  <c r="I46" i="2" s="1"/>
  <c r="J46" i="2" s="1"/>
  <c r="K46" i="2" s="1"/>
  <c r="F29" i="2"/>
  <c r="H30" i="2" s="1"/>
  <c r="I30" i="2" s="1"/>
  <c r="J30" i="2" s="1"/>
  <c r="K30" i="2" s="1"/>
  <c r="F59" i="2"/>
  <c r="F43" i="2"/>
  <c r="F27" i="2"/>
  <c r="H28" i="2" s="1"/>
  <c r="I28" i="2" s="1"/>
  <c r="J28" i="2" s="1"/>
  <c r="K28" i="2" s="1"/>
  <c r="F48" i="2"/>
  <c r="H49" i="2" s="1"/>
  <c r="I49" i="2" s="1"/>
  <c r="J49" i="2" s="1"/>
  <c r="K49" i="2" s="1"/>
  <c r="F58" i="2"/>
  <c r="H59" i="2" s="1"/>
  <c r="I59" i="2" s="1"/>
  <c r="J59" i="2" s="1"/>
  <c r="K59" i="2" s="1"/>
  <c r="F42" i="2"/>
  <c r="H54" i="2" s="1"/>
  <c r="I54" i="2" s="1"/>
  <c r="J54" i="2" s="1"/>
  <c r="K54" i="2" s="1"/>
  <c r="F26" i="2"/>
  <c r="H27" i="2" s="1"/>
  <c r="I27" i="2" s="1"/>
  <c r="J27" i="2" s="1"/>
  <c r="K27" i="2" s="1"/>
  <c r="F25" i="2"/>
  <c r="H26" i="2" s="1"/>
  <c r="I26" i="2" s="1"/>
  <c r="J26" i="2" s="1"/>
  <c r="K26" i="2" s="1"/>
  <c r="F32" i="2"/>
  <c r="H33" i="2" s="1"/>
  <c r="I33" i="2" s="1"/>
  <c r="J33" i="2" s="1"/>
  <c r="K33" i="2" s="1"/>
  <c r="H50" i="2"/>
  <c r="I50" i="2" s="1"/>
  <c r="J50" i="2" s="1"/>
  <c r="K50" i="2" s="1"/>
  <c r="H48" i="2"/>
  <c r="I48" i="2" s="1"/>
  <c r="J48" i="2" s="1"/>
  <c r="K48" i="2" s="1"/>
  <c r="H47" i="2"/>
  <c r="I47" i="2" s="1"/>
  <c r="J47" i="2" s="1"/>
  <c r="K47" i="2" s="1"/>
  <c r="H62" i="2"/>
  <c r="I62" i="2" s="1"/>
  <c r="J62" i="2" s="1"/>
  <c r="K62" i="2" s="1"/>
  <c r="H57" i="2"/>
  <c r="I57" i="2" s="1"/>
  <c r="J57" i="2" s="1"/>
  <c r="K57" i="2" s="1"/>
  <c r="H51" i="2"/>
  <c r="I51" i="2" s="1"/>
  <c r="J51" i="2" s="1"/>
  <c r="K51" i="2" s="1"/>
  <c r="H41" i="2"/>
  <c r="I41" i="2" s="1"/>
  <c r="J41" i="2" s="1"/>
  <c r="K41" i="2" s="1"/>
  <c r="H56" i="2"/>
  <c r="I56" i="2" s="1"/>
  <c r="J56" i="2" s="1"/>
  <c r="K56" i="2" s="1"/>
  <c r="H40" i="2"/>
  <c r="I40" i="2" s="1"/>
  <c r="J40" i="2" s="1"/>
  <c r="K40" i="2" s="1"/>
  <c r="E3" i="1"/>
  <c r="G3" i="1" s="1"/>
  <c r="G2" i="1"/>
  <c r="H45" i="2" l="1"/>
  <c r="I45" i="2" s="1"/>
  <c r="J45" i="2" s="1"/>
  <c r="K45" i="2" s="1"/>
  <c r="H42" i="2"/>
  <c r="I42" i="2" s="1"/>
  <c r="J42" i="2" s="1"/>
  <c r="K42" i="2" s="1"/>
  <c r="H37" i="2"/>
  <c r="I37" i="2" s="1"/>
  <c r="J37" i="2" s="1"/>
  <c r="K37" i="2" s="1"/>
  <c r="K63" i="2" s="1"/>
  <c r="H43" i="2"/>
  <c r="I43" i="2" s="1"/>
  <c r="J43" i="2" s="1"/>
  <c r="K43" i="2" s="1"/>
  <c r="H38" i="2"/>
  <c r="I38" i="2" s="1"/>
  <c r="J38" i="2" s="1"/>
  <c r="K38" i="2" s="1"/>
  <c r="H44" i="2"/>
  <c r="I44" i="2" s="1"/>
  <c r="J44" i="2" s="1"/>
  <c r="K44" i="2" s="1"/>
  <c r="H60" i="2"/>
  <c r="I60" i="2" s="1"/>
  <c r="J60" i="2" s="1"/>
  <c r="K60" i="2" s="1"/>
  <c r="H39" i="2"/>
  <c r="I39" i="2" s="1"/>
  <c r="J39" i="2" s="1"/>
  <c r="K39" i="2" s="1"/>
  <c r="H55" i="2"/>
  <c r="I55" i="2" s="1"/>
  <c r="J55" i="2" s="1"/>
  <c r="K55" i="2" s="1"/>
  <c r="E4" i="1"/>
  <c r="E5" i="1" s="1"/>
  <c r="F2" i="1"/>
  <c r="F3" i="1" s="1"/>
  <c r="G4" i="1" l="1"/>
  <c r="G5" i="1" s="1"/>
  <c r="F4" i="1"/>
  <c r="F5" i="1" s="1"/>
  <c r="E6" i="1"/>
  <c r="E7" i="1" l="1"/>
  <c r="G6" i="1"/>
  <c r="F6" i="1"/>
  <c r="F7" i="1" l="1"/>
  <c r="G7" i="1"/>
  <c r="E8" i="1"/>
  <c r="G8" i="1" l="1"/>
  <c r="E9" i="1"/>
  <c r="F8" i="1"/>
  <c r="F9" i="1" l="1"/>
  <c r="E10" i="1"/>
  <c r="G9" i="1"/>
  <c r="G10" i="1" l="1"/>
  <c r="E11" i="1"/>
  <c r="F10" i="1"/>
  <c r="F11" i="1" l="1"/>
  <c r="E12" i="1"/>
  <c r="G11" i="1"/>
  <c r="G12" i="1" l="1"/>
  <c r="E13" i="1"/>
  <c r="F12" i="1"/>
  <c r="E14" i="1" l="1"/>
  <c r="F13" i="1"/>
  <c r="G13" i="1"/>
  <c r="G14" i="1" l="1"/>
  <c r="F14" i="1"/>
  <c r="H15" i="1" s="1"/>
  <c r="I15" i="1" s="1"/>
  <c r="J15" i="1" s="1"/>
  <c r="H14" i="1"/>
  <c r="I14" i="1" s="1"/>
  <c r="J14" i="1" s="1"/>
  <c r="E15" i="1"/>
  <c r="E16" i="1" l="1"/>
  <c r="F15" i="1"/>
  <c r="G15" i="1"/>
  <c r="F16" i="1" l="1"/>
  <c r="H17" i="1" s="1"/>
  <c r="I17" i="1" s="1"/>
  <c r="J17" i="1" s="1"/>
  <c r="G16" i="1"/>
  <c r="H3" i="1"/>
  <c r="I3" i="1" s="1"/>
  <c r="J3" i="1" s="1"/>
  <c r="H16" i="1"/>
  <c r="I16" i="1" s="1"/>
  <c r="J16" i="1" s="1"/>
  <c r="E17" i="1"/>
  <c r="E18" i="1" l="1"/>
  <c r="G17" i="1"/>
  <c r="H4" i="1"/>
  <c r="I4" i="1" s="1"/>
  <c r="J4" i="1" s="1"/>
  <c r="F17" i="1"/>
  <c r="F18" i="1" l="1"/>
  <c r="H19" i="1" s="1"/>
  <c r="I19" i="1" s="1"/>
  <c r="J19" i="1" s="1"/>
  <c r="H18" i="1"/>
  <c r="I18" i="1" s="1"/>
  <c r="J18" i="1" s="1"/>
  <c r="G18" i="1"/>
  <c r="H5" i="1"/>
  <c r="I5" i="1" s="1"/>
  <c r="J5" i="1" s="1"/>
  <c r="E19" i="1"/>
  <c r="G19" i="1" l="1"/>
  <c r="H6" i="1"/>
  <c r="I6" i="1" s="1"/>
  <c r="J6" i="1" s="1"/>
  <c r="E20" i="1"/>
  <c r="F19" i="1"/>
  <c r="F20" i="1" l="1"/>
  <c r="H21" i="1" s="1"/>
  <c r="I21" i="1" s="1"/>
  <c r="J21" i="1" s="1"/>
  <c r="H20" i="1"/>
  <c r="I20" i="1" s="1"/>
  <c r="J20" i="1" s="1"/>
  <c r="E21" i="1"/>
  <c r="G20" i="1"/>
  <c r="H7" i="1"/>
  <c r="I7" i="1" s="1"/>
  <c r="J7" i="1" s="1"/>
  <c r="E22" i="1" l="1"/>
  <c r="G21" i="1"/>
  <c r="H8" i="1"/>
  <c r="I8" i="1" s="1"/>
  <c r="J8" i="1" s="1"/>
  <c r="F21" i="1"/>
  <c r="F22" i="1" l="1"/>
  <c r="H23" i="1" s="1"/>
  <c r="I23" i="1" s="1"/>
  <c r="J23" i="1" s="1"/>
  <c r="G22" i="1"/>
  <c r="H9" i="1"/>
  <c r="I9" i="1" s="1"/>
  <c r="J9" i="1" s="1"/>
  <c r="H22" i="1"/>
  <c r="I22" i="1" s="1"/>
  <c r="J22" i="1" s="1"/>
  <c r="E23" i="1"/>
  <c r="F23" i="1" l="1"/>
  <c r="H24" i="1" s="1"/>
  <c r="I24" i="1" s="1"/>
  <c r="J24" i="1" s="1"/>
  <c r="E24" i="1"/>
  <c r="G23" i="1"/>
  <c r="H10" i="1"/>
  <c r="I10" i="1" s="1"/>
  <c r="J10" i="1" s="1"/>
  <c r="G24" i="1" l="1"/>
  <c r="H11" i="1"/>
  <c r="I11" i="1" s="1"/>
  <c r="J11" i="1" s="1"/>
  <c r="E25" i="1"/>
  <c r="F24" i="1"/>
  <c r="F25" i="1" l="1"/>
  <c r="H26" i="1" s="1"/>
  <c r="I26" i="1" s="1"/>
  <c r="J26" i="1" s="1"/>
  <c r="H25" i="1"/>
  <c r="I25" i="1" s="1"/>
  <c r="J25" i="1" s="1"/>
  <c r="E26" i="1"/>
  <c r="G25" i="1"/>
  <c r="H12" i="1"/>
  <c r="I12" i="1" s="1"/>
  <c r="J12" i="1" s="1"/>
  <c r="E27" i="1" l="1"/>
  <c r="G26" i="1"/>
  <c r="H13" i="1"/>
  <c r="I13" i="1" s="1"/>
  <c r="J13" i="1" s="1"/>
  <c r="F26" i="1"/>
  <c r="F27" i="1" l="1"/>
  <c r="H28" i="1" s="1"/>
  <c r="I28" i="1" s="1"/>
  <c r="J28" i="1" s="1"/>
  <c r="G27" i="1"/>
  <c r="H27" i="1"/>
  <c r="I27" i="1" s="1"/>
  <c r="J27" i="1" s="1"/>
  <c r="E28" i="1"/>
  <c r="E29" i="1" l="1"/>
  <c r="F28" i="1"/>
  <c r="G28" i="1"/>
  <c r="G29" i="1" l="1"/>
  <c r="F29" i="1"/>
  <c r="H30" i="1" s="1"/>
  <c r="I30" i="1" s="1"/>
  <c r="J30" i="1" s="1"/>
  <c r="H29" i="1"/>
  <c r="I29" i="1" s="1"/>
  <c r="J29" i="1" s="1"/>
  <c r="E30" i="1"/>
  <c r="E31" i="1" l="1"/>
  <c r="G30" i="1"/>
  <c r="F30" i="1"/>
  <c r="F31" i="1" l="1"/>
  <c r="H32" i="1" s="1"/>
  <c r="I32" i="1" s="1"/>
  <c r="J32" i="1" s="1"/>
  <c r="G31" i="1"/>
  <c r="H31" i="1"/>
  <c r="I31" i="1" s="1"/>
  <c r="J31" i="1" s="1"/>
  <c r="E32" i="1"/>
  <c r="E33" i="1" l="1"/>
  <c r="F32" i="1"/>
  <c r="G32" i="1"/>
  <c r="G33" i="1" l="1"/>
  <c r="F33" i="1"/>
  <c r="H34" i="1" s="1"/>
  <c r="I34" i="1" s="1"/>
  <c r="J34" i="1" s="1"/>
  <c r="H33" i="1"/>
  <c r="I33" i="1" s="1"/>
  <c r="J33" i="1" s="1"/>
  <c r="E34" i="1"/>
  <c r="E35" i="1" l="1"/>
  <c r="G34" i="1"/>
  <c r="F34" i="1"/>
  <c r="F35" i="1" l="1"/>
  <c r="H36" i="1" s="1"/>
  <c r="I36" i="1" s="1"/>
  <c r="J36" i="1" s="1"/>
  <c r="G35" i="1"/>
  <c r="H35" i="1"/>
  <c r="I35" i="1" s="1"/>
  <c r="J35" i="1" s="1"/>
  <c r="E36" i="1"/>
  <c r="E37" i="1" l="1"/>
  <c r="G36" i="1"/>
  <c r="F36" i="1"/>
  <c r="F37" i="1" l="1"/>
  <c r="H38" i="1" s="1"/>
  <c r="I38" i="1" s="1"/>
  <c r="J38" i="1" s="1"/>
  <c r="G37" i="1"/>
  <c r="H37" i="1"/>
  <c r="I37" i="1" s="1"/>
  <c r="J37" i="1" s="1"/>
  <c r="E38" i="1"/>
  <c r="G38" i="1" l="1"/>
  <c r="E39" i="1"/>
  <c r="F38" i="1"/>
  <c r="F39" i="1" l="1"/>
  <c r="H40" i="1" s="1"/>
  <c r="I40" i="1" s="1"/>
  <c r="J40" i="1" s="1"/>
  <c r="H39" i="1"/>
  <c r="I39" i="1" s="1"/>
  <c r="J39" i="1" s="1"/>
  <c r="E40" i="1"/>
  <c r="G39" i="1"/>
  <c r="E41" i="1" l="1"/>
  <c r="G40" i="1"/>
  <c r="F40" i="1"/>
  <c r="F41" i="1" l="1"/>
  <c r="H42" i="1" s="1"/>
  <c r="I42" i="1" s="1"/>
  <c r="J42" i="1" s="1"/>
  <c r="G41" i="1"/>
  <c r="H41" i="1"/>
  <c r="I41" i="1" s="1"/>
  <c r="J41" i="1" s="1"/>
  <c r="E42" i="1"/>
  <c r="F42" i="1" l="1"/>
  <c r="H43" i="1" s="1"/>
  <c r="I43" i="1" s="1"/>
  <c r="J43" i="1" s="1"/>
  <c r="E43" i="1"/>
  <c r="G42" i="1"/>
  <c r="G43" i="1" l="1"/>
  <c r="E44" i="1"/>
  <c r="F43" i="1"/>
  <c r="F44" i="1" l="1"/>
  <c r="H45" i="1" s="1"/>
  <c r="I45" i="1" s="1"/>
  <c r="J45" i="1" s="1"/>
  <c r="H44" i="1"/>
  <c r="I44" i="1" s="1"/>
  <c r="J44" i="1" s="1"/>
  <c r="E45" i="1"/>
  <c r="G44" i="1"/>
  <c r="G45" i="1" l="1"/>
  <c r="E46" i="1"/>
  <c r="F45" i="1"/>
  <c r="F46" i="1" l="1"/>
  <c r="H47" i="1" s="1"/>
  <c r="I47" i="1" s="1"/>
  <c r="J47" i="1" s="1"/>
  <c r="E47" i="1"/>
  <c r="H46" i="1"/>
  <c r="I46" i="1" s="1"/>
  <c r="J46" i="1" s="1"/>
  <c r="G46" i="1"/>
  <c r="G47" i="1" l="1"/>
  <c r="F47" i="1"/>
  <c r="H48" i="1" s="1"/>
  <c r="I48" i="1" s="1"/>
  <c r="J48" i="1" s="1"/>
  <c r="E48" i="1"/>
  <c r="E49" i="1" l="1"/>
  <c r="F48" i="1"/>
  <c r="G48" i="1"/>
  <c r="G49" i="1" l="1"/>
  <c r="F49" i="1"/>
  <c r="H50" i="1" s="1"/>
  <c r="I50" i="1" s="1"/>
  <c r="J50" i="1" s="1"/>
  <c r="H49" i="1"/>
  <c r="I49" i="1" s="1"/>
  <c r="J49" i="1" s="1"/>
  <c r="E50" i="1"/>
  <c r="E51" i="1" l="1"/>
  <c r="F50" i="1"/>
  <c r="G50" i="1"/>
  <c r="G51" i="1" l="1"/>
  <c r="F51" i="1"/>
  <c r="H52" i="1" s="1"/>
  <c r="I52" i="1" s="1"/>
  <c r="J52" i="1" s="1"/>
  <c r="H51" i="1"/>
  <c r="I51" i="1" s="1"/>
  <c r="J51" i="1" s="1"/>
  <c r="E52" i="1"/>
  <c r="E53" i="1" l="1"/>
  <c r="G52" i="1"/>
  <c r="F52" i="1"/>
  <c r="F53" i="1" l="1"/>
  <c r="H54" i="1" s="1"/>
  <c r="I54" i="1" s="1"/>
  <c r="J54" i="1" s="1"/>
  <c r="G53" i="1"/>
  <c r="H53" i="1"/>
  <c r="I53" i="1" s="1"/>
  <c r="J53" i="1" s="1"/>
  <c r="E54" i="1"/>
  <c r="E55" i="1" l="1"/>
  <c r="G54" i="1"/>
  <c r="F54" i="1"/>
  <c r="F55" i="1" l="1"/>
  <c r="H56" i="1" s="1"/>
  <c r="I56" i="1" s="1"/>
  <c r="J56" i="1" s="1"/>
  <c r="G55" i="1"/>
  <c r="H55" i="1"/>
  <c r="I55" i="1" s="1"/>
  <c r="J55" i="1" s="1"/>
  <c r="E56" i="1"/>
  <c r="G56" i="1" l="1"/>
  <c r="E57" i="1"/>
  <c r="F56" i="1"/>
  <c r="F57" i="1" l="1"/>
  <c r="H58" i="1" s="1"/>
  <c r="I58" i="1" s="1"/>
  <c r="J58" i="1" s="1"/>
  <c r="H57" i="1"/>
  <c r="I57" i="1" s="1"/>
  <c r="J57" i="1" s="1"/>
  <c r="E58" i="1"/>
  <c r="G57" i="1"/>
  <c r="G58" i="1" l="1"/>
  <c r="E59" i="1"/>
  <c r="F58" i="1"/>
  <c r="F59" i="1" l="1"/>
  <c r="H60" i="1" s="1"/>
  <c r="I60" i="1" s="1"/>
  <c r="J60" i="1" s="1"/>
  <c r="H59" i="1"/>
  <c r="I59" i="1" s="1"/>
  <c r="J59" i="1" s="1"/>
  <c r="E60" i="1"/>
  <c r="G59" i="1"/>
  <c r="G60" i="1" l="1"/>
  <c r="E61" i="1"/>
  <c r="F60" i="1"/>
  <c r="F61" i="1" l="1"/>
  <c r="H62" i="1" s="1"/>
  <c r="I62" i="1" s="1"/>
  <c r="J62" i="1" s="1"/>
  <c r="H61" i="1"/>
  <c r="I61" i="1" s="1"/>
  <c r="J61" i="1" s="1"/>
  <c r="E62" i="1"/>
  <c r="G61" i="1"/>
  <c r="J63" i="1" l="1"/>
  <c r="G62" i="1"/>
  <c r="F62" i="1"/>
</calcChain>
</file>

<file path=xl/sharedStrings.xml><?xml version="1.0" encoding="utf-8"?>
<sst xmlns="http://purl.oclc.org/ooxml/spreadsheetml/main" count="251" uniqueCount="72">
  <si>
    <t>Year</t>
  </si>
  <si>
    <t>Month</t>
  </si>
  <si>
    <t>Sales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</si>
  <si>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</si>
  <si>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</si>
  <si>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</si>
  <si>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</si>
  <si>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</si>
  <si>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</si>
  <si>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</si>
  <si>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</si>
  <si>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</si>
  <si>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</si>
  <si>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</si>
  <si>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</si>
  <si>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</si>
  <si>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Level</t>
  </si>
  <si>
    <t>Trend</t>
  </si>
  <si>
    <t>Seasonal</t>
  </si>
  <si>
    <t>Forecast</t>
  </si>
  <si>
    <t>Sq Error</t>
  </si>
  <si>
    <t>error</t>
  </si>
  <si>
    <t>Difference</t>
  </si>
  <si>
    <t>Microsoft Excel 16.0 Answer Report</t>
  </si>
  <si>
    <t>Worksheet: [retail_food_services_long.csv]ARIMA</t>
  </si>
  <si>
    <t>Report Created: 8/8/2025 10:15:11 PM</t>
  </si>
  <si>
    <t>Result: Solver found a solution.  All Constraints and optimality conditions are satisfied.</t>
  </si>
  <si>
    <t>Solver Engine</t>
  </si>
  <si>
    <t>Engine: GRG Nonlinear</t>
  </si>
  <si>
    <t>Solution Time: 0.125 Seconds.</t>
  </si>
  <si>
    <t>Iterations: 4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</si>
  <si>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</si>
  <si>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</si>
  <si>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</si>
  <si>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</si>
  <si>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</si>
  <si>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</si>
  <si>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</si>
  <si>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</si>
  <si>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</si>
  <si>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</si>
  <si>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</si>
  <si>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</si>
  <si>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</si>
  <si>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</si>
  <si>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</si>
  <si>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</si>
  <si>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$N$63</t>
  </si>
  <si>
    <t>$J$1</t>
  </si>
  <si>
    <t>Contin</t>
  </si>
  <si>
    <t>$J$2</t>
  </si>
  <si>
    <t>$J$1&lt;=1</t>
  </si>
  <si>
    <t>Not Binding</t>
  </si>
  <si>
    <t>$J$1&gt;=-1</t>
  </si>
  <si>
    <t>$J$2&lt;=1</t>
  </si>
  <si>
    <t>$J$2&gt;=-1</t>
  </si>
  <si>
    <t>Worksheet: [retail_food_services_long.csv]ETS</t>
  </si>
  <si>
    <t>Report Created: 8/8/2025 10:18:03 PM</t>
  </si>
  <si>
    <t>Result: Solver has converged to the current solution.  All Constraints are satisfied.</t>
  </si>
  <si>
    <t>Solution Time: 1.094 Seconds.</t>
  </si>
  <si>
    <t>Iterations: 43 Subproblems: 0</t>
  </si>
  <si>
    <t>Max Time Unlimited,  Iterations Unlimited, Precision 0.000001</t>
  </si>
  <si>
    <t xml:space="preserve"> Convergence 0.0001, Population Size 100, Random Seed 0, Derivatives Central</t>
  </si>
  <si>
    <t>$J$63</t>
  </si>
  <si>
    <t>$K$1</t>
  </si>
  <si>
    <t>$K$2</t>
  </si>
  <si>
    <t>$K$3</t>
  </si>
  <si>
    <t>$K$1&lt;=1</t>
  </si>
  <si>
    <t>$K$2&lt;=1</t>
  </si>
  <si>
    <t>$K$2&gt;=0</t>
  </si>
  <si>
    <t>$K$3&lt;=1</t>
  </si>
  <si>
    <t>$K$3&gt;=0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</si>
</sst>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1"/>
      <color indexed="1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23"/>
      </top>
      <bottom style="medium">
        <color indexed="23"/>
      </bottom>
      <diagonal/>
    </border>
    <border>
      <start/>
      <end/>
      <top style="thin">
        <color indexed="23"/>
      </top>
      <bottom style="medium">
        <color indexed="23"/>
      </bottom>
      <diagonal/>
    </border>
    <border>
      <start/>
      <end/>
      <top style="thin">
        <color indexed="2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 indent="1"/>
    </xf>
    <xf numFmtId="0" fontId="16" fillId="0" borderId="0" xfId="0" applyFont="1"/>
    <xf numFmtId="0" fontId="0" fillId="0" borderId="11" xfId="0" applyFill="1" applyBorder="1" applyAlignment="1"/>
    <xf numFmtId="0" fontId="19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1374-60FC-4B01-AE66-A88EAE6629B6}">
  <dimension ref="A1:G32"/>
  <sheetViews>
    <sheetView showGridLines="0" tabSelected="1" workbookViewId="0">
      <selection activeCell="D55" sqref="D55"/>
    </sheetView>
  </sheetViews>
  <sheetFormatPr defaultRowHeight="15"/>
  <cols>
    <col min="1" max="1" width="2.28515625" customWidth="1"/>
    <col min="2" max="2" width="5.140625" bestFit="1" customWidth="1"/>
    <col min="3" max="3" width="7.85546875" bestFit="1" customWidth="1"/>
    <col min="4" max="4" width="13.5703125" bestFit="1" customWidth="1"/>
    <col min="5" max="5" width="12" bestFit="1" customWidth="1"/>
    <col min="6" max="6" width="11.28515625" bestFit="1" customWidth="1"/>
    <col min="7" max="7" width="12" bestFit="1" customWidth="1"/>
  </cols>
  <sheetData>
    <row r="1" spans="1:5">
      <c r="A1" s="3" t="s">
        <v>23</v>
      </c>
    </row>
    <row r="2" spans="1:5">
      <c r="A2" s="3" t="s">
        <v>56</v>
      </c>
    </row>
    <row r="3" spans="1:5">
      <c r="A3" s="3" t="s">
        <v>57</v>
      </c>
    </row>
    <row r="4" spans="1:5">
      <c r="A4" s="3" t="s">
        <v>58</v>
      </c>
    </row>
    <row r="5" spans="1:5">
      <c r="A5" s="3" t="s">
        <v>27</v>
      </c>
    </row>
    <row r="6" spans="1:5">
      <c r="A6" s="3"/>
      <c r="B6" t="s">
        <v>28</v>
      </c>
    </row>
    <row r="7" spans="1:5">
      <c r="A7" s="3"/>
      <c r="B7" t="s">
        <v>59</v>
      </c>
    </row>
    <row r="8" spans="1:5">
      <c r="A8" s="3"/>
      <c r="B8" t="s">
        <v>60</v>
      </c>
    </row>
    <row r="9" spans="1:5">
      <c r="A9" s="3" t="s">
        <v>31</v>
      </c>
    </row>
    <row r="10" spans="1:5">
      <c r="B10" t="s">
        <v>61</v>
      </c>
    </row>
    <row r="11" spans="1:5">
      <c r="B11" t="s">
        <v>62</v>
      </c>
    </row>
    <row r="12" spans="1:5">
      <c r="B12" t="s">
        <v>34</v>
      </c>
    </row>
    <row r="14" spans="1:5" ht="15.75" thickBot="1">
      <c r="A14" t="s">
        <v>35</v>
      </c>
    </row>
    <row r="15" spans="1:5" ht="15.75" thickBot="1">
      <c r="B15" s="5" t="s">
        <v>36</v>
      </c>
      <c r="C15" s="5" t="s">
        <v>37</v>
      </c>
      <c r="D15" s="5" t="s">
        <v>38</v>
      </c>
      <c r="E15" s="5" t="s">
        <v>39</v>
      </c>
    </row>
    <row r="16" spans="1:5" ht="15.75" thickBot="1">
      <c r="B16" s="4" t="s">
        <v>63</v>
      </c>
      <c r="C16" s="4" t="s">
        <v>20</v>
      </c>
      <c r="D16" s="7">
        <v>102147835868542.55</v>
      </c>
      <c r="E16" s="7">
        <v>16465486464207.006</v>
      </c>
    </row>
    <row r="19" spans="1:7" ht="15.75" thickBot="1">
      <c r="A19" t="s">
        <v>40</v>
      </c>
    </row>
    <row r="20" spans="1:7" ht="15.75" thickBot="1">
      <c r="B20" s="5" t="s">
        <v>36</v>
      </c>
      <c r="C20" s="5" t="s">
        <v>37</v>
      </c>
      <c r="D20" s="5" t="s">
        <v>38</v>
      </c>
      <c r="E20" s="5" t="s">
        <v>39</v>
      </c>
      <c r="F20" s="5" t="s">
        <v>41</v>
      </c>
    </row>
    <row r="21" spans="1:7">
      <c r="B21" s="6" t="s">
        <v>64</v>
      </c>
      <c r="C21" s="6" t="s">
        <v>20</v>
      </c>
      <c r="D21" s="8">
        <v>0.3</v>
      </c>
      <c r="E21" s="8">
        <v>0.18053324999850748</v>
      </c>
      <c r="F21" s="6" t="s">
        <v>49</v>
      </c>
    </row>
    <row r="22" spans="1:7">
      <c r="B22" s="6" t="s">
        <v>65</v>
      </c>
      <c r="C22" s="6" t="s">
        <v>4</v>
      </c>
      <c r="D22" s="8">
        <v>0.2</v>
      </c>
      <c r="E22" s="8">
        <v>0.22444675343608267</v>
      </c>
      <c r="F22" s="6" t="s">
        <v>49</v>
      </c>
    </row>
    <row r="23" spans="1:7" ht="15.75" thickBot="1">
      <c r="B23" s="4" t="s">
        <v>66</v>
      </c>
      <c r="C23" s="4" t="s">
        <v>5</v>
      </c>
      <c r="D23" s="7">
        <v>0.1</v>
      </c>
      <c r="E23" s="7">
        <v>2.1428440240840372E-2</v>
      </c>
      <c r="F23" s="4" t="s">
        <v>49</v>
      </c>
    </row>
    <row r="26" spans="1:7" ht="15.75" thickBot="1">
      <c r="A26" t="s">
        <v>42</v>
      </c>
    </row>
    <row r="27" spans="1:7" ht="15.75" thickBot="1">
      <c r="B27" s="5" t="s">
        <v>36</v>
      </c>
      <c r="C27" s="5" t="s">
        <v>37</v>
      </c>
      <c r="D27" s="5" t="s">
        <v>43</v>
      </c>
      <c r="E27" s="5" t="s">
        <v>44</v>
      </c>
      <c r="F27" s="5" t="s">
        <v>45</v>
      </c>
      <c r="G27" s="5" t="s">
        <v>46</v>
      </c>
    </row>
    <row r="28" spans="1:7">
      <c r="B28" s="6" t="s">
        <v>64</v>
      </c>
      <c r="C28" s="6" t="s">
        <v>20</v>
      </c>
      <c r="D28" s="8">
        <v>0.18053324999850748</v>
      </c>
      <c r="E28" s="6" t="s">
        <v>67</v>
      </c>
      <c r="F28" s="6" t="s">
        <v>52</v>
      </c>
      <c r="G28" s="6">
        <v>0.81946675000149249</v>
      </c>
    </row>
    <row r="29" spans="1:7">
      <c r="B29" s="6" t="s">
        <v>65</v>
      </c>
      <c r="C29" s="6" t="s">
        <v>4</v>
      </c>
      <c r="D29" s="8">
        <v>0.22444675343608267</v>
      </c>
      <c r="E29" s="6" t="s">
        <v>68</v>
      </c>
      <c r="F29" s="6" t="s">
        <v>52</v>
      </c>
      <c r="G29" s="6">
        <v>0.77555324656391733</v>
      </c>
    </row>
    <row r="30" spans="1:7">
      <c r="B30" s="6" t="s">
        <v>65</v>
      </c>
      <c r="C30" s="6" t="s">
        <v>4</v>
      </c>
      <c r="D30" s="8">
        <v>0.22444675343608267</v>
      </c>
      <c r="E30" s="6" t="s">
        <v>69</v>
      </c>
      <c r="F30" s="6" t="s">
        <v>52</v>
      </c>
      <c r="G30" s="8">
        <v>0.22444675343608267</v>
      </c>
    </row>
    <row r="31" spans="1:7">
      <c r="B31" s="6" t="s">
        <v>66</v>
      </c>
      <c r="C31" s="6" t="s">
        <v>5</v>
      </c>
      <c r="D31" s="8">
        <v>2.1428440240840372E-2</v>
      </c>
      <c r="E31" s="6" t="s">
        <v>70</v>
      </c>
      <c r="F31" s="6" t="s">
        <v>52</v>
      </c>
      <c r="G31" s="6">
        <v>0.97857155975915966</v>
      </c>
    </row>
    <row r="32" spans="1:7" ht="15.75" thickBot="1">
      <c r="B32" s="4" t="s">
        <v>66</v>
      </c>
      <c r="C32" s="4" t="s">
        <v>5</v>
      </c>
      <c r="D32" s="7">
        <v>2.1428440240840372E-2</v>
      </c>
      <c r="E32" s="4" t="s">
        <v>71</v>
      </c>
      <c r="F32" s="4" t="s">
        <v>52</v>
      </c>
      <c r="G32" s="7">
        <v>2.1428440240840372E-2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C823-1F30-4811-A646-C11BF89CAA07}">
  <dimension ref="A1:G30"/>
  <sheetViews>
    <sheetView showGridLines="0" workbookViewId="0"/>
  </sheetViews>
  <sheetFormatPr defaultRowHeight="15" outlineLevelRow="1"/>
  <cols>
    <col min="1" max="1" width="2.28515625" customWidth="1"/>
    <col min="2" max="2" width="4.7109375" bestFit="1" customWidth="1"/>
    <col min="3" max="3" width="9.85546875" bestFit="1" customWidth="1"/>
    <col min="4" max="4" width="13.5703125" bestFit="1" customWidth="1"/>
    <col min="5" max="5" width="12.7109375" bestFit="1" customWidth="1"/>
    <col min="6" max="6" width="11.28515625" bestFit="1" customWidth="1"/>
    <col min="7" max="7" width="12" bestFit="1" customWidth="1"/>
  </cols>
  <sheetData>
    <row r="1" spans="1:5">
      <c r="A1" s="3" t="s">
        <v>23</v>
      </c>
    </row>
    <row r="2" spans="1:5">
      <c r="A2" s="3" t="s">
        <v>24</v>
      </c>
    </row>
    <row r="3" spans="1:5">
      <c r="A3" s="3" t="s">
        <v>25</v>
      </c>
    </row>
    <row r="4" spans="1:5">
      <c r="A4" s="3" t="s">
        <v>26</v>
      </c>
    </row>
    <row r="5" spans="1:5">
      <c r="A5" s="3" t="s">
        <v>27</v>
      </c>
    </row>
    <row r="6" spans="1:5" hidden="1" outlineLevel="1">
      <c r="A6" s="3"/>
      <c r="B6" t="s">
        <v>28</v>
      </c>
    </row>
    <row r="7" spans="1:5" hidden="1" outlineLevel="1">
      <c r="A7" s="3"/>
      <c r="B7" t="s">
        <v>29</v>
      </c>
    </row>
    <row r="8" spans="1:5" hidden="1" outlineLevel="1">
      <c r="A8" s="3"/>
      <c r="B8" t="s">
        <v>30</v>
      </c>
    </row>
    <row r="9" spans="1:5" collapsed="1">
      <c r="A9" s="3" t="s">
        <v>31</v>
      </c>
    </row>
    <row r="10" spans="1:5" hidden="1" outlineLevel="1">
      <c r="B10" t="s">
        <v>32</v>
      </c>
    </row>
    <row r="11" spans="1:5" hidden="1" outlineLevel="1">
      <c r="B11" t="s">
        <v>33</v>
      </c>
    </row>
    <row r="12" spans="1:5" hidden="1" outlineLevel="1">
      <c r="B12" t="s">
        <v>34</v>
      </c>
    </row>
    <row r="13" spans="1:5" collapsed="1"/>
    <row r="14" spans="1:5" ht="15.75" thickBot="1">
      <c r="A14" t="s">
        <v>35</v>
      </c>
    </row>
    <row r="15" spans="1:5" ht="15.75" thickBot="1">
      <c r="B15" s="5" t="s">
        <v>36</v>
      </c>
      <c r="C15" s="5" t="s">
        <v>37</v>
      </c>
      <c r="D15" s="5" t="s">
        <v>38</v>
      </c>
      <c r="E15" s="5" t="s">
        <v>39</v>
      </c>
    </row>
    <row r="16" spans="1:5" ht="15.75" thickBot="1">
      <c r="B16" s="4" t="s">
        <v>47</v>
      </c>
      <c r="C16" s="4"/>
      <c r="D16" s="7">
        <v>8831877727.8621044</v>
      </c>
      <c r="E16" s="7">
        <v>5432097105.0561028</v>
      </c>
    </row>
    <row r="19" spans="1:7" ht="15.75" thickBot="1">
      <c r="A19" t="s">
        <v>40</v>
      </c>
    </row>
    <row r="20" spans="1:7" ht="15.75" thickBot="1">
      <c r="B20" s="5" t="s">
        <v>36</v>
      </c>
      <c r="C20" s="5" t="s">
        <v>37</v>
      </c>
      <c r="D20" s="5" t="s">
        <v>38</v>
      </c>
      <c r="E20" s="5" t="s">
        <v>39</v>
      </c>
      <c r="F20" s="5" t="s">
        <v>41</v>
      </c>
    </row>
    <row r="21" spans="1:7">
      <c r="B21" s="6" t="s">
        <v>48</v>
      </c>
      <c r="C21" s="6" t="s">
        <v>22</v>
      </c>
      <c r="D21" s="8">
        <v>0.3</v>
      </c>
      <c r="E21" s="8">
        <v>-0.29879918333555083</v>
      </c>
      <c r="F21" s="6" t="s">
        <v>49</v>
      </c>
    </row>
    <row r="22" spans="1:7" ht="15.75" thickBot="1">
      <c r="B22" s="4" t="s">
        <v>50</v>
      </c>
      <c r="C22" s="4" t="s">
        <v>4</v>
      </c>
      <c r="D22" s="7">
        <v>0.3</v>
      </c>
      <c r="E22" s="7">
        <v>-4.0823349101682609E-2</v>
      </c>
      <c r="F22" s="4" t="s">
        <v>49</v>
      </c>
    </row>
    <row r="25" spans="1:7" ht="15.75" thickBot="1">
      <c r="A25" t="s">
        <v>42</v>
      </c>
    </row>
    <row r="26" spans="1:7" ht="15.75" thickBot="1">
      <c r="B26" s="5" t="s">
        <v>36</v>
      </c>
      <c r="C26" s="5" t="s">
        <v>37</v>
      </c>
      <c r="D26" s="5" t="s">
        <v>43</v>
      </c>
      <c r="E26" s="5" t="s">
        <v>44</v>
      </c>
      <c r="F26" s="5" t="s">
        <v>45</v>
      </c>
      <c r="G26" s="5" t="s">
        <v>46</v>
      </c>
    </row>
    <row r="27" spans="1:7">
      <c r="B27" s="6" t="s">
        <v>48</v>
      </c>
      <c r="C27" s="6" t="s">
        <v>22</v>
      </c>
      <c r="D27" s="8">
        <v>-0.29879918333555083</v>
      </c>
      <c r="E27" s="6" t="s">
        <v>51</v>
      </c>
      <c r="F27" s="6" t="s">
        <v>52</v>
      </c>
      <c r="G27" s="6">
        <v>1.2987991833355508</v>
      </c>
    </row>
    <row r="28" spans="1:7">
      <c r="B28" s="6" t="s">
        <v>48</v>
      </c>
      <c r="C28" s="6" t="s">
        <v>22</v>
      </c>
      <c r="D28" s="8">
        <v>-0.29879918333555083</v>
      </c>
      <c r="E28" s="6" t="s">
        <v>53</v>
      </c>
      <c r="F28" s="6" t="s">
        <v>52</v>
      </c>
      <c r="G28" s="8">
        <v>0.70120081666444922</v>
      </c>
    </row>
    <row r="29" spans="1:7">
      <c r="B29" s="6" t="s">
        <v>50</v>
      </c>
      <c r="C29" s="6" t="s">
        <v>4</v>
      </c>
      <c r="D29" s="8">
        <v>-4.0823349101682609E-2</v>
      </c>
      <c r="E29" s="6" t="s">
        <v>54</v>
      </c>
      <c r="F29" s="6" t="s">
        <v>52</v>
      </c>
      <c r="G29" s="6">
        <v>1.0408233491016825</v>
      </c>
    </row>
    <row r="30" spans="1:7" ht="15.75" thickBot="1">
      <c r="B30" s="4" t="s">
        <v>50</v>
      </c>
      <c r="C30" s="4" t="s">
        <v>4</v>
      </c>
      <c r="D30" s="7">
        <v>-4.0823349101682609E-2</v>
      </c>
      <c r="E30" s="4" t="s">
        <v>55</v>
      </c>
      <c r="F30" s="4" t="s">
        <v>52</v>
      </c>
      <c r="G30" s="7">
        <v>0.95917665089831738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B274-F79B-4149-9A06-AE8F08E7DB57}">
  <dimension ref="A1:K73"/>
  <sheetViews>
    <sheetView workbookViewId="0">
      <selection activeCell="M3" sqref="M3"/>
    </sheetView>
  </sheetViews>
  <sheetFormatPr defaultRowHeight="15"/>
  <cols>
    <col min="10" max="10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>
        <v>0.18053324999850748</v>
      </c>
    </row>
    <row r="2" spans="1:11">
      <c r="A2">
        <v>2020</v>
      </c>
      <c r="B2" t="s">
        <v>4</v>
      </c>
      <c r="C2">
        <v>515119</v>
      </c>
      <c r="D2" s="1" t="d">
        <v>2020-01-01</v>
      </c>
      <c r="E2">
        <f>C2</f>
        <v>515119</v>
      </c>
      <c r="F2">
        <f>E3-E2</f>
        <v>-92958.014690231532</v>
      </c>
      <c r="G2">
        <f>C2/E2</f>
        <v>1</v>
      </c>
      <c r="I2">
        <f xml:space="preserve"> C2 - H2</f>
        <v>515119</v>
      </c>
      <c r="J2">
        <f>I2^2</f>
        <v>265347584161</v>
      </c>
      <c r="K2">
        <v>0.22444675343608267</v>
      </c>
    </row>
    <row r="3" spans="1:11">
      <c r="A3">
        <v>2020</v>
      </c>
      <c r="B3" t="s">
        <v>5</v>
      </c>
      <c r="C3">
        <v>515330</v>
      </c>
      <c r="D3" s="1" t="d">
        <v>2020-02-01</v>
      </c>
      <c r="E3">
        <f>$K$1*(C3 - C2) + (1-$K$1)*E2</f>
        <v>422160.98530976847</v>
      </c>
      <c r="F3">
        <f>$K$2*(E3-E2) + (1-$K$2)*F2</f>
        <v>-92958.014690231532</v>
      </c>
      <c r="G3">
        <f>$K$3*(C3/E3) + (1-$K$3)*G2</f>
        <v>1.0047291595695957</v>
      </c>
      <c r="H3">
        <f>(E2+F2)*G15</f>
        <v>877198.33090722794</v>
      </c>
      <c r="I3">
        <f t="shared" ref="I3:I62" si="0" xml:space="preserve"> C3 - H3</f>
        <v>-361868.33090722794</v>
      </c>
      <c r="J3">
        <f t="shared" ref="J3:J62" si="1">I3^2</f>
        <v>130948688913.58302</v>
      </c>
      <c r="K3">
        <v>2.1428440240840372E-2</v>
      </c>
    </row>
    <row r="4" spans="1:11">
      <c r="A4">
        <v>2020</v>
      </c>
      <c r="B4" t="s">
        <v>6</v>
      </c>
      <c r="C4">
        <v>468324</v>
      </c>
      <c r="D4" s="1" t="d">
        <v>2020-03-01</v>
      </c>
      <c r="E4">
        <f>$K$1*(C4 - C3) + (1-$K$1)*E3</f>
        <v>337460.74465979397</v>
      </c>
      <c r="F4">
        <f>$K$2*(E4-E3) + (1-$K$2)*F3</f>
        <v>-91104.584116287078</v>
      </c>
      <c r="G4">
        <f>$K$3*(C4/E4) + (1-$K$3)*G3</f>
        <v>1.0129375148241777</v>
      </c>
      <c r="H4">
        <f t="shared" ref="H4:H13" si="2">(E3+F3)*G16</f>
        <v>764772.25608197856</v>
      </c>
      <c r="I4">
        <f t="shared" si="0"/>
        <v>-296448.25608197856</v>
      </c>
      <c r="J4">
        <f t="shared" si="1"/>
        <v>87881568534.046341</v>
      </c>
      <c r="K4">
        <v>12</v>
      </c>
    </row>
    <row r="5" spans="1:11">
      <c r="A5">
        <v>2020</v>
      </c>
      <c r="B5" t="s">
        <v>7</v>
      </c>
      <c r="C5">
        <v>401028</v>
      </c>
      <c r="D5" s="1" t="d">
        <v>2020-04-01</v>
      </c>
      <c r="E5">
        <f>$K$1*(C5 - C4) + (1-$K$1)*E4</f>
        <v>264388.69408754533</v>
      </c>
      <c r="F5">
        <f>$K$2*(E5-E4) + (1-$K$2)*F4</f>
        <v>-87057.240506100396</v>
      </c>
      <c r="G5">
        <f>$K$3*(C5/E5) + (1-$K$3)*G4</f>
        <v>1.0237347636690415</v>
      </c>
      <c r="H5">
        <f t="shared" si="2"/>
        <v>645658.17078355222</v>
      </c>
      <c r="I5">
        <f t="shared" si="0"/>
        <v>-244630.17078355222</v>
      </c>
      <c r="J5">
        <f t="shared" si="1"/>
        <v>59843920457.589928</v>
      </c>
    </row>
    <row r="6" spans="1:11">
      <c r="A6">
        <v>2020</v>
      </c>
      <c r="B6" t="s">
        <v>8</v>
      </c>
      <c r="C6">
        <v>478449</v>
      </c>
      <c r="D6" s="1" t="d">
        <v>2020-05-01</v>
      </c>
      <c r="E6">
        <f>$K$1*(C6 - C5) + (1-$K$1)*E5</f>
        <v>230634.80862919401</v>
      </c>
      <c r="F6">
        <f>$K$2*(E6-E5) + (1-$K$2)*F5</f>
        <v>-75093.4755183823</v>
      </c>
      <c r="G6">
        <f>$K$3*(C6/E6) + (1-$K$3)*G5</f>
        <v>1.0462507533262182</v>
      </c>
      <c r="H6">
        <f t="shared" si="2"/>
        <v>531192.35052137729</v>
      </c>
      <c r="I6">
        <f t="shared" si="0"/>
        <v>-52743.350521377288</v>
      </c>
      <c r="J6">
        <f t="shared" si="1"/>
        <v>2781861024.22087</v>
      </c>
    </row>
    <row r="7" spans="1:11">
      <c r="A7">
        <v>2020</v>
      </c>
      <c r="B7" t="s">
        <v>9</v>
      </c>
      <c r="C7">
        <v>518038</v>
      </c>
      <c r="D7" s="1" t="d">
        <v>2020-06-01</v>
      </c>
      <c r="E7">
        <f>$K$1*(C7 - C6) + (1-$K$1)*E6</f>
        <v>196144.68789877271</v>
      </c>
      <c r="F7">
        <f>$K$2*(E7-E6) + (1-$K$2)*F6</f>
        <v>-65980.184357611026</v>
      </c>
      <c r="G7">
        <f>$K$3*(C7/E7) + (1-$K$3)*G6</f>
        <v>1.0804259140295891</v>
      </c>
      <c r="H7">
        <f t="shared" si="2"/>
        <v>534761.62856904033</v>
      </c>
      <c r="I7">
        <f t="shared" si="0"/>
        <v>-16723.628569040331</v>
      </c>
      <c r="J7">
        <f t="shared" si="1"/>
        <v>279679752.51522195</v>
      </c>
    </row>
    <row r="8" spans="1:11">
      <c r="A8">
        <v>2020</v>
      </c>
      <c r="B8" t="s">
        <v>10</v>
      </c>
      <c r="C8">
        <v>526304</v>
      </c>
      <c r="D8" s="1" t="d">
        <v>2020-07-01</v>
      </c>
      <c r="E8">
        <f>$K$1*(C8 - C7) + (1-$K$1)*E7</f>
        <v>162226.33776695203</v>
      </c>
      <c r="F8">
        <f>$K$2*(E8-E7) + (1-$K$2)*F7</f>
        <v>-58784.009756426502</v>
      </c>
      <c r="G8">
        <f>$K$3*(C8/E8) + (1-$K$3)*G7</f>
        <v>1.1267934481439004</v>
      </c>
      <c r="H8">
        <f t="shared" si="2"/>
        <v>524563.50174072082</v>
      </c>
      <c r="I8">
        <f t="shared" si="0"/>
        <v>1740.4982592791785</v>
      </c>
      <c r="J8">
        <f t="shared" si="1"/>
        <v>3029334.1905538505</v>
      </c>
    </row>
    <row r="9" spans="1:11">
      <c r="A9">
        <v>2020</v>
      </c>
      <c r="B9" t="s">
        <v>11</v>
      </c>
      <c r="C9">
        <v>530735</v>
      </c>
      <c r="D9" s="1" t="d">
        <v>2020-08-01</v>
      </c>
      <c r="E9">
        <f>$K$1*(C9 - C8) + (1-$K$1)*E8</f>
        <v>133739.03260527193</v>
      </c>
      <c r="F9">
        <f>$K$2*(E9-E8) + (1-$K$2)*F8</f>
        <v>-51984.012770323621</v>
      </c>
      <c r="G9">
        <f>$K$3*(C9/E9) + (1-$K$3)*G8</f>
        <v>1.1876854491438811</v>
      </c>
      <c r="H9">
        <f t="shared" si="2"/>
        <v>489052.25138939644</v>
      </c>
      <c r="I9">
        <f t="shared" si="0"/>
        <v>41682.748610603565</v>
      </c>
      <c r="J9">
        <f t="shared" si="1"/>
        <v>1737451531.7347734</v>
      </c>
    </row>
    <row r="10" spans="1:11">
      <c r="A10">
        <v>2020</v>
      </c>
      <c r="B10" t="s">
        <v>12</v>
      </c>
      <c r="C10">
        <v>541302</v>
      </c>
      <c r="D10" s="1" t="d">
        <v>2020-09-01</v>
      </c>
      <c r="E10">
        <f>$K$1*(C10 - C9) + (1-$K$1)*E9</f>
        <v>111502.38525012006</v>
      </c>
      <c r="F10">
        <f>$K$2*(E10-E9) + (1-$K$2)*F9</f>
        <v>-45307.313179611512</v>
      </c>
      <c r="G10">
        <f>$K$3*(C10/E10) + (1-$K$3)*G9</f>
        <v>1.2662621928653135</v>
      </c>
      <c r="H10">
        <f t="shared" si="2"/>
        <v>452888.54543450166</v>
      </c>
      <c r="I10">
        <f t="shared" si="0"/>
        <v>88413.454565498338</v>
      </c>
      <c r="J10">
        <f t="shared" si="1"/>
        <v>7816938948.2054386</v>
      </c>
    </row>
    <row r="11" spans="1:11">
      <c r="A11">
        <v>2020</v>
      </c>
      <c r="B11" t="s">
        <v>13</v>
      </c>
      <c r="C11">
        <v>539114</v>
      </c>
      <c r="D11" s="1" t="d">
        <v>2020-10-01</v>
      </c>
      <c r="E11">
        <f>$K$1*(C11 - C10) + (1-$K$1)*E10</f>
        <v>90977.49050733351</v>
      </c>
      <c r="F11">
        <f>$K$2*(E11-E10) + (1-$K$2)*F10</f>
        <v>-39744.979819171633</v>
      </c>
      <c r="G11">
        <f>$K$3*(C11/E11) + (1-$K$3)*G10</f>
        <v>1.3661087229807247</v>
      </c>
      <c r="H11">
        <f t="shared" si="2"/>
        <v>424650.44644513424</v>
      </c>
      <c r="I11">
        <f t="shared" si="0"/>
        <v>114463.55355486576</v>
      </c>
      <c r="J11">
        <f t="shared" si="1"/>
        <v>13101905092.407623</v>
      </c>
    </row>
    <row r="12" spans="1:11">
      <c r="A12">
        <v>2020</v>
      </c>
      <c r="B12" t="s">
        <v>14</v>
      </c>
      <c r="C12">
        <v>533941</v>
      </c>
      <c r="D12" s="1" t="d">
        <v>2020-11-01</v>
      </c>
      <c r="E12">
        <f>$K$1*(C12 - C11) + (1-$K$1)*E11</f>
        <v>73619.129967093933</v>
      </c>
      <c r="F12">
        <f>$K$2*(E12-E11) + (1-$K$2)*F11</f>
        <v>-34720.375801605718</v>
      </c>
      <c r="G12">
        <f>$K$3*(C12/E12) + (1-$K$3)*G11</f>
        <v>1.492250221637387</v>
      </c>
      <c r="H12">
        <f t="shared" si="2"/>
        <v>378492.73492788081</v>
      </c>
      <c r="I12">
        <f t="shared" si="0"/>
        <v>155448.26507211919</v>
      </c>
      <c r="J12">
        <f t="shared" si="1"/>
        <v>24164163113.931831</v>
      </c>
    </row>
    <row r="13" spans="1:11">
      <c r="A13">
        <v>2020</v>
      </c>
      <c r="B13" t="s">
        <v>15</v>
      </c>
      <c r="C13">
        <v>538548</v>
      </c>
      <c r="D13" s="1" t="d">
        <v>2020-12-01</v>
      </c>
      <c r="E13">
        <f>$K$1*(C13 - C12) + (1-$K$1)*E12</f>
        <v>61160.145854815069</v>
      </c>
      <c r="F13">
        <f>$K$2*(E13-E12) + (1-$K$2)*F12</f>
        <v>-29723.878709967314</v>
      </c>
      <c r="G13">
        <f>$K$3*(C13/E13) + (1-$K$3)*G12</f>
        <v>1.6489625758208004</v>
      </c>
      <c r="H13">
        <f t="shared" si="2"/>
        <v>338673.11525561742</v>
      </c>
      <c r="I13">
        <f t="shared" si="0"/>
        <v>199874.88474438258</v>
      </c>
      <c r="J13">
        <f t="shared" si="1"/>
        <v>39949969551.580223</v>
      </c>
    </row>
    <row r="14" spans="1:11">
      <c r="A14">
        <v>2021</v>
      </c>
      <c r="B14" t="s">
        <v>4</v>
      </c>
      <c r="C14">
        <v>559230</v>
      </c>
      <c r="D14" s="1" t="d">
        <v>2021-01-01</v>
      </c>
      <c r="E14">
        <f>$K$1*(C14 - C13) + (1-$K$1)*E13</f>
        <v>53852.494629731686</v>
      </c>
      <c r="F14">
        <f>$K$2*(E14-E13) + (1-$K$2)*F13</f>
        <v>-24692.629226700432</v>
      </c>
      <c r="G14">
        <f>$K$3*(C14/E14) + (1-$K$3)*G13</f>
        <v>1.8361510278653126</v>
      </c>
      <c r="H14">
        <f>(E13+F13)*G2</f>
        <v>31436.267144847756</v>
      </c>
      <c r="I14">
        <f t="shared" si="0"/>
        <v>527793.73285515222</v>
      </c>
      <c r="J14">
        <f t="shared" si="1"/>
        <v>278566224441.17578</v>
      </c>
    </row>
    <row r="15" spans="1:11">
      <c r="A15">
        <v>2021</v>
      </c>
      <c r="B15" t="s">
        <v>5</v>
      </c>
      <c r="C15">
        <v>544891</v>
      </c>
      <c r="D15" s="1" t="d">
        <v>2021-02-01</v>
      </c>
      <c r="E15">
        <f>$K$1*(C15 - C14) + (1-$K$1)*E14</f>
        <v>41541.662481970452</v>
      </c>
      <c r="F15">
        <f>$K$2*(E15-E14) + (1-$K$2)*F14</f>
        <v>-21913.575070628158</v>
      </c>
      <c r="G15">
        <f>$K$3*(C15/E15) + (1-$K$3)*G14</f>
        <v>2.0778763586207933</v>
      </c>
      <c r="H15">
        <f t="shared" ref="H15:H62" si="3">(E14+F14)*G3</f>
        <v>29297.767059550122</v>
      </c>
      <c r="I15">
        <f t="shared" si="0"/>
        <v>515593.2329404499</v>
      </c>
      <c r="J15">
        <f t="shared" si="1"/>
        <v>265836381853.98505</v>
      </c>
    </row>
    <row r="16" spans="1:11">
      <c r="A16">
        <v>2021</v>
      </c>
      <c r="B16" t="s">
        <v>6</v>
      </c>
      <c r="C16">
        <v>603581</v>
      </c>
      <c r="D16" s="1" t="d">
        <v>2021-03-01</v>
      </c>
      <c r="E16">
        <f>$K$1*(C16 - C15) + (1-$K$1)*E15</f>
        <v>44637.507586171669</v>
      </c>
      <c r="F16">
        <f>$K$2*(E16-E15) + (1-$K$2)*F15</f>
        <v>-16300.291907068837</v>
      </c>
      <c r="G16">
        <f>$K$3*(C16/E16) + (1-$K$3)*G15</f>
        <v>2.3231025365376587</v>
      </c>
      <c r="H16">
        <f t="shared" si="3"/>
        <v>19882.02608319679</v>
      </c>
      <c r="I16">
        <f t="shared" si="0"/>
        <v>583698.97391680325</v>
      </c>
      <c r="J16">
        <f t="shared" si="1"/>
        <v>340704492151.52899</v>
      </c>
    </row>
    <row r="17" spans="1:10">
      <c r="A17">
        <v>2021</v>
      </c>
      <c r="B17" t="s">
        <v>7</v>
      </c>
      <c r="C17">
        <v>608961</v>
      </c>
      <c r="D17" s="1" t="d">
        <v>2021-04-01</v>
      </c>
      <c r="E17">
        <f>$K$1*(C17 - C16) + (1-$K$1)*E16</f>
        <v>37550.222154799034</v>
      </c>
      <c r="F17">
        <f>$K$2*(E17-E16) + (1-$K$2)*F16</f>
        <v>-14232.462514213217</v>
      </c>
      <c r="G17">
        <f>$K$3*(C17/E17) + (1-$K$3)*G16</f>
        <v>2.6208322509942996</v>
      </c>
      <c r="H17">
        <f t="shared" si="3"/>
        <v>29009.792796284994</v>
      </c>
      <c r="I17">
        <f t="shared" si="0"/>
        <v>579951.20720371499</v>
      </c>
      <c r="J17">
        <f t="shared" si="1"/>
        <v>336343402737.04639</v>
      </c>
    </row>
    <row r="18" spans="1:10">
      <c r="A18">
        <v>2021</v>
      </c>
      <c r="B18" t="s">
        <v>8</v>
      </c>
      <c r="C18">
        <v>605282</v>
      </c>
      <c r="D18" s="1" t="d">
        <v>2021-05-01</v>
      </c>
      <c r="E18">
        <f>$K$1*(C18 - C17) + (1-$K$1)*E17</f>
        <v>30106.976684282698</v>
      </c>
      <c r="F18">
        <f>$K$2*(E18-E17) + (1-$K$2)*F17</f>
        <v>-12708.644790382534</v>
      </c>
      <c r="G18">
        <f>$K$3*(C18/E18) + (1-$K$3)*G17</f>
        <v>2.9954773380200757</v>
      </c>
      <c r="H18">
        <f t="shared" si="3"/>
        <v>24396.223589842597</v>
      </c>
      <c r="I18">
        <f t="shared" si="0"/>
        <v>580885.77641015744</v>
      </c>
      <c r="J18">
        <f t="shared" si="1"/>
        <v>337428285235.63141</v>
      </c>
    </row>
    <row r="19" spans="1:10">
      <c r="A19">
        <v>2021</v>
      </c>
      <c r="B19" t="s">
        <v>9</v>
      </c>
      <c r="C19">
        <v>611950</v>
      </c>
      <c r="D19" s="1" t="d">
        <v>2021-06-01</v>
      </c>
      <c r="E19">
        <f>$K$1*(C19 - C18) + (1-$K$1)*E18</f>
        <v>25875.4620468299</v>
      </c>
      <c r="F19">
        <f>$K$2*(E19-E18) + (1-$K$2)*F18</f>
        <v>-10805.980449102331</v>
      </c>
      <c r="G19">
        <f>$K$3*(C19/E19) + (1-$K$3)*G18</f>
        <v>3.4380676690488579</v>
      </c>
      <c r="H19">
        <f t="shared" si="3"/>
        <v>18797.608639057235</v>
      </c>
      <c r="I19">
        <f t="shared" si="0"/>
        <v>593152.39136094274</v>
      </c>
      <c r="J19">
        <f t="shared" si="1"/>
        <v>351829759377.20496</v>
      </c>
    </row>
    <row r="20" spans="1:10">
      <c r="A20">
        <v>2021</v>
      </c>
      <c r="B20" t="s">
        <v>10</v>
      </c>
      <c r="C20">
        <v>601817</v>
      </c>
      <c r="D20" s="1" t="d">
        <v>2021-07-01</v>
      </c>
      <c r="E20">
        <f>$K$1*(C20 - C19) + (1-$K$1)*E19</f>
        <v>19374.737366067788</v>
      </c>
      <c r="F20">
        <f>$K$2*(E20-E19) + (1-$K$2)*F19</f>
        <v>-9839.6797691864012</v>
      </c>
      <c r="G20">
        <f>$K$3*(C20/E20) + (1-$K$3)*G19</f>
        <v>4.0300042443970838</v>
      </c>
      <c r="H20">
        <f t="shared" si="3"/>
        <v>16980.193131244501</v>
      </c>
      <c r="I20">
        <f t="shared" si="0"/>
        <v>584836.80686875549</v>
      </c>
      <c r="J20">
        <f t="shared" si="1"/>
        <v>342034090668.44202</v>
      </c>
    </row>
    <row r="21" spans="1:10">
      <c r="A21">
        <v>2021</v>
      </c>
      <c r="B21" t="s">
        <v>11</v>
      </c>
      <c r="C21">
        <v>605533</v>
      </c>
      <c r="D21" s="1" t="d">
        <v>2021-08-01</v>
      </c>
      <c r="E21">
        <f>$K$1*(C21 - C20) + (1-$K$1)*E20</f>
        <v>16547.814618498502</v>
      </c>
      <c r="F21">
        <f>$K$2*(E21-E20) + (1-$K$2)*F20</f>
        <v>-8265.6892230483481</v>
      </c>
      <c r="G21">
        <f>$K$3*(C21/E21) + (1-$K$3)*G20</f>
        <v>4.7277769245451831</v>
      </c>
      <c r="H21">
        <f t="shared" si="3"/>
        <v>11324.649164564844</v>
      </c>
      <c r="I21">
        <f t="shared" si="0"/>
        <v>594208.35083543521</v>
      </c>
      <c r="J21">
        <f t="shared" si="1"/>
        <v>353083564202.56763</v>
      </c>
    </row>
    <row r="22" spans="1:10">
      <c r="A22">
        <v>2021</v>
      </c>
      <c r="B22" t="s">
        <v>12</v>
      </c>
      <c r="C22">
        <v>609671</v>
      </c>
      <c r="D22" s="1" t="d">
        <v>2021-09-01</v>
      </c>
      <c r="E22">
        <f>$K$1*(C22 - C21) + (1-$K$1)*E21</f>
        <v>14307.430453541978</v>
      </c>
      <c r="F22">
        <f>$K$2*(E22-E21) + (1-$K$2)*F21</f>
        <v>-6913.3290642976308</v>
      </c>
      <c r="G22">
        <f>$K$3*(C22/E22) + (1-$K$3)*G21</f>
        <v>5.5395808887187457</v>
      </c>
      <c r="H22">
        <f t="shared" si="3"/>
        <v>10487.342264828214</v>
      </c>
      <c r="I22">
        <f t="shared" si="0"/>
        <v>599183.65773517173</v>
      </c>
      <c r="J22">
        <f t="shared" si="1"/>
        <v>359021055696.89941</v>
      </c>
    </row>
    <row r="23" spans="1:10">
      <c r="A23">
        <v>2021</v>
      </c>
      <c r="B23" t="s">
        <v>13</v>
      </c>
      <c r="C23">
        <v>618573</v>
      </c>
      <c r="D23" s="1" t="d">
        <v>2021-10-01</v>
      </c>
      <c r="E23">
        <f>$K$1*(C23 - C22) + (1-$K$1)*E22</f>
        <v>13331.570526123138</v>
      </c>
      <c r="F23">
        <f>$K$2*(E23-E22) + (1-$K$2)*F22</f>
        <v>-5580.6833928982469</v>
      </c>
      <c r="G23">
        <f>$K$3*(C23/E23) + (1-$K$3)*G22</f>
        <v>6.4151368547920331</v>
      </c>
      <c r="H23">
        <f t="shared" si="3"/>
        <v>10101.146406450598</v>
      </c>
      <c r="I23">
        <f t="shared" si="0"/>
        <v>608471.85359354946</v>
      </c>
      <c r="J23">
        <f t="shared" si="1"/>
        <v>370237996615.56989</v>
      </c>
    </row>
    <row r="24" spans="1:10">
      <c r="A24">
        <v>2021</v>
      </c>
      <c r="B24" t="s">
        <v>14</v>
      </c>
      <c r="C24">
        <v>624874</v>
      </c>
      <c r="D24" s="1" t="d">
        <v>2021-11-01</v>
      </c>
      <c r="E24">
        <f>$K$1*(C24 - C23) + (1-$K$1)*E23</f>
        <v>12062.318779698411</v>
      </c>
      <c r="F24">
        <f>$K$2*(E24-E23) + (1-$K$2)*F23</f>
        <v>-4612.996557185681</v>
      </c>
      <c r="G24">
        <f>$K$3*(C24/E24) + (1-$K$3)*G23</f>
        <v>7.3877452001456927</v>
      </c>
      <c r="H24">
        <f t="shared" si="3"/>
        <v>11566.263042441215</v>
      </c>
      <c r="I24">
        <f t="shared" si="0"/>
        <v>613307.73695755878</v>
      </c>
      <c r="J24">
        <f t="shared" si="1"/>
        <v>376146380212.00214</v>
      </c>
    </row>
    <row r="25" spans="1:10">
      <c r="A25">
        <v>2021</v>
      </c>
      <c r="B25" t="s">
        <v>15</v>
      </c>
      <c r="C25">
        <v>619938</v>
      </c>
      <c r="D25" s="1" t="d">
        <v>2021-12-01</v>
      </c>
      <c r="E25">
        <f>$K$1*(C25 - C24) + (1-$K$1)*E24</f>
        <v>8993.5570458887923</v>
      </c>
      <c r="F25">
        <f>$K$2*(E25-E24) + (1-$K$2)*F24</f>
        <v>-4266.3980645359816</v>
      </c>
      <c r="G25">
        <f>$K$3*(C25/E25) + (1-$K$3)*G24</f>
        <v>8.7065285899591931</v>
      </c>
      <c r="H25">
        <f t="shared" si="3"/>
        <v>12283.653560153722</v>
      </c>
      <c r="I25">
        <f t="shared" si="0"/>
        <v>607654.34643984633</v>
      </c>
      <c r="J25">
        <f t="shared" si="1"/>
        <v>369243804747.23676</v>
      </c>
    </row>
    <row r="26" spans="1:10">
      <c r="A26">
        <v>2022</v>
      </c>
      <c r="B26" t="s">
        <v>4</v>
      </c>
      <c r="C26">
        <v>631509</v>
      </c>
      <c r="D26" s="1" t="d">
        <v>2022-01-01</v>
      </c>
      <c r="E26">
        <f>$K$1*(C26 - C25) + (1-$K$1)*E25</f>
        <v>9458.8711990802421</v>
      </c>
      <c r="F26">
        <f>$K$2*(E26-E25) + (1-$K$2)*F25</f>
        <v>-3204.3806190732125</v>
      </c>
      <c r="G26">
        <f>$K$3*(C26/E26) + (1-$K$3)*G25</f>
        <v>9.9506026764652411</v>
      </c>
      <c r="H26">
        <f t="shared" si="3"/>
        <v>8679.7778224937083</v>
      </c>
      <c r="I26">
        <f t="shared" si="0"/>
        <v>622829.22217750631</v>
      </c>
      <c r="J26">
        <f t="shared" si="1"/>
        <v>387916239998.23749</v>
      </c>
    </row>
    <row r="27" spans="1:10">
      <c r="A27">
        <v>2022</v>
      </c>
      <c r="B27" t="s">
        <v>5</v>
      </c>
      <c r="C27">
        <v>638101</v>
      </c>
      <c r="D27" s="1" t="d">
        <v>2022-02-01</v>
      </c>
      <c r="E27">
        <f>$K$1*(C27 - C26) + (1-$K$1)*E26</f>
        <v>8941.3056241831673</v>
      </c>
      <c r="F27">
        <f>$K$2*(E27-E26) + (1-$K$2)*F26</f>
        <v>-2601.3337053246537</v>
      </c>
      <c r="G27">
        <f>$K$3*(C27/E27) + (1-$K$3)*G26</f>
        <v>11.266628741135484</v>
      </c>
      <c r="H27">
        <f t="shared" si="3"/>
        <v>12996.058111413062</v>
      </c>
      <c r="I27">
        <f t="shared" si="0"/>
        <v>625104.94188858697</v>
      </c>
      <c r="J27">
        <f t="shared" si="1"/>
        <v>390756188373.53369</v>
      </c>
    </row>
    <row r="28" spans="1:10">
      <c r="A28">
        <v>2022</v>
      </c>
      <c r="B28" t="s">
        <v>6</v>
      </c>
      <c r="C28">
        <v>651027</v>
      </c>
      <c r="D28" s="1" t="d">
        <v>2022-03-01</v>
      </c>
      <c r="E28">
        <f>$K$1*(C28 - C27) + (1-$K$1)*E27</f>
        <v>9660.6754501001542</v>
      </c>
      <c r="F28">
        <f>$K$2*(E28-E27) + (1-$K$2)*F27</f>
        <v>-1856.0125786137321</v>
      </c>
      <c r="G28">
        <f>$K$3*(C28/E28) + (1-$K$3)*G27</f>
        <v>12.469251920204444</v>
      </c>
      <c r="H28">
        <f t="shared" si="3"/>
        <v>14728.404846277739</v>
      </c>
      <c r="I28">
        <f t="shared" si="0"/>
        <v>636298.59515372221</v>
      </c>
      <c r="J28">
        <f t="shared" si="1"/>
        <v>404875902194.60046</v>
      </c>
    </row>
    <row r="29" spans="1:10">
      <c r="A29">
        <v>2022</v>
      </c>
      <c r="B29" t="s">
        <v>7</v>
      </c>
      <c r="C29">
        <v>660194</v>
      </c>
      <c r="D29" s="1" t="d">
        <v>2022-04-01</v>
      </c>
      <c r="E29">
        <f>$K$1*(C29 - C28) + (1-$K$1)*E28</f>
        <v>9571.5506166490977</v>
      </c>
      <c r="F29">
        <f>$K$2*(E29-E28) + (1-$K$2)*F28</f>
        <v>-1459.440360525969</v>
      </c>
      <c r="G29">
        <f>$K$3*(C29/E29) + (1-$K$3)*G28</f>
        <v>13.680073674300495</v>
      </c>
      <c r="H29">
        <f t="shared" si="3"/>
        <v>20454.712161729392</v>
      </c>
      <c r="I29">
        <f t="shared" si="0"/>
        <v>639739.28783827065</v>
      </c>
      <c r="J29">
        <f t="shared" si="1"/>
        <v>409266356403.81769</v>
      </c>
    </row>
    <row r="30" spans="1:10">
      <c r="A30">
        <v>2022</v>
      </c>
      <c r="B30" t="s">
        <v>8</v>
      </c>
      <c r="C30">
        <v>659847</v>
      </c>
      <c r="D30" s="1" t="d">
        <v>2022-05-01</v>
      </c>
      <c r="E30">
        <f>$K$1*(C30 - C29) + (1-$K$1)*E29</f>
        <v>7780.922438550735</v>
      </c>
      <c r="F30">
        <f>$K$2*(E30-E29) + (1-$K$2)*F29</f>
        <v>-1533.7743909576743</v>
      </c>
      <c r="G30">
        <f>$K$3*(C30/E30) + (1-$K$3)*G29</f>
        <v>15.204131001241477</v>
      </c>
      <c r="H30">
        <f t="shared" si="3"/>
        <v>24299.642435737063</v>
      </c>
      <c r="I30">
        <f t="shared" si="0"/>
        <v>635547.35756426293</v>
      </c>
      <c r="J30">
        <f t="shared" si="1"/>
        <v>403920443706.91705</v>
      </c>
    </row>
    <row r="31" spans="1:10">
      <c r="A31">
        <v>2022</v>
      </c>
      <c r="B31" t="s">
        <v>9</v>
      </c>
      <c r="C31">
        <v>666113</v>
      </c>
      <c r="D31" s="1" t="d">
        <v>2022-06-01</v>
      </c>
      <c r="E31">
        <f>$K$1*(C31 - C30) + (1-$K$1)*E30</f>
        <v>7507.4285672235055</v>
      </c>
      <c r="F31">
        <f>$K$2*(E31-E30) + (1-$K$2)*F30</f>
        <v>-1250.9085199078816</v>
      </c>
      <c r="G31">
        <f>$K$3*(C31/E31) + (1-$K$3)*G30</f>
        <v>16.779615360592292</v>
      </c>
      <c r="H31">
        <f t="shared" si="3"/>
        <v>21478.117726191394</v>
      </c>
      <c r="I31">
        <f t="shared" si="0"/>
        <v>644634.88227380859</v>
      </c>
      <c r="J31">
        <f t="shared" si="1"/>
        <v>415554131444.16705</v>
      </c>
    </row>
    <row r="32" spans="1:10">
      <c r="A32">
        <v>2022</v>
      </c>
      <c r="B32" t="s">
        <v>10</v>
      </c>
      <c r="C32">
        <v>659550</v>
      </c>
      <c r="D32" s="1" t="d">
        <v>2022-07-01</v>
      </c>
      <c r="E32">
        <f>$K$1*(C32 - C31) + (1-$K$1)*E31</f>
        <v>4967.2483691108027</v>
      </c>
      <c r="F32">
        <f>$K$2*(E32-E31) + (1-$K$2)*F31</f>
        <v>-1540.2813623780435</v>
      </c>
      <c r="G32">
        <f>$K$3*(C32/E32) + (1-$K$3)*G31</f>
        <v>19.265317328143865</v>
      </c>
      <c r="H32">
        <f t="shared" si="3"/>
        <v>25213.802345837408</v>
      </c>
      <c r="I32">
        <f t="shared" si="0"/>
        <v>634336.19765416253</v>
      </c>
      <c r="J32">
        <f t="shared" si="1"/>
        <v>402382411654.34076</v>
      </c>
    </row>
    <row r="33" spans="1:10">
      <c r="A33">
        <v>2022</v>
      </c>
      <c r="B33" t="s">
        <v>11</v>
      </c>
      <c r="C33">
        <v>663566</v>
      </c>
      <c r="D33" s="1" t="d">
        <v>2022-08-01</v>
      </c>
      <c r="E33">
        <f>$K$1*(C33 - C32) + (1-$K$1)*E32</f>
        <v>4795.5164094794491</v>
      </c>
      <c r="F33">
        <f>$K$2*(E33-E32) + (1-$K$2)*F32</f>
        <v>-1233.1148920146591</v>
      </c>
      <c r="G33">
        <f>$K$3*(C33/E33) + (1-$K$3)*G32</f>
        <v>21.817591349945143</v>
      </c>
      <c r="H33">
        <f t="shared" si="3"/>
        <v>16201.935535608816</v>
      </c>
      <c r="I33">
        <f t="shared" si="0"/>
        <v>647364.06446439121</v>
      </c>
      <c r="J33">
        <f t="shared" si="1"/>
        <v>419080231959.85645</v>
      </c>
    </row>
    <row r="34" spans="1:10">
      <c r="A34">
        <v>2022</v>
      </c>
      <c r="B34" t="s">
        <v>12</v>
      </c>
      <c r="C34">
        <v>661854</v>
      </c>
      <c r="D34" s="1" t="d">
        <v>2022-09-01</v>
      </c>
      <c r="E34">
        <f>$K$1*(C34 - C33) + (1-$K$1)*E33</f>
        <v>3620.6933226575056</v>
      </c>
      <c r="F34">
        <f>$K$2*(E34-E33) + (1-$K$2)*F33</f>
        <v>-1220.0314855872255</v>
      </c>
      <c r="G34">
        <f>$K$3*(C34/E34) + (1-$K$3)*G33</f>
        <v>25.267141551026601</v>
      </c>
      <c r="H34">
        <f t="shared" si="3"/>
        <v>19734.21136409061</v>
      </c>
      <c r="I34">
        <f t="shared" si="0"/>
        <v>642119.78863590944</v>
      </c>
      <c r="J34">
        <f t="shared" si="1"/>
        <v>412317822957.82501</v>
      </c>
    </row>
    <row r="35" spans="1:10">
      <c r="A35">
        <v>2022</v>
      </c>
      <c r="B35" t="s">
        <v>13</v>
      </c>
      <c r="C35">
        <v>668671</v>
      </c>
      <c r="D35" s="1" t="d">
        <v>2022-10-01</v>
      </c>
      <c r="E35">
        <f>$K$1*(C35 - C34) + (1-$K$1)*E34</f>
        <v>4197.7329551100765</v>
      </c>
      <c r="F35">
        <f>$K$2*(E35-E34) + (1-$K$2)*F34</f>
        <v>-816.68470744944182</v>
      </c>
      <c r="G35">
        <f>$K$3*(C35/E35) + (1-$K$3)*G34</f>
        <v>28.139114431137845</v>
      </c>
      <c r="H35">
        <f t="shared" si="3"/>
        <v>15400.5742268823</v>
      </c>
      <c r="I35">
        <f t="shared" si="0"/>
        <v>653270.42577311769</v>
      </c>
      <c r="J35">
        <f t="shared" si="1"/>
        <v>426762249189.79047</v>
      </c>
    </row>
    <row r="36" spans="1:10">
      <c r="A36">
        <v>2022</v>
      </c>
      <c r="B36" t="s">
        <v>14</v>
      </c>
      <c r="C36">
        <v>659458</v>
      </c>
      <c r="D36" s="1" t="d">
        <v>2022-11-01</v>
      </c>
      <c r="E36">
        <f>$K$1*(C36 - C35) + (1-$K$1)*E35</f>
        <v>1776.6497498619663</v>
      </c>
      <c r="F36">
        <f>$K$2*(E36-E35) + (1-$K$2)*F35</f>
        <v>-1176.786741498081</v>
      </c>
      <c r="G36">
        <f>$K$3*(C36/E36) + (1-$K$3)*G35</f>
        <v>35.489959367939207</v>
      </c>
      <c r="H36">
        <f t="shared" si="3"/>
        <v>24978.322963115861</v>
      </c>
      <c r="I36">
        <f t="shared" si="0"/>
        <v>634479.67703688412</v>
      </c>
      <c r="J36">
        <f t="shared" si="1"/>
        <v>402564460572.8288</v>
      </c>
    </row>
    <row r="37" spans="1:10">
      <c r="A37">
        <v>2022</v>
      </c>
      <c r="B37" t="s">
        <v>15</v>
      </c>
      <c r="C37">
        <v>651763</v>
      </c>
      <c r="D37" s="1" t="d">
        <v>2022-12-01</v>
      </c>
      <c r="E37">
        <f>$K$1*(C37 - C36) + (1-$K$1)*E36</f>
        <v>66.702037671834887</v>
      </c>
      <c r="F37">
        <f>$K$2*(E37-E36) + (1-$K$2)*F36</f>
        <v>-1296.4529904287422</v>
      </c>
      <c r="G37">
        <f>$K$3*(C37/E37) + (1-$K$3)*G36</f>
        <v>244.11234110288854</v>
      </c>
      <c r="H37">
        <f t="shared" si="3"/>
        <v>5222.7244323790974</v>
      </c>
      <c r="I37">
        <f t="shared" si="0"/>
        <v>646540.27556762088</v>
      </c>
      <c r="J37">
        <f t="shared" si="1"/>
        <v>418014327931.05511</v>
      </c>
    </row>
    <row r="38" spans="1:10">
      <c r="A38">
        <v>2023</v>
      </c>
      <c r="B38" t="s">
        <v>4</v>
      </c>
      <c r="C38">
        <v>680253</v>
      </c>
      <c r="D38" s="1" t="d">
        <v>2023-01-01</v>
      </c>
      <c r="E38">
        <f>$K$1*(C38 - C37) + (1-$K$1)*E37</f>
        <v>5198.0523944868937</v>
      </c>
      <c r="F38">
        <f>$K$2*(E38-E37) + (1-$K$2)*F37</f>
        <v>146.24660258571419</v>
      </c>
      <c r="G38">
        <f>$K$3*(C38/E38) + (1-$K$3)*G37</f>
        <v>241.68566792369592</v>
      </c>
      <c r="H38">
        <f t="shared" si="3"/>
        <v>-12236.763121888562</v>
      </c>
      <c r="I38">
        <f t="shared" si="0"/>
        <v>692489.76312188851</v>
      </c>
      <c r="J38">
        <f t="shared" si="1"/>
        <v>479542072028.60925</v>
      </c>
    </row>
    <row r="39" spans="1:10">
      <c r="A39">
        <v>2023</v>
      </c>
      <c r="B39" t="s">
        <v>5</v>
      </c>
      <c r="C39">
        <v>672152</v>
      </c>
      <c r="D39" s="1" t="d">
        <v>2023-02-01</v>
      </c>
      <c r="E39">
        <f>$K$1*(C39 - C38) + (1-$K$1)*E38</f>
        <v>2797.1312438097411</v>
      </c>
      <c r="F39">
        <f>$K$2*(E39-E38) + (1-$K$2)*F38</f>
        <v>-425.45693009121709</v>
      </c>
      <c r="G39">
        <f>$K$3*(C39/E39) + (1-$K$3)*G38</f>
        <v>241.65598565635725</v>
      </c>
      <c r="H39">
        <f t="shared" si="3"/>
        <v>60212.232681639784</v>
      </c>
      <c r="I39">
        <f t="shared" si="0"/>
        <v>611939.76731836027</v>
      </c>
      <c r="J39">
        <f t="shared" si="1"/>
        <v>374470278825.64893</v>
      </c>
    </row>
    <row r="40" spans="1:10">
      <c r="A40">
        <v>2023</v>
      </c>
      <c r="B40" t="s">
        <v>6</v>
      </c>
      <c r="C40">
        <v>665071</v>
      </c>
      <c r="D40" s="1" t="d">
        <v>2023-03-01</v>
      </c>
      <c r="E40">
        <f>$K$1*(C40 - C39) + (1-$K$1)*E39</f>
        <v>1013.8001064529692</v>
      </c>
      <c r="F40">
        <f>$K$2*(E40-E39) + (1-$K$2)*F39</f>
        <v>-730.22738748656525</v>
      </c>
      <c r="G40">
        <f>$K$3*(C40/E40) + (1-$K$3)*G39</f>
        <v>250.53511481968914</v>
      </c>
      <c r="H40">
        <f t="shared" si="3"/>
        <v>29573.004490434261</v>
      </c>
      <c r="I40">
        <f t="shared" si="0"/>
        <v>635497.99550956569</v>
      </c>
      <c r="J40">
        <f t="shared" si="1"/>
        <v>403857702296.67596</v>
      </c>
    </row>
    <row r="41" spans="1:10">
      <c r="A41">
        <v>2023</v>
      </c>
      <c r="B41" t="s">
        <v>7</v>
      </c>
      <c r="C41">
        <v>670494</v>
      </c>
      <c r="D41" s="1" t="d">
        <v>2023-04-01</v>
      </c>
      <c r="E41">
        <f>$K$1*(C41 - C40) + (1-$K$1)*E40</f>
        <v>1809.8072931280878</v>
      </c>
      <c r="F41">
        <f>$K$2*(E41-E40) + (1-$K$2)*F40</f>
        <v>-387.6689923340731</v>
      </c>
      <c r="G41">
        <f>$K$3*(C41/E41) + (1-$K$3)*G40</f>
        <v>253.10530629682029</v>
      </c>
      <c r="H41">
        <f t="shared" si="3"/>
        <v>3879.2956874821152</v>
      </c>
      <c r="I41">
        <f t="shared" si="0"/>
        <v>666614.70431251789</v>
      </c>
      <c r="J41">
        <f t="shared" si="1"/>
        <v>444375164005.66565</v>
      </c>
    </row>
    <row r="42" spans="1:10">
      <c r="A42">
        <v>2023</v>
      </c>
      <c r="B42" t="s">
        <v>8</v>
      </c>
      <c r="C42">
        <v>673902</v>
      </c>
      <c r="D42" s="1" t="d">
        <v>2023-05-01</v>
      </c>
      <c r="E42">
        <f>$K$1*(C42 - C41) + (1-$K$1)*E41</f>
        <v>2098.3342166235861</v>
      </c>
      <c r="F42">
        <f>$K$2*(E42-E41) + (1-$K$2)*F41</f>
        <v>-235.89901433938718</v>
      </c>
      <c r="G42">
        <f>$K$3*(C42/E42) + (1-$K$3)*G41</f>
        <v>254.56362227235067</v>
      </c>
      <c r="H42">
        <f t="shared" si="3"/>
        <v>21622.377027155158</v>
      </c>
      <c r="I42">
        <f t="shared" si="0"/>
        <v>652279.62297284487</v>
      </c>
      <c r="J42">
        <f t="shared" si="1"/>
        <v>425468706545.59668</v>
      </c>
    </row>
    <row r="43" spans="1:10">
      <c r="A43">
        <v>2023</v>
      </c>
      <c r="B43" t="s">
        <v>9</v>
      </c>
      <c r="C43">
        <v>677117</v>
      </c>
      <c r="D43" s="1" t="d">
        <v>2023-06-01</v>
      </c>
      <c r="E43">
        <f>$K$1*(C43 - C42) + (1-$K$1)*E42</f>
        <v>2299.9295196586595</v>
      </c>
      <c r="F43">
        <f>$K$2*(E43-E42) + (1-$K$2)*F42</f>
        <v>-137.70483515795434</v>
      </c>
      <c r="G43">
        <f>$K$3*(C43/E43) + (1-$K$3)*G42</f>
        <v>255.41741908315146</v>
      </c>
      <c r="H43">
        <f t="shared" si="3"/>
        <v>31250.94632835576</v>
      </c>
      <c r="I43">
        <f t="shared" si="0"/>
        <v>645866.05367164419</v>
      </c>
      <c r="J43">
        <f t="shared" si="1"/>
        <v>417142959285.38318</v>
      </c>
    </row>
    <row r="44" spans="1:10">
      <c r="A44">
        <v>2023</v>
      </c>
      <c r="B44" t="s">
        <v>10</v>
      </c>
      <c r="C44">
        <v>678424</v>
      </c>
      <c r="D44" s="1" t="d">
        <v>2023-07-01</v>
      </c>
      <c r="E44">
        <f>$K$1*(C44 - C43) + (1-$K$1)*E43</f>
        <v>2120.6727264552246</v>
      </c>
      <c r="F44">
        <f>$K$2*(E44-E43) + (1-$K$2)*F43</f>
        <v>-147.03103724017475</v>
      </c>
      <c r="G44">
        <f>$K$3*(C44/E44) + (1-$K$3)*G43</f>
        <v>256.79939033703721</v>
      </c>
      <c r="H44">
        <f t="shared" si="3"/>
        <v>41655.944681651839</v>
      </c>
      <c r="I44">
        <f t="shared" si="0"/>
        <v>636768.05531834811</v>
      </c>
      <c r="J44">
        <f t="shared" si="1"/>
        <v>405473556273.91083</v>
      </c>
    </row>
    <row r="45" spans="1:10">
      <c r="A45">
        <v>2023</v>
      </c>
      <c r="B45" t="s">
        <v>11</v>
      </c>
      <c r="C45">
        <v>684755</v>
      </c>
      <c r="D45" s="1" t="d">
        <v>2023-08-01</v>
      </c>
      <c r="E45">
        <f>$K$1*(C45 - C44) + (1-$K$1)*E44</f>
        <v>2880.7767927056179</v>
      </c>
      <c r="F45">
        <f>$K$2*(E45-E44) + (1-$K$2)*F44</f>
        <v>56.5724916661881</v>
      </c>
      <c r="G45">
        <f>$K$3*(C45/E45) + (1-$K$3)*G44</f>
        <v>256.39007821287754</v>
      </c>
      <c r="H45">
        <f t="shared" si="3"/>
        <v>43060.107846509389</v>
      </c>
      <c r="I45">
        <f t="shared" si="0"/>
        <v>641694.89215349057</v>
      </c>
      <c r="J45">
        <f t="shared" si="1"/>
        <v>411772334615.87988</v>
      </c>
    </row>
    <row r="46" spans="1:10">
      <c r="A46">
        <v>2023</v>
      </c>
      <c r="B46" t="s">
        <v>12</v>
      </c>
      <c r="C46">
        <v>689403</v>
      </c>
      <c r="D46" s="1" t="d">
        <v>2023-09-01</v>
      </c>
      <c r="E46">
        <f>$K$1*(C46 - C45) + (1-$K$1)*E45</f>
        <v>3199.8193417912589</v>
      </c>
      <c r="F46">
        <f>$K$2*(E46-E45) + (1-$K$2)*F45</f>
        <v>115.4830439281665</v>
      </c>
      <c r="G46">
        <f>$K$3*(C46/E46) + (1-$K$3)*G45</f>
        <v>255.5128090700527</v>
      </c>
      <c r="H46">
        <f t="shared" si="3"/>
        <v>74218.420153029103</v>
      </c>
      <c r="I46">
        <f t="shared" si="0"/>
        <v>615184.57984697085</v>
      </c>
      <c r="J46">
        <f t="shared" si="1"/>
        <v>378452067281.49408</v>
      </c>
    </row>
    <row r="47" spans="1:10">
      <c r="A47">
        <v>2023</v>
      </c>
      <c r="B47" t="s">
        <v>13</v>
      </c>
      <c r="C47">
        <v>686148</v>
      </c>
      <c r="D47" s="1" t="d">
        <v>2023-10-01</v>
      </c>
      <c r="E47">
        <f>$K$1*(C47 - C46) + (1-$K$1)*E46</f>
        <v>2034.5098278644559</v>
      </c>
      <c r="F47">
        <f>$K$2*(E47-E46) + (1-$K$2)*F46</f>
        <v>-171.98668750747748</v>
      </c>
      <c r="G47">
        <f>$K$3*(C47/E47) + (1-$K$3)*G46</f>
        <v>257.26441027770846</v>
      </c>
      <c r="H47">
        <f t="shared" si="3"/>
        <v>93289.673205583211</v>
      </c>
      <c r="I47">
        <f t="shared" si="0"/>
        <v>592858.32679441676</v>
      </c>
      <c r="J47">
        <f t="shared" si="1"/>
        <v>351480995649.47546</v>
      </c>
    </row>
    <row r="48" spans="1:10">
      <c r="A48">
        <v>2023</v>
      </c>
      <c r="B48" t="s">
        <v>14</v>
      </c>
      <c r="C48">
        <v>685328</v>
      </c>
      <c r="D48" s="1" t="d">
        <v>2023-11-01</v>
      </c>
      <c r="E48">
        <f>$K$1*(C48 - C47) + (1-$K$1)*E47</f>
        <v>1519.1758914874054</v>
      </c>
      <c r="F48">
        <f>$K$2*(E48-E47) + (1-$K$2)*F47</f>
        <v>-249.04986281746386</v>
      </c>
      <c r="G48">
        <f>$K$3*(C48/E48) + (1-$K$3)*G47</f>
        <v>261.41839612631543</v>
      </c>
      <c r="H48">
        <f t="shared" si="3"/>
        <v>66100.870573115695</v>
      </c>
      <c r="I48">
        <f t="shared" si="0"/>
        <v>619227.12942688435</v>
      </c>
      <c r="J48">
        <f t="shared" si="1"/>
        <v>383442237818.2594</v>
      </c>
    </row>
    <row r="49" spans="1:10">
      <c r="A49">
        <v>2023</v>
      </c>
      <c r="B49" t="s">
        <v>15</v>
      </c>
      <c r="C49">
        <v>686277</v>
      </c>
      <c r="D49" s="1" t="d">
        <v>2023-12-01</v>
      </c>
      <c r="E49">
        <f>$K$1*(C49 - C48) + (1-$K$1)*E48</f>
        <v>1416.2401847263877</v>
      </c>
      <c r="F49">
        <f>$K$2*(E49-E48) + (1-$K$2)*F48</f>
        <v>-216.25501485954138</v>
      </c>
      <c r="G49">
        <f>$K$3*(C49/E49) + (1-$K$3)*G48</f>
        <v>266.20033057892505</v>
      </c>
      <c r="H49">
        <f t="shared" si="3"/>
        <v>310053.43835433392</v>
      </c>
      <c r="I49">
        <f t="shared" si="0"/>
        <v>376223.56164566608</v>
      </c>
      <c r="J49">
        <f t="shared" si="1"/>
        <v>141544168337.35031</v>
      </c>
    </row>
    <row r="50" spans="1:10">
      <c r="A50">
        <v>2024</v>
      </c>
      <c r="B50" t="s">
        <v>4</v>
      </c>
      <c r="C50">
        <v>680456</v>
      </c>
      <c r="D50" s="1" t="d">
        <v>2024-01-01</v>
      </c>
      <c r="E50">
        <f>$K$1*(C50 - C49) + (1-$K$1)*E49</f>
        <v>109.6776931579343</v>
      </c>
      <c r="F50">
        <f>$K$2*(E50-E49) + (1-$K$2)*F49</f>
        <v>-460.97098825394403</v>
      </c>
      <c r="G50">
        <f>$K$3*(C50/E50) + (1-$K$3)*G49</f>
        <v>393.44116219833762</v>
      </c>
      <c r="H50">
        <f t="shared" si="3"/>
        <v>290019.21727779845</v>
      </c>
      <c r="I50">
        <f t="shared" si="0"/>
        <v>390436.78272220155</v>
      </c>
      <c r="J50">
        <f t="shared" si="1"/>
        <v>152440881302.46362</v>
      </c>
    </row>
    <row r="51" spans="1:10">
      <c r="A51">
        <v>2024</v>
      </c>
      <c r="B51" t="s">
        <v>5</v>
      </c>
      <c r="C51">
        <v>685280</v>
      </c>
      <c r="D51" s="1" t="d">
        <v>2024-02-01</v>
      </c>
      <c r="E51">
        <f>$K$1*(C51 - C50) + (1-$K$1)*E50</f>
        <v>960.76962075259337</v>
      </c>
      <c r="F51">
        <f>$K$2*(E51-E50) + (1-$K$2)*F50</f>
        <v>-166.4827264878449</v>
      </c>
      <c r="G51">
        <f>$K$3*(C51/E51) + (1-$K$3)*G50</f>
        <v>400.29441362178216</v>
      </c>
      <c r="H51">
        <f t="shared" si="3"/>
        <v>-84892.127480895797</v>
      </c>
      <c r="I51">
        <f t="shared" si="0"/>
        <v>770172.12748089584</v>
      </c>
      <c r="J51">
        <f t="shared" si="1"/>
        <v>593165105948.44922</v>
      </c>
    </row>
    <row r="52" spans="1:10">
      <c r="A52">
        <v>2024</v>
      </c>
      <c r="B52" t="s">
        <v>6</v>
      </c>
      <c r="C52">
        <v>687641</v>
      </c>
      <c r="D52" s="1" t="d">
        <v>2024-03-01</v>
      </c>
      <c r="E52">
        <f>$K$1*(C52 - C51) + (1-$K$1)*E51</f>
        <v>1213.5577618647703</v>
      </c>
      <c r="F52">
        <f>$K$2*(E52-E51) + (1-$K$2)*F51</f>
        <v>-72.37874144469032</v>
      </c>
      <c r="G52">
        <f>$K$3*(C52/E52) + (1-$K$3)*G51</f>
        <v>403.85877462446791</v>
      </c>
      <c r="H52">
        <f t="shared" si="3"/>
        <v>198996.75825439306</v>
      </c>
      <c r="I52">
        <f t="shared" si="0"/>
        <v>488644.24174560694</v>
      </c>
      <c r="J52">
        <f t="shared" si="1"/>
        <v>238773194991.13916</v>
      </c>
    </row>
    <row r="53" spans="1:10">
      <c r="A53">
        <v>2024</v>
      </c>
      <c r="B53" t="s">
        <v>7</v>
      </c>
      <c r="C53">
        <v>687602</v>
      </c>
      <c r="D53" s="1" t="d">
        <v>2024-04-01</v>
      </c>
      <c r="E53">
        <f>$K$1*(C53 - C52) + (1-$K$1)*E52</f>
        <v>987.42943830446666</v>
      </c>
      <c r="F53">
        <f>$K$2*(E53-E52) + (1-$K$2)*F52</f>
        <v>-106.88733599269415</v>
      </c>
      <c r="G53">
        <f>$K$3*(C53/E53) + (1-$K$3)*G52</f>
        <v>410.12652495603032</v>
      </c>
      <c r="H53">
        <f t="shared" si="3"/>
        <v>288838.46550292964</v>
      </c>
      <c r="I53">
        <f t="shared" si="0"/>
        <v>398763.53449707036</v>
      </c>
      <c r="J53">
        <f t="shared" si="1"/>
        <v>159012356444.59622</v>
      </c>
    </row>
    <row r="54" spans="1:10">
      <c r="A54">
        <v>2024</v>
      </c>
      <c r="B54" t="s">
        <v>8</v>
      </c>
      <c r="C54">
        <v>692774</v>
      </c>
      <c r="D54" s="1" t="d">
        <v>2024-05-01</v>
      </c>
      <c r="E54">
        <f>$K$1*(C54 - C53) + (1-$K$1)*E53</f>
        <v>1742.8835616554411</v>
      </c>
      <c r="F54">
        <f>$K$2*(E54-E53) + (1-$K$2)*F53</f>
        <v>86.662404910325947</v>
      </c>
      <c r="G54">
        <f>$K$3*(C54/E54) + (1-$K$3)*G53</f>
        <v>409.85568508180705</v>
      </c>
      <c r="H54">
        <f t="shared" si="3"/>
        <v>224153.98712779561</v>
      </c>
      <c r="I54">
        <f t="shared" si="0"/>
        <v>468620.01287220442</v>
      </c>
      <c r="J54">
        <f t="shared" si="1"/>
        <v>219604716464.34503</v>
      </c>
    </row>
    <row r="55" spans="1:10">
      <c r="A55">
        <v>2024</v>
      </c>
      <c r="B55" t="s">
        <v>9</v>
      </c>
      <c r="C55">
        <v>692922</v>
      </c>
      <c r="D55" s="1" t="d">
        <v>2024-06-01</v>
      </c>
      <c r="E55">
        <f>$K$1*(C55 - C54) + (1-$K$1)*E54</f>
        <v>1454.9540489005892</v>
      </c>
      <c r="F55">
        <f>$K$2*(E55-E54) + (1-$K$2)*F54</f>
        <v>2.5864651269804</v>
      </c>
      <c r="G55">
        <f>$K$3*(C55/E55) + (1-$K$3)*G54</f>
        <v>411.27841366801277</v>
      </c>
      <c r="H55">
        <f t="shared" si="3"/>
        <v>467297.90887421794</v>
      </c>
      <c r="I55">
        <f t="shared" si="0"/>
        <v>225624.09112578206</v>
      </c>
      <c r="J55">
        <f t="shared" si="1"/>
        <v>50906230496.335205</v>
      </c>
    </row>
    <row r="56" spans="1:10">
      <c r="A56">
        <v>2024</v>
      </c>
      <c r="B56" t="s">
        <v>10</v>
      </c>
      <c r="C56">
        <v>699098</v>
      </c>
      <c r="D56" s="1" t="d">
        <v>2024-07-01</v>
      </c>
      <c r="E56">
        <f>$K$1*(C56 - C55) + (1-$K$1)*E55</f>
        <v>2307.2598178448607</v>
      </c>
      <c r="F56">
        <f>$K$2*(E56-E55) + (1-$K$2)*F55</f>
        <v>193.30320420073974</v>
      </c>
      <c r="G56">
        <f>$K$3*(C56/E56) + (1-$K$3)*G55</f>
        <v>408.95816013238573</v>
      </c>
      <c r="H56">
        <f t="shared" si="3"/>
        <v>374295.51539381169</v>
      </c>
      <c r="I56">
        <f t="shared" si="0"/>
        <v>324802.48460618831</v>
      </c>
      <c r="J56">
        <f t="shared" si="1"/>
        <v>105496654006.3532</v>
      </c>
    </row>
    <row r="57" spans="1:10">
      <c r="A57">
        <v>2024</v>
      </c>
      <c r="B57" t="s">
        <v>11</v>
      </c>
      <c r="C57">
        <v>697522</v>
      </c>
      <c r="D57" s="1" t="d">
        <v>2024-08-01</v>
      </c>
      <c r="E57">
        <f>$K$1*(C57 - C56) + (1-$K$1)*E56</f>
        <v>1606.202302340716</v>
      </c>
      <c r="F57">
        <f>$K$2*(E57-E56) + (1-$K$2)*F56</f>
        <v>-7.4331557377799129</v>
      </c>
      <c r="G57">
        <f>$K$3*(C57/E57) + (1-$K$3)*G56</f>
        <v>409.50050703570236</v>
      </c>
      <c r="H57">
        <f t="shared" si="3"/>
        <v>641119.54879850091</v>
      </c>
      <c r="I57">
        <f t="shared" si="0"/>
        <v>56402.451201499091</v>
      </c>
      <c r="J57">
        <f t="shared" si="1"/>
        <v>3181236501.5374861</v>
      </c>
    </row>
    <row r="58" spans="1:10">
      <c r="A58">
        <v>2024</v>
      </c>
      <c r="B58" t="s">
        <v>12</v>
      </c>
      <c r="C58">
        <v>703079</v>
      </c>
      <c r="D58" s="1" t="d">
        <v>2024-09-01</v>
      </c>
      <c r="E58">
        <f>$K$1*(C58 - C57) + (1-$K$1)*E57</f>
        <v>2319.4526507857672</v>
      </c>
      <c r="F58">
        <f>$K$2*(E58-E57) + (1-$K$2)*F57</f>
        <v>154.32191703099605</v>
      </c>
      <c r="G58">
        <f>$K$3*(C58/E58) + (1-$K$3)*G57</f>
        <v>407.22099886406841</v>
      </c>
      <c r="H58">
        <f t="shared" si="3"/>
        <v>408505.99570304708</v>
      </c>
      <c r="I58">
        <f t="shared" si="0"/>
        <v>294573.00429695292</v>
      </c>
      <c r="J58">
        <f t="shared" si="1"/>
        <v>86773254860.532639</v>
      </c>
    </row>
    <row r="59" spans="1:10">
      <c r="A59">
        <v>2024</v>
      </c>
      <c r="B59" t="s">
        <v>13</v>
      </c>
      <c r="C59">
        <v>707613</v>
      </c>
      <c r="D59" s="1" t="d">
        <v>2024-10-01</v>
      </c>
      <c r="E59">
        <f>$K$1*(C59 - C58) + (1-$K$1)*E58</f>
        <v>2719.2520810149922</v>
      </c>
      <c r="F59">
        <f>$K$2*(E59-E58) + (1-$K$2)*F58</f>
        <v>209.41854790990166</v>
      </c>
      <c r="G59">
        <f>$K$3*(C59/E59) + (1-$K$3)*G58</f>
        <v>404.07106942806382</v>
      </c>
      <c r="H59">
        <f t="shared" si="3"/>
        <v>636414.15534937277</v>
      </c>
      <c r="I59">
        <f t="shared" si="0"/>
        <v>71198.84465062723</v>
      </c>
      <c r="J59">
        <f t="shared" si="1"/>
        <v>5069275479.5841494</v>
      </c>
    </row>
    <row r="60" spans="1:10">
      <c r="A60">
        <v>2024</v>
      </c>
      <c r="B60" t="s">
        <v>14</v>
      </c>
      <c r="C60">
        <v>712145</v>
      </c>
      <c r="D60" s="1" t="d">
        <v>2024-11-01</v>
      </c>
      <c r="E60">
        <f>$K$1*(C60 - C59) + (1-$K$1)*E59</f>
        <v>3046.5133542573867</v>
      </c>
      <c r="F60">
        <f>$K$2*(E60-E59) + (1-$K$2)*F59</f>
        <v>235.8679650268397</v>
      </c>
      <c r="G60">
        <f>$K$3*(C60/E60) + (1-$K$3)*G59</f>
        <v>400.42151285385501</v>
      </c>
      <c r="H60">
        <f t="shared" si="3"/>
        <v>765608.37859579315</v>
      </c>
      <c r="I60">
        <f t="shared" si="0"/>
        <v>-53463.378595793154</v>
      </c>
      <c r="J60">
        <f t="shared" si="1"/>
        <v>2858332850.8771133</v>
      </c>
    </row>
    <row r="61" spans="1:10">
      <c r="A61">
        <v>2024</v>
      </c>
      <c r="B61" t="s">
        <v>15</v>
      </c>
      <c r="C61">
        <v>717662</v>
      </c>
      <c r="D61" s="1" t="d">
        <v>2024-12-01</v>
      </c>
      <c r="E61">
        <f>$K$1*(C61 - C60) + (1-$K$1)*E60</f>
        <v>3492.5183374912117</v>
      </c>
      <c r="F61">
        <f>$K$2*(E61-E60) + (1-$K$2)*F60</f>
        <v>283.03253654013656</v>
      </c>
      <c r="G61">
        <f>$K$3*(C61/E61) + (1-$K$3)*G60</f>
        <v>396.24433890728886</v>
      </c>
      <c r="H61">
        <f t="shared" si="3"/>
        <v>873770.99227954913</v>
      </c>
      <c r="I61">
        <f t="shared" si="0"/>
        <v>-156108.99227954913</v>
      </c>
      <c r="J61">
        <f t="shared" si="1"/>
        <v>24370017470.536331</v>
      </c>
    </row>
    <row r="62" spans="1:10">
      <c r="A62">
        <v>2025</v>
      </c>
      <c r="B62" t="s">
        <v>4</v>
      </c>
      <c r="C62">
        <v>711461</v>
      </c>
      <c r="D62" s="1" t="d">
        <v>2025-01-01</v>
      </c>
      <c r="E62">
        <f>$K$1*(C62 - C61) + (1-$K$1)*E61</f>
        <v>1742.5159681037942</v>
      </c>
      <c r="F62">
        <f>$K$2*(E62-E61) + (1-$K$2)*F61</f>
        <v>-173.27554771753466</v>
      </c>
      <c r="G62">
        <f>$K$3*(C62/E62) + (1-$K$3)*G61</f>
        <v>396.5025712237092</v>
      </c>
      <c r="H62">
        <f t="shared" si="3"/>
        <v>1485457.1238178429</v>
      </c>
      <c r="I62">
        <f t="shared" si="0"/>
        <v>-773996.12381784292</v>
      </c>
      <c r="J62">
        <f t="shared" si="1"/>
        <v>599069999685.04565</v>
      </c>
    </row>
    <row r="63" spans="1:10">
      <c r="D63" s="1"/>
      <c r="J63">
        <f>SUM(J2:J62)</f>
        <v>16465486464207.006</v>
      </c>
    </row>
    <row r="64" spans="1:10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D08C-2246-4F33-B1C3-1887FCC2FFFF}">
  <dimension ref="A1:K73"/>
  <sheetViews>
    <sheetView topLeftCell="A4" workbookViewId="0">
      <selection activeCell="I10" sqref="I10"/>
    </sheetView>
  </sheetViews>
  <sheetFormatPr defaultRowHeight="15"/>
  <cols>
    <col min="11" max="11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22</v>
      </c>
      <c r="G1">
        <v>-0.29879918333555083</v>
      </c>
    </row>
    <row r="2" spans="1:7">
      <c r="A2">
        <v>2020</v>
      </c>
      <c r="B2" t="s">
        <v>4</v>
      </c>
      <c r="C2">
        <v>515119</v>
      </c>
      <c r="D2" s="1" t="d">
        <v>2020-01-01</v>
      </c>
      <c r="G2">
        <v>-4.0823349101682609E-2</v>
      </c>
    </row>
    <row r="3" spans="1:7">
      <c r="A3">
        <v>2020</v>
      </c>
      <c r="B3" t="s">
        <v>5</v>
      </c>
      <c r="C3">
        <v>515330</v>
      </c>
      <c r="D3" s="1" t="d">
        <v>2020-02-01</v>
      </c>
      <c r="G3">
        <v>12</v>
      </c>
    </row>
    <row r="4" spans="1:7">
      <c r="A4">
        <v>2020</v>
      </c>
      <c r="B4" t="s">
        <v>6</v>
      </c>
      <c r="C4">
        <v>468324</v>
      </c>
      <c r="D4" s="1" t="d">
        <v>2020-03-01</v>
      </c>
    </row>
    <row r="5" spans="1:7">
      <c r="A5">
        <v>2020</v>
      </c>
      <c r="B5" t="s">
        <v>7</v>
      </c>
      <c r="C5">
        <v>401028</v>
      </c>
      <c r="D5" s="1" t="d">
        <v>2020-04-01</v>
      </c>
    </row>
    <row r="6" spans="1:7">
      <c r="A6">
        <v>2020</v>
      </c>
      <c r="B6" t="s">
        <v>8</v>
      </c>
      <c r="C6">
        <v>478449</v>
      </c>
      <c r="D6" s="1" t="d">
        <v>2020-05-01</v>
      </c>
    </row>
    <row r="7" spans="1:7">
      <c r="A7">
        <v>2020</v>
      </c>
      <c r="B7" t="s">
        <v>9</v>
      </c>
      <c r="C7">
        <v>518038</v>
      </c>
      <c r="D7" s="1" t="d">
        <v>2020-06-01</v>
      </c>
    </row>
    <row r="8" spans="1:7">
      <c r="A8">
        <v>2020</v>
      </c>
      <c r="B8" t="s">
        <v>10</v>
      </c>
      <c r="C8">
        <v>526304</v>
      </c>
      <c r="D8" s="1" t="d">
        <v>2020-07-01</v>
      </c>
    </row>
    <row r="9" spans="1:7">
      <c r="A9">
        <v>2020</v>
      </c>
      <c r="B9" t="s">
        <v>11</v>
      </c>
      <c r="C9">
        <v>530735</v>
      </c>
      <c r="D9" s="1" t="d">
        <v>2020-08-01</v>
      </c>
    </row>
    <row r="10" spans="1:7">
      <c r="A10">
        <v>2020</v>
      </c>
      <c r="B10" t="s">
        <v>12</v>
      </c>
      <c r="C10">
        <v>541302</v>
      </c>
      <c r="D10" s="1" t="d">
        <v>2020-09-01</v>
      </c>
    </row>
    <row r="11" spans="1:7">
      <c r="A11">
        <v>2020</v>
      </c>
      <c r="B11" t="s">
        <v>13</v>
      </c>
      <c r="C11">
        <v>539114</v>
      </c>
      <c r="D11" s="1" t="d">
        <v>2020-10-01</v>
      </c>
    </row>
    <row r="12" spans="1:7">
      <c r="A12">
        <v>2020</v>
      </c>
      <c r="B12" t="s">
        <v>14</v>
      </c>
      <c r="C12">
        <v>533941</v>
      </c>
      <c r="D12" s="1" t="d">
        <v>2020-11-01</v>
      </c>
    </row>
    <row r="13" spans="1:7">
      <c r="A13">
        <v>2020</v>
      </c>
      <c r="B13" t="s">
        <v>15</v>
      </c>
      <c r="C13">
        <v>538548</v>
      </c>
      <c r="D13" s="1" t="d">
        <v>2020-12-01</v>
      </c>
      <c r="E13">
        <f>C13 - C12</f>
        <v>4607</v>
      </c>
    </row>
    <row r="14" spans="1:7">
      <c r="A14">
        <v>2021</v>
      </c>
      <c r="B14" t="s">
        <v>4</v>
      </c>
      <c r="C14">
        <v>559230</v>
      </c>
      <c r="D14" s="1" t="d">
        <v>2021-01-01</v>
      </c>
      <c r="E14">
        <f>C14 - C13</f>
        <v>20682</v>
      </c>
    </row>
    <row r="15" spans="1:7">
      <c r="A15">
        <v>2021</v>
      </c>
      <c r="B15" t="s">
        <v>5</v>
      </c>
      <c r="C15">
        <v>544891</v>
      </c>
      <c r="D15" s="1" t="d">
        <v>2021-02-01</v>
      </c>
      <c r="E15">
        <f>C15 - C14</f>
        <v>-14339</v>
      </c>
    </row>
    <row r="16" spans="1:7">
      <c r="A16">
        <v>2021</v>
      </c>
      <c r="B16" t="s">
        <v>6</v>
      </c>
      <c r="C16">
        <v>603581</v>
      </c>
      <c r="D16" s="1" t="d">
        <v>2021-03-01</v>
      </c>
      <c r="E16">
        <f>C16 - C15</f>
        <v>58690</v>
      </c>
    </row>
    <row r="17" spans="1:11">
      <c r="A17">
        <v>2021</v>
      </c>
      <c r="B17" t="s">
        <v>7</v>
      </c>
      <c r="C17">
        <v>608961</v>
      </c>
      <c r="D17" s="1" t="d">
        <v>2021-04-01</v>
      </c>
      <c r="E17">
        <f>C17 - C16</f>
        <v>5380</v>
      </c>
    </row>
    <row r="18" spans="1:11">
      <c r="A18">
        <v>2021</v>
      </c>
      <c r="B18" t="s">
        <v>8</v>
      </c>
      <c r="C18">
        <v>605282</v>
      </c>
      <c r="D18" s="1" t="d">
        <v>2021-05-01</v>
      </c>
      <c r="E18">
        <f>C18 - C17</f>
        <v>-3679</v>
      </c>
    </row>
    <row r="19" spans="1:11">
      <c r="A19">
        <v>2021</v>
      </c>
      <c r="B19" t="s">
        <v>9</v>
      </c>
      <c r="C19">
        <v>611950</v>
      </c>
      <c r="D19" s="1" t="d">
        <v>2021-06-01</v>
      </c>
      <c r="E19">
        <f>C19 - C18</f>
        <v>6668</v>
      </c>
    </row>
    <row r="20" spans="1:11">
      <c r="A20">
        <v>2021</v>
      </c>
      <c r="B20" t="s">
        <v>10</v>
      </c>
      <c r="C20">
        <v>601817</v>
      </c>
      <c r="D20" s="1" t="d">
        <v>2021-07-01</v>
      </c>
      <c r="E20">
        <f>C20 - C19</f>
        <v>-10133</v>
      </c>
    </row>
    <row r="21" spans="1:11">
      <c r="A21">
        <v>2021</v>
      </c>
      <c r="B21" t="s">
        <v>11</v>
      </c>
      <c r="C21">
        <v>605533</v>
      </c>
      <c r="D21" s="1" t="d">
        <v>2021-08-01</v>
      </c>
      <c r="E21">
        <f>C21 - C20</f>
        <v>3716</v>
      </c>
    </row>
    <row r="22" spans="1:11">
      <c r="A22">
        <v>2021</v>
      </c>
      <c r="B22" t="s">
        <v>12</v>
      </c>
      <c r="C22">
        <v>609671</v>
      </c>
      <c r="D22" s="1" t="d">
        <v>2021-09-01</v>
      </c>
      <c r="E22">
        <f>C22 - C21</f>
        <v>4138</v>
      </c>
    </row>
    <row r="23" spans="1:11">
      <c r="A23">
        <v>2021</v>
      </c>
      <c r="B23" t="s">
        <v>13</v>
      </c>
      <c r="C23">
        <v>618573</v>
      </c>
      <c r="D23" s="1" t="d">
        <v>2021-10-01</v>
      </c>
      <c r="E23">
        <f>C23 - C22</f>
        <v>8902</v>
      </c>
    </row>
    <row r="24" spans="1:11">
      <c r="A24">
        <v>2021</v>
      </c>
      <c r="B24" t="s">
        <v>14</v>
      </c>
      <c r="C24">
        <v>624874</v>
      </c>
      <c r="D24" s="1" t="d">
        <v>2021-11-01</v>
      </c>
      <c r="E24">
        <f>C24 - C23</f>
        <v>6301</v>
      </c>
    </row>
    <row r="25" spans="1:11">
      <c r="A25">
        <v>2021</v>
      </c>
      <c r="B25" t="s">
        <v>15</v>
      </c>
      <c r="C25">
        <v>619938</v>
      </c>
      <c r="D25" s="1" t="d">
        <v>2021-12-01</v>
      </c>
      <c r="E25">
        <f>C25 - C24</f>
        <v>-4936</v>
      </c>
      <c r="F25">
        <f>E25 - E13</f>
        <v>-9543</v>
      </c>
      <c r="G25" s="2"/>
      <c r="H25">
        <f>$G$1*F24 + $G$2*F13 - ($G$1*$G$2)*F12</f>
        <v>0</v>
      </c>
      <c r="I25">
        <f>C24 + C13 - C12 + H25</f>
        <v>629481</v>
      </c>
      <c r="J25">
        <f>C25 - I25</f>
        <v>-9543</v>
      </c>
      <c r="K25">
        <f>J25^2</f>
        <v>91068849</v>
      </c>
    </row>
    <row r="26" spans="1:11">
      <c r="A26">
        <v>2022</v>
      </c>
      <c r="B26" t="s">
        <v>4</v>
      </c>
      <c r="C26">
        <v>631509</v>
      </c>
      <c r="D26" s="1" t="d">
        <v>2022-01-01</v>
      </c>
      <c r="E26">
        <f>C26 - C25</f>
        <v>11571</v>
      </c>
      <c r="F26">
        <f t="shared" ref="F26:F62" si="0">E26 - E14</f>
        <v>-9111</v>
      </c>
      <c r="G26" s="2"/>
      <c r="H26">
        <f>$G$1*F25 + $G$2*F14 - ($G$1*$G$2)*F13</f>
        <v>2851.4406065711614</v>
      </c>
      <c r="I26">
        <f>C25 + C14 - C13 + H26</f>
        <v>643471.44060657115</v>
      </c>
      <c r="J26">
        <f>C26 - I26</f>
        <v>-11962.440606571152</v>
      </c>
      <c r="K26">
        <f t="shared" ref="K26:K62" si="1">J26^2</f>
        <v>143099985.26574239</v>
      </c>
    </row>
    <row r="27" spans="1:11">
      <c r="A27">
        <v>2022</v>
      </c>
      <c r="B27" t="s">
        <v>5</v>
      </c>
      <c r="C27">
        <v>638101</v>
      </c>
      <c r="D27" s="1" t="d">
        <v>2022-02-01</v>
      </c>
      <c r="E27">
        <f>C27 - C26</f>
        <v>6592</v>
      </c>
      <c r="F27">
        <f t="shared" si="0"/>
        <v>20931</v>
      </c>
      <c r="G27" s="2"/>
      <c r="H27">
        <f t="shared" ref="H26:H62" si="2">$G$1*F26 + $G$2*F15 - ($G$1*$G$2)*F14</f>
        <v>2722.3593593702035</v>
      </c>
      <c r="I27">
        <f>C26 + C15 - C14 + H27</f>
        <v>619892.3593593702</v>
      </c>
      <c r="J27">
        <f>C27 - I27</f>
        <v>18208.640640629805</v>
      </c>
      <c r="K27">
        <f t="shared" si="1"/>
        <v>331554593.97959536</v>
      </c>
    </row>
    <row r="28" spans="1:11">
      <c r="A28">
        <v>2022</v>
      </c>
      <c r="B28" t="s">
        <v>6</v>
      </c>
      <c r="C28">
        <v>651027</v>
      </c>
      <c r="D28" s="1" t="d">
        <v>2022-03-01</v>
      </c>
      <c r="E28">
        <f>C28 - C27</f>
        <v>12926</v>
      </c>
      <c r="F28">
        <f t="shared" si="0"/>
        <v>-45764</v>
      </c>
      <c r="G28" s="2"/>
      <c r="H28">
        <f>$G$1*F27 + $G$2*F16 - ($G$1*$G$2)*F15</f>
        <v>-6254.1657063964149</v>
      </c>
      <c r="I28">
        <f>C27 + C16 - C15 + H28</f>
        <v>690536.83429360355</v>
      </c>
      <c r="J28">
        <f>C28 - I28</f>
        <v>-39509.834293603548</v>
      </c>
      <c r="K28">
        <f t="shared" si="1"/>
        <v>1561027005.908011</v>
      </c>
    </row>
    <row r="29" spans="1:11">
      <c r="A29">
        <v>2022</v>
      </c>
      <c r="B29" t="s">
        <v>7</v>
      </c>
      <c r="C29">
        <v>660194</v>
      </c>
      <c r="D29" s="1" t="d">
        <v>2022-04-01</v>
      </c>
      <c r="E29">
        <f>C29 - C28</f>
        <v>9167</v>
      </c>
      <c r="F29">
        <f t="shared" si="0"/>
        <v>3787</v>
      </c>
      <c r="G29" s="2"/>
      <c r="H29">
        <f t="shared" si="2"/>
        <v>13674.245826168148</v>
      </c>
      <c r="I29">
        <f>C28 + C17 - C16 + H29</f>
        <v>670081.2458261681</v>
      </c>
      <c r="J29">
        <f>C29 - I29</f>
        <v>-9887.2458261681022</v>
      </c>
      <c r="K29">
        <f t="shared" si="1"/>
        <v>97757630.027078554</v>
      </c>
    </row>
    <row r="30" spans="1:11">
      <c r="A30">
        <v>2022</v>
      </c>
      <c r="B30" t="s">
        <v>8</v>
      </c>
      <c r="C30">
        <v>659847</v>
      </c>
      <c r="D30" s="1" t="d">
        <v>2022-05-01</v>
      </c>
      <c r="E30">
        <f>C30 - C29</f>
        <v>-347</v>
      </c>
      <c r="F30">
        <f t="shared" si="0"/>
        <v>3332</v>
      </c>
      <c r="G30" s="2"/>
      <c r="H30">
        <f t="shared" si="2"/>
        <v>-1131.552507291731</v>
      </c>
      <c r="I30">
        <f>C29 + C18 - C17 + H30</f>
        <v>655383.44749270822</v>
      </c>
      <c r="J30">
        <f>C30 - I30</f>
        <v>4463.5525072917808</v>
      </c>
      <c r="K30">
        <f t="shared" si="1"/>
        <v>19923300.985350743</v>
      </c>
    </row>
    <row r="31" spans="1:11">
      <c r="A31">
        <v>2022</v>
      </c>
      <c r="B31" t="s">
        <v>9</v>
      </c>
      <c r="C31">
        <v>666113</v>
      </c>
      <c r="D31" s="1" t="d">
        <v>2022-06-01</v>
      </c>
      <c r="E31">
        <f>C31 - C30</f>
        <v>6266</v>
      </c>
      <c r="F31">
        <f t="shared" si="0"/>
        <v>-402</v>
      </c>
      <c r="G31" s="2"/>
      <c r="H31">
        <f t="shared" si="2"/>
        <v>-995.59887887405534</v>
      </c>
      <c r="I31">
        <f>C30 + C19 - C18 + H31</f>
        <v>665519.40112112591</v>
      </c>
      <c r="J31">
        <f>C31 - I31</f>
        <v>593.59887887409423</v>
      </c>
      <c r="K31">
        <f t="shared" si="1"/>
        <v>352359.62900058157</v>
      </c>
    </row>
    <row r="32" spans="1:11">
      <c r="A32">
        <v>2022</v>
      </c>
      <c r="B32" t="s">
        <v>10</v>
      </c>
      <c r="C32">
        <v>659550</v>
      </c>
      <c r="D32" s="1" t="d">
        <v>2022-07-01</v>
      </c>
      <c r="E32">
        <f>C32 - C31</f>
        <v>-6563</v>
      </c>
      <c r="F32">
        <f t="shared" si="0"/>
        <v>3570</v>
      </c>
      <c r="G32" s="2"/>
      <c r="H32">
        <f t="shared" si="2"/>
        <v>120.11727170089144</v>
      </c>
      <c r="I32">
        <f>C31 + C20 - C19 + H32</f>
        <v>656100.11727170087</v>
      </c>
      <c r="J32">
        <f>C32 - I32</f>
        <v>3449.882728299126</v>
      </c>
      <c r="K32">
        <f t="shared" si="1"/>
        <v>11901690.839016622</v>
      </c>
    </row>
    <row r="33" spans="1:11">
      <c r="A33">
        <v>2022</v>
      </c>
      <c r="B33" t="s">
        <v>11</v>
      </c>
      <c r="C33">
        <v>663566</v>
      </c>
      <c r="D33" s="1" t="d">
        <v>2022-08-01</v>
      </c>
      <c r="E33">
        <f>C33 - C32</f>
        <v>4016</v>
      </c>
      <c r="F33">
        <f t="shared" si="0"/>
        <v>300</v>
      </c>
      <c r="G33" s="2"/>
      <c r="H33">
        <f t="shared" si="2"/>
        <v>-1066.7130845079164</v>
      </c>
      <c r="I33">
        <f>C32 + C21 - C20 + H33</f>
        <v>662199.28691549203</v>
      </c>
      <c r="J33">
        <f>C33 - I33</f>
        <v>1366.7130845079664</v>
      </c>
      <c r="K33">
        <f t="shared" si="1"/>
        <v>1867904.6553652796</v>
      </c>
    </row>
    <row r="34" spans="1:11">
      <c r="A34">
        <v>2022</v>
      </c>
      <c r="B34" t="s">
        <v>12</v>
      </c>
      <c r="C34">
        <v>661854</v>
      </c>
      <c r="D34" s="1" t="d">
        <v>2022-09-01</v>
      </c>
      <c r="E34">
        <f>C34 - C33</f>
        <v>-1712</v>
      </c>
      <c r="F34">
        <f t="shared" si="0"/>
        <v>-5850</v>
      </c>
      <c r="G34" s="2"/>
      <c r="H34">
        <f t="shared" si="2"/>
        <v>-89.639755000665247</v>
      </c>
      <c r="I34">
        <f>C33 + C22 - C21 + H34</f>
        <v>667614.36024499929</v>
      </c>
      <c r="J34">
        <f>C34 - I34</f>
        <v>-5760.3602449992904</v>
      </c>
      <c r="K34">
        <f t="shared" si="1"/>
        <v>33181750.152168285</v>
      </c>
    </row>
    <row r="35" spans="1:11">
      <c r="A35">
        <v>2022</v>
      </c>
      <c r="B35" t="s">
        <v>13</v>
      </c>
      <c r="C35">
        <v>668671</v>
      </c>
      <c r="D35" s="1" t="d">
        <v>2022-10-01</v>
      </c>
      <c r="E35">
        <f>C35 - C34</f>
        <v>6817</v>
      </c>
      <c r="F35">
        <f t="shared" si="0"/>
        <v>-2085</v>
      </c>
      <c r="G35" s="2"/>
      <c r="H35">
        <f t="shared" si="2"/>
        <v>1747.9752225129723</v>
      </c>
      <c r="I35">
        <f>C34 + C23 - C22 + H35</f>
        <v>672503.97522251296</v>
      </c>
      <c r="J35">
        <f>C35 - I35</f>
        <v>-3832.9752225129632</v>
      </c>
      <c r="K35">
        <f t="shared" si="1"/>
        <v>14691699.0563983</v>
      </c>
    </row>
    <row r="36" spans="1:11">
      <c r="A36">
        <v>2022</v>
      </c>
      <c r="B36" t="s">
        <v>14</v>
      </c>
      <c r="C36">
        <v>659458</v>
      </c>
      <c r="D36" s="1" t="d">
        <v>2022-11-01</v>
      </c>
      <c r="E36">
        <f>C36 - C35</f>
        <v>-9213</v>
      </c>
      <c r="F36">
        <f t="shared" si="0"/>
        <v>-15514</v>
      </c>
      <c r="G36" s="2"/>
      <c r="H36">
        <f t="shared" si="2"/>
        <v>622.99629725462353</v>
      </c>
      <c r="I36">
        <f>C35 + C24 - C23 + H36</f>
        <v>675594.99629725458</v>
      </c>
      <c r="J36">
        <f>C36 - I36</f>
        <v>-16136.996297254576</v>
      </c>
      <c r="K36">
        <f t="shared" si="1"/>
        <v>260402649.49760792</v>
      </c>
    </row>
    <row r="37" spans="1:11">
      <c r="A37">
        <v>2022</v>
      </c>
      <c r="B37" t="s">
        <v>15</v>
      </c>
      <c r="C37">
        <v>651763</v>
      </c>
      <c r="D37" s="1" t="d">
        <v>2022-12-01</v>
      </c>
      <c r="E37">
        <f>C37 - C36</f>
        <v>-7695</v>
      </c>
      <c r="F37">
        <f t="shared" si="0"/>
        <v>-2759</v>
      </c>
      <c r="G37" s="2"/>
      <c r="H37">
        <f t="shared" si="2"/>
        <v>5025.1477507450927</v>
      </c>
      <c r="I37">
        <f>C36 + C25 - C24 + H37</f>
        <v>659547.14775074506</v>
      </c>
      <c r="J37">
        <f>C37 - I37</f>
        <v>-7784.1477507450618</v>
      </c>
      <c r="K37">
        <f t="shared" si="1"/>
        <v>60592956.205429405</v>
      </c>
    </row>
    <row r="38" spans="1:11">
      <c r="A38">
        <v>2023</v>
      </c>
      <c r="B38" t="s">
        <v>4</v>
      </c>
      <c r="C38">
        <v>680253</v>
      </c>
      <c r="D38" s="1" t="d">
        <v>2023-01-01</v>
      </c>
      <c r="E38">
        <f>C38 - C37</f>
        <v>28490</v>
      </c>
      <c r="F38">
        <f t="shared" si="0"/>
        <v>16919</v>
      </c>
      <c r="G38" s="2"/>
      <c r="H38">
        <f t="shared" si="2"/>
        <v>1312.7338358129832</v>
      </c>
      <c r="I38">
        <f>C37 + C26 - C25 + H38</f>
        <v>664646.73383581301</v>
      </c>
      <c r="J38">
        <f>C38 - I38</f>
        <v>15606.266164186993</v>
      </c>
      <c r="K38">
        <f t="shared" si="1"/>
        <v>243555543.58744779</v>
      </c>
    </row>
    <row r="39" spans="1:11">
      <c r="A39">
        <v>2023</v>
      </c>
      <c r="B39" t="s">
        <v>5</v>
      </c>
      <c r="C39">
        <v>672152</v>
      </c>
      <c r="D39" s="1" t="d">
        <v>2023-02-01</v>
      </c>
      <c r="E39">
        <f>C39 - C38</f>
        <v>-8101</v>
      </c>
      <c r="F39">
        <f t="shared" si="0"/>
        <v>-14693</v>
      </c>
      <c r="G39" s="2"/>
      <c r="H39">
        <f t="shared" si="2"/>
        <v>-5798.721076393701</v>
      </c>
      <c r="I39">
        <f>C38 + C27 - C26 + H39</f>
        <v>681046.27892360627</v>
      </c>
      <c r="J39">
        <f>C39 - I39</f>
        <v>-8894.2789236062672</v>
      </c>
      <c r="K39">
        <f t="shared" si="1"/>
        <v>79108197.570906654</v>
      </c>
    </row>
    <row r="40" spans="1:11">
      <c r="A40">
        <v>2023</v>
      </c>
      <c r="B40" t="s">
        <v>6</v>
      </c>
      <c r="C40">
        <v>665071</v>
      </c>
      <c r="D40" s="1" t="d">
        <v>2023-03-01</v>
      </c>
      <c r="E40">
        <f>C40 - C39</f>
        <v>-7081</v>
      </c>
      <c r="F40">
        <f t="shared" si="0"/>
        <v>-20007</v>
      </c>
      <c r="G40" s="2"/>
      <c r="H40">
        <f t="shared" si="2"/>
        <v>6003.1801590666591</v>
      </c>
      <c r="I40">
        <f>C39 + C28 - C27 + H40</f>
        <v>691081.18015906669</v>
      </c>
      <c r="J40">
        <f>C40 - I40</f>
        <v>-26010.180159066687</v>
      </c>
      <c r="K40">
        <f t="shared" si="1"/>
        <v>676529471.9071064</v>
      </c>
    </row>
    <row r="41" spans="1:11">
      <c r="A41">
        <v>2023</v>
      </c>
      <c r="B41" t="s">
        <v>7</v>
      </c>
      <c r="C41">
        <v>670494</v>
      </c>
      <c r="D41" s="1" t="d">
        <v>2023-04-01</v>
      </c>
      <c r="E41">
        <f>C41 - C40</f>
        <v>5423</v>
      </c>
      <c r="F41">
        <f t="shared" si="0"/>
        <v>-3744</v>
      </c>
      <c r="G41" s="2"/>
      <c r="H41">
        <f t="shared" si="2"/>
        <v>6381.7057490101824</v>
      </c>
      <c r="I41">
        <f>C40 + C29 - C28 + H41</f>
        <v>680619.7057490102</v>
      </c>
      <c r="J41">
        <f>C41 - I41</f>
        <v>-10125.705749010202</v>
      </c>
      <c r="K41">
        <f t="shared" si="1"/>
        <v>102529916.91553825</v>
      </c>
    </row>
    <row r="42" spans="1:11">
      <c r="A42">
        <v>2023</v>
      </c>
      <c r="B42" t="s">
        <v>8</v>
      </c>
      <c r="C42">
        <v>673902</v>
      </c>
      <c r="D42" s="1" t="d">
        <v>2023-05-01</v>
      </c>
      <c r="E42">
        <f>C42 - C41</f>
        <v>3408</v>
      </c>
      <c r="F42">
        <f t="shared" si="0"/>
        <v>3755</v>
      </c>
      <c r="G42" s="2"/>
      <c r="H42">
        <f t="shared" si="2"/>
        <v>936.48698016944115</v>
      </c>
      <c r="I42">
        <f>C41 + C30 - C29 + H42</f>
        <v>671083.48698016943</v>
      </c>
      <c r="J42">
        <f>C42 - I42</f>
        <v>2818.5130198305706</v>
      </c>
      <c r="K42">
        <f t="shared" si="1"/>
        <v>7944015.6429544427</v>
      </c>
    </row>
    <row r="43" spans="1:11">
      <c r="A43">
        <v>2023</v>
      </c>
      <c r="B43" t="s">
        <v>9</v>
      </c>
      <c r="C43">
        <v>677117</v>
      </c>
      <c r="D43" s="1" t="d">
        <v>2023-06-01</v>
      </c>
      <c r="E43">
        <f>C43 - C42</f>
        <v>3215</v>
      </c>
      <c r="F43">
        <f t="shared" si="0"/>
        <v>-3051</v>
      </c>
      <c r="G43" s="2"/>
      <c r="H43">
        <f t="shared" si="2"/>
        <v>-1146.2236276836361</v>
      </c>
      <c r="I43">
        <f>C42 + C31 - C30 + H43</f>
        <v>679021.77637231641</v>
      </c>
      <c r="J43">
        <f>C43 - I43</f>
        <v>-1904.7763723164098</v>
      </c>
      <c r="K43">
        <f t="shared" si="1"/>
        <v>3628173.0285348622</v>
      </c>
    </row>
    <row r="44" spans="1:11">
      <c r="A44">
        <v>2023</v>
      </c>
      <c r="B44" t="s">
        <v>10</v>
      </c>
      <c r="C44">
        <v>678424</v>
      </c>
      <c r="D44" s="1" t="d">
        <v>2023-07-01</v>
      </c>
      <c r="E44">
        <f>C44 - C43</f>
        <v>1307</v>
      </c>
      <c r="F44">
        <f t="shared" si="0"/>
        <v>7870</v>
      </c>
      <c r="G44" s="2"/>
      <c r="H44">
        <f t="shared" si="2"/>
        <v>770.80054137954573</v>
      </c>
      <c r="I44">
        <f>C43 + C32 - C31 + H44</f>
        <v>671324.80054137949</v>
      </c>
      <c r="J44">
        <f>C44 - I44</f>
        <v>7099.199458620511</v>
      </c>
      <c r="K44">
        <f t="shared" si="1"/>
        <v>50398632.953277759</v>
      </c>
    </row>
    <row r="45" spans="1:11">
      <c r="A45">
        <v>2023</v>
      </c>
      <c r="B45" t="s">
        <v>11</v>
      </c>
      <c r="C45">
        <v>684755</v>
      </c>
      <c r="D45" s="1" t="d">
        <v>2023-08-01</v>
      </c>
      <c r="E45">
        <f>C45 - C44</f>
        <v>6331</v>
      </c>
      <c r="F45">
        <f t="shared" si="0"/>
        <v>2315</v>
      </c>
      <c r="G45" s="2"/>
      <c r="H45">
        <f t="shared" si="2"/>
        <v>-2407.3433782214888</v>
      </c>
      <c r="I45">
        <f>C44 + C33 - C32 + H45</f>
        <v>680032.6566217785</v>
      </c>
      <c r="J45">
        <f>C45 - I45</f>
        <v>4722.3433782214997</v>
      </c>
      <c r="K45">
        <f t="shared" si="1"/>
        <v>22300526.981832445</v>
      </c>
    </row>
    <row r="46" spans="1:11">
      <c r="A46">
        <v>2023</v>
      </c>
      <c r="B46" t="s">
        <v>12</v>
      </c>
      <c r="C46">
        <v>689403</v>
      </c>
      <c r="D46" s="1" t="d">
        <v>2023-09-01</v>
      </c>
      <c r="E46">
        <f>C46 - C45</f>
        <v>4648</v>
      </c>
      <c r="F46">
        <f t="shared" si="0"/>
        <v>6360</v>
      </c>
      <c r="G46" s="2"/>
      <c r="H46">
        <f t="shared" si="2"/>
        <v>-456.56291218873838</v>
      </c>
      <c r="I46">
        <f>C45 + C34 - C33 + H46</f>
        <v>682586.4370878113</v>
      </c>
      <c r="J46">
        <f>C46 - I46</f>
        <v>6816.5629121887032</v>
      </c>
      <c r="K46">
        <f t="shared" si="1"/>
        <v>46465529.935826533</v>
      </c>
    </row>
    <row r="47" spans="1:11">
      <c r="A47">
        <v>2023</v>
      </c>
      <c r="B47" t="s">
        <v>13</v>
      </c>
      <c r="C47">
        <v>686148</v>
      </c>
      <c r="D47" s="1" t="d">
        <v>2023-10-01</v>
      </c>
      <c r="E47">
        <f>C47 - C46</f>
        <v>-3255</v>
      </c>
      <c r="F47">
        <f t="shared" si="0"/>
        <v>-10072</v>
      </c>
      <c r="G47" s="2"/>
      <c r="H47">
        <f t="shared" si="2"/>
        <v>-1743.8879204073567</v>
      </c>
      <c r="I47">
        <f>C46 + C35 - C34 + H47</f>
        <v>694476.11207959265</v>
      </c>
      <c r="J47">
        <f>C47 - I47</f>
        <v>-8328.1120795926545</v>
      </c>
      <c r="K47">
        <f t="shared" si="1"/>
        <v>69357450.810257092</v>
      </c>
    </row>
    <row r="48" spans="1:11">
      <c r="A48">
        <v>2023</v>
      </c>
      <c r="B48" t="s">
        <v>14</v>
      </c>
      <c r="C48">
        <v>685328</v>
      </c>
      <c r="D48" s="1" t="d">
        <v>2023-11-01</v>
      </c>
      <c r="E48">
        <f>C48 - C47</f>
        <v>-820</v>
      </c>
      <c r="F48">
        <f t="shared" si="0"/>
        <v>8393</v>
      </c>
      <c r="G48" s="2"/>
      <c r="H48">
        <f t="shared" si="2"/>
        <v>3668.271607851053</v>
      </c>
      <c r="I48">
        <f>C47 + C36 - C35 + H48</f>
        <v>680603.27160785103</v>
      </c>
      <c r="J48">
        <f>C48 - I48</f>
        <v>4724.7283921489725</v>
      </c>
      <c r="K48">
        <f t="shared" si="1"/>
        <v>22323058.379578616</v>
      </c>
    </row>
    <row r="49" spans="1:11">
      <c r="A49">
        <v>2023</v>
      </c>
      <c r="B49" t="s">
        <v>15</v>
      </c>
      <c r="C49">
        <v>686277</v>
      </c>
      <c r="D49" s="1" t="d">
        <v>2023-12-01</v>
      </c>
      <c r="E49">
        <f>C49 - C48</f>
        <v>949</v>
      </c>
      <c r="F49">
        <f t="shared" si="0"/>
        <v>8644</v>
      </c>
      <c r="G49" s="2"/>
      <c r="H49">
        <f t="shared" si="2"/>
        <v>-2205.9504115211439</v>
      </c>
      <c r="I49">
        <f>C48 + C37 - C36 + H49</f>
        <v>675427.04958847887</v>
      </c>
      <c r="J49">
        <f>C49 - I49</f>
        <v>10849.950411521131</v>
      </c>
      <c r="K49">
        <f t="shared" si="1"/>
        <v>117721423.93246756</v>
      </c>
    </row>
    <row r="50" spans="1:11">
      <c r="A50">
        <v>2024</v>
      </c>
      <c r="B50" t="s">
        <v>4</v>
      </c>
      <c r="C50">
        <v>680456</v>
      </c>
      <c r="D50" s="1" t="d">
        <v>2024-01-01</v>
      </c>
      <c r="E50">
        <f>C50 - C49</f>
        <v>-5821</v>
      </c>
      <c r="F50">
        <f t="shared" si="0"/>
        <v>-34311</v>
      </c>
      <c r="G50" s="2"/>
      <c r="H50">
        <f t="shared" si="2"/>
        <v>-3239.8561480788526</v>
      </c>
      <c r="I50">
        <f>C49 + C38 - C37 + H50</f>
        <v>711527.1438519212</v>
      </c>
      <c r="J50">
        <f>C50 - I50</f>
        <v>-31071.143851921195</v>
      </c>
      <c r="K50">
        <f t="shared" si="1"/>
        <v>965415980.26678026</v>
      </c>
    </row>
    <row r="51" spans="1:11">
      <c r="A51">
        <v>2024</v>
      </c>
      <c r="B51" t="s">
        <v>5</v>
      </c>
      <c r="C51">
        <v>685280</v>
      </c>
      <c r="D51" s="1" t="d">
        <v>2024-02-01</v>
      </c>
      <c r="E51">
        <f>C51 - C50</f>
        <v>4824</v>
      </c>
      <c r="F51">
        <f t="shared" si="0"/>
        <v>12925</v>
      </c>
      <c r="G51" s="2"/>
      <c r="H51">
        <f t="shared" si="2"/>
        <v>10645.538567096006</v>
      </c>
      <c r="I51">
        <f>C50 + C39 - C38 + H51</f>
        <v>683000.53856709599</v>
      </c>
      <c r="J51">
        <f>C51 - I51</f>
        <v>2279.4614329040051</v>
      </c>
      <c r="K51">
        <f t="shared" si="1"/>
        <v>5195944.4240967799</v>
      </c>
    </row>
    <row r="52" spans="1:11">
      <c r="A52">
        <v>2024</v>
      </c>
      <c r="B52" t="s">
        <v>6</v>
      </c>
      <c r="C52">
        <v>687641</v>
      </c>
      <c r="D52" s="1" t="d">
        <v>2024-03-01</v>
      </c>
      <c r="E52">
        <f>C52 - C51</f>
        <v>2361</v>
      </c>
      <c r="F52">
        <f t="shared" si="0"/>
        <v>9442</v>
      </c>
      <c r="G52" s="2"/>
      <c r="H52">
        <f t="shared" si="2"/>
        <v>-2866.0017294409472</v>
      </c>
      <c r="I52">
        <f>C51 + C40 - C39 + H52</f>
        <v>675332.99827055901</v>
      </c>
      <c r="J52">
        <f>C52 - I52</f>
        <v>12308.001729440992</v>
      </c>
      <c r="K52">
        <f t="shared" si="1"/>
        <v>151486906.57192245</v>
      </c>
    </row>
    <row r="53" spans="1:11">
      <c r="A53">
        <v>2024</v>
      </c>
      <c r="B53" t="s">
        <v>7</v>
      </c>
      <c r="C53">
        <v>687602</v>
      </c>
      <c r="D53" s="1" t="d">
        <v>2024-04-01</v>
      </c>
      <c r="E53">
        <f>C53 - C52</f>
        <v>-39</v>
      </c>
      <c r="F53">
        <f t="shared" si="0"/>
        <v>-5462</v>
      </c>
      <c r="G53" s="2"/>
      <c r="H53">
        <f>$G$1*F52 + $G$2*F41 - ($G$1*$G$2)*F40</f>
        <v>-2424.3742166818661</v>
      </c>
      <c r="I53">
        <f>C52 + C41 - C40 + H53</f>
        <v>690639.62578331819</v>
      </c>
      <c r="J53">
        <f>C53 - I53</f>
        <v>-3037.625783318188</v>
      </c>
      <c r="K53">
        <f t="shared" si="1"/>
        <v>9227170.3994794358</v>
      </c>
    </row>
    <row r="54" spans="1:11">
      <c r="A54">
        <v>2024</v>
      </c>
      <c r="B54" t="s">
        <v>8</v>
      </c>
      <c r="C54">
        <v>692774</v>
      </c>
      <c r="D54" s="1" t="d">
        <v>2024-05-01</v>
      </c>
      <c r="E54">
        <f>C54 - C53</f>
        <v>5172</v>
      </c>
      <c r="F54">
        <f t="shared" si="0"/>
        <v>1764</v>
      </c>
      <c r="G54" s="2"/>
      <c r="H54">
        <f t="shared" si="2"/>
        <v>1524.4187132489928</v>
      </c>
      <c r="I54">
        <f>C53 + C42 - C41 + H54</f>
        <v>692534.41871324903</v>
      </c>
      <c r="J54">
        <f>C54 - I54</f>
        <v>239.58128675096668</v>
      </c>
      <c r="K54">
        <f t="shared" si="1"/>
        <v>57399.192961248926</v>
      </c>
    </row>
    <row r="55" spans="1:11">
      <c r="A55">
        <v>2024</v>
      </c>
      <c r="B55" t="s">
        <v>9</v>
      </c>
      <c r="C55">
        <v>692922</v>
      </c>
      <c r="D55" s="1" t="d">
        <v>2024-06-01</v>
      </c>
      <c r="E55">
        <f>C55 - C54</f>
        <v>148</v>
      </c>
      <c r="F55">
        <f t="shared" si="0"/>
        <v>-3067</v>
      </c>
      <c r="G55" s="2"/>
      <c r="H55">
        <f t="shared" si="2"/>
        <v>-448.33314885880924</v>
      </c>
      <c r="I55">
        <f>C54 + C43 - C42 + H55</f>
        <v>695540.66685114114</v>
      </c>
      <c r="J55">
        <f>C55 - I55</f>
        <v>-2618.6668511411408</v>
      </c>
      <c r="K55">
        <f t="shared" si="1"/>
        <v>6857416.0772654573</v>
      </c>
    </row>
    <row r="56" spans="1:11">
      <c r="A56">
        <v>2024</v>
      </c>
      <c r="B56" t="s">
        <v>10</v>
      </c>
      <c r="C56">
        <v>699098</v>
      </c>
      <c r="D56" s="1" t="d">
        <v>2024-07-01</v>
      </c>
      <c r="E56">
        <f>C56 - C55</f>
        <v>6176</v>
      </c>
      <c r="F56">
        <f t="shared" si="0"/>
        <v>4869</v>
      </c>
      <c r="G56" s="2"/>
      <c r="H56">
        <f t="shared" si="2"/>
        <v>632.35338512970975</v>
      </c>
      <c r="I56">
        <f>C55 + C44 - C43 + H56</f>
        <v>694861.35338512971</v>
      </c>
      <c r="J56">
        <f>C56 - I56</f>
        <v>4236.6466148702893</v>
      </c>
      <c r="K56">
        <f t="shared" si="1"/>
        <v>17949174.539291881</v>
      </c>
    </row>
    <row r="57" spans="1:11">
      <c r="A57">
        <v>2024</v>
      </c>
      <c r="B57" t="s">
        <v>11</v>
      </c>
      <c r="C57">
        <v>697522</v>
      </c>
      <c r="D57" s="1" t="d">
        <v>2024-08-01</v>
      </c>
      <c r="E57">
        <f>C57 - C56</f>
        <v>-1576</v>
      </c>
      <c r="F57">
        <f t="shared" si="0"/>
        <v>-7907</v>
      </c>
      <c r="G57" s="2"/>
      <c r="H57">
        <f t="shared" si="2"/>
        <v>-1645.3574059735924</v>
      </c>
      <c r="I57">
        <f>C56 + C45 - C44 + H57</f>
        <v>703783.6425940264</v>
      </c>
      <c r="J57">
        <f>C57 - I57</f>
        <v>-6261.6425940264016</v>
      </c>
      <c r="K57">
        <f t="shared" si="1"/>
        <v>39208167.975325681</v>
      </c>
    </row>
    <row r="58" spans="1:11">
      <c r="A58">
        <v>2024</v>
      </c>
      <c r="B58" t="s">
        <v>12</v>
      </c>
      <c r="C58">
        <v>703079</v>
      </c>
      <c r="D58" s="1" t="d">
        <v>2024-09-01</v>
      </c>
      <c r="E58">
        <f>C58 - C57</f>
        <v>5557</v>
      </c>
      <c r="F58">
        <f t="shared" si="0"/>
        <v>909</v>
      </c>
      <c r="G58" s="2"/>
      <c r="H58">
        <f t="shared" si="2"/>
        <v>2074.7303108399187</v>
      </c>
      <c r="I58">
        <f>C57 + C46 - C45 + H58</f>
        <v>704244.73031083995</v>
      </c>
      <c r="J58">
        <f>C58 - I58</f>
        <v>-1165.7303108399501</v>
      </c>
      <c r="K58">
        <f t="shared" si="1"/>
        <v>1358927.1576110066</v>
      </c>
    </row>
    <row r="59" spans="1:11">
      <c r="A59">
        <v>2024</v>
      </c>
      <c r="B59" t="s">
        <v>13</v>
      </c>
      <c r="C59">
        <v>707613</v>
      </c>
      <c r="D59" s="1" t="d">
        <v>2024-10-01</v>
      </c>
      <c r="E59">
        <f>C59 - C58</f>
        <v>4534</v>
      </c>
      <c r="F59">
        <f t="shared" si="0"/>
        <v>7789</v>
      </c>
      <c r="G59" s="2"/>
      <c r="H59">
        <f t="shared" si="2"/>
        <v>61.985140250364623</v>
      </c>
      <c r="I59">
        <f>C58 + C47 - C46 + H59</f>
        <v>699885.98514025041</v>
      </c>
      <c r="J59">
        <f>C59 - I59</f>
        <v>7727.0148597495863</v>
      </c>
      <c r="K59">
        <f t="shared" si="1"/>
        <v>59706758.642790921</v>
      </c>
    </row>
    <row r="60" spans="1:11">
      <c r="A60">
        <v>2024</v>
      </c>
      <c r="B60" t="s">
        <v>14</v>
      </c>
      <c r="C60">
        <v>712145</v>
      </c>
      <c r="D60" s="1" t="d">
        <v>2024-11-01</v>
      </c>
      <c r="E60">
        <f>C60 - C59</f>
        <v>4532</v>
      </c>
      <c r="F60">
        <f t="shared" si="0"/>
        <v>5352</v>
      </c>
      <c r="G60" s="2"/>
      <c r="H60">
        <f t="shared" si="2"/>
        <v>-2547.1191194821517</v>
      </c>
      <c r="I60">
        <f>C59 + C48 - C47 + H60</f>
        <v>704245.88088051789</v>
      </c>
      <c r="J60">
        <f>C60 - I60</f>
        <v>7899.1191194821149</v>
      </c>
      <c r="K60">
        <f t="shared" si="1"/>
        <v>62396082.8637679</v>
      </c>
    </row>
    <row r="61" spans="1:11">
      <c r="A61">
        <v>2024</v>
      </c>
      <c r="B61" t="s">
        <v>15</v>
      </c>
      <c r="C61">
        <v>717662</v>
      </c>
      <c r="D61" s="1" t="d">
        <v>2024-12-01</v>
      </c>
      <c r="E61">
        <f>C61 - C60</f>
        <v>5517</v>
      </c>
      <c r="F61">
        <f t="shared" si="0"/>
        <v>4568</v>
      </c>
      <c r="G61" s="2"/>
      <c r="H61">
        <f t="shared" si="2"/>
        <v>-2054.4279332930851</v>
      </c>
      <c r="I61">
        <f>C60 + C49 - C48 + H61</f>
        <v>711039.57206670695</v>
      </c>
      <c r="J61">
        <f>C61 - I61</f>
        <v>6622.4279332930455</v>
      </c>
      <c r="K61">
        <f t="shared" si="1"/>
        <v>43856551.731660001</v>
      </c>
    </row>
    <row r="62" spans="1:11">
      <c r="A62">
        <v>2025</v>
      </c>
      <c r="B62" t="s">
        <v>4</v>
      </c>
      <c r="C62">
        <v>711461</v>
      </c>
      <c r="D62" s="1" t="d">
        <v>2025-01-01</v>
      </c>
      <c r="E62">
        <f>C62 - C61</f>
        <v>-6201</v>
      </c>
      <c r="F62">
        <f t="shared" si="0"/>
        <v>-380</v>
      </c>
      <c r="G62" s="2"/>
      <c r="H62">
        <f t="shared" si="2"/>
        <v>-69.664106721760589</v>
      </c>
      <c r="I62">
        <f>C61 + C50 - C49 + H62</f>
        <v>711771.33589327824</v>
      </c>
      <c r="J62">
        <f>C62 - I62</f>
        <v>-310.33589327824302</v>
      </c>
      <c r="K62">
        <f t="shared" si="1"/>
        <v>96308.366656805039</v>
      </c>
    </row>
    <row r="63" spans="1:11">
      <c r="D63" s="1"/>
      <c r="K63">
        <f>SUM(K25:K62)</f>
        <v>5432097105.0561028</v>
      </c>
    </row>
    <row r="64" spans="1:11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ETS Solver</vt:lpstr>
      <vt:lpstr>SolverARIMA</vt:lpstr>
      <vt:lpstr>ETS</vt:lpstr>
      <vt:lpstr>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Truran</cp:lastModifiedBy>
  <dcterms:created xsi:type="dcterms:W3CDTF">2025-08-09T03:18:51Z</dcterms:created>
  <dcterms:modified xsi:type="dcterms:W3CDTF">2025-08-09T03:18:51Z</dcterms:modified>
</cp:coreProperties>
</file>