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ris/Desktop/Data/2016/Raw/ALL/Gas_Data/"/>
    </mc:Choice>
  </mc:AlternateContent>
  <bookViews>
    <workbookView xWindow="1380" yWindow="900" windowWidth="24160" windowHeight="12640" activeTab="1"/>
  </bookViews>
  <sheets>
    <sheet name="CH4" sheetId="1" r:id="rId1"/>
    <sheet name="CO2" sheetId="2" r:id="rId2"/>
    <sheet name="CO2 Standard Curves" sheetId="3" r:id="rId3"/>
    <sheet name="N2O" sheetId="4" r:id="rId4"/>
    <sheet name="N2O Standard Curv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22" i="3"/>
  <c r="I40" i="3"/>
  <c r="I59" i="3"/>
  <c r="I78" i="3"/>
  <c r="I98" i="3"/>
  <c r="I137" i="3"/>
  <c r="I117" i="3"/>
  <c r="E117" i="4"/>
  <c r="E111" i="4"/>
  <c r="E107" i="4"/>
  <c r="F190" i="1"/>
  <c r="I139" i="3"/>
  <c r="F137" i="3"/>
  <c r="F138" i="3"/>
  <c r="F139" i="3"/>
  <c r="F140" i="3"/>
  <c r="F136" i="3"/>
  <c r="C94" i="5"/>
  <c r="C93" i="5"/>
  <c r="C92" i="5"/>
  <c r="C91" i="5"/>
  <c r="C90" i="5"/>
  <c r="C89" i="5"/>
  <c r="C88" i="5"/>
  <c r="C87" i="5"/>
  <c r="C86" i="5"/>
  <c r="F116" i="4"/>
  <c r="F115" i="4"/>
  <c r="F114" i="4"/>
  <c r="F113" i="4"/>
  <c r="F112" i="4"/>
  <c r="F111" i="4"/>
  <c r="F110" i="4"/>
  <c r="F109" i="4"/>
  <c r="F108" i="4"/>
  <c r="M103" i="4"/>
  <c r="M107" i="4"/>
  <c r="F107" i="4"/>
  <c r="F106" i="4"/>
  <c r="M104" i="4"/>
  <c r="M105" i="4"/>
  <c r="F105" i="4"/>
  <c r="F104" i="4"/>
  <c r="F103" i="4"/>
  <c r="F102" i="4"/>
  <c r="E140" i="3"/>
  <c r="E139" i="3"/>
  <c r="E138" i="3"/>
  <c r="E137" i="3"/>
  <c r="E136" i="3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P181" i="1"/>
  <c r="P185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80" i="1"/>
  <c r="P192" i="1"/>
  <c r="P196" i="1"/>
  <c r="P193" i="1"/>
  <c r="P194" i="1"/>
  <c r="M184" i="1"/>
  <c r="P182" i="1"/>
  <c r="P183" i="1"/>
  <c r="I119" i="3"/>
  <c r="F117" i="3"/>
  <c r="F118" i="3"/>
  <c r="F119" i="3"/>
  <c r="F120" i="3"/>
  <c r="F116" i="3"/>
  <c r="E99" i="4"/>
  <c r="E94" i="4"/>
  <c r="E89" i="4"/>
  <c r="D165" i="1"/>
  <c r="P167" i="1"/>
  <c r="P171" i="1"/>
  <c r="F165" i="1"/>
  <c r="P156" i="1"/>
  <c r="P160" i="1"/>
  <c r="M159" i="1"/>
  <c r="F171" i="1"/>
  <c r="C82" i="5"/>
  <c r="C81" i="5"/>
  <c r="C80" i="5"/>
  <c r="C79" i="5"/>
  <c r="C78" i="5"/>
  <c r="C77" i="5"/>
  <c r="C76" i="5"/>
  <c r="C75" i="5"/>
  <c r="C74" i="5"/>
  <c r="M16" i="4"/>
  <c r="M20" i="4"/>
  <c r="F98" i="4"/>
  <c r="F97" i="4"/>
  <c r="F96" i="4"/>
  <c r="F95" i="4"/>
  <c r="F94" i="4"/>
  <c r="F93" i="4"/>
  <c r="F92" i="4"/>
  <c r="F91" i="4"/>
  <c r="F90" i="4"/>
  <c r="M85" i="4"/>
  <c r="M89" i="4"/>
  <c r="F89" i="4"/>
  <c r="F88" i="4"/>
  <c r="M86" i="4"/>
  <c r="M87" i="4"/>
  <c r="F87" i="4"/>
  <c r="F86" i="4"/>
  <c r="F85" i="4"/>
  <c r="F84" i="4"/>
  <c r="E116" i="3"/>
  <c r="E117" i="3"/>
  <c r="E118" i="3"/>
  <c r="E119" i="3"/>
  <c r="E120" i="3"/>
  <c r="I120" i="3"/>
  <c r="I121" i="3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83" i="2"/>
  <c r="I83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F156" i="1"/>
  <c r="F157" i="1"/>
  <c r="F158" i="1"/>
  <c r="F159" i="1"/>
  <c r="F160" i="1"/>
  <c r="F161" i="1"/>
  <c r="F162" i="1"/>
  <c r="F163" i="1"/>
  <c r="F164" i="1"/>
  <c r="F166" i="1"/>
  <c r="F167" i="1"/>
  <c r="F168" i="1"/>
  <c r="F169" i="1"/>
  <c r="F170" i="1"/>
  <c r="F155" i="1"/>
  <c r="P168" i="1"/>
  <c r="P169" i="1"/>
  <c r="P157" i="1"/>
  <c r="P158" i="1"/>
  <c r="H74" i="2"/>
  <c r="H75" i="2"/>
  <c r="H76" i="2"/>
  <c r="H77" i="2"/>
  <c r="H78" i="2"/>
  <c r="H79" i="2"/>
  <c r="H65" i="2"/>
  <c r="H66" i="2"/>
  <c r="H67" i="2"/>
  <c r="H68" i="2"/>
  <c r="H69" i="2"/>
  <c r="H70" i="2"/>
  <c r="H71" i="2"/>
  <c r="H72" i="2"/>
  <c r="H73" i="2"/>
  <c r="H64" i="2"/>
  <c r="I100" i="3"/>
  <c r="F98" i="3"/>
  <c r="F99" i="3"/>
  <c r="F100" i="3"/>
  <c r="F101" i="3"/>
  <c r="F97" i="3"/>
  <c r="I80" i="3"/>
  <c r="F78" i="3"/>
  <c r="F79" i="3"/>
  <c r="F80" i="3"/>
  <c r="F81" i="3"/>
  <c r="F77" i="3"/>
  <c r="E101" i="3"/>
  <c r="E100" i="3"/>
  <c r="E99" i="3"/>
  <c r="E98" i="3"/>
  <c r="E97" i="3"/>
  <c r="F80" i="4"/>
  <c r="F79" i="4"/>
  <c r="F78" i="4"/>
  <c r="F77" i="4"/>
  <c r="F76" i="4"/>
  <c r="P129" i="1"/>
  <c r="P133" i="1"/>
  <c r="M132" i="1"/>
  <c r="F151" i="1"/>
  <c r="F150" i="1"/>
  <c r="F149" i="1"/>
  <c r="F148" i="1"/>
  <c r="F147" i="1"/>
  <c r="F146" i="1"/>
  <c r="F145" i="1"/>
  <c r="F144" i="1"/>
  <c r="F75" i="4"/>
  <c r="F74" i="4"/>
  <c r="F73" i="4"/>
  <c r="F72" i="4"/>
  <c r="M67" i="4"/>
  <c r="M71" i="4"/>
  <c r="F71" i="4"/>
  <c r="F70" i="4"/>
  <c r="M68" i="4"/>
  <c r="M69" i="4"/>
  <c r="F69" i="4"/>
  <c r="F68" i="4"/>
  <c r="F67" i="4"/>
  <c r="F66" i="4"/>
  <c r="C70" i="5"/>
  <c r="C69" i="5"/>
  <c r="C68" i="5"/>
  <c r="C67" i="5"/>
  <c r="C66" i="5"/>
  <c r="C65" i="5"/>
  <c r="C64" i="5"/>
  <c r="C63" i="5"/>
  <c r="C62" i="5"/>
  <c r="P140" i="1"/>
  <c r="P144" i="1"/>
  <c r="F13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28" i="1"/>
  <c r="P141" i="1"/>
  <c r="P142" i="1"/>
  <c r="P130" i="1"/>
  <c r="P131" i="1"/>
  <c r="H60" i="2"/>
  <c r="H59" i="2"/>
  <c r="H58" i="2"/>
  <c r="H57" i="2"/>
  <c r="H56" i="2"/>
  <c r="H55" i="2"/>
  <c r="H54" i="2"/>
  <c r="H53" i="2"/>
  <c r="H52" i="2"/>
  <c r="H51" i="2"/>
  <c r="E81" i="3"/>
  <c r="E80" i="3"/>
  <c r="E79" i="3"/>
  <c r="E78" i="3"/>
  <c r="E77" i="3"/>
  <c r="P14" i="1"/>
  <c r="P18" i="1"/>
  <c r="F20" i="1"/>
  <c r="F16" i="1"/>
  <c r="F11" i="1"/>
  <c r="P3" i="1"/>
  <c r="P7" i="1"/>
  <c r="M6" i="1"/>
  <c r="F26" i="1"/>
  <c r="F25" i="1"/>
  <c r="F24" i="1"/>
  <c r="F23" i="1"/>
  <c r="F22" i="1"/>
  <c r="F21" i="1"/>
  <c r="F19" i="1"/>
  <c r="F18" i="1"/>
  <c r="F17" i="1"/>
  <c r="F15" i="1"/>
  <c r="F14" i="1"/>
  <c r="F13" i="1"/>
  <c r="F12" i="1"/>
  <c r="F10" i="1"/>
  <c r="F9" i="1"/>
  <c r="F8" i="1"/>
  <c r="F7" i="1"/>
  <c r="F6" i="1"/>
  <c r="F5" i="1"/>
  <c r="F4" i="1"/>
  <c r="F3" i="1"/>
  <c r="F2" i="1"/>
  <c r="P15" i="1"/>
  <c r="P16" i="1"/>
  <c r="P4" i="1"/>
  <c r="P5" i="1"/>
  <c r="F62" i="4"/>
  <c r="F61" i="4"/>
  <c r="F60" i="4"/>
  <c r="F59" i="4"/>
  <c r="M54" i="4"/>
  <c r="M58" i="4"/>
  <c r="F58" i="4"/>
  <c r="F57" i="4"/>
  <c r="M55" i="4"/>
  <c r="M56" i="4"/>
  <c r="F56" i="4"/>
  <c r="F55" i="4"/>
  <c r="F54" i="4"/>
  <c r="F53" i="4"/>
  <c r="C58" i="5"/>
  <c r="C57" i="5"/>
  <c r="C56" i="5"/>
  <c r="C55" i="5"/>
  <c r="C54" i="5"/>
  <c r="C53" i="5"/>
  <c r="C52" i="5"/>
  <c r="C51" i="5"/>
  <c r="C50" i="5"/>
  <c r="P116" i="1"/>
  <c r="P120" i="1"/>
  <c r="F108" i="1"/>
  <c r="F105" i="1"/>
  <c r="P105" i="1"/>
  <c r="P109" i="1"/>
  <c r="M108" i="1"/>
  <c r="F113" i="1"/>
  <c r="F112" i="1"/>
  <c r="F111" i="1"/>
  <c r="F110" i="1"/>
  <c r="F109" i="1"/>
  <c r="F107" i="1"/>
  <c r="F106" i="1"/>
  <c r="F104" i="1"/>
  <c r="P81" i="1"/>
  <c r="P85" i="1"/>
  <c r="M84" i="1"/>
  <c r="F89" i="1"/>
  <c r="F88" i="1"/>
  <c r="F87" i="1"/>
  <c r="F86" i="1"/>
  <c r="F85" i="1"/>
  <c r="F84" i="1"/>
  <c r="F83" i="1"/>
  <c r="F82" i="1"/>
  <c r="F81" i="1"/>
  <c r="F80" i="1"/>
  <c r="P117" i="1"/>
  <c r="P118" i="1"/>
  <c r="P106" i="1"/>
  <c r="P107" i="1"/>
  <c r="C47" i="5"/>
  <c r="C46" i="5"/>
  <c r="C45" i="5"/>
  <c r="C44" i="5"/>
  <c r="C43" i="5"/>
  <c r="C42" i="5"/>
  <c r="C41" i="5"/>
  <c r="C40" i="5"/>
  <c r="C39" i="5"/>
  <c r="C38" i="5"/>
  <c r="C34" i="5"/>
  <c r="C33" i="5"/>
  <c r="C32" i="5"/>
  <c r="C31" i="5"/>
  <c r="C30" i="5"/>
  <c r="C29" i="5"/>
  <c r="C28" i="5"/>
  <c r="C27" i="5"/>
  <c r="C26" i="5"/>
  <c r="C15" i="5"/>
  <c r="C16" i="5"/>
  <c r="C17" i="5"/>
  <c r="C18" i="5"/>
  <c r="C19" i="5"/>
  <c r="C20" i="5"/>
  <c r="C21" i="5"/>
  <c r="C22" i="5"/>
  <c r="C14" i="5"/>
  <c r="C3" i="5"/>
  <c r="C4" i="5"/>
  <c r="C5" i="5"/>
  <c r="C6" i="5"/>
  <c r="C7" i="5"/>
  <c r="C8" i="5"/>
  <c r="C9" i="5"/>
  <c r="C10" i="5"/>
  <c r="C2" i="5"/>
  <c r="H48" i="2"/>
  <c r="H47" i="2"/>
  <c r="H46" i="2"/>
  <c r="H45" i="2"/>
  <c r="H44" i="2"/>
  <c r="H43" i="2"/>
  <c r="H42" i="2"/>
  <c r="H41" i="2"/>
  <c r="H40" i="2"/>
  <c r="H39" i="2"/>
  <c r="P92" i="1"/>
  <c r="P93" i="1"/>
  <c r="P94" i="1"/>
  <c r="P96" i="1"/>
  <c r="I61" i="3"/>
  <c r="F62" i="3"/>
  <c r="F61" i="3"/>
  <c r="F60" i="3"/>
  <c r="F59" i="3"/>
  <c r="F58" i="3"/>
  <c r="E62" i="3"/>
  <c r="E61" i="3"/>
  <c r="E60" i="3"/>
  <c r="E59" i="3"/>
  <c r="E58" i="3"/>
  <c r="F49" i="4"/>
  <c r="F48" i="4"/>
  <c r="F47" i="4"/>
  <c r="F46" i="4"/>
  <c r="M41" i="4"/>
  <c r="M45" i="4"/>
  <c r="F45" i="4"/>
  <c r="F44" i="4"/>
  <c r="M42" i="4"/>
  <c r="M43" i="4"/>
  <c r="F43" i="4"/>
  <c r="F42" i="4"/>
  <c r="F41" i="4"/>
  <c r="F40" i="4"/>
  <c r="P82" i="1"/>
  <c r="P83" i="1"/>
  <c r="I42" i="3"/>
  <c r="F43" i="3"/>
  <c r="F42" i="3"/>
  <c r="F41" i="3"/>
  <c r="F40" i="3"/>
  <c r="I6" i="3"/>
  <c r="F7" i="3"/>
  <c r="F6" i="3"/>
  <c r="F5" i="3"/>
  <c r="F4" i="3"/>
  <c r="F3" i="3"/>
  <c r="F39" i="3"/>
  <c r="E43" i="3"/>
  <c r="E42" i="3"/>
  <c r="E41" i="3"/>
  <c r="E40" i="3"/>
  <c r="E39" i="3"/>
  <c r="P68" i="1"/>
  <c r="P72" i="1"/>
  <c r="F73" i="1"/>
  <c r="F72" i="1"/>
  <c r="F71" i="1"/>
  <c r="F70" i="1"/>
  <c r="F69" i="1"/>
  <c r="F68" i="1"/>
  <c r="F67" i="1"/>
  <c r="P57" i="1"/>
  <c r="P61" i="1"/>
  <c r="M60" i="1"/>
  <c r="F58" i="1"/>
  <c r="F57" i="1"/>
  <c r="F56" i="1"/>
  <c r="M47" i="1"/>
  <c r="P44" i="1"/>
  <c r="P48" i="1"/>
  <c r="P69" i="1"/>
  <c r="P70" i="1"/>
  <c r="F37" i="4"/>
  <c r="F36" i="4"/>
  <c r="F35" i="4"/>
  <c r="F34" i="4"/>
  <c r="M29" i="4"/>
  <c r="M33" i="4"/>
  <c r="F33" i="4"/>
  <c r="F32" i="4"/>
  <c r="M30" i="4"/>
  <c r="M31" i="4"/>
  <c r="F31" i="4"/>
  <c r="F30" i="4"/>
  <c r="F29" i="4"/>
  <c r="F28" i="4"/>
  <c r="P58" i="1"/>
  <c r="P59" i="1"/>
  <c r="E7" i="3"/>
  <c r="E6" i="3"/>
  <c r="E5" i="3"/>
  <c r="E4" i="3"/>
  <c r="E3" i="3"/>
  <c r="F40" i="1"/>
  <c r="F39" i="1"/>
  <c r="F38" i="1"/>
  <c r="F37" i="1"/>
  <c r="P32" i="1"/>
  <c r="P36" i="1"/>
  <c r="F36" i="1"/>
  <c r="M35" i="1"/>
  <c r="F35" i="1"/>
  <c r="P33" i="1"/>
  <c r="P34" i="1"/>
  <c r="F34" i="1"/>
  <c r="F33" i="1"/>
  <c r="F32" i="1"/>
  <c r="F31" i="1"/>
  <c r="F12" i="4"/>
  <c r="F11" i="4"/>
  <c r="F10" i="4"/>
  <c r="F9" i="4"/>
  <c r="M4" i="4"/>
  <c r="M8" i="4"/>
  <c r="F8" i="4"/>
  <c r="F7" i="4"/>
  <c r="M5" i="4"/>
  <c r="M6" i="4"/>
  <c r="F6" i="4"/>
  <c r="F5" i="4"/>
  <c r="F4" i="4"/>
  <c r="F3" i="4"/>
  <c r="E25" i="3"/>
  <c r="E24" i="3"/>
  <c r="E23" i="3"/>
  <c r="E22" i="3"/>
  <c r="I24" i="3"/>
  <c r="E21" i="3"/>
  <c r="F22" i="4"/>
  <c r="F19" i="4"/>
  <c r="F18" i="4"/>
  <c r="M17" i="4"/>
  <c r="M18" i="4"/>
  <c r="F17" i="4"/>
  <c r="F16" i="4"/>
  <c r="F15" i="4"/>
  <c r="F52" i="1"/>
  <c r="F51" i="1"/>
  <c r="P45" i="1"/>
  <c r="P46" i="1"/>
  <c r="F21" i="3"/>
  <c r="F24" i="3"/>
  <c r="F22" i="3"/>
  <c r="F25" i="3"/>
  <c r="F23" i="3"/>
  <c r="F20" i="4"/>
  <c r="F23" i="4"/>
  <c r="F24" i="4"/>
  <c r="F21" i="4"/>
  <c r="F48" i="1"/>
  <c r="F46" i="1"/>
  <c r="F43" i="1"/>
  <c r="F50" i="1"/>
  <c r="F47" i="1"/>
  <c r="F44" i="1"/>
  <c r="F49" i="1"/>
  <c r="F45" i="1"/>
  <c r="I26" i="3"/>
  <c r="I25" i="3"/>
  <c r="F15" i="2"/>
  <c r="G1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I44" i="3"/>
  <c r="I63" i="3"/>
  <c r="I43" i="3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I102" i="3"/>
  <c r="I7" i="3"/>
  <c r="I8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I62" i="3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81" i="3"/>
  <c r="I82" i="3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101" i="3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9" i="2"/>
  <c r="J79" i="2"/>
  <c r="I78" i="2"/>
  <c r="J78" i="2"/>
  <c r="I77" i="2"/>
  <c r="J77" i="2"/>
  <c r="I76" i="2"/>
  <c r="J76" i="2"/>
  <c r="I75" i="2"/>
  <c r="J75" i="2"/>
  <c r="I74" i="2"/>
  <c r="J74" i="2"/>
  <c r="I141" i="3"/>
  <c r="I140" i="3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</calcChain>
</file>

<file path=xl/sharedStrings.xml><?xml version="1.0" encoding="utf-8"?>
<sst xmlns="http://schemas.openxmlformats.org/spreadsheetml/2006/main" count="914" uniqueCount="80">
  <si>
    <t>Sample Date</t>
  </si>
  <si>
    <t>Sample Name</t>
  </si>
  <si>
    <t>Time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</si>
  <si>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Area Curve</t>
    </r>
  </si>
  <si>
    <t>Range</t>
  </si>
  <si>
    <t>Concentration</t>
  </si>
  <si>
    <t>Sample Volume (mL)</t>
  </si>
  <si>
    <t>Notes</t>
  </si>
  <si>
    <t>Standard (ppm)</t>
  </si>
  <si>
    <t>Peak Areas</t>
  </si>
  <si>
    <t>ppm CH4</t>
  </si>
  <si>
    <t>Peak Avg</t>
  </si>
  <si>
    <t>Std Dev</t>
  </si>
  <si>
    <t>RANGE:</t>
  </si>
  <si>
    <t>%Std Dev</t>
  </si>
  <si>
    <t>Response Factor</t>
  </si>
  <si>
    <t>Date</t>
  </si>
  <si>
    <t>PD</t>
  </si>
  <si>
    <t>WB</t>
  </si>
  <si>
    <t>PD_UP</t>
  </si>
  <si>
    <t>SMD_UP</t>
  </si>
  <si>
    <t>SMD_SIDE</t>
  </si>
  <si>
    <t>SMD_DOWN</t>
  </si>
  <si>
    <t>ID_UP</t>
  </si>
  <si>
    <t>MR</t>
  </si>
  <si>
    <t>IPSFID.d</t>
  </si>
  <si>
    <t>ID</t>
  </si>
  <si>
    <t>Air Temp (C)</t>
  </si>
  <si>
    <t>Pressure (hpa)</t>
  </si>
  <si>
    <t>ppm</t>
  </si>
  <si>
    <t>Standards 160909</t>
  </si>
  <si>
    <t>N2O Area Curve</t>
  </si>
  <si>
    <t>one std is in ppb (638.3) converted to ppm (divide by 1000) and also divided peak areas by 1000 for that standard, everything else was in ppm</t>
  </si>
  <si>
    <t>Standards</t>
  </si>
  <si>
    <t>ppm N2O</t>
  </si>
  <si>
    <t>RANGE=</t>
  </si>
  <si>
    <t>Standards 08-04-2016</t>
  </si>
  <si>
    <t>Volume</t>
  </si>
  <si>
    <t>Run 1</t>
  </si>
  <si>
    <t>Run 2</t>
  </si>
  <si>
    <t>Area</t>
  </si>
  <si>
    <t>Mass of C Injected</t>
  </si>
  <si>
    <r>
      <t>Temp (</t>
    </r>
    <r>
      <rPr>
        <sz val="10"/>
        <color theme="1"/>
        <rFont val="Arial"/>
        <family val="2"/>
      </rPr>
      <t>°C)</t>
    </r>
  </si>
  <si>
    <t>Pressure (atm)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</si>
  <si>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ppm </t>
    </r>
    <r>
      <rPr>
        <sz val="10"/>
        <color theme="1"/>
        <rFont val="Arial"/>
        <family val="2"/>
      </rPr>
      <t>(ppm)</t>
    </r>
  </si>
  <si>
    <r>
      <t>C</t>
    </r>
    <r>
      <rPr>
        <vertAlign val="subscript"/>
        <sz val="11"/>
        <color theme="1"/>
        <rFont val="Calibri"/>
        <family val="2"/>
        <scheme val="minor"/>
      </rPr>
      <t>µmol/mL</t>
    </r>
  </si>
  <si>
    <t>Slope</t>
  </si>
  <si>
    <t>Intercept</t>
  </si>
  <si>
    <t>CO2 Area Curve</t>
  </si>
  <si>
    <t>MicroMol of C Added</t>
  </si>
  <si>
    <t>DIC (mM)</t>
  </si>
  <si>
    <t>Standards 160824</t>
  </si>
  <si>
    <t>SMD_OUT</t>
  </si>
  <si>
    <t>Standards 160921</t>
  </si>
  <si>
    <t>Standards 09-09-2016</t>
  </si>
  <si>
    <t>Standards 09-22-2016</t>
  </si>
  <si>
    <t>Flat peak, no more sample</t>
  </si>
  <si>
    <t>Standards 10-06-2016</t>
  </si>
  <si>
    <t>Run 3</t>
  </si>
  <si>
    <t>Average CO2 Area Curve</t>
  </si>
  <si>
    <t>ppb</t>
  </si>
  <si>
    <t>Standards 161020</t>
  </si>
  <si>
    <t>Standards 161006</t>
  </si>
  <si>
    <t>461 on range 10</t>
  </si>
  <si>
    <t>CCBP_OUT</t>
  </si>
  <si>
    <t>CCBP_SIDE</t>
  </si>
  <si>
    <t>CCBP_UP_3</t>
  </si>
  <si>
    <t>CCBP_UP_2</t>
  </si>
  <si>
    <t>CCBP_UP_1</t>
  </si>
  <si>
    <t>CC</t>
  </si>
  <si>
    <t>Standards 10-20-2016</t>
  </si>
  <si>
    <t>Average CO2 Area</t>
  </si>
  <si>
    <t>Site</t>
  </si>
  <si>
    <t>Standards 161104</t>
  </si>
  <si>
    <t>Standards 11-04-2016</t>
  </si>
  <si>
    <t>Standards 11-17-2016</t>
  </si>
  <si>
    <t>Standards 161117</t>
  </si>
  <si>
    <t>Standards 161215</t>
  </si>
  <si>
    <t>Dropped 1 syringe, not enough sample to run DIC</t>
  </si>
  <si>
    <t>Not enough sample for 3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</si>
</sst>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7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Border="1"/>
    <xf numFmtId="14" fontId="0" fillId="0" borderId="0" xfId="0" applyNumberFormat="1"/>
    <xf numFmtId="14" fontId="0" fillId="0" borderId="0" xfId="0" applyNumberFormat="1" applyFont="1" applyAlignment="1">
      <alignment horizontal="left"/>
    </xf>
    <xf numFmtId="0" fontId="0" fillId="0" borderId="0" xfId="0" applyFont="1"/>
    <xf numFmtId="20" fontId="0" fillId="0" borderId="0" xfId="0" applyNumberFormat="1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ont="1" applyBorder="1"/>
    <xf numFmtId="14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1" fontId="0" fillId="0" borderId="11" xfId="0" applyNumberFormat="1" applyFont="1" applyBorder="1"/>
    <xf numFmtId="0" fontId="1" fillId="0" borderId="12" xfId="0" applyFont="1" applyBorder="1"/>
    <xf numFmtId="1" fontId="0" fillId="0" borderId="0" xfId="0" applyNumberFormat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1" xfId="0" applyFont="1" applyBorder="1" applyAlignment="1">
      <alignment wrapText="1"/>
    </xf>
    <xf numFmtId="1" fontId="1" fillId="0" borderId="11" xfId="0" applyNumberFormat="1" applyFont="1" applyBorder="1"/>
    <xf numFmtId="2" fontId="1" fillId="0" borderId="11" xfId="0" applyNumberFormat="1" applyFont="1" applyBorder="1"/>
    <xf numFmtId="0" fontId="0" fillId="0" borderId="11" xfId="0" applyBorder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/>
    <xf numFmtId="0" fontId="0" fillId="0" borderId="0" xfId="0" applyFont="1" applyFill="1" applyBorder="1"/>
    <xf numFmtId="164" fontId="0" fillId="0" borderId="0" xfId="0" applyNumberFormat="1" applyFont="1" applyBorder="1"/>
    <xf numFmtId="166" fontId="0" fillId="0" borderId="0" xfId="0" applyNumberFormat="1" applyFont="1"/>
    <xf numFmtId="14" fontId="1" fillId="0" borderId="11" xfId="0" applyNumberFormat="1" applyFont="1" applyBorder="1" applyAlignment="1">
      <alignment horizontal="left"/>
    </xf>
    <xf numFmtId="2" fontId="1" fillId="0" borderId="11" xfId="0" applyNumberFormat="1" applyFont="1" applyBorder="1" applyAlignment="1">
      <alignment wrapText="1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164" fontId="0" fillId="0" borderId="0" xfId="0" applyNumberFormat="1" applyFont="1" applyFill="1" applyBorder="1"/>
    <xf numFmtId="20" fontId="0" fillId="0" borderId="0" xfId="0" applyNumberFormat="1" applyFont="1" applyBorder="1"/>
    <xf numFmtId="164" fontId="0" fillId="0" borderId="0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4" xfId="0" applyNumberFormat="1" applyBorder="1"/>
    <xf numFmtId="0" fontId="0" fillId="0" borderId="0" xfId="0" applyNumberFormat="1"/>
    <xf numFmtId="0" fontId="0" fillId="0" borderId="0" xfId="0" applyFont="1" applyFill="1" applyBorder="1" applyAlignment="1">
      <alignment wrapText="1"/>
    </xf>
    <xf numFmtId="1" fontId="0" fillId="0" borderId="0" xfId="0" applyNumberFormat="1" applyFont="1" applyFill="1" applyBorder="1"/>
    <xf numFmtId="2" fontId="6" fillId="0" borderId="11" xfId="0" applyNumberFormat="1" applyFont="1" applyBorder="1" applyAlignment="1">
      <alignment wrapText="1"/>
    </xf>
    <xf numFmtId="2" fontId="6" fillId="0" borderId="11" xfId="0" applyNumberFormat="1" applyFont="1" applyBorder="1"/>
    <xf numFmtId="0" fontId="1" fillId="0" borderId="0" xfId="0" applyFont="1" applyBorder="1"/>
    <xf numFmtId="0" fontId="0" fillId="0" borderId="6" xfId="0" applyFill="1" applyBorder="1"/>
    <xf numFmtId="164" fontId="0" fillId="0" borderId="0" xfId="0" applyNumberFormat="1"/>
    <xf numFmtId="20" fontId="6" fillId="0" borderId="0" xfId="0" applyNumberFormat="1" applyFont="1"/>
    <xf numFmtId="0" fontId="6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Curves'!$F$20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Curves'!$E$21:$E$25</c:f>
              <c:numCache>
                <c:formatCode>0.00</c:formatCode>
                <c:ptCount val="5"/>
                <c:pt idx="0">
                  <c:v>161.68</c:v>
                </c:pt>
                <c:pt idx="1">
                  <c:v>523.9499999999999</c:v>
                </c:pt>
                <c:pt idx="2">
                  <c:v>872.84</c:v>
                </c:pt>
                <c:pt idx="3" formatCode="0.0">
                  <c:v>1251.866666666667</c:v>
                </c:pt>
                <c:pt idx="4" formatCode="0.0">
                  <c:v>1763.333333333333</c:v>
                </c:pt>
              </c:numCache>
            </c:numRef>
          </c:xVal>
          <c:yVal>
            <c:numRef>
              <c:f>'CO2 Standard Curves'!$F$21:$F$25</c:f>
              <c:numCache>
                <c:formatCode>0.000</c:formatCode>
                <c:ptCount val="5"/>
                <c:pt idx="0">
                  <c:v>0.0399052909612557</c:v>
                </c:pt>
                <c:pt idx="1">
                  <c:v>0.119715872883767</c:v>
                </c:pt>
                <c:pt idx="2">
                  <c:v>0.199526454806279</c:v>
                </c:pt>
                <c:pt idx="3">
                  <c:v>0.27933703672879</c:v>
                </c:pt>
                <c:pt idx="4">
                  <c:v>0.399052909612557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256032"/>
        <c:axId val="-735202640"/>
      </c:scatterChart>
      <c:valAx>
        <c:axId val="-12372560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735202640"/>
        <c:crosses val="autoZero"/>
        <c:crossBetween val="midCat"/>
      </c:valAx>
      <c:valAx>
        <c:axId val="-7352026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23725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Curves'!$E$3:$E$7</c:f>
              <c:numCache>
                <c:formatCode>0.00</c:formatCode>
                <c:ptCount val="5"/>
                <c:pt idx="0">
                  <c:v>156.1133333333333</c:v>
                </c:pt>
                <c:pt idx="1">
                  <c:v>506.1266666666667</c:v>
                </c:pt>
                <c:pt idx="2">
                  <c:v>911.8033333333332</c:v>
                </c:pt>
                <c:pt idx="3" formatCode="0.0">
                  <c:v>1276.633333333333</c:v>
                </c:pt>
                <c:pt idx="4" formatCode="0.0">
                  <c:v>1742.533333333334</c:v>
                </c:pt>
              </c:numCache>
            </c:numRef>
          </c:xVal>
          <c:yVal>
            <c:numRef>
              <c:f>'CO2 Standard Curves'!$F$3:$F$7</c:f>
              <c:numCache>
                <c:formatCode>0.000</c:formatCode>
                <c:ptCount val="5"/>
                <c:pt idx="0">
                  <c:v>0.040630199773042</c:v>
                </c:pt>
                <c:pt idx="1">
                  <c:v>0.121890599319126</c:v>
                </c:pt>
                <c:pt idx="2">
                  <c:v>0.20315099886521</c:v>
                </c:pt>
                <c:pt idx="3">
                  <c:v>0.284411398411294</c:v>
                </c:pt>
                <c:pt idx="4">
                  <c:v>0.40630199773042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972640"/>
        <c:axId val="-1142970320"/>
      </c:scatterChart>
      <c:valAx>
        <c:axId val="-1142972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142970320"/>
        <c:crosses val="autoZero"/>
        <c:crossBetween val="midCat"/>
      </c:valAx>
      <c:valAx>
        <c:axId val="-11429703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14297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Curves'!$F$38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Curves'!$E$39:$E$43</c:f>
              <c:numCache>
                <c:formatCode>0.00</c:formatCode>
                <c:ptCount val="5"/>
                <c:pt idx="0">
                  <c:v>126.8166666666667</c:v>
                </c:pt>
                <c:pt idx="1">
                  <c:v>464.2133333333333</c:v>
                </c:pt>
                <c:pt idx="2">
                  <c:v>781.9033333333333</c:v>
                </c:pt>
                <c:pt idx="3" formatCode="0.0">
                  <c:v>1131.433333333333</c:v>
                </c:pt>
                <c:pt idx="4" formatCode="0.0">
                  <c:v>1532.766666666667</c:v>
                </c:pt>
              </c:numCache>
            </c:numRef>
          </c:xVal>
          <c:yVal>
            <c:numRef>
              <c:f>'CO2 Standard Curves'!$F$39:$F$43</c:f>
              <c:numCache>
                <c:formatCode>0.000</c:formatCode>
                <c:ptCount val="5"/>
                <c:pt idx="0">
                  <c:v>0.0406592040319006</c:v>
                </c:pt>
                <c:pt idx="1">
                  <c:v>0.121977612095702</c:v>
                </c:pt>
                <c:pt idx="2">
                  <c:v>0.203296020159503</c:v>
                </c:pt>
                <c:pt idx="3">
                  <c:v>0.284614428223304</c:v>
                </c:pt>
                <c:pt idx="4">
                  <c:v>0.406592040319006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985008"/>
        <c:axId val="-1143330624"/>
      </c:scatterChart>
      <c:valAx>
        <c:axId val="-11429850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143330624"/>
        <c:crosses val="autoZero"/>
        <c:crossBetween val="midCat"/>
      </c:valAx>
      <c:valAx>
        <c:axId val="-11433306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14298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Curves'!$E$58:$E$62</c:f>
              <c:numCache>
                <c:formatCode>0.00</c:formatCode>
                <c:ptCount val="5"/>
                <c:pt idx="0">
                  <c:v>146.34</c:v>
                </c:pt>
                <c:pt idx="1">
                  <c:v>483.9433333333333</c:v>
                </c:pt>
                <c:pt idx="2">
                  <c:v>871.6133333333333</c:v>
                </c:pt>
                <c:pt idx="3" formatCode="0.0">
                  <c:v>1238.6</c:v>
                </c:pt>
                <c:pt idx="4" formatCode="0.0">
                  <c:v>1754.933333333333</c:v>
                </c:pt>
              </c:numCache>
            </c:numRef>
          </c:xVal>
          <c:yVal>
            <c:numRef>
              <c:f>'CO2 Standard Curves'!$F$58:$F$62</c:f>
              <c:numCache>
                <c:formatCode>0.000</c:formatCode>
                <c:ptCount val="5"/>
                <c:pt idx="0">
                  <c:v>0.0410998363142753</c:v>
                </c:pt>
                <c:pt idx="1">
                  <c:v>0.123299508942826</c:v>
                </c:pt>
                <c:pt idx="2">
                  <c:v>0.205499181571376</c:v>
                </c:pt>
                <c:pt idx="3">
                  <c:v>0.287698854199927</c:v>
                </c:pt>
                <c:pt idx="4">
                  <c:v>0.410998363142753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3767920"/>
        <c:axId val="-1221578896"/>
      </c:scatterChart>
      <c:valAx>
        <c:axId val="-1223767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221578896"/>
        <c:crosses val="autoZero"/>
        <c:crossBetween val="midCat"/>
      </c:valAx>
      <c:valAx>
        <c:axId val="-12215788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22376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Curves'!$E$77:$E$81</c:f>
              <c:numCache>
                <c:formatCode>0.00</c:formatCode>
                <c:ptCount val="5"/>
                <c:pt idx="0">
                  <c:v>146.29</c:v>
                </c:pt>
                <c:pt idx="1">
                  <c:v>534.8566666666667</c:v>
                </c:pt>
                <c:pt idx="2">
                  <c:v>922.2133333333332</c:v>
                </c:pt>
                <c:pt idx="3" formatCode="0.0">
                  <c:v>1290.333333333333</c:v>
                </c:pt>
                <c:pt idx="4" formatCode="0.0">
                  <c:v>1910.5</c:v>
                </c:pt>
              </c:numCache>
            </c:numRef>
          </c:xVal>
          <c:yVal>
            <c:numRef>
              <c:f>'CO2 Standard Curves'!$F$77:$F$81</c:f>
              <c:numCache>
                <c:formatCode>0.000</c:formatCode>
                <c:ptCount val="5"/>
                <c:pt idx="0">
                  <c:v>0.0410998363142753</c:v>
                </c:pt>
                <c:pt idx="1">
                  <c:v>0.123299508942826</c:v>
                </c:pt>
                <c:pt idx="2">
                  <c:v>0.205499181571376</c:v>
                </c:pt>
                <c:pt idx="3">
                  <c:v>0.287698854199927</c:v>
                </c:pt>
                <c:pt idx="4">
                  <c:v>0.410998363142753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14800"/>
        <c:axId val="-1144512480"/>
      </c:scatterChart>
      <c:valAx>
        <c:axId val="-11445148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144512480"/>
        <c:crosses val="autoZero"/>
        <c:crossBetween val="midCat"/>
      </c:valAx>
      <c:valAx>
        <c:axId val="-11445124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14451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Curves'!$E$97:$E$101</c:f>
              <c:numCache>
                <c:formatCode>0.00</c:formatCode>
                <c:ptCount val="5"/>
                <c:pt idx="0">
                  <c:v>137.4733333333333</c:v>
                </c:pt>
                <c:pt idx="1">
                  <c:v>525.0766666666667</c:v>
                </c:pt>
                <c:pt idx="2">
                  <c:v>908.6466666666666</c:v>
                </c:pt>
                <c:pt idx="3" formatCode="0.0">
                  <c:v>1264.3</c:v>
                </c:pt>
                <c:pt idx="4" formatCode="0.0">
                  <c:v>1801.1</c:v>
                </c:pt>
              </c:numCache>
            </c:numRef>
          </c:xVal>
          <c:yVal>
            <c:numRef>
              <c:f>'CO2 Standard Curves'!$F$97:$F$101</c:f>
              <c:numCache>
                <c:formatCode>0.000</c:formatCode>
                <c:ptCount val="5"/>
                <c:pt idx="0">
                  <c:v>0.0408166681506927</c:v>
                </c:pt>
                <c:pt idx="1">
                  <c:v>0.122450004452078</c:v>
                </c:pt>
                <c:pt idx="2">
                  <c:v>0.204083340753463</c:v>
                </c:pt>
                <c:pt idx="3">
                  <c:v>0.285716677054849</c:v>
                </c:pt>
                <c:pt idx="4">
                  <c:v>0.408166681506927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89424"/>
        <c:axId val="-1144487104"/>
      </c:scatterChart>
      <c:valAx>
        <c:axId val="-1144489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144487104"/>
        <c:crosses val="autoZero"/>
        <c:crossBetween val="midCat"/>
      </c:valAx>
      <c:valAx>
        <c:axId val="-1144487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14448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Curves'!$E$116:$E$120</c:f>
              <c:numCache>
                <c:formatCode>0.00</c:formatCode>
                <c:ptCount val="5"/>
                <c:pt idx="0">
                  <c:v>126.6433333333333</c:v>
                </c:pt>
                <c:pt idx="1">
                  <c:v>524.5533333333333</c:v>
                </c:pt>
                <c:pt idx="2">
                  <c:v>880.0533333333332</c:v>
                </c:pt>
                <c:pt idx="3" formatCode="0.0">
                  <c:v>1270.0</c:v>
                </c:pt>
                <c:pt idx="4" formatCode="0.0">
                  <c:v>1817.933333333333</c:v>
                </c:pt>
              </c:numCache>
            </c:numRef>
          </c:xVal>
          <c:yVal>
            <c:numRef>
              <c:f>'CO2 Standard Curves'!$F$116:$F$120</c:f>
              <c:numCache>
                <c:formatCode>0.000</c:formatCode>
                <c:ptCount val="5"/>
                <c:pt idx="0">
                  <c:v>0.0405448956693002</c:v>
                </c:pt>
                <c:pt idx="1">
                  <c:v>0.1216346870079</c:v>
                </c:pt>
                <c:pt idx="2">
                  <c:v>0.202724478346501</c:v>
                </c:pt>
                <c:pt idx="3">
                  <c:v>0.283814269685101</c:v>
                </c:pt>
                <c:pt idx="4">
                  <c:v>0.405448956693002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64096"/>
        <c:axId val="-1144461776"/>
      </c:scatterChart>
      <c:valAx>
        <c:axId val="-1144464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144461776"/>
        <c:crosses val="autoZero"/>
        <c:crossBetween val="midCat"/>
      </c:valAx>
      <c:valAx>
        <c:axId val="-1144461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14446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Curves'!$F$57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Curves'!$E$136:$E$140</c:f>
              <c:numCache>
                <c:formatCode>0.00</c:formatCode>
                <c:ptCount val="5"/>
                <c:pt idx="0">
                  <c:v>145.7433333333333</c:v>
                </c:pt>
                <c:pt idx="1">
                  <c:v>521.9233333333332</c:v>
                </c:pt>
                <c:pt idx="2">
                  <c:v>978.4166666666666</c:v>
                </c:pt>
                <c:pt idx="3" formatCode="0.0">
                  <c:v>1519.6</c:v>
                </c:pt>
                <c:pt idx="4" formatCode="0.0">
                  <c:v>1956.866666666667</c:v>
                </c:pt>
              </c:numCache>
            </c:numRef>
          </c:xVal>
          <c:yVal>
            <c:numRef>
              <c:f>'CO2 Standard Curves'!$F$136:$F$140</c:f>
              <c:numCache>
                <c:formatCode>0.000</c:formatCode>
                <c:ptCount val="5"/>
                <c:pt idx="0">
                  <c:v>0.0397456697974107</c:v>
                </c:pt>
                <c:pt idx="1">
                  <c:v>0.119237009392232</c:v>
                </c:pt>
                <c:pt idx="2">
                  <c:v>0.198728348987054</c:v>
                </c:pt>
                <c:pt idx="3">
                  <c:v>0.278219688581875</c:v>
                </c:pt>
                <c:pt idx="4">
                  <c:v>0.397456697974107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577216"/>
        <c:axId val="-1127575440"/>
      </c:scatterChart>
      <c:valAx>
        <c:axId val="-1127577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1127575440"/>
        <c:crosses val="autoZero"/>
        <c:crossBetween val="midCat"/>
      </c:valAx>
      <c:valAx>
        <c:axId val="-11275754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12757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19</xdr:row>
      <xdr:rowOff>38100</xdr:rowOff>
    </xdr:from>
    <xdr:to>
      <xdr:col>18</xdr:col>
      <xdr:colOff>347662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1</xdr:row>
      <xdr:rowOff>38100</xdr:rowOff>
    </xdr:from>
    <xdr:to>
      <xdr:col>18</xdr:col>
      <xdr:colOff>347662</xdr:colOff>
      <xdr:row>17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</xdr:colOff>
      <xdr:row>37</xdr:row>
      <xdr:rowOff>38100</xdr:rowOff>
    </xdr:from>
    <xdr:to>
      <xdr:col>18</xdr:col>
      <xdr:colOff>347662</xdr:colOff>
      <xdr:row>53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56</xdr:row>
      <xdr:rowOff>38100</xdr:rowOff>
    </xdr:from>
    <xdr:to>
      <xdr:col>18</xdr:col>
      <xdr:colOff>347662</xdr:colOff>
      <xdr:row>72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</xdr:colOff>
      <xdr:row>75</xdr:row>
      <xdr:rowOff>38100</xdr:rowOff>
    </xdr:from>
    <xdr:to>
      <xdr:col>18</xdr:col>
      <xdr:colOff>347662</xdr:colOff>
      <xdr:row>91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42862</xdr:colOff>
      <xdr:row>95</xdr:row>
      <xdr:rowOff>38100</xdr:rowOff>
    </xdr:from>
    <xdr:to>
      <xdr:col>18</xdr:col>
      <xdr:colOff>347662</xdr:colOff>
      <xdr:row>111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42862</xdr:colOff>
      <xdr:row>114</xdr:row>
      <xdr:rowOff>38100</xdr:rowOff>
    </xdr:from>
    <xdr:to>
      <xdr:col>18</xdr:col>
      <xdr:colOff>347662</xdr:colOff>
      <xdr:row>130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42862</xdr:colOff>
      <xdr:row>134</xdr:row>
      <xdr:rowOff>38100</xdr:rowOff>
    </xdr:from>
    <xdr:to>
      <xdr:col>18</xdr:col>
      <xdr:colOff>347662</xdr:colOff>
      <xdr:row>150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opLeftCell="A176" workbookViewId="0">
      <selection activeCell="D196" sqref="D196"/>
    </sheetView>
  </sheetViews>
  <sheetFormatPr baseColWidth="10" defaultColWidth="8.83203125" defaultRowHeight="13" x14ac:dyDescent="0.15"/>
  <cols>
    <col min="1" max="1" width="12.1640625" bestFit="1" customWidth="1"/>
    <col min="2" max="2" width="13.5" bestFit="1" customWidth="1"/>
    <col min="3" max="3" width="5.5" bestFit="1" customWidth="1"/>
    <col min="4" max="4" width="14.5" bestFit="1" customWidth="1"/>
    <col min="6" max="6" width="13.6640625" bestFit="1" customWidth="1"/>
    <col min="7" max="7" width="13.1640625" customWidth="1"/>
    <col min="13" max="13" width="13.83203125" bestFit="1" customWidth="1"/>
    <col min="14" max="14" width="5.6640625" customWidth="1"/>
    <col min="15" max="15" width="10.6640625" bestFit="1" customWidth="1"/>
    <col min="16" max="16" width="12" bestFit="1" customWidth="1"/>
    <col min="17" max="17" width="15.33203125" bestFit="1" customWidth="1"/>
  </cols>
  <sheetData>
    <row r="1" spans="1:17" ht="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L1" s="5"/>
    </row>
    <row r="2" spans="1:17" x14ac:dyDescent="0.15">
      <c r="A2" s="6">
        <v>42592</v>
      </c>
      <c r="B2" t="s">
        <v>17</v>
      </c>
      <c r="C2" s="38">
        <v>0.39583333333333331</v>
      </c>
      <c r="D2">
        <v>1201</v>
      </c>
      <c r="E2">
        <v>10</v>
      </c>
      <c r="F2" s="11">
        <f>D2*$P$7*(E2/$M$6)</f>
        <v>15.128019404483101</v>
      </c>
      <c r="M2" s="12" t="s">
        <v>8</v>
      </c>
      <c r="N2" s="13"/>
      <c r="O2" s="14" t="s">
        <v>9</v>
      </c>
      <c r="P2" s="14" t="s">
        <v>10</v>
      </c>
      <c r="Q2" s="14"/>
    </row>
    <row r="3" spans="1:17" x14ac:dyDescent="0.15">
      <c r="A3" s="6">
        <v>42592</v>
      </c>
      <c r="B3" t="s">
        <v>18</v>
      </c>
      <c r="C3" s="38">
        <v>0.40625</v>
      </c>
      <c r="D3">
        <v>2306</v>
      </c>
      <c r="E3">
        <v>10</v>
      </c>
      <c r="F3" s="11">
        <f t="shared" ref="F3:F10" si="0">D3*$P$7*(E3/$M$6)</f>
        <v>29.046804951488788</v>
      </c>
      <c r="M3" s="15">
        <v>2.5099999999999998</v>
      </c>
      <c r="N3" s="16">
        <v>1</v>
      </c>
      <c r="O3">
        <v>2062</v>
      </c>
      <c r="P3" s="17">
        <f>AVERAGE(O3:O11)</f>
        <v>1992.6666666666667</v>
      </c>
      <c r="Q3" s="17" t="s">
        <v>11</v>
      </c>
    </row>
    <row r="4" spans="1:17" x14ac:dyDescent="0.15">
      <c r="A4" s="6">
        <v>42592</v>
      </c>
      <c r="B4" t="s">
        <v>19</v>
      </c>
      <c r="C4" s="38">
        <v>0.41666666666666669</v>
      </c>
      <c r="D4">
        <v>4983</v>
      </c>
      <c r="E4">
        <v>1</v>
      </c>
      <c r="F4" s="11">
        <f t="shared" si="0"/>
        <v>6.2766794914687178</v>
      </c>
      <c r="H4" t="s">
        <v>63</v>
      </c>
      <c r="M4" s="15" t="s">
        <v>25</v>
      </c>
      <c r="N4" s="16">
        <v>2</v>
      </c>
      <c r="O4">
        <v>2067</v>
      </c>
      <c r="P4" s="17">
        <f>SQRT(COUNT(O3:O11)/(COUNT(O3:O11)-1))*STDEVP(O3:O11)</f>
        <v>43.9516780111977</v>
      </c>
      <c r="Q4" s="17" t="s">
        <v>12</v>
      </c>
    </row>
    <row r="5" spans="1:17" x14ac:dyDescent="0.15">
      <c r="A5" s="6">
        <v>42592</v>
      </c>
      <c r="B5" t="s">
        <v>20</v>
      </c>
      <c r="C5" s="38">
        <v>0.44791666666666669</v>
      </c>
      <c r="D5">
        <v>976</v>
      </c>
      <c r="E5">
        <v>10</v>
      </c>
      <c r="F5" s="11">
        <f t="shared" si="0"/>
        <v>12.293877551020406</v>
      </c>
      <c r="M5" s="15" t="s">
        <v>13</v>
      </c>
      <c r="N5" s="16">
        <v>3</v>
      </c>
      <c r="O5">
        <v>1989</v>
      </c>
      <c r="P5" s="17">
        <f>P4/P3</f>
        <v>2.2056713622213633E-2</v>
      </c>
      <c r="Q5" s="17" t="s">
        <v>14</v>
      </c>
    </row>
    <row r="6" spans="1:17" x14ac:dyDescent="0.15">
      <c r="A6" s="6">
        <v>42592</v>
      </c>
      <c r="B6" t="s">
        <v>21</v>
      </c>
      <c r="C6" s="38">
        <v>0.46875</v>
      </c>
      <c r="D6">
        <v>1362</v>
      </c>
      <c r="E6">
        <v>10</v>
      </c>
      <c r="F6" s="11">
        <f t="shared" si="0"/>
        <v>17.156005352960854</v>
      </c>
      <c r="M6" s="15">
        <f>10^0</f>
        <v>1</v>
      </c>
      <c r="N6" s="16">
        <v>4</v>
      </c>
      <c r="O6" s="19">
        <v>1989</v>
      </c>
      <c r="P6" s="17"/>
      <c r="Q6" s="17"/>
    </row>
    <row r="7" spans="1:17" x14ac:dyDescent="0.15">
      <c r="A7" s="6">
        <v>42592</v>
      </c>
      <c r="B7" t="s">
        <v>52</v>
      </c>
      <c r="C7" s="38">
        <v>0.47569444444444442</v>
      </c>
      <c r="D7">
        <v>471</v>
      </c>
      <c r="E7">
        <v>10</v>
      </c>
      <c r="F7" s="11">
        <f t="shared" si="0"/>
        <v>5.9328036132485771</v>
      </c>
      <c r="M7" s="15"/>
      <c r="N7" s="16">
        <v>5</v>
      </c>
      <c r="O7" s="19">
        <v>1998</v>
      </c>
      <c r="P7" s="17">
        <f>M3/P3</f>
        <v>1.2596186015389761E-3</v>
      </c>
      <c r="Q7" s="17" t="s">
        <v>15</v>
      </c>
    </row>
    <row r="8" spans="1:17" x14ac:dyDescent="0.15">
      <c r="A8" s="6">
        <v>42592</v>
      </c>
      <c r="B8" t="s">
        <v>22</v>
      </c>
      <c r="C8" s="38">
        <v>0.4826388888888889</v>
      </c>
      <c r="D8">
        <v>958</v>
      </c>
      <c r="E8">
        <v>10</v>
      </c>
      <c r="F8" s="11">
        <f t="shared" si="0"/>
        <v>12.067146202743391</v>
      </c>
      <c r="M8" s="15" t="s">
        <v>16</v>
      </c>
      <c r="N8" s="16">
        <v>6</v>
      </c>
      <c r="O8" s="19">
        <v>1955</v>
      </c>
      <c r="P8" s="17"/>
      <c r="Q8" s="17"/>
    </row>
    <row r="9" spans="1:17" x14ac:dyDescent="0.15">
      <c r="A9" s="6">
        <v>42592</v>
      </c>
      <c r="B9" t="s">
        <v>23</v>
      </c>
      <c r="C9" s="38">
        <v>0.51736111111111105</v>
      </c>
      <c r="D9">
        <v>1962</v>
      </c>
      <c r="E9">
        <v>10</v>
      </c>
      <c r="F9" s="11">
        <f t="shared" si="0"/>
        <v>24.713716962194709</v>
      </c>
      <c r="M9" s="21">
        <v>42593</v>
      </c>
      <c r="N9" s="16">
        <v>7</v>
      </c>
      <c r="O9" s="19">
        <v>1959</v>
      </c>
      <c r="P9" s="17"/>
      <c r="Q9" s="17"/>
    </row>
    <row r="10" spans="1:17" x14ac:dyDescent="0.15">
      <c r="A10" s="6">
        <v>42592</v>
      </c>
      <c r="B10" t="s">
        <v>26</v>
      </c>
      <c r="C10" s="38">
        <v>0.53472222222222221</v>
      </c>
      <c r="D10">
        <v>691</v>
      </c>
      <c r="E10">
        <v>10</v>
      </c>
      <c r="F10" s="11">
        <f t="shared" si="0"/>
        <v>8.7039645366343237</v>
      </c>
      <c r="M10" s="15"/>
      <c r="N10" s="16">
        <v>8</v>
      </c>
      <c r="O10" s="19">
        <v>1962</v>
      </c>
      <c r="P10" s="17"/>
      <c r="Q10" s="17"/>
    </row>
    <row r="11" spans="1:17" x14ac:dyDescent="0.15">
      <c r="A11" s="6">
        <v>42592</v>
      </c>
      <c r="B11" t="s">
        <v>24</v>
      </c>
      <c r="C11" s="38">
        <v>0.54513888888888895</v>
      </c>
      <c r="D11">
        <v>1126</v>
      </c>
      <c r="E11">
        <v>100</v>
      </c>
      <c r="F11" s="11">
        <f>D11*$P$18*(E11/$M$17)</f>
        <v>135.6808140313295</v>
      </c>
      <c r="M11" s="15"/>
      <c r="N11" s="16">
        <v>9</v>
      </c>
      <c r="O11" s="19">
        <v>1953</v>
      </c>
      <c r="P11" s="17"/>
      <c r="Q11" s="17"/>
    </row>
    <row r="12" spans="1:17" ht="14" thickBot="1" x14ac:dyDescent="0.2">
      <c r="A12" s="6">
        <v>42516</v>
      </c>
      <c r="B12" t="s">
        <v>64</v>
      </c>
      <c r="C12" s="38">
        <v>0.39583333333333331</v>
      </c>
      <c r="D12">
        <v>313</v>
      </c>
      <c r="E12">
        <v>10</v>
      </c>
      <c r="F12" s="11">
        <f t="shared" ref="F12:F15" si="1">D12*$P$7*(E12/$M$6)</f>
        <v>3.9426062228169951</v>
      </c>
      <c r="M12" s="22"/>
      <c r="N12" s="23">
        <v>10</v>
      </c>
      <c r="O12" s="24">
        <v>1958</v>
      </c>
      <c r="P12" s="24"/>
      <c r="Q12" s="24"/>
    </row>
    <row r="13" spans="1:17" x14ac:dyDescent="0.15">
      <c r="A13" s="6">
        <v>42516</v>
      </c>
      <c r="B13" t="s">
        <v>65</v>
      </c>
      <c r="C13" s="38">
        <v>0.40625</v>
      </c>
      <c r="D13">
        <v>610</v>
      </c>
      <c r="E13">
        <v>10</v>
      </c>
      <c r="F13" s="11">
        <f t="shared" si="1"/>
        <v>7.6836734693877542</v>
      </c>
      <c r="M13" s="12" t="s">
        <v>8</v>
      </c>
      <c r="N13" s="13"/>
      <c r="O13" s="14" t="s">
        <v>9</v>
      </c>
      <c r="P13" s="14" t="s">
        <v>10</v>
      </c>
      <c r="Q13" s="14"/>
    </row>
    <row r="14" spans="1:17" x14ac:dyDescent="0.15">
      <c r="A14" s="6">
        <v>42516</v>
      </c>
      <c r="B14" t="s">
        <v>66</v>
      </c>
      <c r="C14" s="38">
        <v>0.41666666666666669</v>
      </c>
      <c r="D14">
        <v>343</v>
      </c>
      <c r="E14">
        <v>10</v>
      </c>
      <c r="F14" s="11">
        <f t="shared" si="1"/>
        <v>4.3204918032786885</v>
      </c>
      <c r="M14" s="15">
        <v>1000</v>
      </c>
      <c r="N14" s="16">
        <v>1</v>
      </c>
      <c r="O14" s="61">
        <v>8245</v>
      </c>
      <c r="P14" s="17">
        <f>AVERAGE(O14:O22)</f>
        <v>8298.8888888888887</v>
      </c>
      <c r="Q14" s="17" t="s">
        <v>11</v>
      </c>
    </row>
    <row r="15" spans="1:17" x14ac:dyDescent="0.15">
      <c r="A15" s="6">
        <v>42516</v>
      </c>
      <c r="B15" t="s">
        <v>67</v>
      </c>
      <c r="C15" s="38">
        <v>0.42708333333333331</v>
      </c>
      <c r="D15">
        <v>439</v>
      </c>
      <c r="E15">
        <v>10</v>
      </c>
      <c r="F15" s="11">
        <f t="shared" si="1"/>
        <v>5.5297256607561049</v>
      </c>
      <c r="M15" s="15" t="s">
        <v>25</v>
      </c>
      <c r="N15" s="16">
        <v>2</v>
      </c>
      <c r="O15" s="61">
        <v>8249</v>
      </c>
      <c r="P15" s="17">
        <f>SQRT(COUNT(O14:O22)/(COUNT(O14:O22)-1))*STDEVP(O14:O22)</f>
        <v>29.767618499152917</v>
      </c>
      <c r="Q15" s="17" t="s">
        <v>12</v>
      </c>
    </row>
    <row r="16" spans="1:17" x14ac:dyDescent="0.15">
      <c r="A16" s="6">
        <v>42516</v>
      </c>
      <c r="B16" t="s">
        <v>68</v>
      </c>
      <c r="C16" s="38">
        <v>0.43055555555555558</v>
      </c>
      <c r="D16">
        <v>857</v>
      </c>
      <c r="E16">
        <v>100</v>
      </c>
      <c r="F16" s="11">
        <f>D16*$P$18*(E16/$M$17)</f>
        <v>103.26683625652697</v>
      </c>
      <c r="M16" s="15" t="s">
        <v>13</v>
      </c>
      <c r="N16" s="16">
        <v>3</v>
      </c>
      <c r="O16" s="61">
        <v>8313</v>
      </c>
      <c r="P16" s="17">
        <f>P15/P14</f>
        <v>3.586940239555178E-3</v>
      </c>
      <c r="Q16" s="17" t="s">
        <v>14</v>
      </c>
    </row>
    <row r="17" spans="1:17" x14ac:dyDescent="0.15">
      <c r="A17" s="6">
        <v>42516</v>
      </c>
      <c r="B17" t="s">
        <v>69</v>
      </c>
      <c r="C17" s="38">
        <v>0.44791666666666669</v>
      </c>
      <c r="D17">
        <v>959</v>
      </c>
      <c r="E17">
        <v>10</v>
      </c>
      <c r="F17" s="11">
        <f t="shared" ref="F17:F19" si="2">D17*$P$7*(E17/$M$6)</f>
        <v>12.079742388758781</v>
      </c>
      <c r="M17" s="54">
        <v>100</v>
      </c>
      <c r="N17" s="16">
        <v>4</v>
      </c>
      <c r="O17" s="61">
        <v>8312</v>
      </c>
      <c r="P17" s="17"/>
      <c r="Q17" s="17"/>
    </row>
    <row r="18" spans="1:17" x14ac:dyDescent="0.15">
      <c r="A18" s="6">
        <v>42516</v>
      </c>
      <c r="B18" t="s">
        <v>17</v>
      </c>
      <c r="C18" s="38">
        <v>0.46875</v>
      </c>
      <c r="D18">
        <v>494</v>
      </c>
      <c r="E18">
        <v>10</v>
      </c>
      <c r="F18" s="11">
        <f t="shared" si="2"/>
        <v>6.2225158916025416</v>
      </c>
      <c r="M18" s="15"/>
      <c r="N18" s="16">
        <v>5</v>
      </c>
      <c r="O18" s="61">
        <v>8312</v>
      </c>
      <c r="P18" s="17">
        <f>M14/P14</f>
        <v>0.12049805864238854</v>
      </c>
      <c r="Q18" s="17" t="s">
        <v>15</v>
      </c>
    </row>
    <row r="19" spans="1:17" x14ac:dyDescent="0.15">
      <c r="A19" s="6">
        <v>42516</v>
      </c>
      <c r="B19" t="s">
        <v>18</v>
      </c>
      <c r="C19" s="38">
        <v>0.47569444444444442</v>
      </c>
      <c r="D19">
        <v>1675</v>
      </c>
      <c r="E19">
        <v>10</v>
      </c>
      <c r="F19" s="11">
        <f t="shared" si="2"/>
        <v>21.098611575777852</v>
      </c>
      <c r="M19" s="15" t="s">
        <v>16</v>
      </c>
      <c r="N19" s="16">
        <v>6</v>
      </c>
      <c r="O19" s="61">
        <v>8316</v>
      </c>
      <c r="P19" s="17"/>
      <c r="Q19" s="17"/>
    </row>
    <row r="20" spans="1:17" x14ac:dyDescent="0.15">
      <c r="A20" s="6">
        <v>42516</v>
      </c>
      <c r="B20" t="s">
        <v>21</v>
      </c>
      <c r="C20" s="38">
        <v>0.52777777777777779</v>
      </c>
      <c r="D20">
        <v>355</v>
      </c>
      <c r="E20">
        <v>100</v>
      </c>
      <c r="F20" s="11">
        <f>D20*$P$18*(E20/$M$17)</f>
        <v>42.776810818047927</v>
      </c>
      <c r="M20" s="21">
        <v>42593</v>
      </c>
      <c r="N20" s="16">
        <v>7</v>
      </c>
      <c r="O20" s="61">
        <v>8308</v>
      </c>
      <c r="P20" s="17"/>
      <c r="Q20" s="17"/>
    </row>
    <row r="21" spans="1:17" x14ac:dyDescent="0.15">
      <c r="A21" s="6">
        <v>42516</v>
      </c>
      <c r="B21" t="s">
        <v>52</v>
      </c>
      <c r="C21" s="38">
        <v>0.54166666666666663</v>
      </c>
      <c r="D21">
        <v>879</v>
      </c>
      <c r="E21">
        <v>10</v>
      </c>
      <c r="F21" s="11">
        <f t="shared" ref="F21:F26" si="3">D21*$P$7*(E21/$M$6)</f>
        <v>11.0720475075276</v>
      </c>
      <c r="M21" s="15"/>
      <c r="N21" s="16">
        <v>8</v>
      </c>
      <c r="O21" s="61">
        <v>8311</v>
      </c>
      <c r="P21" s="17"/>
      <c r="Q21" s="17"/>
    </row>
    <row r="22" spans="1:17" x14ac:dyDescent="0.15">
      <c r="A22" s="6">
        <v>42516</v>
      </c>
      <c r="B22" t="s">
        <v>22</v>
      </c>
      <c r="C22" s="38">
        <v>0.55902777777777779</v>
      </c>
      <c r="D22">
        <v>384</v>
      </c>
      <c r="E22">
        <v>10</v>
      </c>
      <c r="F22" s="11">
        <f t="shared" si="3"/>
        <v>4.8369354299096674</v>
      </c>
      <c r="M22" s="15"/>
      <c r="N22" s="16">
        <v>9</v>
      </c>
      <c r="O22" s="19">
        <v>8324</v>
      </c>
      <c r="P22" s="17"/>
      <c r="Q22" s="17"/>
    </row>
    <row r="23" spans="1:17" ht="14" thickBot="1" x14ac:dyDescent="0.2">
      <c r="A23" s="6">
        <v>42516</v>
      </c>
      <c r="B23" t="s">
        <v>20</v>
      </c>
      <c r="C23" s="38">
        <v>0.57291666666666663</v>
      </c>
      <c r="D23">
        <v>746</v>
      </c>
      <c r="E23">
        <v>10</v>
      </c>
      <c r="F23" s="11">
        <f t="shared" si="3"/>
        <v>9.3967547674807612</v>
      </c>
      <c r="M23" s="22"/>
      <c r="N23" s="23">
        <v>10</v>
      </c>
      <c r="O23" s="24">
        <v>8315</v>
      </c>
      <c r="P23" s="24"/>
      <c r="Q23" s="24"/>
    </row>
    <row r="24" spans="1:17" x14ac:dyDescent="0.15">
      <c r="A24" s="6">
        <v>42516</v>
      </c>
      <c r="B24" t="s">
        <v>23</v>
      </c>
      <c r="C24" s="38">
        <v>0.62152777777777779</v>
      </c>
      <c r="D24">
        <v>661</v>
      </c>
      <c r="E24">
        <v>10</v>
      </c>
      <c r="F24" s="11">
        <f t="shared" si="3"/>
        <v>8.3260789561726316</v>
      </c>
    </row>
    <row r="25" spans="1:17" x14ac:dyDescent="0.15">
      <c r="A25" s="6">
        <v>42516</v>
      </c>
      <c r="B25" t="s">
        <v>26</v>
      </c>
      <c r="C25" s="38">
        <v>0.64583333333333337</v>
      </c>
      <c r="D25">
        <v>848</v>
      </c>
      <c r="E25">
        <v>10</v>
      </c>
      <c r="F25" s="11">
        <f t="shared" si="3"/>
        <v>10.681565741050516</v>
      </c>
    </row>
    <row r="26" spans="1:17" x14ac:dyDescent="0.15">
      <c r="A26" s="6">
        <v>42516</v>
      </c>
      <c r="B26" t="s">
        <v>24</v>
      </c>
      <c r="C26" s="38">
        <v>0.65625</v>
      </c>
      <c r="D26">
        <v>898</v>
      </c>
      <c r="E26">
        <v>10</v>
      </c>
      <c r="F26" s="11">
        <f t="shared" si="3"/>
        <v>11.311375041820003</v>
      </c>
    </row>
    <row r="30" spans="1:17" ht="14" thickBot="1" x14ac:dyDescent="0.2"/>
    <row r="31" spans="1:17" x14ac:dyDescent="0.15">
      <c r="A31" s="7">
        <v>42605</v>
      </c>
      <c r="B31" s="8" t="s">
        <v>17</v>
      </c>
      <c r="C31" s="9">
        <v>0.40277777777777773</v>
      </c>
      <c r="D31" s="10">
        <v>420</v>
      </c>
      <c r="E31" s="10">
        <v>10</v>
      </c>
      <c r="F31" s="11">
        <f>D31*$P$48*(E31/$M$47)</f>
        <v>5.478577202910266</v>
      </c>
      <c r="G31">
        <v>10</v>
      </c>
      <c r="H31" s="8"/>
      <c r="L31" s="5"/>
      <c r="M31" s="12" t="s">
        <v>8</v>
      </c>
      <c r="N31" s="13"/>
      <c r="O31" s="14" t="s">
        <v>9</v>
      </c>
      <c r="P31" s="14" t="s">
        <v>10</v>
      </c>
      <c r="Q31" s="14"/>
    </row>
    <row r="32" spans="1:17" x14ac:dyDescent="0.15">
      <c r="A32" s="7">
        <v>42605</v>
      </c>
      <c r="B32" s="8" t="s">
        <v>18</v>
      </c>
      <c r="C32" s="9">
        <v>0.41319444444444442</v>
      </c>
      <c r="D32" s="10">
        <v>3536</v>
      </c>
      <c r="E32" s="10">
        <v>10</v>
      </c>
      <c r="F32" s="11">
        <f t="shared" ref="F32:F40" si="4">D32*$P$48*(E32/$M$47)</f>
        <v>46.124402355930243</v>
      </c>
      <c r="G32">
        <v>10</v>
      </c>
      <c r="H32" s="8"/>
      <c r="L32" s="5"/>
      <c r="M32" s="15">
        <v>2.5099999999999998</v>
      </c>
      <c r="N32" s="16">
        <v>1</v>
      </c>
      <c r="O32">
        <v>1932</v>
      </c>
      <c r="P32" s="17">
        <f>AVERAGE(O32:O40)</f>
        <v>1939.4444444444443</v>
      </c>
      <c r="Q32" s="17" t="s">
        <v>11</v>
      </c>
    </row>
    <row r="33" spans="1:17" x14ac:dyDescent="0.15">
      <c r="A33" s="7">
        <v>42605</v>
      </c>
      <c r="B33" s="8" t="s">
        <v>19</v>
      </c>
      <c r="C33" s="9">
        <v>0.4236111111111111</v>
      </c>
      <c r="D33" s="10">
        <v>1272</v>
      </c>
      <c r="E33" s="10">
        <v>10</v>
      </c>
      <c r="F33" s="11">
        <f t="shared" si="4"/>
        <v>16.592262385956808</v>
      </c>
      <c r="G33">
        <v>10</v>
      </c>
      <c r="H33" s="8"/>
      <c r="L33" s="5"/>
      <c r="M33" s="15" t="s">
        <v>25</v>
      </c>
      <c r="N33" s="16">
        <v>2</v>
      </c>
      <c r="O33">
        <v>1933</v>
      </c>
      <c r="P33" s="17">
        <f>SQRT(COUNT(O32:O40)/(COUNT(O32:O40)-1))*STDEVP(O32:O40)</f>
        <v>4.5030853620354323</v>
      </c>
      <c r="Q33" s="17" t="s">
        <v>12</v>
      </c>
    </row>
    <row r="34" spans="1:17" ht="15" x14ac:dyDescent="0.2">
      <c r="A34" s="7">
        <v>42605</v>
      </c>
      <c r="B34" s="8" t="s">
        <v>20</v>
      </c>
      <c r="C34" s="9">
        <v>0.45833333333333331</v>
      </c>
      <c r="D34" s="10">
        <v>633</v>
      </c>
      <c r="E34" s="10">
        <v>10</v>
      </c>
      <c r="F34" s="11">
        <f t="shared" si="4"/>
        <v>8.2569984986719014</v>
      </c>
      <c r="G34">
        <v>10</v>
      </c>
      <c r="H34" s="2"/>
      <c r="L34" s="5"/>
      <c r="M34" s="15" t="s">
        <v>13</v>
      </c>
      <c r="N34" s="16">
        <v>3</v>
      </c>
      <c r="O34">
        <v>1943</v>
      </c>
      <c r="P34" s="17">
        <f>P33/P32</f>
        <v>2.3218429251400112E-3</v>
      </c>
      <c r="Q34" s="17" t="s">
        <v>14</v>
      </c>
    </row>
    <row r="35" spans="1:17" ht="15" x14ac:dyDescent="0.2">
      <c r="A35" s="7">
        <v>42605</v>
      </c>
      <c r="B35" s="8" t="s">
        <v>21</v>
      </c>
      <c r="C35" s="9">
        <v>0.48958333333333331</v>
      </c>
      <c r="D35" s="10">
        <v>551</v>
      </c>
      <c r="E35" s="10">
        <v>10</v>
      </c>
      <c r="F35" s="18">
        <f t="shared" si="4"/>
        <v>7.1873715209608493</v>
      </c>
      <c r="G35">
        <v>10</v>
      </c>
      <c r="H35" s="2"/>
      <c r="L35" s="5"/>
      <c r="M35" s="15">
        <f>10^0</f>
        <v>1</v>
      </c>
      <c r="N35" s="16">
        <v>4</v>
      </c>
      <c r="O35" s="19">
        <v>1941</v>
      </c>
      <c r="P35" s="17"/>
      <c r="Q35" s="17"/>
    </row>
    <row r="36" spans="1:17" x14ac:dyDescent="0.15">
      <c r="A36" s="7">
        <v>42605</v>
      </c>
      <c r="B36" s="8" t="s">
        <v>52</v>
      </c>
      <c r="C36" s="9">
        <v>0.51388888888888895</v>
      </c>
      <c r="D36" s="10">
        <v>597</v>
      </c>
      <c r="E36" s="10">
        <v>10</v>
      </c>
      <c r="F36" s="11">
        <f t="shared" si="4"/>
        <v>7.787406166993879</v>
      </c>
      <c r="G36">
        <v>10</v>
      </c>
      <c r="H36" s="8"/>
      <c r="I36" s="8"/>
      <c r="J36" s="8"/>
      <c r="K36" s="8"/>
      <c r="L36" s="20"/>
      <c r="M36" s="15"/>
      <c r="N36" s="16">
        <v>5</v>
      </c>
      <c r="O36" s="19">
        <v>1940</v>
      </c>
      <c r="P36" s="17">
        <f>M32/P32</f>
        <v>1.2941850472643942E-3</v>
      </c>
      <c r="Q36" s="17" t="s">
        <v>15</v>
      </c>
    </row>
    <row r="37" spans="1:17" x14ac:dyDescent="0.15">
      <c r="A37" s="7">
        <v>42605</v>
      </c>
      <c r="B37" s="8" t="s">
        <v>22</v>
      </c>
      <c r="C37" s="9">
        <v>0.53125</v>
      </c>
      <c r="D37" s="10">
        <v>518</v>
      </c>
      <c r="E37" s="10">
        <v>10</v>
      </c>
      <c r="F37" s="11">
        <f t="shared" si="4"/>
        <v>6.7569118835893285</v>
      </c>
      <c r="G37">
        <v>10</v>
      </c>
      <c r="H37" s="8"/>
      <c r="I37" s="8"/>
      <c r="J37" s="8"/>
      <c r="K37" s="8"/>
      <c r="L37" s="20"/>
      <c r="M37" s="15" t="s">
        <v>16</v>
      </c>
      <c r="N37" s="16">
        <v>6</v>
      </c>
      <c r="O37" s="19">
        <v>1937</v>
      </c>
      <c r="P37" s="17"/>
      <c r="Q37" s="17"/>
    </row>
    <row r="38" spans="1:17" x14ac:dyDescent="0.15">
      <c r="A38" s="7">
        <v>42605</v>
      </c>
      <c r="B38" s="8" t="s">
        <v>23</v>
      </c>
      <c r="C38" s="9">
        <v>0.58680555555555558</v>
      </c>
      <c r="D38" s="10">
        <v>1002</v>
      </c>
      <c r="E38" s="10">
        <v>10</v>
      </c>
      <c r="F38" s="11">
        <f t="shared" si="4"/>
        <v>13.070319898371636</v>
      </c>
      <c r="G38">
        <v>10</v>
      </c>
      <c r="H38" s="8"/>
      <c r="I38" s="8"/>
      <c r="J38" s="8"/>
      <c r="K38" s="8"/>
      <c r="L38" s="20"/>
      <c r="M38" s="21">
        <v>42606</v>
      </c>
      <c r="N38" s="16">
        <v>7</v>
      </c>
      <c r="O38" s="19">
        <v>1942</v>
      </c>
      <c r="P38" s="17"/>
      <c r="Q38" s="17"/>
    </row>
    <row r="39" spans="1:17" x14ac:dyDescent="0.15">
      <c r="A39" s="7">
        <v>42605</v>
      </c>
      <c r="B39" s="8" t="s">
        <v>26</v>
      </c>
      <c r="C39" s="9">
        <v>0.61458333333333337</v>
      </c>
      <c r="D39" s="10">
        <v>1227</v>
      </c>
      <c r="E39" s="10">
        <v>10</v>
      </c>
      <c r="F39" s="11">
        <f t="shared" si="4"/>
        <v>16.005271971359278</v>
      </c>
      <c r="G39" s="10">
        <v>10</v>
      </c>
      <c r="H39" s="8"/>
      <c r="I39" s="8"/>
      <c r="J39" s="8"/>
      <c r="K39" s="8"/>
      <c r="L39" s="20"/>
      <c r="M39" s="15"/>
      <c r="N39" s="16">
        <v>8</v>
      </c>
      <c r="O39" s="19">
        <v>1945</v>
      </c>
      <c r="P39" s="17"/>
      <c r="Q39" s="17"/>
    </row>
    <row r="40" spans="1:17" x14ac:dyDescent="0.15">
      <c r="A40" s="7">
        <v>42605</v>
      </c>
      <c r="B40" s="8" t="s">
        <v>24</v>
      </c>
      <c r="C40" s="9">
        <v>0.62152777777777779</v>
      </c>
      <c r="D40" s="10">
        <v>949</v>
      </c>
      <c r="E40" s="10">
        <v>10</v>
      </c>
      <c r="F40" s="11">
        <f t="shared" si="4"/>
        <v>12.378975632290102</v>
      </c>
      <c r="G40" s="10">
        <v>10</v>
      </c>
      <c r="H40" s="8"/>
      <c r="I40" s="8"/>
      <c r="J40" s="8"/>
      <c r="K40" s="8"/>
      <c r="L40" s="20"/>
      <c r="M40" s="15"/>
      <c r="N40" s="16">
        <v>9</v>
      </c>
      <c r="O40" s="19">
        <v>1942</v>
      </c>
      <c r="P40" s="17"/>
      <c r="Q40" s="17"/>
    </row>
    <row r="41" spans="1:17" ht="16" thickBot="1" x14ac:dyDescent="0.25">
      <c r="A41" s="7"/>
      <c r="B41" s="8"/>
      <c r="C41" s="2"/>
      <c r="D41" s="2"/>
      <c r="E41" s="2"/>
      <c r="F41" s="11"/>
      <c r="G41" s="4"/>
      <c r="H41" s="2"/>
      <c r="L41" s="5"/>
      <c r="M41" s="22"/>
      <c r="N41" s="23">
        <v>10</v>
      </c>
      <c r="O41" s="24">
        <v>1944</v>
      </c>
      <c r="P41" s="24"/>
      <c r="Q41" s="24"/>
    </row>
    <row r="42" spans="1:17" ht="16" thickBot="1" x14ac:dyDescent="0.25">
      <c r="A42" s="6"/>
      <c r="H42" s="2"/>
      <c r="L42" s="5"/>
    </row>
    <row r="43" spans="1:17" x14ac:dyDescent="0.15">
      <c r="A43" s="7">
        <v>42620</v>
      </c>
      <c r="B43" s="8" t="s">
        <v>17</v>
      </c>
      <c r="C43" s="9">
        <v>0.40625</v>
      </c>
      <c r="D43" s="10">
        <v>2306</v>
      </c>
      <c r="E43" s="10">
        <v>1</v>
      </c>
      <c r="F43" s="11">
        <f>D43*$P$48*(E43/$M$47)</f>
        <v>3.0079997690264464</v>
      </c>
      <c r="G43">
        <v>10</v>
      </c>
      <c r="H43" s="8"/>
      <c r="L43" s="5"/>
      <c r="M43" s="12" t="s">
        <v>8</v>
      </c>
      <c r="N43" s="13"/>
      <c r="O43" s="14" t="s">
        <v>9</v>
      </c>
      <c r="P43" s="14" t="s">
        <v>10</v>
      </c>
      <c r="Q43" s="14"/>
    </row>
    <row r="44" spans="1:17" x14ac:dyDescent="0.15">
      <c r="A44" s="7">
        <v>42620</v>
      </c>
      <c r="B44" s="8" t="s">
        <v>18</v>
      </c>
      <c r="C44" s="9">
        <v>0.4201388888888889</v>
      </c>
      <c r="D44" s="10">
        <v>3240</v>
      </c>
      <c r="E44" s="10">
        <v>10</v>
      </c>
      <c r="F44" s="11">
        <f t="shared" ref="F44:F52" si="5">D44*$P$48*(E44/$M$47)</f>
        <v>42.263309851022051</v>
      </c>
      <c r="G44">
        <v>10</v>
      </c>
      <c r="H44" s="8"/>
      <c r="L44" s="5"/>
      <c r="M44" s="15">
        <v>2.5099999999999998</v>
      </c>
      <c r="N44" s="16">
        <v>1</v>
      </c>
      <c r="O44">
        <v>1911</v>
      </c>
      <c r="P44" s="17">
        <f>AVERAGE(O44:O52)</f>
        <v>1924.2222222222222</v>
      </c>
      <c r="Q44" s="17" t="s">
        <v>11</v>
      </c>
    </row>
    <row r="45" spans="1:17" x14ac:dyDescent="0.15">
      <c r="A45" s="7">
        <v>42620</v>
      </c>
      <c r="B45" s="8" t="s">
        <v>19</v>
      </c>
      <c r="C45" s="9">
        <v>0.4375</v>
      </c>
      <c r="D45" s="10">
        <v>4045</v>
      </c>
      <c r="E45" s="10">
        <v>1</v>
      </c>
      <c r="F45" s="11">
        <f t="shared" si="5"/>
        <v>5.2763916156600068</v>
      </c>
      <c r="G45">
        <v>10</v>
      </c>
      <c r="H45" s="8"/>
      <c r="L45" s="5"/>
      <c r="M45" s="15" t="s">
        <v>25</v>
      </c>
      <c r="N45" s="16">
        <v>2</v>
      </c>
      <c r="O45">
        <v>1914</v>
      </c>
      <c r="P45" s="17">
        <f>SQRT(COUNT(O44:O52)/(COUNT(O44:O52)-1))*STDEVP(O44:O52)</f>
        <v>7.6285283275638713</v>
      </c>
      <c r="Q45" s="17" t="s">
        <v>12</v>
      </c>
    </row>
    <row r="46" spans="1:17" ht="15" x14ac:dyDescent="0.2">
      <c r="A46" s="7">
        <v>42620</v>
      </c>
      <c r="B46" s="8" t="s">
        <v>20</v>
      </c>
      <c r="C46" s="9">
        <v>0.45833333333333331</v>
      </c>
      <c r="D46" s="10">
        <v>1584</v>
      </c>
      <c r="E46" s="10">
        <v>10</v>
      </c>
      <c r="F46" s="11">
        <f t="shared" si="5"/>
        <v>20.662062593833003</v>
      </c>
      <c r="G46">
        <v>10</v>
      </c>
      <c r="H46" s="2"/>
      <c r="L46" s="5"/>
      <c r="M46" s="15" t="s">
        <v>13</v>
      </c>
      <c r="N46" s="16">
        <v>3</v>
      </c>
      <c r="O46">
        <v>1934</v>
      </c>
      <c r="P46" s="17">
        <f>P45/P44</f>
        <v>3.9644736660165636E-3</v>
      </c>
      <c r="Q46" s="17" t="s">
        <v>14</v>
      </c>
    </row>
    <row r="47" spans="1:17" ht="15" x14ac:dyDescent="0.2">
      <c r="A47" s="7">
        <v>42620</v>
      </c>
      <c r="B47" s="8" t="s">
        <v>21</v>
      </c>
      <c r="C47" s="9">
        <v>0.47916666666666669</v>
      </c>
      <c r="D47" s="10">
        <v>6157</v>
      </c>
      <c r="E47" s="10">
        <v>1</v>
      </c>
      <c r="F47" s="18">
        <f t="shared" si="5"/>
        <v>8.0313332948377401</v>
      </c>
      <c r="G47">
        <v>10</v>
      </c>
      <c r="H47" s="2"/>
      <c r="L47" s="5"/>
      <c r="M47" s="15">
        <f>10^0</f>
        <v>1</v>
      </c>
      <c r="N47" s="16">
        <v>4</v>
      </c>
      <c r="O47" s="19">
        <v>1930</v>
      </c>
      <c r="P47" s="17"/>
      <c r="Q47" s="17"/>
    </row>
    <row r="48" spans="1:17" x14ac:dyDescent="0.15">
      <c r="A48" s="7">
        <v>42620</v>
      </c>
      <c r="B48" s="8" t="s">
        <v>20</v>
      </c>
      <c r="C48" s="9">
        <v>0.48958333333333331</v>
      </c>
      <c r="D48" s="10">
        <v>7234</v>
      </c>
      <c r="E48" s="10">
        <v>1</v>
      </c>
      <c r="F48" s="11">
        <f t="shared" si="5"/>
        <v>9.436197020441158</v>
      </c>
      <c r="G48">
        <v>10</v>
      </c>
      <c r="H48" s="8"/>
      <c r="I48" s="8"/>
      <c r="J48" s="8"/>
      <c r="K48" s="8"/>
      <c r="L48" s="20"/>
      <c r="M48" s="15"/>
      <c r="N48" s="16">
        <v>5</v>
      </c>
      <c r="O48" s="19">
        <v>1922</v>
      </c>
      <c r="P48" s="17">
        <f>M44/P44</f>
        <v>1.3044231435500634E-3</v>
      </c>
      <c r="Q48" s="17" t="s">
        <v>15</v>
      </c>
    </row>
    <row r="49" spans="1:17" x14ac:dyDescent="0.15">
      <c r="A49" s="7">
        <v>42620</v>
      </c>
      <c r="B49" s="8" t="s">
        <v>22</v>
      </c>
      <c r="C49" s="9">
        <v>0.49652777777777773</v>
      </c>
      <c r="D49" s="10">
        <v>3918</v>
      </c>
      <c r="E49" s="10">
        <v>1</v>
      </c>
      <c r="F49" s="11">
        <f t="shared" si="5"/>
        <v>5.1107298764291489</v>
      </c>
      <c r="G49">
        <v>10</v>
      </c>
      <c r="H49" s="8"/>
      <c r="I49" s="8"/>
      <c r="J49" s="8"/>
      <c r="K49" s="8"/>
      <c r="L49" s="20"/>
      <c r="M49" s="15" t="s">
        <v>16</v>
      </c>
      <c r="N49" s="16">
        <v>6</v>
      </c>
      <c r="O49" s="19">
        <v>1926</v>
      </c>
      <c r="P49" s="17"/>
      <c r="Q49" s="17"/>
    </row>
    <row r="50" spans="1:17" x14ac:dyDescent="0.15">
      <c r="A50" s="7">
        <v>42620</v>
      </c>
      <c r="B50" s="8" t="s">
        <v>23</v>
      </c>
      <c r="C50" s="9">
        <v>0.53472222222222221</v>
      </c>
      <c r="D50" s="10">
        <v>1067</v>
      </c>
      <c r="E50" s="10">
        <v>10</v>
      </c>
      <c r="F50" s="11">
        <f t="shared" si="5"/>
        <v>13.918194941679175</v>
      </c>
      <c r="G50">
        <v>10</v>
      </c>
      <c r="H50" s="8"/>
      <c r="I50" s="8"/>
      <c r="J50" s="8"/>
      <c r="K50" s="8"/>
      <c r="L50" s="20"/>
      <c r="M50" s="21">
        <v>42622</v>
      </c>
      <c r="N50" s="16">
        <v>7</v>
      </c>
      <c r="O50" s="19">
        <v>1924</v>
      </c>
      <c r="P50" s="17"/>
      <c r="Q50" s="17"/>
    </row>
    <row r="51" spans="1:17" x14ac:dyDescent="0.15">
      <c r="A51" s="7">
        <v>42620</v>
      </c>
      <c r="B51" s="8" t="s">
        <v>26</v>
      </c>
      <c r="C51" s="9">
        <v>0.55208333333333337</v>
      </c>
      <c r="D51" s="10">
        <v>4956</v>
      </c>
      <c r="E51" s="10">
        <v>1</v>
      </c>
      <c r="F51" s="11">
        <f t="shared" si="5"/>
        <v>6.4647210994341142</v>
      </c>
      <c r="G51" s="10">
        <v>10</v>
      </c>
      <c r="H51" s="8"/>
      <c r="I51" s="8"/>
      <c r="J51" s="8"/>
      <c r="K51" s="8"/>
      <c r="L51" s="20"/>
      <c r="M51" s="15"/>
      <c r="N51" s="16">
        <v>8</v>
      </c>
      <c r="O51" s="19">
        <v>1926</v>
      </c>
      <c r="P51" s="17"/>
      <c r="Q51" s="17"/>
    </row>
    <row r="52" spans="1:17" x14ac:dyDescent="0.15">
      <c r="A52" s="7">
        <v>42620</v>
      </c>
      <c r="B52" s="8" t="s">
        <v>24</v>
      </c>
      <c r="C52" s="9">
        <v>0.5625</v>
      </c>
      <c r="D52" s="10">
        <v>9516</v>
      </c>
      <c r="E52" s="10">
        <v>1</v>
      </c>
      <c r="F52" s="11">
        <f t="shared" si="5"/>
        <v>12.412890634022403</v>
      </c>
      <c r="G52" s="10">
        <v>10</v>
      </c>
      <c r="H52" s="8"/>
      <c r="I52" s="8"/>
      <c r="J52" s="8"/>
      <c r="K52" s="8"/>
      <c r="L52" s="20"/>
      <c r="M52" s="15"/>
      <c r="N52" s="16">
        <v>9</v>
      </c>
      <c r="O52" s="19">
        <v>1931</v>
      </c>
      <c r="P52" s="17"/>
      <c r="Q52" s="17"/>
    </row>
    <row r="53" spans="1:17" ht="16" thickBot="1" x14ac:dyDescent="0.25">
      <c r="A53" s="7"/>
      <c r="B53" s="8"/>
      <c r="C53" s="2"/>
      <c r="D53" s="2"/>
      <c r="E53" s="2"/>
      <c r="F53" s="11"/>
      <c r="G53" s="4"/>
      <c r="H53" s="2"/>
      <c r="L53" s="5"/>
      <c r="M53" s="22"/>
      <c r="N53" s="23">
        <v>10</v>
      </c>
      <c r="O53" s="24">
        <v>1930</v>
      </c>
      <c r="P53" s="24"/>
      <c r="Q53" s="24"/>
    </row>
    <row r="55" spans="1:17" ht="14" thickBot="1" x14ac:dyDescent="0.2"/>
    <row r="56" spans="1:17" x14ac:dyDescent="0.15">
      <c r="A56" s="7">
        <v>42634</v>
      </c>
      <c r="B56" s="8" t="s">
        <v>52</v>
      </c>
      <c r="C56" s="9">
        <v>0.59027777777777779</v>
      </c>
      <c r="D56" s="10">
        <v>1412</v>
      </c>
      <c r="E56" s="53">
        <v>10</v>
      </c>
      <c r="F56" s="11">
        <f>D56*$P$61*(E56/$M$60)</f>
        <v>18.14499118266113</v>
      </c>
      <c r="G56">
        <v>10</v>
      </c>
      <c r="H56" s="8"/>
      <c r="L56" s="5"/>
      <c r="M56" s="12" t="s">
        <v>8</v>
      </c>
      <c r="N56" s="13"/>
      <c r="O56" s="14" t="s">
        <v>9</v>
      </c>
      <c r="P56" s="14" t="s">
        <v>10</v>
      </c>
      <c r="Q56" s="14"/>
    </row>
    <row r="57" spans="1:17" x14ac:dyDescent="0.15">
      <c r="A57" s="7">
        <v>42634</v>
      </c>
      <c r="B57" s="8" t="s">
        <v>23</v>
      </c>
      <c r="C57" s="9">
        <v>0.64583333333333337</v>
      </c>
      <c r="D57" s="10">
        <v>868</v>
      </c>
      <c r="E57" s="53">
        <v>10</v>
      </c>
      <c r="F57" s="11">
        <f t="shared" ref="F57:F58" si="6">D57*$P$61*(E57/$M$60)</f>
        <v>11.154286364412084</v>
      </c>
      <c r="G57">
        <v>10</v>
      </c>
      <c r="H57" s="8"/>
      <c r="L57" s="5"/>
      <c r="M57" s="15">
        <v>2.5099999999999998</v>
      </c>
      <c r="N57" s="16">
        <v>1</v>
      </c>
      <c r="O57">
        <v>1946</v>
      </c>
      <c r="P57" s="17">
        <f>AVERAGE(O57:O65)</f>
        <v>1953.2222222222222</v>
      </c>
      <c r="Q57" s="17" t="s">
        <v>11</v>
      </c>
    </row>
    <row r="58" spans="1:17" x14ac:dyDescent="0.15">
      <c r="A58" s="7">
        <v>42634</v>
      </c>
      <c r="B58" s="8" t="s">
        <v>26</v>
      </c>
      <c r="C58" s="9">
        <v>0.66319444444444442</v>
      </c>
      <c r="D58" s="10">
        <v>687</v>
      </c>
      <c r="E58" s="53">
        <v>10</v>
      </c>
      <c r="F58" s="11">
        <f t="shared" si="6"/>
        <v>8.828334945104956</v>
      </c>
      <c r="G58" s="10">
        <v>10</v>
      </c>
      <c r="H58" s="8"/>
      <c r="L58" s="5"/>
      <c r="M58" s="15" t="s">
        <v>25</v>
      </c>
      <c r="N58" s="16">
        <v>2</v>
      </c>
      <c r="O58">
        <v>1948</v>
      </c>
      <c r="P58" s="17">
        <f>SQRT(COUNT(O57:O65)/(COUNT(O57:O65)-1))*STDEVP(O57:O65)</f>
        <v>5.2625511346156477</v>
      </c>
      <c r="Q58" s="17" t="s">
        <v>12</v>
      </c>
    </row>
    <row r="59" spans="1:17" ht="15" x14ac:dyDescent="0.2">
      <c r="A59" s="7"/>
      <c r="B59" s="8"/>
      <c r="C59" s="9"/>
      <c r="D59" s="10"/>
      <c r="E59" s="10"/>
      <c r="F59" s="11"/>
      <c r="H59" s="2"/>
      <c r="L59" s="5"/>
      <c r="M59" s="15" t="s">
        <v>13</v>
      </c>
      <c r="N59" s="16">
        <v>3</v>
      </c>
      <c r="O59">
        <v>1957</v>
      </c>
      <c r="P59" s="17">
        <f>P58/P57</f>
        <v>2.6942920650515293E-3</v>
      </c>
      <c r="Q59" s="17" t="s">
        <v>14</v>
      </c>
    </row>
    <row r="60" spans="1:17" ht="15" x14ac:dyDescent="0.2">
      <c r="A60" s="7"/>
      <c r="B60" s="8"/>
      <c r="C60" s="9"/>
      <c r="D60" s="10"/>
      <c r="E60" s="10"/>
      <c r="F60" s="18"/>
      <c r="H60" s="2"/>
      <c r="L60" s="5"/>
      <c r="M60" s="15">
        <f>10^0</f>
        <v>1</v>
      </c>
      <c r="N60" s="16">
        <v>4</v>
      </c>
      <c r="O60" s="19">
        <v>1959</v>
      </c>
      <c r="P60" s="17"/>
      <c r="Q60" s="17"/>
    </row>
    <row r="61" spans="1:17" x14ac:dyDescent="0.15">
      <c r="H61" s="8"/>
      <c r="I61" s="8"/>
      <c r="J61" s="8"/>
      <c r="K61" s="8"/>
      <c r="L61" s="20"/>
      <c r="M61" s="15"/>
      <c r="N61" s="16">
        <v>5</v>
      </c>
      <c r="O61" s="19">
        <v>1954</v>
      </c>
      <c r="P61" s="17">
        <f>M57/P57</f>
        <v>1.285056032766369E-3</v>
      </c>
      <c r="Q61" s="17" t="s">
        <v>15</v>
      </c>
    </row>
    <row r="62" spans="1:17" x14ac:dyDescent="0.15">
      <c r="A62" s="7"/>
      <c r="B62" s="8"/>
      <c r="C62" s="9"/>
      <c r="D62" s="10"/>
      <c r="E62" s="10"/>
      <c r="F62" s="11"/>
      <c r="H62" s="8"/>
      <c r="I62" s="8"/>
      <c r="J62" s="8"/>
      <c r="K62" s="8"/>
      <c r="L62" s="20"/>
      <c r="M62" s="15" t="s">
        <v>16</v>
      </c>
      <c r="N62" s="16">
        <v>6</v>
      </c>
      <c r="O62" s="19">
        <v>1959</v>
      </c>
      <c r="P62" s="17"/>
      <c r="Q62" s="17"/>
    </row>
    <row r="63" spans="1:17" x14ac:dyDescent="0.15">
      <c r="H63" s="8"/>
      <c r="I63" s="8"/>
      <c r="J63" s="8"/>
      <c r="K63" s="8"/>
      <c r="L63" s="20"/>
      <c r="M63" s="21">
        <v>42635</v>
      </c>
      <c r="N63" s="16">
        <v>7</v>
      </c>
      <c r="O63" s="19">
        <v>1948</v>
      </c>
      <c r="P63" s="17"/>
      <c r="Q63" s="17"/>
    </row>
    <row r="64" spans="1:17" x14ac:dyDescent="0.15">
      <c r="H64" s="8"/>
      <c r="I64" s="8"/>
      <c r="J64" s="8"/>
      <c r="K64" s="8"/>
      <c r="L64" s="20"/>
      <c r="M64" s="15"/>
      <c r="N64" s="16">
        <v>8</v>
      </c>
      <c r="O64" s="19">
        <v>1958</v>
      </c>
      <c r="P64" s="17"/>
      <c r="Q64" s="17"/>
    </row>
    <row r="65" spans="1:17" x14ac:dyDescent="0.15">
      <c r="A65" s="7"/>
      <c r="B65" s="8"/>
      <c r="C65" s="9"/>
      <c r="D65" s="10"/>
      <c r="E65" s="10"/>
      <c r="F65" s="11"/>
      <c r="G65" s="10"/>
      <c r="H65" s="8"/>
      <c r="I65" s="8"/>
      <c r="J65" s="8"/>
      <c r="K65" s="8"/>
      <c r="L65" s="20"/>
      <c r="M65" s="15"/>
      <c r="N65" s="16">
        <v>9</v>
      </c>
      <c r="O65" s="19">
        <v>1950</v>
      </c>
      <c r="P65" s="17"/>
      <c r="Q65" s="17"/>
    </row>
    <row r="66" spans="1:17" ht="16" thickBot="1" x14ac:dyDescent="0.25">
      <c r="A66" s="7"/>
      <c r="B66" s="8"/>
      <c r="C66" s="2"/>
      <c r="D66" s="2"/>
      <c r="E66" s="2"/>
      <c r="F66" s="11"/>
      <c r="G66" s="4"/>
      <c r="H66" s="2"/>
      <c r="L66" s="5"/>
      <c r="M66" s="22"/>
      <c r="N66" s="23">
        <v>10</v>
      </c>
      <c r="O66" s="24">
        <v>1951</v>
      </c>
      <c r="P66" s="24"/>
      <c r="Q66" s="24"/>
    </row>
    <row r="67" spans="1:17" x14ac:dyDescent="0.15">
      <c r="A67" s="7">
        <v>42634</v>
      </c>
      <c r="B67" s="8" t="s">
        <v>17</v>
      </c>
      <c r="C67" s="9">
        <v>0.4375</v>
      </c>
      <c r="D67" s="10">
        <v>6603</v>
      </c>
      <c r="E67" s="10">
        <v>1</v>
      </c>
      <c r="F67" s="11">
        <f>D67*$P$72*(E67/$M$71)</f>
        <v>7.8669579030976955</v>
      </c>
      <c r="G67">
        <v>10</v>
      </c>
      <c r="H67" s="8"/>
      <c r="L67" s="5"/>
      <c r="M67" s="12" t="s">
        <v>8</v>
      </c>
      <c r="N67" s="13"/>
      <c r="O67" s="14" t="s">
        <v>9</v>
      </c>
      <c r="P67" s="14" t="s">
        <v>10</v>
      </c>
      <c r="Q67" s="14"/>
    </row>
    <row r="68" spans="1:17" x14ac:dyDescent="0.15">
      <c r="A68" s="7">
        <v>42634</v>
      </c>
      <c r="B68" s="8" t="s">
        <v>18</v>
      </c>
      <c r="C68" s="9">
        <v>0.44791666666666669</v>
      </c>
      <c r="D68" s="10">
        <v>5652</v>
      </c>
      <c r="E68" s="10">
        <v>10</v>
      </c>
      <c r="F68" s="11">
        <f t="shared" ref="F68:F73" si="7">D68*$P$72*(E68/$M$71)</f>
        <v>67.339158061953924</v>
      </c>
      <c r="G68">
        <v>10</v>
      </c>
      <c r="H68" s="8"/>
      <c r="L68" s="5"/>
      <c r="M68" s="15">
        <v>1000</v>
      </c>
      <c r="N68" s="16">
        <v>1</v>
      </c>
      <c r="O68">
        <v>8395</v>
      </c>
      <c r="P68" s="17">
        <f>AVERAGE(O68:O76)</f>
        <v>8393.3333333333339</v>
      </c>
      <c r="Q68" s="17" t="s">
        <v>11</v>
      </c>
    </row>
    <row r="69" spans="1:17" x14ac:dyDescent="0.15">
      <c r="A69" s="7">
        <v>42634</v>
      </c>
      <c r="B69" s="8" t="s">
        <v>19</v>
      </c>
      <c r="C69" s="9">
        <v>0.45833333333333331</v>
      </c>
      <c r="D69" s="10">
        <v>5976</v>
      </c>
      <c r="E69" s="10">
        <v>1</v>
      </c>
      <c r="F69" s="11">
        <f t="shared" si="7"/>
        <v>7.1199364575059567</v>
      </c>
      <c r="G69">
        <v>10</v>
      </c>
      <c r="H69" s="8"/>
      <c r="L69" s="5"/>
      <c r="M69" s="15" t="s">
        <v>25</v>
      </c>
      <c r="N69" s="16">
        <v>2</v>
      </c>
      <c r="O69">
        <v>8407</v>
      </c>
      <c r="P69" s="17">
        <f>SQRT(COUNT(O68:O76)/(COUNT(O68:O76)-1))*STDEVP(O68:O76)</f>
        <v>6.0415229867972853</v>
      </c>
      <c r="Q69" s="17" t="s">
        <v>12</v>
      </c>
    </row>
    <row r="70" spans="1:17" ht="15" x14ac:dyDescent="0.2">
      <c r="A70" s="7">
        <v>42634</v>
      </c>
      <c r="B70" s="8" t="s">
        <v>20</v>
      </c>
      <c r="C70" s="9">
        <v>0.53125</v>
      </c>
      <c r="D70" s="10">
        <v>2551</v>
      </c>
      <c r="E70" s="10">
        <v>10</v>
      </c>
      <c r="F70" s="11">
        <f t="shared" si="7"/>
        <v>30.393169181890386</v>
      </c>
      <c r="G70">
        <v>10</v>
      </c>
      <c r="H70" s="2"/>
      <c r="L70" s="5"/>
      <c r="M70" s="15" t="s">
        <v>13</v>
      </c>
      <c r="N70" s="16">
        <v>3</v>
      </c>
      <c r="O70">
        <v>8396</v>
      </c>
      <c r="P70" s="17">
        <f>P69/P68</f>
        <v>7.1980019699729363E-4</v>
      </c>
      <c r="Q70" s="17" t="s">
        <v>14</v>
      </c>
    </row>
    <row r="71" spans="1:17" ht="15" x14ac:dyDescent="0.2">
      <c r="A71" s="7">
        <v>42634</v>
      </c>
      <c r="B71" s="8" t="s">
        <v>21</v>
      </c>
      <c r="C71" s="9">
        <v>0.55555555555555558</v>
      </c>
      <c r="D71" s="10">
        <v>2367</v>
      </c>
      <c r="E71" s="10">
        <v>10</v>
      </c>
      <c r="F71" s="11">
        <f t="shared" si="7"/>
        <v>28.200953137410643</v>
      </c>
      <c r="G71">
        <v>10</v>
      </c>
      <c r="H71" s="2"/>
      <c r="J71" s="55"/>
      <c r="L71" s="5"/>
      <c r="M71" s="54">
        <v>100</v>
      </c>
      <c r="N71" s="16">
        <v>4</v>
      </c>
      <c r="O71" s="19">
        <v>8392</v>
      </c>
      <c r="P71" s="17"/>
      <c r="Q71" s="17"/>
    </row>
    <row r="72" spans="1:17" x14ac:dyDescent="0.15">
      <c r="A72" s="7">
        <v>42634</v>
      </c>
      <c r="B72" s="8" t="s">
        <v>22</v>
      </c>
      <c r="C72" s="9">
        <v>0.60069444444444442</v>
      </c>
      <c r="D72" s="10">
        <v>6502</v>
      </c>
      <c r="E72" s="10">
        <v>10</v>
      </c>
      <c r="F72" s="11">
        <f t="shared" si="7"/>
        <v>77.466243050039708</v>
      </c>
      <c r="G72">
        <v>10</v>
      </c>
      <c r="H72" s="8"/>
      <c r="I72" s="8"/>
      <c r="J72" s="8"/>
      <c r="K72" s="8"/>
      <c r="L72" s="20"/>
      <c r="M72" s="15"/>
      <c r="N72" s="16">
        <v>5</v>
      </c>
      <c r="O72" s="19">
        <v>8390</v>
      </c>
      <c r="P72" s="17">
        <f>M68/P68</f>
        <v>0.11914217633042096</v>
      </c>
      <c r="Q72" s="17" t="s">
        <v>15</v>
      </c>
    </row>
    <row r="73" spans="1:17" x14ac:dyDescent="0.15">
      <c r="A73" s="7">
        <v>42634</v>
      </c>
      <c r="B73" s="8" t="s">
        <v>24</v>
      </c>
      <c r="C73" s="9">
        <v>0.67361111111111116</v>
      </c>
      <c r="D73" s="10">
        <v>1695</v>
      </c>
      <c r="E73" s="10">
        <v>10</v>
      </c>
      <c r="F73" s="11">
        <f t="shared" si="7"/>
        <v>20.194598888006354</v>
      </c>
      <c r="G73" s="10">
        <v>10</v>
      </c>
      <c r="H73" s="8"/>
      <c r="I73" s="8"/>
      <c r="J73" s="8"/>
      <c r="K73" s="8"/>
      <c r="L73" s="20"/>
      <c r="M73" s="15" t="s">
        <v>16</v>
      </c>
      <c r="N73" s="16">
        <v>6</v>
      </c>
      <c r="O73" s="19">
        <v>8392</v>
      </c>
      <c r="P73" s="17"/>
      <c r="Q73" s="17"/>
    </row>
    <row r="74" spans="1:17" ht="15" x14ac:dyDescent="0.2">
      <c r="A74" s="7"/>
      <c r="B74" s="8"/>
      <c r="C74" s="2"/>
      <c r="D74" s="2"/>
      <c r="E74" s="2"/>
      <c r="F74" s="11"/>
      <c r="G74" s="4"/>
      <c r="H74" s="8"/>
      <c r="I74" s="8"/>
      <c r="J74" s="8"/>
      <c r="K74" s="8"/>
      <c r="L74" s="20"/>
      <c r="M74" s="21">
        <v>42635</v>
      </c>
      <c r="N74" s="16">
        <v>7</v>
      </c>
      <c r="O74" s="19">
        <v>8394</v>
      </c>
      <c r="P74" s="17"/>
      <c r="Q74" s="17"/>
    </row>
    <row r="75" spans="1:17" x14ac:dyDescent="0.15">
      <c r="H75" s="8"/>
      <c r="I75" s="8"/>
      <c r="J75" s="8"/>
      <c r="K75" s="8"/>
      <c r="L75" s="20"/>
      <c r="M75" s="15"/>
      <c r="N75" s="16">
        <v>8</v>
      </c>
      <c r="O75" s="19">
        <v>8387</v>
      </c>
      <c r="P75" s="17"/>
      <c r="Q75" s="17"/>
    </row>
    <row r="76" spans="1:17" x14ac:dyDescent="0.15">
      <c r="H76" s="8"/>
      <c r="I76" s="8"/>
      <c r="J76" s="8"/>
      <c r="K76" s="8"/>
      <c r="L76" s="20"/>
      <c r="M76" s="15"/>
      <c r="N76" s="16">
        <v>9</v>
      </c>
      <c r="O76" s="19">
        <v>8387</v>
      </c>
      <c r="P76" s="17"/>
      <c r="Q76" s="17"/>
    </row>
    <row r="77" spans="1:17" ht="16" thickBot="1" x14ac:dyDescent="0.25">
      <c r="H77" s="2"/>
      <c r="L77" s="5"/>
      <c r="M77" s="22"/>
      <c r="N77" s="23">
        <v>10</v>
      </c>
      <c r="O77" s="24">
        <v>8375</v>
      </c>
      <c r="P77" s="24"/>
      <c r="Q77" s="24"/>
    </row>
    <row r="79" spans="1:17" ht="14" thickBot="1" x14ac:dyDescent="0.2"/>
    <row r="80" spans="1:17" x14ac:dyDescent="0.15">
      <c r="A80" s="7">
        <v>42648</v>
      </c>
      <c r="B80" s="8" t="s">
        <v>24</v>
      </c>
      <c r="C80" s="9">
        <v>0.35416666666666669</v>
      </c>
      <c r="D80" s="10">
        <v>290</v>
      </c>
      <c r="E80" s="10">
        <v>10</v>
      </c>
      <c r="F80" s="11">
        <f>D80*$P$85*(E80/$M$84)</f>
        <v>3.7104100589034887</v>
      </c>
      <c r="G80">
        <v>10</v>
      </c>
      <c r="H80" s="8"/>
      <c r="L80" s="5"/>
      <c r="M80" s="12" t="s">
        <v>8</v>
      </c>
      <c r="N80" s="13"/>
      <c r="O80" s="14" t="s">
        <v>9</v>
      </c>
      <c r="P80" s="14" t="s">
        <v>10</v>
      </c>
      <c r="Q80" s="14"/>
    </row>
    <row r="81" spans="1:17" x14ac:dyDescent="0.15">
      <c r="A81" s="7">
        <v>42648</v>
      </c>
      <c r="B81" s="8" t="s">
        <v>26</v>
      </c>
      <c r="C81" s="9">
        <v>0.36458333333333331</v>
      </c>
      <c r="D81" s="10">
        <v>757</v>
      </c>
      <c r="E81" s="10">
        <v>10</v>
      </c>
      <c r="F81" s="11">
        <f t="shared" ref="F81:F89" si="8">D81*$P$85*(E81/$M$84)</f>
        <v>9.6854497054825544</v>
      </c>
      <c r="G81">
        <v>10</v>
      </c>
      <c r="H81" s="8"/>
      <c r="L81" s="5"/>
      <c r="M81" s="15">
        <v>2.5099999999999998</v>
      </c>
      <c r="N81" s="16">
        <v>1</v>
      </c>
      <c r="O81">
        <v>1957</v>
      </c>
      <c r="P81" s="17">
        <f>AVERAGE(O81:O89)</f>
        <v>1961.7777777777778</v>
      </c>
      <c r="Q81" s="17" t="s">
        <v>11</v>
      </c>
    </row>
    <row r="82" spans="1:17" x14ac:dyDescent="0.15">
      <c r="A82" s="7">
        <v>42648</v>
      </c>
      <c r="B82" s="8" t="s">
        <v>23</v>
      </c>
      <c r="C82" s="9">
        <v>0.37847222222222227</v>
      </c>
      <c r="D82" s="10">
        <v>726</v>
      </c>
      <c r="E82" s="10">
        <v>10</v>
      </c>
      <c r="F82" s="11">
        <f t="shared" si="8"/>
        <v>9.2888196647032153</v>
      </c>
      <c r="G82">
        <v>10</v>
      </c>
      <c r="H82" s="8"/>
      <c r="L82" s="5"/>
      <c r="M82" s="15" t="s">
        <v>25</v>
      </c>
      <c r="N82" s="16">
        <v>2</v>
      </c>
      <c r="O82">
        <v>1956</v>
      </c>
      <c r="P82" s="17">
        <f>SQRT(COUNT(O81:O89)/(COUNT(O81:O89)-1))*STDEVP(O81:O89)</f>
        <v>5.5176484524156164</v>
      </c>
      <c r="Q82" s="17" t="s">
        <v>12</v>
      </c>
    </row>
    <row r="83" spans="1:17" ht="15" x14ac:dyDescent="0.2">
      <c r="A83" s="7">
        <v>42648</v>
      </c>
      <c r="B83" s="8" t="s">
        <v>22</v>
      </c>
      <c r="C83" s="9">
        <v>0.40972222222222227</v>
      </c>
      <c r="D83" s="10">
        <v>742</v>
      </c>
      <c r="E83" s="10">
        <v>10</v>
      </c>
      <c r="F83" s="11">
        <f t="shared" si="8"/>
        <v>9.4935319438151335</v>
      </c>
      <c r="G83">
        <v>10</v>
      </c>
      <c r="H83" s="2"/>
      <c r="L83" s="5"/>
      <c r="M83" s="15" t="s">
        <v>13</v>
      </c>
      <c r="N83" s="16">
        <v>3</v>
      </c>
      <c r="O83">
        <v>1967</v>
      </c>
      <c r="P83" s="17">
        <f>P82/P81</f>
        <v>2.8125756723912862E-3</v>
      </c>
      <c r="Q83" s="17" t="s">
        <v>14</v>
      </c>
    </row>
    <row r="84" spans="1:17" ht="15" x14ac:dyDescent="0.2">
      <c r="A84" s="7">
        <v>42648</v>
      </c>
      <c r="B84" s="8" t="s">
        <v>52</v>
      </c>
      <c r="C84" s="9">
        <v>0.41666666666666669</v>
      </c>
      <c r="D84" s="10">
        <v>522</v>
      </c>
      <c r="E84" s="10">
        <v>10</v>
      </c>
      <c r="F84" s="11">
        <f t="shared" si="8"/>
        <v>6.6787381060262794</v>
      </c>
      <c r="G84">
        <v>10</v>
      </c>
      <c r="H84" s="2"/>
      <c r="L84" s="5"/>
      <c r="M84" s="15">
        <f>10^0</f>
        <v>1</v>
      </c>
      <c r="N84" s="16">
        <v>4</v>
      </c>
      <c r="O84" s="19">
        <v>1966</v>
      </c>
      <c r="P84" s="17"/>
      <c r="Q84" s="17"/>
    </row>
    <row r="85" spans="1:17" x14ac:dyDescent="0.15">
      <c r="A85" s="7">
        <v>42648</v>
      </c>
      <c r="B85" s="8" t="s">
        <v>21</v>
      </c>
      <c r="C85" s="9">
        <v>0.43055555555555558</v>
      </c>
      <c r="D85" s="10">
        <v>176</v>
      </c>
      <c r="E85" s="10">
        <v>100</v>
      </c>
      <c r="F85" s="11">
        <f t="shared" si="8"/>
        <v>22.518350702310826</v>
      </c>
      <c r="G85">
        <v>10</v>
      </c>
      <c r="H85" s="8"/>
      <c r="I85" s="8"/>
      <c r="J85" s="8"/>
      <c r="K85" s="8"/>
      <c r="L85" s="20"/>
      <c r="M85" s="15"/>
      <c r="N85" s="16">
        <v>5</v>
      </c>
      <c r="O85" s="19">
        <v>1966</v>
      </c>
      <c r="P85" s="17">
        <f>M81/P81</f>
        <v>1.2794517444494789E-3</v>
      </c>
      <c r="Q85" s="17" t="s">
        <v>15</v>
      </c>
    </row>
    <row r="86" spans="1:17" x14ac:dyDescent="0.15">
      <c r="A86" s="7">
        <v>42648</v>
      </c>
      <c r="B86" s="8" t="s">
        <v>20</v>
      </c>
      <c r="C86" s="9">
        <v>0.44791666666666669</v>
      </c>
      <c r="D86" s="10">
        <v>1081</v>
      </c>
      <c r="E86" s="10">
        <v>10</v>
      </c>
      <c r="F86" s="11">
        <f t="shared" si="8"/>
        <v>13.830873357498866</v>
      </c>
      <c r="G86">
        <v>10</v>
      </c>
      <c r="H86" s="8"/>
      <c r="I86" s="8"/>
      <c r="J86" s="8"/>
      <c r="K86" s="8"/>
      <c r="L86" s="20"/>
      <c r="M86" s="15" t="s">
        <v>16</v>
      </c>
      <c r="N86" s="16">
        <v>6</v>
      </c>
      <c r="O86" s="19">
        <v>1963</v>
      </c>
      <c r="P86" s="17"/>
      <c r="Q86" s="17"/>
    </row>
    <row r="87" spans="1:17" x14ac:dyDescent="0.15">
      <c r="A87" s="7">
        <v>42648</v>
      </c>
      <c r="B87" s="8" t="s">
        <v>19</v>
      </c>
      <c r="C87" s="9">
        <v>0.47569444444444442</v>
      </c>
      <c r="D87" s="10">
        <v>169</v>
      </c>
      <c r="E87" s="10">
        <v>100</v>
      </c>
      <c r="F87" s="11">
        <f t="shared" si="8"/>
        <v>21.622734481196193</v>
      </c>
      <c r="G87">
        <v>10</v>
      </c>
      <c r="H87" s="8"/>
      <c r="I87" s="8"/>
      <c r="J87" s="8"/>
      <c r="K87" s="8"/>
      <c r="L87" s="20"/>
      <c r="M87" s="21">
        <v>42649</v>
      </c>
      <c r="N87" s="16">
        <v>7</v>
      </c>
      <c r="O87" s="19">
        <v>1967</v>
      </c>
      <c r="P87" s="17"/>
      <c r="Q87" s="17"/>
    </row>
    <row r="88" spans="1:17" x14ac:dyDescent="0.15">
      <c r="A88" s="7">
        <v>42648</v>
      </c>
      <c r="B88" s="8" t="s">
        <v>18</v>
      </c>
      <c r="C88" s="9">
        <v>0.4861111111111111</v>
      </c>
      <c r="D88" s="10">
        <v>604</v>
      </c>
      <c r="E88" s="10">
        <v>100</v>
      </c>
      <c r="F88" s="11">
        <f t="shared" si="8"/>
        <v>77.278885364748533</v>
      </c>
      <c r="G88" s="10">
        <v>10</v>
      </c>
      <c r="H88" s="8" t="s">
        <v>56</v>
      </c>
      <c r="I88" s="8"/>
      <c r="J88" s="8"/>
      <c r="K88" s="8"/>
      <c r="L88" s="20"/>
      <c r="M88" s="15"/>
      <c r="N88" s="16">
        <v>8</v>
      </c>
      <c r="O88" s="19">
        <v>1962</v>
      </c>
      <c r="P88" s="17"/>
      <c r="Q88" s="17"/>
    </row>
    <row r="89" spans="1:17" x14ac:dyDescent="0.15">
      <c r="A89" s="7">
        <v>42648</v>
      </c>
      <c r="B89" s="8" t="s">
        <v>17</v>
      </c>
      <c r="C89" s="9">
        <v>0.50694444444444442</v>
      </c>
      <c r="D89" s="10">
        <v>549</v>
      </c>
      <c r="E89" s="10">
        <v>10</v>
      </c>
      <c r="F89" s="11">
        <f t="shared" si="8"/>
        <v>7.0241900770276384</v>
      </c>
      <c r="G89" s="10">
        <v>10</v>
      </c>
      <c r="I89" s="8"/>
      <c r="J89" s="8"/>
      <c r="K89" s="8"/>
      <c r="L89" s="20"/>
      <c r="M89" s="15"/>
      <c r="N89" s="16">
        <v>9</v>
      </c>
      <c r="O89" s="19">
        <v>1952</v>
      </c>
      <c r="P89" s="17"/>
      <c r="Q89" s="17"/>
    </row>
    <row r="90" spans="1:17" ht="16" thickBot="1" x14ac:dyDescent="0.25">
      <c r="A90" s="7"/>
      <c r="B90" s="8"/>
      <c r="C90" s="2"/>
      <c r="D90" s="2"/>
      <c r="E90" s="2"/>
      <c r="F90" s="11"/>
      <c r="G90" s="4"/>
      <c r="H90" s="2"/>
      <c r="L90" s="5"/>
      <c r="M90" s="22"/>
      <c r="N90" s="23">
        <v>10</v>
      </c>
      <c r="O90" s="24">
        <v>1962</v>
      </c>
      <c r="P90" s="24"/>
      <c r="Q90" s="24"/>
    </row>
    <row r="91" spans="1:17" x14ac:dyDescent="0.15">
      <c r="M91" s="12" t="s">
        <v>8</v>
      </c>
      <c r="N91" s="13"/>
      <c r="O91" s="14" t="s">
        <v>9</v>
      </c>
      <c r="P91" s="14" t="s">
        <v>10</v>
      </c>
      <c r="Q91" s="14"/>
    </row>
    <row r="92" spans="1:17" x14ac:dyDescent="0.15">
      <c r="M92" s="15">
        <v>1000</v>
      </c>
      <c r="N92" s="16">
        <v>1</v>
      </c>
      <c r="P92" s="17" t="e">
        <f>AVERAGE(O92:O100)</f>
        <v>#DIV/0!</v>
      </c>
      <c r="Q92" s="17" t="s">
        <v>11</v>
      </c>
    </row>
    <row r="93" spans="1:17" x14ac:dyDescent="0.15">
      <c r="M93" s="15" t="s">
        <v>25</v>
      </c>
      <c r="N93" s="16">
        <v>2</v>
      </c>
      <c r="P93" s="17" t="e">
        <f>SQRT(COUNT(O92:O100)/(COUNT(O92:O100)-1))*STDEVP(O92:O100)</f>
        <v>#DIV/0!</v>
      </c>
      <c r="Q93" s="17" t="s">
        <v>12</v>
      </c>
    </row>
    <row r="94" spans="1:17" x14ac:dyDescent="0.15">
      <c r="M94" s="15" t="s">
        <v>13</v>
      </c>
      <c r="N94" s="16">
        <v>3</v>
      </c>
      <c r="P94" s="17" t="e">
        <f>P93/P92</f>
        <v>#DIV/0!</v>
      </c>
      <c r="Q94" s="17" t="s">
        <v>14</v>
      </c>
    </row>
    <row r="95" spans="1:17" x14ac:dyDescent="0.15">
      <c r="M95" s="54">
        <v>100</v>
      </c>
      <c r="N95" s="16">
        <v>4</v>
      </c>
      <c r="O95" s="19"/>
      <c r="P95" s="17"/>
      <c r="Q95" s="17"/>
    </row>
    <row r="96" spans="1:17" x14ac:dyDescent="0.15">
      <c r="M96" s="15"/>
      <c r="N96" s="16">
        <v>5</v>
      </c>
      <c r="O96" s="19"/>
      <c r="P96" s="17" t="e">
        <f>M92/P92</f>
        <v>#DIV/0!</v>
      </c>
      <c r="Q96" s="17" t="s">
        <v>15</v>
      </c>
    </row>
    <row r="97" spans="1:17" x14ac:dyDescent="0.15">
      <c r="M97" s="15" t="s">
        <v>16</v>
      </c>
      <c r="N97" s="16">
        <v>6</v>
      </c>
      <c r="O97" s="19"/>
      <c r="P97" s="17"/>
      <c r="Q97" s="17"/>
    </row>
    <row r="98" spans="1:17" x14ac:dyDescent="0.15">
      <c r="M98" s="21">
        <v>42649</v>
      </c>
      <c r="N98" s="16">
        <v>7</v>
      </c>
      <c r="O98" s="19"/>
      <c r="P98" s="17"/>
      <c r="Q98" s="17"/>
    </row>
    <row r="99" spans="1:17" x14ac:dyDescent="0.15">
      <c r="M99" s="15"/>
      <c r="N99" s="16">
        <v>8</v>
      </c>
      <c r="O99" s="19"/>
      <c r="P99" s="17"/>
      <c r="Q99" s="17"/>
    </row>
    <row r="100" spans="1:17" x14ac:dyDescent="0.15">
      <c r="M100" s="15"/>
      <c r="N100" s="16">
        <v>9</v>
      </c>
      <c r="O100" s="19"/>
      <c r="P100" s="17"/>
      <c r="Q100" s="17"/>
    </row>
    <row r="101" spans="1:17" ht="14" thickBot="1" x14ac:dyDescent="0.2">
      <c r="M101" s="22"/>
      <c r="N101" s="23">
        <v>10</v>
      </c>
      <c r="O101" s="24"/>
      <c r="P101" s="24"/>
      <c r="Q101" s="24"/>
    </row>
    <row r="103" spans="1:17" ht="14" thickBot="1" x14ac:dyDescent="0.2"/>
    <row r="104" spans="1:17" x14ac:dyDescent="0.15">
      <c r="A104" s="7">
        <v>42662</v>
      </c>
      <c r="B104" s="8" t="s">
        <v>17</v>
      </c>
      <c r="C104" s="9">
        <v>0.41319444444444442</v>
      </c>
      <c r="D104" s="10">
        <v>681</v>
      </c>
      <c r="E104" s="10">
        <v>10</v>
      </c>
      <c r="F104" s="11">
        <f>D104*$P$109*(E104/$M$108)</f>
        <v>8.943024066968956</v>
      </c>
      <c r="G104">
        <v>10</v>
      </c>
      <c r="H104" s="8"/>
      <c r="L104" s="5"/>
      <c r="M104" s="12" t="s">
        <v>8</v>
      </c>
      <c r="N104" s="13"/>
      <c r="O104" s="14" t="s">
        <v>9</v>
      </c>
      <c r="P104" s="14" t="s">
        <v>10</v>
      </c>
      <c r="Q104" s="14"/>
    </row>
    <row r="105" spans="1:17" x14ac:dyDescent="0.15">
      <c r="A105" s="7">
        <v>42662</v>
      </c>
      <c r="B105" s="8" t="s">
        <v>18</v>
      </c>
      <c r="C105" s="9">
        <v>0.44791666666666669</v>
      </c>
      <c r="D105" s="10">
        <v>557</v>
      </c>
      <c r="E105" s="10">
        <v>100</v>
      </c>
      <c r="F105" s="11">
        <f>D105*$P$120*(E105/$M$119)</f>
        <v>68.29049000776493</v>
      </c>
      <c r="G105">
        <v>10</v>
      </c>
      <c r="H105" s="8"/>
      <c r="L105" s="5"/>
      <c r="M105" s="15">
        <v>2.5099999999999998</v>
      </c>
      <c r="N105" s="16">
        <v>1</v>
      </c>
      <c r="O105">
        <v>1906</v>
      </c>
      <c r="P105" s="17">
        <f>AVERAGE(O105:O113)</f>
        <v>1911.3333333333333</v>
      </c>
      <c r="Q105" s="17" t="s">
        <v>11</v>
      </c>
    </row>
    <row r="106" spans="1:17" x14ac:dyDescent="0.15">
      <c r="A106" s="7">
        <v>42662</v>
      </c>
      <c r="B106" s="8" t="s">
        <v>19</v>
      </c>
      <c r="C106" s="9">
        <v>0.45833333333333331</v>
      </c>
      <c r="D106" s="10">
        <v>968</v>
      </c>
      <c r="E106" s="10">
        <v>10</v>
      </c>
      <c r="F106" s="11">
        <f>D106*$P$109*(E106/$M$108)</f>
        <v>12.711963725148237</v>
      </c>
      <c r="G106">
        <v>10</v>
      </c>
      <c r="H106" s="8"/>
      <c r="L106" s="5"/>
      <c r="M106" s="15" t="s">
        <v>25</v>
      </c>
      <c r="N106" s="16">
        <v>2</v>
      </c>
      <c r="O106">
        <v>1910</v>
      </c>
      <c r="P106" s="17">
        <f>SQRT(COUNT(O105:O113)/(COUNT(O105:O113)-1))*STDEVP(O105:O113)</f>
        <v>3.1622776601683786</v>
      </c>
      <c r="Q106" s="17" t="s">
        <v>12</v>
      </c>
    </row>
    <row r="107" spans="1:17" ht="15" x14ac:dyDescent="0.2">
      <c r="A107" s="7">
        <v>42662</v>
      </c>
      <c r="B107" s="8" t="s">
        <v>20</v>
      </c>
      <c r="C107" s="9">
        <v>0.51041666666666663</v>
      </c>
      <c r="D107" s="10">
        <v>827</v>
      </c>
      <c r="E107" s="10">
        <v>10</v>
      </c>
      <c r="F107" s="11">
        <f>D107*$P$109*(E107/$M$108)</f>
        <v>10.860324380885942</v>
      </c>
      <c r="G107">
        <v>10</v>
      </c>
      <c r="H107" s="2"/>
      <c r="L107" s="5"/>
      <c r="M107" s="15" t="s">
        <v>13</v>
      </c>
      <c r="N107" s="16">
        <v>3</v>
      </c>
      <c r="O107">
        <v>1907</v>
      </c>
      <c r="P107" s="17">
        <f>P106/P105</f>
        <v>1.6544877887173241E-3</v>
      </c>
      <c r="Q107" s="17" t="s">
        <v>14</v>
      </c>
    </row>
    <row r="108" spans="1:17" ht="15" x14ac:dyDescent="0.2">
      <c r="A108" s="7">
        <v>42662</v>
      </c>
      <c r="B108" s="8" t="s">
        <v>21</v>
      </c>
      <c r="C108" s="9">
        <v>0.53125</v>
      </c>
      <c r="D108" s="10">
        <v>277</v>
      </c>
      <c r="E108" s="10">
        <v>100</v>
      </c>
      <c r="F108" s="11">
        <f>D108*$P$120*(E108/$M$119)</f>
        <v>33.961338836895663</v>
      </c>
      <c r="G108">
        <v>10</v>
      </c>
      <c r="H108" s="2"/>
      <c r="L108" s="5"/>
      <c r="M108" s="15">
        <f>10^0</f>
        <v>1</v>
      </c>
      <c r="N108" s="16">
        <v>4</v>
      </c>
      <c r="O108" s="19">
        <v>1911</v>
      </c>
      <c r="P108" s="17"/>
      <c r="Q108" s="17"/>
    </row>
    <row r="109" spans="1:17" x14ac:dyDescent="0.15">
      <c r="A109" s="7">
        <v>42662</v>
      </c>
      <c r="B109" s="8" t="s">
        <v>52</v>
      </c>
      <c r="C109" s="9">
        <v>0.54861111111111105</v>
      </c>
      <c r="D109" s="10">
        <v>1417</v>
      </c>
      <c r="E109" s="10">
        <v>10</v>
      </c>
      <c r="F109" s="11">
        <f>D109*$P$109*(E109/$M$108)</f>
        <v>18.608318800139514</v>
      </c>
      <c r="G109">
        <v>10</v>
      </c>
      <c r="H109" s="8"/>
      <c r="I109" s="8"/>
      <c r="J109" s="8"/>
      <c r="K109" s="8"/>
      <c r="L109" s="20"/>
      <c r="M109" s="15"/>
      <c r="N109" s="16">
        <v>5</v>
      </c>
      <c r="O109" s="19">
        <v>1915</v>
      </c>
      <c r="P109" s="17">
        <f>M105/P105</f>
        <v>1.3132193930938262E-3</v>
      </c>
      <c r="Q109" s="17" t="s">
        <v>15</v>
      </c>
    </row>
    <row r="110" spans="1:17" x14ac:dyDescent="0.15">
      <c r="A110" s="7">
        <v>42662</v>
      </c>
      <c r="B110" s="8" t="s">
        <v>22</v>
      </c>
      <c r="C110" s="9">
        <v>0.57291666666666663</v>
      </c>
      <c r="D110" s="10">
        <v>634</v>
      </c>
      <c r="E110" s="10">
        <v>10</v>
      </c>
      <c r="F110" s="11">
        <f>D110*$P$109*(E110/$M$108)</f>
        <v>8.3258109522148587</v>
      </c>
      <c r="G110">
        <v>10</v>
      </c>
      <c r="H110" s="8"/>
      <c r="I110" s="8"/>
      <c r="J110" s="8"/>
      <c r="K110" s="8"/>
      <c r="L110" s="20"/>
      <c r="M110" s="15" t="s">
        <v>16</v>
      </c>
      <c r="N110" s="16">
        <v>6</v>
      </c>
      <c r="O110" s="19">
        <v>1913</v>
      </c>
      <c r="P110" s="17"/>
      <c r="Q110" s="17"/>
    </row>
    <row r="111" spans="1:17" x14ac:dyDescent="0.15">
      <c r="A111" s="7">
        <v>42662</v>
      </c>
      <c r="B111" s="8" t="s">
        <v>23</v>
      </c>
      <c r="C111" s="9">
        <v>0.61111111111111105</v>
      </c>
      <c r="D111" s="10">
        <v>1346</v>
      </c>
      <c r="E111" s="10">
        <v>10</v>
      </c>
      <c r="F111" s="11">
        <f>D111*$P$109*(E111/$M$108)</f>
        <v>17.675933031042902</v>
      </c>
      <c r="G111">
        <v>10</v>
      </c>
      <c r="H111" s="8"/>
      <c r="I111" s="8"/>
      <c r="J111" s="8"/>
      <c r="K111" s="8"/>
      <c r="L111" s="20"/>
      <c r="M111" s="21">
        <v>42649</v>
      </c>
      <c r="N111" s="16">
        <v>7</v>
      </c>
      <c r="O111" s="19">
        <v>1914</v>
      </c>
      <c r="P111" s="17"/>
      <c r="Q111" s="17"/>
    </row>
    <row r="112" spans="1:17" x14ac:dyDescent="0.15">
      <c r="A112" s="7">
        <v>42662</v>
      </c>
      <c r="B112" s="8" t="s">
        <v>26</v>
      </c>
      <c r="C112" s="9">
        <v>0.63194444444444442</v>
      </c>
      <c r="D112" s="10">
        <v>938</v>
      </c>
      <c r="E112" s="10">
        <v>10</v>
      </c>
      <c r="F112" s="11">
        <f>D112*$P$109*(E112/$M$108)</f>
        <v>12.317997907220089</v>
      </c>
      <c r="G112" s="10">
        <v>10</v>
      </c>
      <c r="H112" s="8" t="s">
        <v>56</v>
      </c>
      <c r="I112" s="8"/>
      <c r="J112" s="8"/>
      <c r="K112" s="8"/>
      <c r="L112" s="20"/>
      <c r="M112" s="15"/>
      <c r="N112" s="16">
        <v>8</v>
      </c>
      <c r="O112" s="19">
        <v>1914</v>
      </c>
      <c r="P112" s="17"/>
      <c r="Q112" s="17"/>
    </row>
    <row r="113" spans="1:17" x14ac:dyDescent="0.15">
      <c r="A113" s="7">
        <v>42662</v>
      </c>
      <c r="B113" s="8" t="s">
        <v>24</v>
      </c>
      <c r="C113" s="9">
        <v>0.64583333333333337</v>
      </c>
      <c r="D113" s="10">
        <v>852</v>
      </c>
      <c r="E113" s="10">
        <v>10</v>
      </c>
      <c r="F113" s="11">
        <f>D113*$P$109*(E113/$M$108)</f>
        <v>11.1886292291594</v>
      </c>
      <c r="G113" s="10">
        <v>10</v>
      </c>
      <c r="I113" s="8"/>
      <c r="J113" s="8"/>
      <c r="K113" s="8"/>
      <c r="L113" s="20"/>
      <c r="M113" s="15"/>
      <c r="N113" s="16">
        <v>9</v>
      </c>
      <c r="O113" s="19">
        <v>1912</v>
      </c>
      <c r="P113" s="17"/>
      <c r="Q113" s="17"/>
    </row>
    <row r="114" spans="1:17" ht="16" thickBot="1" x14ac:dyDescent="0.25">
      <c r="A114" s="7"/>
      <c r="B114" s="8"/>
      <c r="C114" s="2"/>
      <c r="D114" s="2"/>
      <c r="E114" s="2"/>
      <c r="F114" s="11"/>
      <c r="G114" s="4"/>
      <c r="H114" s="2"/>
      <c r="L114" s="5"/>
      <c r="M114" s="22"/>
      <c r="N114" s="23">
        <v>10</v>
      </c>
      <c r="O114" s="24">
        <v>1911</v>
      </c>
      <c r="P114" s="24"/>
      <c r="Q114" s="24"/>
    </row>
    <row r="115" spans="1:17" x14ac:dyDescent="0.15">
      <c r="M115" s="12" t="s">
        <v>8</v>
      </c>
      <c r="N115" s="13"/>
      <c r="O115" s="14" t="s">
        <v>9</v>
      </c>
      <c r="P115" s="14" t="s">
        <v>10</v>
      </c>
      <c r="Q115" s="14"/>
    </row>
    <row r="116" spans="1:17" x14ac:dyDescent="0.15">
      <c r="M116" s="15">
        <v>1000</v>
      </c>
      <c r="N116" s="16">
        <v>1</v>
      </c>
      <c r="O116" s="61">
        <v>8146</v>
      </c>
      <c r="P116" s="17">
        <f>AVERAGE(O116:O124)</f>
        <v>8156.333333333333</v>
      </c>
      <c r="Q116" s="17" t="s">
        <v>11</v>
      </c>
    </row>
    <row r="117" spans="1:17" x14ac:dyDescent="0.15">
      <c r="M117" s="15" t="s">
        <v>25</v>
      </c>
      <c r="N117" s="16">
        <v>2</v>
      </c>
      <c r="O117" s="61">
        <v>8145</v>
      </c>
      <c r="P117" s="17">
        <f>SQRT(COUNT(O116:O124)/(COUNT(O116:O124)-1))*STDEVP(O116:O124)</f>
        <v>11.113055385446433</v>
      </c>
      <c r="Q117" s="17" t="s">
        <v>12</v>
      </c>
    </row>
    <row r="118" spans="1:17" x14ac:dyDescent="0.15">
      <c r="M118" s="15" t="s">
        <v>13</v>
      </c>
      <c r="N118" s="16">
        <v>3</v>
      </c>
      <c r="O118" s="61">
        <v>8148</v>
      </c>
      <c r="P118" s="17">
        <f>P117/P116</f>
        <v>1.3625062796329764E-3</v>
      </c>
      <c r="Q118" s="17" t="s">
        <v>14</v>
      </c>
    </row>
    <row r="119" spans="1:17" x14ac:dyDescent="0.15">
      <c r="M119" s="54">
        <v>100</v>
      </c>
      <c r="N119" s="16">
        <v>4</v>
      </c>
      <c r="O119" s="61">
        <v>8163</v>
      </c>
      <c r="P119" s="17"/>
      <c r="Q119" s="17"/>
    </row>
    <row r="120" spans="1:17" x14ac:dyDescent="0.15">
      <c r="M120" s="15"/>
      <c r="N120" s="16">
        <v>5</v>
      </c>
      <c r="O120" s="61">
        <v>8156</v>
      </c>
      <c r="P120" s="17">
        <f>M116/P116</f>
        <v>0.12260411132453308</v>
      </c>
      <c r="Q120" s="17" t="s">
        <v>15</v>
      </c>
    </row>
    <row r="121" spans="1:17" x14ac:dyDescent="0.15">
      <c r="M121" s="15" t="s">
        <v>16</v>
      </c>
      <c r="N121" s="16">
        <v>6</v>
      </c>
      <c r="O121" s="61">
        <v>8167</v>
      </c>
      <c r="P121" s="17"/>
      <c r="Q121" s="17"/>
    </row>
    <row r="122" spans="1:17" x14ac:dyDescent="0.15">
      <c r="M122" s="21">
        <v>42649</v>
      </c>
      <c r="N122" s="16">
        <v>7</v>
      </c>
      <c r="O122" s="61">
        <v>8155</v>
      </c>
      <c r="P122" s="17"/>
      <c r="Q122" s="17"/>
    </row>
    <row r="123" spans="1:17" x14ac:dyDescent="0.15">
      <c r="M123" s="15"/>
      <c r="N123" s="16">
        <v>8</v>
      </c>
      <c r="O123" s="61">
        <v>8149</v>
      </c>
      <c r="P123" s="17"/>
      <c r="Q123" s="17"/>
    </row>
    <row r="124" spans="1:17" x14ac:dyDescent="0.15">
      <c r="M124" s="15"/>
      <c r="N124" s="16">
        <v>9</v>
      </c>
      <c r="O124" s="61">
        <v>8178</v>
      </c>
      <c r="P124" s="17"/>
      <c r="Q124" s="17"/>
    </row>
    <row r="125" spans="1:17" ht="14" thickBot="1" x14ac:dyDescent="0.2">
      <c r="M125" s="22"/>
      <c r="N125" s="23">
        <v>10</v>
      </c>
      <c r="O125" s="24">
        <v>8181</v>
      </c>
      <c r="P125" s="24"/>
      <c r="Q125" s="24"/>
    </row>
    <row r="127" spans="1:17" ht="14" thickBot="1" x14ac:dyDescent="0.2">
      <c r="A127" t="s">
        <v>16</v>
      </c>
      <c r="B127" t="s">
        <v>72</v>
      </c>
      <c r="C127" t="s">
        <v>2</v>
      </c>
      <c r="D127" t="s">
        <v>40</v>
      </c>
      <c r="E127" t="s">
        <v>4</v>
      </c>
      <c r="F127" t="s">
        <v>5</v>
      </c>
      <c r="G127" t="s">
        <v>37</v>
      </c>
    </row>
    <row r="128" spans="1:17" x14ac:dyDescent="0.15">
      <c r="A128" s="7">
        <v>42676</v>
      </c>
      <c r="B128" s="8" t="s">
        <v>68</v>
      </c>
      <c r="C128" s="9">
        <v>0.375</v>
      </c>
      <c r="D128" s="10">
        <v>898</v>
      </c>
      <c r="E128" s="10">
        <v>10</v>
      </c>
      <c r="F128" s="11">
        <f>D128*$P$133*(E128/$M$132)</f>
        <v>12.176362545018007</v>
      </c>
      <c r="G128">
        <v>10</v>
      </c>
      <c r="H128" s="8"/>
      <c r="L128" s="5"/>
      <c r="M128" s="12" t="s">
        <v>8</v>
      </c>
      <c r="N128" s="13"/>
      <c r="O128" s="14" t="s">
        <v>9</v>
      </c>
      <c r="P128" s="14" t="s">
        <v>10</v>
      </c>
      <c r="Q128" s="14"/>
    </row>
    <row r="129" spans="1:17" x14ac:dyDescent="0.15">
      <c r="A129" s="7">
        <v>42676</v>
      </c>
      <c r="B129" s="8" t="s">
        <v>67</v>
      </c>
      <c r="C129" s="9">
        <v>0.37847222222222227</v>
      </c>
      <c r="D129" s="10">
        <v>267</v>
      </c>
      <c r="E129" s="10">
        <v>10</v>
      </c>
      <c r="F129" s="11">
        <f t="shared" ref="F129:F143" si="9">D129*$P$133*(E129/$M$132)</f>
        <v>3.6203661464585837</v>
      </c>
      <c r="G129">
        <v>10</v>
      </c>
      <c r="H129" s="8"/>
      <c r="L129" s="5"/>
      <c r="M129" s="15">
        <v>2.5099999999999998</v>
      </c>
      <c r="N129" s="16">
        <v>1</v>
      </c>
      <c r="O129">
        <v>1866</v>
      </c>
      <c r="P129" s="17">
        <f>AVERAGE(O129:O137)</f>
        <v>1851.1111111111111</v>
      </c>
      <c r="Q129" s="17" t="s">
        <v>11</v>
      </c>
    </row>
    <row r="130" spans="1:17" x14ac:dyDescent="0.15">
      <c r="A130" s="7">
        <v>42676</v>
      </c>
      <c r="B130" s="8" t="s">
        <v>66</v>
      </c>
      <c r="C130" s="9">
        <v>0.38541666666666669</v>
      </c>
      <c r="D130" s="10">
        <v>148</v>
      </c>
      <c r="E130" s="10">
        <v>10</v>
      </c>
      <c r="F130" s="11">
        <f t="shared" si="9"/>
        <v>2.0067947178871548</v>
      </c>
      <c r="G130">
        <v>10</v>
      </c>
      <c r="H130" s="8"/>
      <c r="L130" s="5"/>
      <c r="M130" s="15" t="s">
        <v>25</v>
      </c>
      <c r="N130" s="16">
        <v>2</v>
      </c>
      <c r="O130">
        <v>1860</v>
      </c>
      <c r="P130" s="17">
        <f>SQRT(COUNT(O129:O137)/(COUNT(O129:O137)-1))*STDEVP(O129:O137)</f>
        <v>14.092945437739798</v>
      </c>
      <c r="Q130" s="17" t="s">
        <v>12</v>
      </c>
    </row>
    <row r="131" spans="1:17" ht="15" x14ac:dyDescent="0.2">
      <c r="A131" s="7">
        <v>42676</v>
      </c>
      <c r="B131" s="8" t="s">
        <v>65</v>
      </c>
      <c r="C131" s="9">
        <v>0.3923611111111111</v>
      </c>
      <c r="D131" s="10">
        <v>1021</v>
      </c>
      <c r="E131" s="10">
        <v>10</v>
      </c>
      <c r="F131" s="11">
        <f t="shared" si="9"/>
        <v>13.844171668667467</v>
      </c>
      <c r="G131">
        <v>10</v>
      </c>
      <c r="H131" s="2"/>
      <c r="L131" s="5"/>
      <c r="M131" s="15" t="s">
        <v>13</v>
      </c>
      <c r="N131" s="16">
        <v>3</v>
      </c>
      <c r="O131">
        <v>1820</v>
      </c>
      <c r="P131" s="17">
        <f>P130/P129</f>
        <v>7.6132358307117757E-3</v>
      </c>
      <c r="Q131" s="17" t="s">
        <v>14</v>
      </c>
    </row>
    <row r="132" spans="1:17" ht="15" x14ac:dyDescent="0.2">
      <c r="A132" s="7">
        <v>42676</v>
      </c>
      <c r="B132" s="8" t="s">
        <v>64</v>
      </c>
      <c r="C132" s="9">
        <v>0.39930555555555558</v>
      </c>
      <c r="D132" s="10">
        <v>1000</v>
      </c>
      <c r="E132" s="10">
        <v>10</v>
      </c>
      <c r="F132" s="11">
        <f t="shared" si="9"/>
        <v>13.559423769507802</v>
      </c>
      <c r="G132">
        <v>10</v>
      </c>
      <c r="H132" s="2"/>
      <c r="L132" s="5"/>
      <c r="M132" s="15">
        <f>10^0</f>
        <v>1</v>
      </c>
      <c r="N132" s="16">
        <v>4</v>
      </c>
      <c r="O132" s="19">
        <v>1858</v>
      </c>
      <c r="P132" s="17"/>
      <c r="Q132" s="17"/>
    </row>
    <row r="133" spans="1:17" x14ac:dyDescent="0.15">
      <c r="A133" s="7">
        <v>42676</v>
      </c>
      <c r="B133" s="8" t="s">
        <v>69</v>
      </c>
      <c r="C133" s="9">
        <v>0.40972222222222227</v>
      </c>
      <c r="D133" s="10">
        <v>550</v>
      </c>
      <c r="E133" s="10">
        <v>10</v>
      </c>
      <c r="F133" s="11">
        <f t="shared" si="9"/>
        <v>7.4576830732292905</v>
      </c>
      <c r="G133">
        <v>10</v>
      </c>
      <c r="H133" s="8"/>
      <c r="I133" s="8"/>
      <c r="J133" s="8"/>
      <c r="K133" s="8"/>
      <c r="L133" s="20"/>
      <c r="M133" s="15"/>
      <c r="N133" s="16">
        <v>5</v>
      </c>
      <c r="O133" s="19">
        <v>1855</v>
      </c>
      <c r="P133" s="17">
        <f>M129/P129</f>
        <v>1.3559423769507802E-3</v>
      </c>
      <c r="Q133" s="17" t="s">
        <v>15</v>
      </c>
    </row>
    <row r="134" spans="1:17" x14ac:dyDescent="0.15">
      <c r="A134" s="7">
        <v>42676</v>
      </c>
      <c r="B134" s="8" t="s">
        <v>17</v>
      </c>
      <c r="C134" s="9">
        <v>0.4375</v>
      </c>
      <c r="D134" s="10">
        <v>504</v>
      </c>
      <c r="E134" s="10">
        <v>10</v>
      </c>
      <c r="F134" s="11">
        <f t="shared" si="9"/>
        <v>6.8339495798319323</v>
      </c>
      <c r="G134">
        <v>10</v>
      </c>
      <c r="H134" s="8"/>
      <c r="I134" s="8"/>
      <c r="J134" s="8"/>
      <c r="K134" s="8"/>
      <c r="L134" s="20"/>
      <c r="M134" s="15" t="s">
        <v>16</v>
      </c>
      <c r="N134" s="16">
        <v>6</v>
      </c>
      <c r="O134" s="19">
        <v>1863</v>
      </c>
      <c r="P134" s="17"/>
      <c r="Q134" s="17"/>
    </row>
    <row r="135" spans="1:17" x14ac:dyDescent="0.15">
      <c r="A135" s="7">
        <v>42676</v>
      </c>
      <c r="B135" s="8" t="s">
        <v>18</v>
      </c>
      <c r="C135" s="9">
        <v>0.45833333333333331</v>
      </c>
      <c r="D135" s="10">
        <v>2826</v>
      </c>
      <c r="E135" s="10">
        <v>10</v>
      </c>
      <c r="F135" s="11">
        <f t="shared" si="9"/>
        <v>38.318931572629047</v>
      </c>
      <c r="G135">
        <v>10</v>
      </c>
      <c r="H135" s="8"/>
      <c r="I135" s="8"/>
      <c r="J135" s="8"/>
      <c r="K135" s="8"/>
      <c r="L135" s="20"/>
      <c r="M135" s="21">
        <v>42678</v>
      </c>
      <c r="N135" s="16">
        <v>7</v>
      </c>
      <c r="O135" s="19">
        <v>1841</v>
      </c>
      <c r="P135" s="17"/>
      <c r="Q135" s="17"/>
    </row>
    <row r="136" spans="1:17" x14ac:dyDescent="0.15">
      <c r="A136" s="7">
        <v>42676</v>
      </c>
      <c r="B136" s="8" t="s">
        <v>19</v>
      </c>
      <c r="C136" s="9">
        <v>0.46875</v>
      </c>
      <c r="D136" s="10">
        <v>1012</v>
      </c>
      <c r="E136" s="10">
        <v>10</v>
      </c>
      <c r="F136" s="11">
        <f t="shared" si="9"/>
        <v>13.722136854741896</v>
      </c>
      <c r="G136" s="10">
        <v>10</v>
      </c>
      <c r="H136" s="8"/>
      <c r="I136" s="8"/>
      <c r="J136" s="8"/>
      <c r="K136" s="8"/>
      <c r="L136" s="20"/>
      <c r="M136" s="15"/>
      <c r="N136" s="16">
        <v>8</v>
      </c>
      <c r="O136" s="19">
        <v>1849</v>
      </c>
      <c r="P136" s="17"/>
      <c r="Q136" s="17"/>
    </row>
    <row r="137" spans="1:17" x14ac:dyDescent="0.15">
      <c r="A137" s="7">
        <v>42676</v>
      </c>
      <c r="B137" s="8" t="s">
        <v>20</v>
      </c>
      <c r="C137" s="9">
        <v>0.48958333333333331</v>
      </c>
      <c r="D137" s="10">
        <v>588</v>
      </c>
      <c r="E137" s="10">
        <v>10</v>
      </c>
      <c r="F137" s="11">
        <f t="shared" si="9"/>
        <v>7.972941176470588</v>
      </c>
      <c r="G137" s="10">
        <v>10</v>
      </c>
      <c r="I137" s="8"/>
      <c r="J137" s="8"/>
      <c r="K137" s="8"/>
      <c r="L137" s="20"/>
      <c r="M137" s="15"/>
      <c r="N137" s="16">
        <v>9</v>
      </c>
      <c r="O137" s="19">
        <v>1848</v>
      </c>
      <c r="P137" s="17"/>
      <c r="Q137" s="17"/>
    </row>
    <row r="138" spans="1:17" ht="16" thickBot="1" x14ac:dyDescent="0.25">
      <c r="A138" s="7">
        <v>42676</v>
      </c>
      <c r="B138" s="8" t="s">
        <v>21</v>
      </c>
      <c r="C138" s="63">
        <v>0.50694444444444442</v>
      </c>
      <c r="D138" s="64">
        <v>1467</v>
      </c>
      <c r="E138" s="64">
        <v>100</v>
      </c>
      <c r="F138" s="11">
        <f>D138*$P$144*(E138/$M$143)</f>
        <v>188.40972658256752</v>
      </c>
      <c r="G138" s="10">
        <v>10</v>
      </c>
      <c r="H138" s="2"/>
      <c r="L138" s="5"/>
      <c r="M138" s="22"/>
      <c r="N138" s="23">
        <v>10</v>
      </c>
      <c r="O138" s="24">
        <v>1821</v>
      </c>
      <c r="P138" s="24"/>
      <c r="Q138" s="24"/>
    </row>
    <row r="139" spans="1:17" x14ac:dyDescent="0.15">
      <c r="A139" s="7">
        <v>42676</v>
      </c>
      <c r="B139" s="8" t="s">
        <v>52</v>
      </c>
      <c r="C139" s="38">
        <v>0.53125</v>
      </c>
      <c r="D139" s="10">
        <v>966</v>
      </c>
      <c r="E139" s="10">
        <v>10</v>
      </c>
      <c r="F139" s="11">
        <f t="shared" si="9"/>
        <v>13.098403361344538</v>
      </c>
      <c r="G139" s="10">
        <v>10</v>
      </c>
      <c r="M139" s="12" t="s">
        <v>8</v>
      </c>
      <c r="N139" s="13"/>
      <c r="O139" s="14" t="s">
        <v>9</v>
      </c>
      <c r="P139" s="14" t="s">
        <v>10</v>
      </c>
      <c r="Q139" s="14"/>
    </row>
    <row r="140" spans="1:17" x14ac:dyDescent="0.15">
      <c r="A140" s="7">
        <v>42676</v>
      </c>
      <c r="B140" s="8" t="s">
        <v>22</v>
      </c>
      <c r="C140" s="38">
        <v>0.54513888888888895</v>
      </c>
      <c r="D140" s="10">
        <v>438</v>
      </c>
      <c r="E140" s="10">
        <v>10</v>
      </c>
      <c r="F140" s="11">
        <f t="shared" si="9"/>
        <v>5.9390276110444171</v>
      </c>
      <c r="G140" s="10">
        <v>10</v>
      </c>
      <c r="M140" s="15">
        <v>1000</v>
      </c>
      <c r="N140" s="16">
        <v>1</v>
      </c>
      <c r="O140" s="61">
        <v>7767</v>
      </c>
      <c r="P140" s="17">
        <f>AVERAGE(O140:O148)</f>
        <v>7786.2222222222226</v>
      </c>
      <c r="Q140" s="17" t="s">
        <v>11</v>
      </c>
    </row>
    <row r="141" spans="1:17" x14ac:dyDescent="0.15">
      <c r="A141" s="7">
        <v>42676</v>
      </c>
      <c r="B141" s="8" t="s">
        <v>23</v>
      </c>
      <c r="C141" s="38">
        <v>0.57986111111111105</v>
      </c>
      <c r="D141" s="10">
        <v>393</v>
      </c>
      <c r="E141" s="10">
        <v>10</v>
      </c>
      <c r="F141" s="11">
        <f t="shared" si="9"/>
        <v>5.3288535414165663</v>
      </c>
      <c r="G141" s="10">
        <v>10</v>
      </c>
      <c r="M141" s="15" t="s">
        <v>25</v>
      </c>
      <c r="N141" s="16">
        <v>2</v>
      </c>
      <c r="O141" s="61">
        <v>7744</v>
      </c>
      <c r="P141" s="17">
        <f>SQRT(COUNT(O140:O148)/(COUNT(O140:O148)-1))*STDEVP(O140:O148)</f>
        <v>30.173571953688953</v>
      </c>
      <c r="Q141" s="17" t="s">
        <v>12</v>
      </c>
    </row>
    <row r="142" spans="1:17" x14ac:dyDescent="0.15">
      <c r="A142" s="7">
        <v>42676</v>
      </c>
      <c r="B142" s="8" t="s">
        <v>26</v>
      </c>
      <c r="C142" s="38">
        <v>0.60416666666666663</v>
      </c>
      <c r="D142" s="10">
        <v>597</v>
      </c>
      <c r="E142" s="10">
        <v>10</v>
      </c>
      <c r="F142" s="11">
        <f t="shared" si="9"/>
        <v>8.0949759903961578</v>
      </c>
      <c r="G142" s="10">
        <v>10</v>
      </c>
      <c r="M142" s="15" t="s">
        <v>13</v>
      </c>
      <c r="N142" s="16">
        <v>3</v>
      </c>
      <c r="O142" s="61">
        <v>7847</v>
      </c>
      <c r="P142" s="17">
        <f>P141/P140</f>
        <v>3.8752518349106763E-3</v>
      </c>
      <c r="Q142" s="17" t="s">
        <v>14</v>
      </c>
    </row>
    <row r="143" spans="1:17" x14ac:dyDescent="0.15">
      <c r="A143" s="7">
        <v>42676</v>
      </c>
      <c r="B143" s="8" t="s">
        <v>24</v>
      </c>
      <c r="C143" s="38">
        <v>0.61111111111111105</v>
      </c>
      <c r="D143" s="10">
        <v>679</v>
      </c>
      <c r="E143" s="10">
        <v>10</v>
      </c>
      <c r="F143" s="11">
        <f t="shared" si="9"/>
        <v>9.206848739495797</v>
      </c>
      <c r="G143" s="10">
        <v>10</v>
      </c>
      <c r="M143" s="54">
        <v>100</v>
      </c>
      <c r="N143" s="16">
        <v>4</v>
      </c>
      <c r="O143" s="61">
        <v>7810</v>
      </c>
      <c r="P143" s="17"/>
      <c r="Q143" s="17"/>
    </row>
    <row r="144" spans="1:17" x14ac:dyDescent="0.15">
      <c r="A144" s="7">
        <v>42676</v>
      </c>
      <c r="B144" s="8" t="s">
        <v>67</v>
      </c>
      <c r="C144" s="9">
        <v>0.37847222222222227</v>
      </c>
      <c r="D144" s="10">
        <v>3303</v>
      </c>
      <c r="E144" s="10">
        <v>1</v>
      </c>
      <c r="F144" s="11">
        <f t="shared" ref="F144:F151" si="10">D144*$P$133*(E144/$M$132)</f>
        <v>4.4786776710684268</v>
      </c>
      <c r="G144">
        <v>10</v>
      </c>
      <c r="M144" s="15"/>
      <c r="N144" s="16">
        <v>5</v>
      </c>
      <c r="O144" s="61">
        <v>7761</v>
      </c>
      <c r="P144" s="17">
        <f>M140/P140</f>
        <v>0.12843198812717621</v>
      </c>
      <c r="Q144" s="17" t="s">
        <v>15</v>
      </c>
    </row>
    <row r="145" spans="1:17" x14ac:dyDescent="0.15">
      <c r="A145" s="7">
        <v>42676</v>
      </c>
      <c r="B145" s="8" t="s">
        <v>66</v>
      </c>
      <c r="C145" s="9">
        <v>0.38541666666666669</v>
      </c>
      <c r="D145" s="10">
        <v>1607</v>
      </c>
      <c r="E145" s="10">
        <v>1</v>
      </c>
      <c r="F145" s="11">
        <f t="shared" si="10"/>
        <v>2.178999399759904</v>
      </c>
      <c r="G145">
        <v>10</v>
      </c>
      <c r="M145" s="15" t="s">
        <v>16</v>
      </c>
      <c r="N145" s="16">
        <v>6</v>
      </c>
      <c r="O145" s="61">
        <v>7776</v>
      </c>
      <c r="P145" s="17"/>
      <c r="Q145" s="17"/>
    </row>
    <row r="146" spans="1:17" x14ac:dyDescent="0.15">
      <c r="A146" s="7">
        <v>42676</v>
      </c>
      <c r="B146" s="8" t="s">
        <v>69</v>
      </c>
      <c r="C146" s="9">
        <v>0.40972222222222227</v>
      </c>
      <c r="D146" s="10">
        <v>5728</v>
      </c>
      <c r="E146" s="10">
        <v>1</v>
      </c>
      <c r="F146" s="11">
        <f t="shared" si="10"/>
        <v>7.7668379351740695</v>
      </c>
      <c r="G146">
        <v>10</v>
      </c>
      <c r="M146" s="21">
        <v>42678</v>
      </c>
      <c r="N146" s="16">
        <v>7</v>
      </c>
      <c r="O146" s="61">
        <v>7783</v>
      </c>
      <c r="P146" s="17"/>
      <c r="Q146" s="17"/>
    </row>
    <row r="147" spans="1:17" x14ac:dyDescent="0.15">
      <c r="A147" s="7">
        <v>42676</v>
      </c>
      <c r="B147" s="8" t="s">
        <v>17</v>
      </c>
      <c r="C147" s="9">
        <v>0.4375</v>
      </c>
      <c r="D147" s="10">
        <v>5286</v>
      </c>
      <c r="E147" s="10">
        <v>1</v>
      </c>
      <c r="F147" s="11">
        <f t="shared" si="10"/>
        <v>7.1675114045618242</v>
      </c>
      <c r="G147">
        <v>10</v>
      </c>
      <c r="M147" s="15"/>
      <c r="N147" s="16">
        <v>8</v>
      </c>
      <c r="O147" s="61">
        <v>7794</v>
      </c>
      <c r="P147" s="17"/>
      <c r="Q147" s="17"/>
    </row>
    <row r="148" spans="1:17" x14ac:dyDescent="0.15">
      <c r="A148" s="7">
        <v>42676</v>
      </c>
      <c r="B148" s="8" t="s">
        <v>20</v>
      </c>
      <c r="C148" s="9">
        <v>0.48958333333333331</v>
      </c>
      <c r="D148" s="10">
        <v>4664</v>
      </c>
      <c r="E148" s="10">
        <v>1</v>
      </c>
      <c r="F148" s="11">
        <f t="shared" si="10"/>
        <v>6.3241152460984393</v>
      </c>
      <c r="G148" s="10">
        <v>10</v>
      </c>
      <c r="M148" s="15"/>
      <c r="N148" s="16">
        <v>9</v>
      </c>
      <c r="O148" s="61">
        <v>7794</v>
      </c>
      <c r="P148" s="17"/>
      <c r="Q148" s="17"/>
    </row>
    <row r="149" spans="1:17" ht="14" thickBot="1" x14ac:dyDescent="0.2">
      <c r="A149" s="7">
        <v>42676</v>
      </c>
      <c r="B149" s="8" t="s">
        <v>22</v>
      </c>
      <c r="C149" s="38">
        <v>0.54513888888888895</v>
      </c>
      <c r="D149" s="10">
        <v>4617</v>
      </c>
      <c r="E149" s="10">
        <v>1</v>
      </c>
      <c r="F149" s="11">
        <f t="shared" si="10"/>
        <v>6.2603859543817526</v>
      </c>
      <c r="G149" s="10">
        <v>10</v>
      </c>
      <c r="M149" s="22"/>
      <c r="N149" s="23">
        <v>10</v>
      </c>
      <c r="O149" s="24">
        <v>7811</v>
      </c>
      <c r="P149" s="24"/>
      <c r="Q149" s="24"/>
    </row>
    <row r="150" spans="1:17" x14ac:dyDescent="0.15">
      <c r="A150" s="7">
        <v>42676</v>
      </c>
      <c r="B150" s="8" t="s">
        <v>23</v>
      </c>
      <c r="C150" s="38">
        <v>0.57986111111111105</v>
      </c>
      <c r="D150" s="10">
        <v>4070</v>
      </c>
      <c r="E150" s="10">
        <v>1</v>
      </c>
      <c r="F150" s="11">
        <f t="shared" si="10"/>
        <v>5.5186854741896756</v>
      </c>
      <c r="G150" s="10">
        <v>10</v>
      </c>
    </row>
    <row r="151" spans="1:17" x14ac:dyDescent="0.15">
      <c r="A151" s="7">
        <v>42676</v>
      </c>
      <c r="B151" s="8" t="s">
        <v>26</v>
      </c>
      <c r="C151" s="38">
        <v>0.60416666666666663</v>
      </c>
      <c r="D151" s="10">
        <v>5899</v>
      </c>
      <c r="E151" s="10">
        <v>1</v>
      </c>
      <c r="F151" s="11">
        <f t="shared" si="10"/>
        <v>7.9987040816326527</v>
      </c>
      <c r="G151" s="10">
        <v>10</v>
      </c>
    </row>
    <row r="154" spans="1:17" ht="14" thickBot="1" x14ac:dyDescent="0.2">
      <c r="A154" t="s">
        <v>16</v>
      </c>
      <c r="B154" t="s">
        <v>72</v>
      </c>
      <c r="C154" t="s">
        <v>2</v>
      </c>
      <c r="D154" t="s">
        <v>40</v>
      </c>
      <c r="E154" t="s">
        <v>4</v>
      </c>
      <c r="F154" t="s">
        <v>5</v>
      </c>
      <c r="G154" t="s">
        <v>37</v>
      </c>
    </row>
    <row r="155" spans="1:17" x14ac:dyDescent="0.15">
      <c r="A155" s="7">
        <v>42676</v>
      </c>
      <c r="B155" t="s">
        <v>64</v>
      </c>
      <c r="C155" s="9">
        <v>0.39930555555555558</v>
      </c>
      <c r="D155" s="10">
        <v>8593</v>
      </c>
      <c r="E155" s="10">
        <v>1</v>
      </c>
      <c r="F155" s="11">
        <f>D155*$P$160*(E155/$M$159)</f>
        <v>11.432030035335687</v>
      </c>
      <c r="G155">
        <v>10</v>
      </c>
      <c r="H155" s="8"/>
      <c r="L155" s="5"/>
      <c r="M155" s="12" t="s">
        <v>8</v>
      </c>
      <c r="N155" s="13"/>
      <c r="O155" s="14" t="s">
        <v>9</v>
      </c>
      <c r="P155" s="14" t="s">
        <v>10</v>
      </c>
      <c r="Q155" s="14"/>
    </row>
    <row r="156" spans="1:17" x14ac:dyDescent="0.15">
      <c r="A156" s="7">
        <v>42676</v>
      </c>
      <c r="B156" t="s">
        <v>65</v>
      </c>
      <c r="C156" s="9">
        <v>0.41666666666666669</v>
      </c>
      <c r="D156" s="10">
        <v>3824</v>
      </c>
      <c r="E156" s="10">
        <v>1</v>
      </c>
      <c r="F156" s="11">
        <f t="shared" ref="F156:F170" si="11">D156*$P$160*(E156/$M$159)</f>
        <v>5.0874063604240272</v>
      </c>
      <c r="G156">
        <v>10</v>
      </c>
      <c r="H156" s="8"/>
      <c r="L156" s="5"/>
      <c r="M156" s="15">
        <v>2.5099999999999998</v>
      </c>
      <c r="N156" s="16">
        <v>1</v>
      </c>
      <c r="O156">
        <v>1884</v>
      </c>
      <c r="P156" s="17">
        <f>AVERAGE(O156:O164)</f>
        <v>1886.6666666666667</v>
      </c>
      <c r="Q156" s="17" t="s">
        <v>11</v>
      </c>
    </row>
    <row r="157" spans="1:17" x14ac:dyDescent="0.15">
      <c r="A157" s="7">
        <v>42676</v>
      </c>
      <c r="B157" s="8" t="s">
        <v>66</v>
      </c>
      <c r="C157" s="9">
        <v>0.4236111111111111</v>
      </c>
      <c r="D157" s="10">
        <v>2240</v>
      </c>
      <c r="E157" s="10">
        <v>1</v>
      </c>
      <c r="F157" s="11">
        <f t="shared" si="11"/>
        <v>2.9800706713780913</v>
      </c>
      <c r="G157">
        <v>10</v>
      </c>
      <c r="H157" s="8"/>
      <c r="L157" s="5"/>
      <c r="M157" s="15" t="s">
        <v>25</v>
      </c>
      <c r="N157" s="16">
        <v>2</v>
      </c>
      <c r="O157">
        <v>1882</v>
      </c>
      <c r="P157" s="17">
        <f>SQRT(COUNT(O156:O164)/(COUNT(O156:O164)-1))*STDEVP(O156:O164)</f>
        <v>2.6457513110645903</v>
      </c>
      <c r="Q157" s="17" t="s">
        <v>12</v>
      </c>
    </row>
    <row r="158" spans="1:17" ht="15" x14ac:dyDescent="0.2">
      <c r="A158" s="7">
        <v>42676</v>
      </c>
      <c r="B158" s="8" t="s">
        <v>67</v>
      </c>
      <c r="C158" s="9">
        <v>0.43402777777777773</v>
      </c>
      <c r="D158" s="10">
        <v>5196</v>
      </c>
      <c r="E158" s="10">
        <v>1</v>
      </c>
      <c r="F158" s="11">
        <f t="shared" si="11"/>
        <v>6.9126996466431088</v>
      </c>
      <c r="G158">
        <v>10</v>
      </c>
      <c r="H158" s="2"/>
      <c r="L158" s="5"/>
      <c r="M158" s="15" t="s">
        <v>13</v>
      </c>
      <c r="N158" s="16">
        <v>3</v>
      </c>
      <c r="O158">
        <v>1887</v>
      </c>
      <c r="P158" s="17">
        <f>P157/P156</f>
        <v>1.4023416843098534E-3</v>
      </c>
      <c r="Q158" s="17" t="s">
        <v>14</v>
      </c>
    </row>
    <row r="159" spans="1:17" ht="15" x14ac:dyDescent="0.2">
      <c r="A159" s="7">
        <v>42676</v>
      </c>
      <c r="B159" s="8" t="s">
        <v>68</v>
      </c>
      <c r="C159" s="9">
        <v>0.44097222222222227</v>
      </c>
      <c r="D159" s="10">
        <v>6053</v>
      </c>
      <c r="E159" s="10">
        <v>1</v>
      </c>
      <c r="F159" s="11">
        <f t="shared" si="11"/>
        <v>8.052842756183745</v>
      </c>
      <c r="G159">
        <v>10</v>
      </c>
      <c r="H159" s="2"/>
      <c r="L159" s="5"/>
      <c r="M159" s="15">
        <f>10^0</f>
        <v>1</v>
      </c>
      <c r="N159" s="16">
        <v>4</v>
      </c>
      <c r="O159" s="19">
        <v>1889</v>
      </c>
      <c r="P159" s="17"/>
      <c r="Q159" s="17"/>
    </row>
    <row r="160" spans="1:17" x14ac:dyDescent="0.15">
      <c r="A160" s="7">
        <v>42676</v>
      </c>
      <c r="B160" s="8" t="s">
        <v>69</v>
      </c>
      <c r="C160" s="9">
        <v>0.45833333333333331</v>
      </c>
      <c r="D160" s="10">
        <v>3798</v>
      </c>
      <c r="E160" s="10">
        <v>1</v>
      </c>
      <c r="F160" s="11">
        <f t="shared" si="11"/>
        <v>5.0528162544169604</v>
      </c>
      <c r="G160">
        <v>10</v>
      </c>
      <c r="H160" s="8"/>
      <c r="I160" s="8"/>
      <c r="J160" s="8"/>
      <c r="K160" s="8"/>
      <c r="L160" s="20"/>
      <c r="M160" s="15"/>
      <c r="N160" s="16">
        <v>5</v>
      </c>
      <c r="O160" s="19">
        <v>1888</v>
      </c>
      <c r="P160" s="17">
        <f>M156/P156</f>
        <v>1.3303886925795051E-3</v>
      </c>
      <c r="Q160" s="17" t="s">
        <v>15</v>
      </c>
    </row>
    <row r="161" spans="1:17" x14ac:dyDescent="0.15">
      <c r="A161" s="7">
        <v>42676</v>
      </c>
      <c r="B161" s="8" t="s">
        <v>17</v>
      </c>
      <c r="C161" s="9">
        <v>0.47916666666666669</v>
      </c>
      <c r="D161" s="10">
        <v>1580</v>
      </c>
      <c r="E161" s="10">
        <v>10</v>
      </c>
      <c r="F161" s="11">
        <f t="shared" si="11"/>
        <v>21.020141342756183</v>
      </c>
      <c r="G161">
        <v>10</v>
      </c>
      <c r="H161" s="8"/>
      <c r="I161" s="8"/>
      <c r="J161" s="8"/>
      <c r="K161" s="8"/>
      <c r="L161" s="20"/>
      <c r="M161" s="15" t="s">
        <v>16</v>
      </c>
      <c r="N161" s="16">
        <v>6</v>
      </c>
      <c r="O161" s="19">
        <v>1886</v>
      </c>
      <c r="P161" s="17"/>
      <c r="Q161" s="17"/>
    </row>
    <row r="162" spans="1:17" x14ac:dyDescent="0.15">
      <c r="A162" s="7">
        <v>42676</v>
      </c>
      <c r="B162" s="8" t="s">
        <v>18</v>
      </c>
      <c r="C162" s="9">
        <v>0.48958333333333331</v>
      </c>
      <c r="D162" s="10">
        <v>1736</v>
      </c>
      <c r="E162" s="10">
        <v>10</v>
      </c>
      <c r="F162" s="11">
        <f t="shared" si="11"/>
        <v>23.095547703180209</v>
      </c>
      <c r="G162">
        <v>10</v>
      </c>
      <c r="H162" s="8"/>
      <c r="I162" s="8"/>
      <c r="J162" s="8"/>
      <c r="K162" s="8"/>
      <c r="L162" s="20"/>
      <c r="M162" s="21">
        <v>42678</v>
      </c>
      <c r="N162" s="16">
        <v>7</v>
      </c>
      <c r="O162" s="19">
        <v>1890</v>
      </c>
      <c r="P162" s="17"/>
      <c r="Q162" s="17"/>
    </row>
    <row r="163" spans="1:17" x14ac:dyDescent="0.15">
      <c r="A163" s="7">
        <v>42676</v>
      </c>
      <c r="B163" s="8" t="s">
        <v>19</v>
      </c>
      <c r="C163" s="9">
        <v>0.49652777777777773</v>
      </c>
      <c r="D163" s="10">
        <v>1104</v>
      </c>
      <c r="E163" s="10">
        <v>10</v>
      </c>
      <c r="F163" s="11">
        <f t="shared" si="11"/>
        <v>14.687491166077734</v>
      </c>
      <c r="G163" s="10">
        <v>10</v>
      </c>
      <c r="H163" s="8"/>
      <c r="I163" s="8"/>
      <c r="J163" s="8"/>
      <c r="K163" s="8"/>
      <c r="L163" s="20"/>
      <c r="M163" s="15"/>
      <c r="N163" s="16">
        <v>8</v>
      </c>
      <c r="O163" s="19">
        <v>1889</v>
      </c>
      <c r="P163" s="17"/>
      <c r="Q163" s="17"/>
    </row>
    <row r="164" spans="1:17" x14ac:dyDescent="0.15">
      <c r="A164" s="7">
        <v>42676</v>
      </c>
      <c r="B164" s="8" t="s">
        <v>20</v>
      </c>
      <c r="C164" s="9">
        <v>0.53125</v>
      </c>
      <c r="D164" s="10">
        <v>9371</v>
      </c>
      <c r="E164" s="10">
        <v>1</v>
      </c>
      <c r="F164" s="11">
        <f t="shared" si="11"/>
        <v>12.467072438162543</v>
      </c>
      <c r="G164" s="10">
        <v>10</v>
      </c>
      <c r="I164" s="8"/>
      <c r="J164" s="8"/>
      <c r="K164" s="8"/>
      <c r="L164" s="20"/>
      <c r="M164" s="15"/>
      <c r="N164" s="16">
        <v>9</v>
      </c>
      <c r="O164" s="19">
        <v>1885</v>
      </c>
      <c r="P164" s="17"/>
      <c r="Q164" s="17"/>
    </row>
    <row r="165" spans="1:17" ht="16" thickBot="1" x14ac:dyDescent="0.25">
      <c r="A165" s="7">
        <v>42676</v>
      </c>
      <c r="B165" s="8" t="s">
        <v>21</v>
      </c>
      <c r="C165" s="63">
        <v>0.5625</v>
      </c>
      <c r="D165" s="64">
        <f>AVERAGE(2037,1981)</f>
        <v>2009</v>
      </c>
      <c r="E165" s="64">
        <v>100</v>
      </c>
      <c r="F165" s="11">
        <f>D165*$P$171*(E165/$M$170)</f>
        <v>248.970711757983</v>
      </c>
      <c r="G165" s="10">
        <v>10</v>
      </c>
      <c r="H165" s="2"/>
      <c r="L165" s="5"/>
      <c r="M165" s="22"/>
      <c r="N165" s="23">
        <v>10</v>
      </c>
      <c r="O165" s="24">
        <v>1886</v>
      </c>
      <c r="P165" s="24"/>
      <c r="Q165" s="24"/>
    </row>
    <row r="166" spans="1:17" x14ac:dyDescent="0.15">
      <c r="A166" s="7">
        <v>42676</v>
      </c>
      <c r="B166" s="8" t="s">
        <v>52</v>
      </c>
      <c r="C166" s="38">
        <v>0.57986111111111105</v>
      </c>
      <c r="D166" s="10">
        <v>1358</v>
      </c>
      <c r="E166" s="10">
        <v>10</v>
      </c>
      <c r="F166" s="11">
        <f t="shared" si="11"/>
        <v>18.066678445229677</v>
      </c>
      <c r="G166" s="10">
        <v>10</v>
      </c>
      <c r="M166" s="12" t="s">
        <v>8</v>
      </c>
      <c r="N166" s="13"/>
      <c r="O166" s="14" t="s">
        <v>9</v>
      </c>
      <c r="P166" s="14" t="s">
        <v>10</v>
      </c>
      <c r="Q166" s="14"/>
    </row>
    <row r="167" spans="1:17" x14ac:dyDescent="0.15">
      <c r="A167" s="7">
        <v>42676</v>
      </c>
      <c r="B167" s="8" t="s">
        <v>22</v>
      </c>
      <c r="C167" s="38">
        <v>0.60069444444444442</v>
      </c>
      <c r="D167" s="10">
        <v>6001</v>
      </c>
      <c r="E167" s="10">
        <v>1</v>
      </c>
      <c r="F167" s="11">
        <f t="shared" si="11"/>
        <v>7.9836625441696096</v>
      </c>
      <c r="G167" s="10">
        <v>10</v>
      </c>
      <c r="M167" s="15">
        <v>1000</v>
      </c>
      <c r="N167" s="16">
        <v>1</v>
      </c>
      <c r="O167" s="61">
        <v>8042</v>
      </c>
      <c r="P167" s="17">
        <f>AVERAGE(O167:O175)</f>
        <v>8069.2222222222226</v>
      </c>
      <c r="Q167" s="17" t="s">
        <v>11</v>
      </c>
    </row>
    <row r="168" spans="1:17" x14ac:dyDescent="0.15">
      <c r="A168" s="7">
        <v>42676</v>
      </c>
      <c r="B168" s="8" t="s">
        <v>23</v>
      </c>
      <c r="C168" s="38">
        <v>0.63888888888888895</v>
      </c>
      <c r="D168" s="10">
        <v>1103</v>
      </c>
      <c r="E168" s="10">
        <v>10</v>
      </c>
      <c r="F168" s="11">
        <f t="shared" si="11"/>
        <v>14.674187279151941</v>
      </c>
      <c r="G168" s="10">
        <v>10</v>
      </c>
      <c r="M168" s="15" t="s">
        <v>25</v>
      </c>
      <c r="N168" s="16">
        <v>2</v>
      </c>
      <c r="O168" s="61">
        <v>8077</v>
      </c>
      <c r="P168" s="17">
        <f>SQRT(COUNT(O167:O175)/(COUNT(O167:O175)-1))*STDEVP(O167:O175)</f>
        <v>15.130910231854672</v>
      </c>
      <c r="Q168" s="17" t="s">
        <v>12</v>
      </c>
    </row>
    <row r="169" spans="1:17" x14ac:dyDescent="0.15">
      <c r="A169" s="7">
        <v>42676</v>
      </c>
      <c r="B169" s="8" t="s">
        <v>26</v>
      </c>
      <c r="C169" s="38">
        <v>0.65625</v>
      </c>
      <c r="D169" s="10">
        <v>1213</v>
      </c>
      <c r="E169" s="10">
        <v>10</v>
      </c>
      <c r="F169" s="11">
        <f t="shared" si="11"/>
        <v>16.137614840989396</v>
      </c>
      <c r="G169" s="10">
        <v>10</v>
      </c>
      <c r="M169" s="15" t="s">
        <v>13</v>
      </c>
      <c r="N169" s="16">
        <v>3</v>
      </c>
      <c r="O169" s="61">
        <v>8062</v>
      </c>
      <c r="P169" s="17">
        <f>P168/P167</f>
        <v>1.875138621190147E-3</v>
      </c>
      <c r="Q169" s="17" t="s">
        <v>14</v>
      </c>
    </row>
    <row r="170" spans="1:17" x14ac:dyDescent="0.15">
      <c r="A170" s="7">
        <v>42676</v>
      </c>
      <c r="B170" s="8" t="s">
        <v>24</v>
      </c>
      <c r="C170" s="38">
        <v>0.66666666666666663</v>
      </c>
      <c r="D170" s="10">
        <v>1088</v>
      </c>
      <c r="E170" s="10">
        <v>10</v>
      </c>
      <c r="F170" s="11">
        <f t="shared" si="11"/>
        <v>14.474628975265016</v>
      </c>
      <c r="G170" s="10">
        <v>10</v>
      </c>
      <c r="M170" s="54">
        <v>100</v>
      </c>
      <c r="N170" s="16">
        <v>4</v>
      </c>
      <c r="O170" s="61">
        <v>8059</v>
      </c>
      <c r="P170" s="17"/>
      <c r="Q170" s="17"/>
    </row>
    <row r="171" spans="1:17" x14ac:dyDescent="0.15">
      <c r="A171" s="7">
        <v>42676</v>
      </c>
      <c r="B171" s="8" t="s">
        <v>19</v>
      </c>
      <c r="C171" s="9">
        <v>0.49652777777777773</v>
      </c>
      <c r="D171" s="10">
        <v>9451</v>
      </c>
      <c r="E171" s="10">
        <v>1</v>
      </c>
      <c r="F171" s="11">
        <f t="shared" ref="F171" si="12">D171*$P$160*(E171/$M$159)</f>
        <v>12.573503533568903</v>
      </c>
      <c r="G171" s="10">
        <v>10</v>
      </c>
      <c r="M171" s="15"/>
      <c r="N171" s="16">
        <v>5</v>
      </c>
      <c r="O171" s="61">
        <v>8084</v>
      </c>
      <c r="P171" s="17">
        <f>M167/P167</f>
        <v>0.12392768131308263</v>
      </c>
      <c r="Q171" s="17" t="s">
        <v>15</v>
      </c>
    </row>
    <row r="172" spans="1:17" x14ac:dyDescent="0.15">
      <c r="A172" s="7"/>
      <c r="B172" s="8"/>
      <c r="C172" s="9"/>
      <c r="D172" s="10"/>
      <c r="E172" s="10"/>
      <c r="F172" s="11"/>
      <c r="M172" s="15" t="s">
        <v>16</v>
      </c>
      <c r="N172" s="16">
        <v>6</v>
      </c>
      <c r="O172" s="61">
        <v>8081</v>
      </c>
      <c r="P172" s="17"/>
      <c r="Q172" s="17"/>
    </row>
    <row r="173" spans="1:17" x14ac:dyDescent="0.15">
      <c r="A173" s="7"/>
      <c r="B173" s="8"/>
      <c r="C173" s="9"/>
      <c r="D173" s="10"/>
      <c r="E173" s="10"/>
      <c r="F173" s="11"/>
      <c r="M173" s="21">
        <v>42678</v>
      </c>
      <c r="N173" s="16">
        <v>7</v>
      </c>
      <c r="O173" s="61">
        <v>8079</v>
      </c>
      <c r="P173" s="17"/>
      <c r="Q173" s="17"/>
    </row>
    <row r="174" spans="1:17" x14ac:dyDescent="0.15">
      <c r="A174" s="7"/>
      <c r="B174" s="8"/>
      <c r="C174" s="9"/>
      <c r="D174" s="10"/>
      <c r="E174" s="10"/>
      <c r="F174" s="11"/>
      <c r="M174" s="15"/>
      <c r="N174" s="16">
        <v>8</v>
      </c>
      <c r="O174" s="61">
        <v>8084</v>
      </c>
      <c r="P174" s="17"/>
      <c r="Q174" s="17"/>
    </row>
    <row r="175" spans="1:17" x14ac:dyDescent="0.15">
      <c r="A175" s="7"/>
      <c r="B175" s="8"/>
      <c r="C175" s="9"/>
      <c r="D175" s="10"/>
      <c r="E175" s="10"/>
      <c r="F175" s="11"/>
      <c r="G175" s="10"/>
      <c r="M175" s="15"/>
      <c r="N175" s="16">
        <v>9</v>
      </c>
      <c r="O175" s="61">
        <v>8055</v>
      </c>
      <c r="P175" s="17"/>
      <c r="Q175" s="17"/>
    </row>
    <row r="176" spans="1:17" ht="14" thickBot="1" x14ac:dyDescent="0.2">
      <c r="A176" s="7"/>
      <c r="B176" s="8"/>
      <c r="C176" s="38"/>
      <c r="D176" s="10"/>
      <c r="E176" s="10"/>
      <c r="F176" s="11"/>
      <c r="G176" s="10"/>
      <c r="M176" s="22"/>
      <c r="N176" s="23">
        <v>10</v>
      </c>
      <c r="O176" s="24">
        <v>8060</v>
      </c>
      <c r="P176" s="24"/>
      <c r="Q176" s="24"/>
    </row>
    <row r="177" spans="1:17" x14ac:dyDescent="0.15">
      <c r="A177" s="7"/>
      <c r="B177" s="8"/>
      <c r="C177" s="38"/>
      <c r="D177" s="10"/>
      <c r="E177" s="10"/>
      <c r="F177" s="11"/>
      <c r="G177" s="10"/>
    </row>
    <row r="178" spans="1:17" x14ac:dyDescent="0.15">
      <c r="A178" s="7"/>
      <c r="B178" s="8"/>
      <c r="C178" s="38"/>
      <c r="D178" s="10"/>
      <c r="E178" s="10"/>
      <c r="F178" s="11"/>
      <c r="G178" s="10"/>
    </row>
    <row r="179" spans="1:17" ht="14" thickBot="1" x14ac:dyDescent="0.2">
      <c r="A179" t="s">
        <v>16</v>
      </c>
      <c r="B179" t="s">
        <v>72</v>
      </c>
      <c r="C179" t="s">
        <v>2</v>
      </c>
      <c r="D179" t="s">
        <v>40</v>
      </c>
      <c r="E179" t="s">
        <v>4</v>
      </c>
      <c r="F179" t="s">
        <v>5</v>
      </c>
      <c r="G179" t="s">
        <v>37</v>
      </c>
    </row>
    <row r="180" spans="1:17" x14ac:dyDescent="0.15">
      <c r="A180" s="7">
        <v>42718</v>
      </c>
      <c r="B180" t="s">
        <v>64</v>
      </c>
      <c r="C180" s="9">
        <v>0.36805555555555558</v>
      </c>
      <c r="D180" s="10">
        <v>1118</v>
      </c>
      <c r="E180" s="10">
        <v>10</v>
      </c>
      <c r="F180" s="11">
        <f>D180*$P$185*(E180/$M$184)</f>
        <v>15.127654986522911</v>
      </c>
      <c r="G180">
        <v>10</v>
      </c>
      <c r="H180" s="8"/>
      <c r="L180" s="5"/>
      <c r="M180" s="12" t="s">
        <v>8</v>
      </c>
      <c r="N180" s="13"/>
      <c r="O180" s="14" t="s">
        <v>9</v>
      </c>
      <c r="P180" s="14" t="s">
        <v>10</v>
      </c>
      <c r="Q180" s="14"/>
    </row>
    <row r="181" spans="1:17" x14ac:dyDescent="0.15">
      <c r="A181" s="7">
        <v>42718</v>
      </c>
      <c r="B181" t="s">
        <v>65</v>
      </c>
      <c r="C181" s="9">
        <v>0.37847222222222227</v>
      </c>
      <c r="D181" s="10">
        <v>10924</v>
      </c>
      <c r="E181" s="10">
        <v>1</v>
      </c>
      <c r="F181" s="11">
        <f t="shared" ref="F181:F196" si="13">D181*$P$185*(E181/$M$184)</f>
        <v>14.781261455525605</v>
      </c>
      <c r="G181">
        <v>10</v>
      </c>
      <c r="H181" s="8"/>
      <c r="L181" s="5"/>
      <c r="M181" s="15">
        <v>2.5099999999999998</v>
      </c>
      <c r="N181" s="16">
        <v>1</v>
      </c>
      <c r="O181">
        <v>1866</v>
      </c>
      <c r="P181" s="17">
        <f>AVERAGE(O181:O189)</f>
        <v>1855</v>
      </c>
      <c r="Q181" s="17" t="s">
        <v>11</v>
      </c>
    </row>
    <row r="182" spans="1:17" x14ac:dyDescent="0.15">
      <c r="A182" s="7">
        <v>42718</v>
      </c>
      <c r="B182" s="8" t="s">
        <v>66</v>
      </c>
      <c r="C182" s="9">
        <v>0.38541666666666669</v>
      </c>
      <c r="D182" s="10">
        <v>1209</v>
      </c>
      <c r="E182" s="10">
        <v>10</v>
      </c>
      <c r="F182" s="11">
        <f t="shared" si="13"/>
        <v>16.358975741239892</v>
      </c>
      <c r="G182">
        <v>10</v>
      </c>
      <c r="H182" s="8"/>
      <c r="L182" s="5"/>
      <c r="M182" s="15" t="s">
        <v>25</v>
      </c>
      <c r="N182" s="16">
        <v>2</v>
      </c>
      <c r="O182">
        <v>1843</v>
      </c>
      <c r="P182" s="17">
        <f>SQRT(COUNT(O181:O189)/(COUNT(O181:O189)-1))*STDEVP(O181:O189)</f>
        <v>9.6824583655185403</v>
      </c>
      <c r="Q182" s="17" t="s">
        <v>12</v>
      </c>
    </row>
    <row r="183" spans="1:17" ht="15" x14ac:dyDescent="0.2">
      <c r="A183" s="7">
        <v>42718</v>
      </c>
      <c r="B183" s="8" t="s">
        <v>67</v>
      </c>
      <c r="C183" s="9">
        <v>0.3923611111111111</v>
      </c>
      <c r="D183" s="10">
        <v>8380</v>
      </c>
      <c r="E183" s="10">
        <v>1</v>
      </c>
      <c r="F183" s="11">
        <f t="shared" si="13"/>
        <v>11.338975741239892</v>
      </c>
      <c r="G183">
        <v>10</v>
      </c>
      <c r="H183" s="2"/>
      <c r="L183" s="5"/>
      <c r="M183" s="15" t="s">
        <v>13</v>
      </c>
      <c r="N183" s="16">
        <v>3</v>
      </c>
      <c r="O183">
        <v>1863</v>
      </c>
      <c r="P183" s="17">
        <f>P182/P181</f>
        <v>5.2196541054008302E-3</v>
      </c>
      <c r="Q183" s="17" t="s">
        <v>14</v>
      </c>
    </row>
    <row r="184" spans="1:17" ht="15" x14ac:dyDescent="0.2">
      <c r="A184" s="7">
        <v>42718</v>
      </c>
      <c r="B184" s="8" t="s">
        <v>68</v>
      </c>
      <c r="C184" s="9">
        <v>0.40277777777777773</v>
      </c>
      <c r="D184" s="10">
        <v>7647</v>
      </c>
      <c r="E184" s="10">
        <v>1</v>
      </c>
      <c r="F184" s="11">
        <f t="shared" si="13"/>
        <v>10.347153638814016</v>
      </c>
      <c r="G184">
        <v>10</v>
      </c>
      <c r="H184" s="2"/>
      <c r="L184" s="5"/>
      <c r="M184" s="15">
        <f>10^0</f>
        <v>1</v>
      </c>
      <c r="N184" s="16">
        <v>4</v>
      </c>
      <c r="O184" s="19">
        <v>1853</v>
      </c>
      <c r="P184" s="17"/>
      <c r="Q184" s="17"/>
    </row>
    <row r="185" spans="1:17" x14ac:dyDescent="0.15">
      <c r="A185" s="7">
        <v>42718</v>
      </c>
      <c r="B185" s="8" t="s">
        <v>69</v>
      </c>
      <c r="C185" s="9">
        <v>0.41319444444444442</v>
      </c>
      <c r="D185" s="10">
        <v>3451</v>
      </c>
      <c r="E185" s="10">
        <v>1</v>
      </c>
      <c r="F185" s="11">
        <f t="shared" si="13"/>
        <v>4.6695471698113211</v>
      </c>
      <c r="G185">
        <v>10</v>
      </c>
      <c r="H185" s="8"/>
      <c r="I185" s="8"/>
      <c r="J185" s="8"/>
      <c r="K185" s="8"/>
      <c r="L185" s="20"/>
      <c r="M185" s="15"/>
      <c r="N185" s="16">
        <v>5</v>
      </c>
      <c r="O185" s="19">
        <v>1843</v>
      </c>
      <c r="P185" s="17">
        <f>M181/P181</f>
        <v>1.353099730458221E-3</v>
      </c>
      <c r="Q185" s="17" t="s">
        <v>15</v>
      </c>
    </row>
    <row r="186" spans="1:17" x14ac:dyDescent="0.15">
      <c r="A186" s="7">
        <v>42718</v>
      </c>
      <c r="B186" s="8" t="s">
        <v>17</v>
      </c>
      <c r="C186" s="9">
        <v>0.4375</v>
      </c>
      <c r="D186" s="10">
        <v>4088</v>
      </c>
      <c r="E186" s="10">
        <v>1</v>
      </c>
      <c r="F186" s="11">
        <f t="shared" si="13"/>
        <v>5.531471698113207</v>
      </c>
      <c r="G186">
        <v>10</v>
      </c>
      <c r="H186" s="8"/>
      <c r="I186" s="8"/>
      <c r="J186" s="8"/>
      <c r="K186" s="8"/>
      <c r="L186" s="20"/>
      <c r="M186" s="15" t="s">
        <v>16</v>
      </c>
      <c r="N186" s="16">
        <v>6</v>
      </c>
      <c r="O186" s="19">
        <v>1862</v>
      </c>
      <c r="P186" s="17"/>
      <c r="Q186" s="17"/>
    </row>
    <row r="187" spans="1:17" x14ac:dyDescent="0.15">
      <c r="A187" s="7">
        <v>42718</v>
      </c>
      <c r="B187" s="8" t="s">
        <v>18</v>
      </c>
      <c r="C187" s="9">
        <v>0.44791666666666669</v>
      </c>
      <c r="D187" s="10">
        <v>1704</v>
      </c>
      <c r="E187" s="10">
        <v>10</v>
      </c>
      <c r="F187" s="11">
        <f t="shared" si="13"/>
        <v>23.056819407008085</v>
      </c>
      <c r="G187">
        <v>10</v>
      </c>
      <c r="H187" s="8"/>
      <c r="I187" s="8"/>
      <c r="J187" s="8"/>
      <c r="K187" s="8"/>
      <c r="L187" s="20"/>
      <c r="M187" s="21">
        <v>42678</v>
      </c>
      <c r="N187" s="16">
        <v>7</v>
      </c>
      <c r="O187" s="19">
        <v>1859</v>
      </c>
      <c r="P187" s="17"/>
      <c r="Q187" s="17"/>
    </row>
    <row r="188" spans="1:17" x14ac:dyDescent="0.15">
      <c r="A188" s="7">
        <v>42718</v>
      </c>
      <c r="B188" s="8" t="s">
        <v>19</v>
      </c>
      <c r="C188" s="9">
        <v>0.45833333333333331</v>
      </c>
      <c r="D188" s="10">
        <v>3367</v>
      </c>
      <c r="E188" s="10">
        <v>1</v>
      </c>
      <c r="F188" s="11">
        <f t="shared" si="13"/>
        <v>4.5558867924528297</v>
      </c>
      <c r="G188" s="10">
        <v>10</v>
      </c>
      <c r="H188" s="8"/>
      <c r="I188" s="8"/>
      <c r="J188" s="8"/>
      <c r="K188" s="8"/>
      <c r="L188" s="20"/>
      <c r="M188" s="15"/>
      <c r="N188" s="16">
        <v>8</v>
      </c>
      <c r="O188" s="19">
        <v>1863</v>
      </c>
      <c r="P188" s="17"/>
      <c r="Q188" s="17"/>
    </row>
    <row r="189" spans="1:17" x14ac:dyDescent="0.15">
      <c r="A189" s="7">
        <v>42718</v>
      </c>
      <c r="B189" s="8" t="s">
        <v>20</v>
      </c>
      <c r="C189" s="9">
        <v>0.48958333333333331</v>
      </c>
      <c r="D189" s="10">
        <v>5788</v>
      </c>
      <c r="E189" s="10">
        <v>1</v>
      </c>
      <c r="F189" s="11">
        <f t="shared" si="13"/>
        <v>7.8317412398921835</v>
      </c>
      <c r="G189" s="10">
        <v>10</v>
      </c>
      <c r="I189" s="8"/>
      <c r="J189" s="8"/>
      <c r="K189" s="8"/>
      <c r="L189" s="20"/>
      <c r="M189" s="15"/>
      <c r="N189" s="16">
        <v>9</v>
      </c>
      <c r="O189" s="19">
        <v>1843</v>
      </c>
      <c r="P189" s="17"/>
      <c r="Q189" s="17"/>
    </row>
    <row r="190" spans="1:17" ht="16" thickBot="1" x14ac:dyDescent="0.25">
      <c r="A190" s="7">
        <v>42718</v>
      </c>
      <c r="B190" s="8" t="s">
        <v>21</v>
      </c>
      <c r="C190" s="63">
        <v>0.52430555555555558</v>
      </c>
      <c r="D190" s="64">
        <v>991</v>
      </c>
      <c r="E190" s="64">
        <v>100</v>
      </c>
      <c r="F190" s="11">
        <f>D190*$P$196*(E190/$M$195)</f>
        <v>126.29209028348106</v>
      </c>
      <c r="G190" s="10">
        <v>10</v>
      </c>
      <c r="H190" s="2"/>
      <c r="L190" s="5"/>
      <c r="M190" s="22"/>
      <c r="N190" s="23">
        <v>10</v>
      </c>
      <c r="O190" s="24">
        <v>1854</v>
      </c>
      <c r="P190" s="24"/>
      <c r="Q190" s="24"/>
    </row>
    <row r="191" spans="1:17" x14ac:dyDescent="0.15">
      <c r="A191" s="7">
        <v>42718</v>
      </c>
      <c r="B191" s="8" t="s">
        <v>52</v>
      </c>
      <c r="C191" s="38">
        <v>0.53125</v>
      </c>
      <c r="D191" s="10">
        <v>1301</v>
      </c>
      <c r="E191" s="10">
        <v>10</v>
      </c>
      <c r="F191" s="11">
        <f t="shared" si="13"/>
        <v>17.603827493261456</v>
      </c>
      <c r="G191" s="10">
        <v>10</v>
      </c>
      <c r="M191" s="12" t="s">
        <v>8</v>
      </c>
      <c r="N191" s="13"/>
      <c r="O191" s="14" t="s">
        <v>9</v>
      </c>
      <c r="P191" s="14" t="s">
        <v>10</v>
      </c>
      <c r="Q191" s="14"/>
    </row>
    <row r="192" spans="1:17" x14ac:dyDescent="0.15">
      <c r="A192" s="7">
        <v>42718</v>
      </c>
      <c r="B192" s="8" t="s">
        <v>22</v>
      </c>
      <c r="C192" s="38">
        <v>0.54513888888888895</v>
      </c>
      <c r="D192" s="10">
        <v>7234</v>
      </c>
      <c r="E192" s="10">
        <v>1</v>
      </c>
      <c r="F192" s="11">
        <f t="shared" si="13"/>
        <v>9.7883234501347705</v>
      </c>
      <c r="G192" s="10">
        <v>10</v>
      </c>
      <c r="M192" s="15">
        <v>1000</v>
      </c>
      <c r="N192" s="16">
        <v>1</v>
      </c>
      <c r="O192" s="61">
        <v>7745</v>
      </c>
      <c r="P192" s="17">
        <f>AVERAGE(O192:O200)</f>
        <v>7846.8888888888887</v>
      </c>
      <c r="Q192" s="17" t="s">
        <v>11</v>
      </c>
    </row>
    <row r="193" spans="1:17" x14ac:dyDescent="0.15">
      <c r="A193" s="7">
        <v>42718</v>
      </c>
      <c r="B193" s="8" t="s">
        <v>23</v>
      </c>
      <c r="C193" s="38">
        <v>0.58333333333333337</v>
      </c>
      <c r="D193" s="10">
        <v>5352</v>
      </c>
      <c r="E193" s="10">
        <v>1</v>
      </c>
      <c r="F193" s="11">
        <f t="shared" si="13"/>
        <v>7.2417897574123984</v>
      </c>
      <c r="G193" s="10">
        <v>10</v>
      </c>
      <c r="M193" s="15" t="s">
        <v>25</v>
      </c>
      <c r="N193" s="16">
        <v>2</v>
      </c>
      <c r="O193" s="61">
        <v>7848</v>
      </c>
      <c r="P193" s="17">
        <f>SQRT(COUNT(O192:O200)/(COUNT(O192:O200)-1))*STDEVP(O192:O200)</f>
        <v>39.469749316547599</v>
      </c>
      <c r="Q193" s="17" t="s">
        <v>12</v>
      </c>
    </row>
    <row r="194" spans="1:17" x14ac:dyDescent="0.15">
      <c r="A194" s="7">
        <v>42718</v>
      </c>
      <c r="B194" s="8" t="s">
        <v>26</v>
      </c>
      <c r="C194" s="38">
        <v>0.59722222222222221</v>
      </c>
      <c r="D194" s="10">
        <v>8342</v>
      </c>
      <c r="E194" s="10">
        <v>1</v>
      </c>
      <c r="F194" s="11">
        <f t="shared" si="13"/>
        <v>11.28755795148248</v>
      </c>
      <c r="G194" s="10">
        <v>10</v>
      </c>
      <c r="M194" s="15" t="s">
        <v>13</v>
      </c>
      <c r="N194" s="16">
        <v>3</v>
      </c>
      <c r="O194" s="61">
        <v>7869</v>
      </c>
      <c r="P194" s="17">
        <f>P193/P192</f>
        <v>5.0299870273983801E-3</v>
      </c>
      <c r="Q194" s="17" t="s">
        <v>14</v>
      </c>
    </row>
    <row r="195" spans="1:17" x14ac:dyDescent="0.15">
      <c r="A195" s="7">
        <v>42718</v>
      </c>
      <c r="B195" s="8" t="s">
        <v>24</v>
      </c>
      <c r="C195" s="38">
        <v>0.60763888888888895</v>
      </c>
      <c r="D195" s="10">
        <v>7736</v>
      </c>
      <c r="E195" s="10">
        <v>1</v>
      </c>
      <c r="F195" s="11">
        <f t="shared" si="13"/>
        <v>10.467579514824799</v>
      </c>
      <c r="G195" s="10">
        <v>10</v>
      </c>
      <c r="M195" s="54">
        <v>100</v>
      </c>
      <c r="N195" s="16">
        <v>4</v>
      </c>
      <c r="O195" s="61">
        <v>7849</v>
      </c>
      <c r="P195" s="17"/>
      <c r="Q195" s="17"/>
    </row>
    <row r="196" spans="1:17" x14ac:dyDescent="0.15">
      <c r="A196" s="7"/>
      <c r="B196" s="8"/>
      <c r="C196" s="9"/>
      <c r="D196" s="10"/>
      <c r="E196" s="10"/>
      <c r="F196" s="11"/>
      <c r="G196" s="10"/>
      <c r="M196" s="15"/>
      <c r="N196" s="16">
        <v>5</v>
      </c>
      <c r="O196" s="61">
        <v>7855</v>
      </c>
      <c r="P196" s="17">
        <f>M192/P192</f>
        <v>0.12743904165840672</v>
      </c>
      <c r="Q196" s="17" t="s">
        <v>15</v>
      </c>
    </row>
    <row r="197" spans="1:17" x14ac:dyDescent="0.15">
      <c r="A197" s="7"/>
      <c r="B197" s="8"/>
      <c r="C197" s="9"/>
      <c r="D197" s="10"/>
      <c r="E197" s="10"/>
      <c r="F197" s="11"/>
      <c r="M197" s="15" t="s">
        <v>16</v>
      </c>
      <c r="N197" s="16">
        <v>6</v>
      </c>
      <c r="O197" s="61">
        <v>7870</v>
      </c>
      <c r="P197" s="17"/>
      <c r="Q197" s="17"/>
    </row>
    <row r="198" spans="1:17" x14ac:dyDescent="0.15">
      <c r="A198" s="7"/>
      <c r="B198" s="8"/>
      <c r="C198" s="9"/>
      <c r="D198" s="10"/>
      <c r="E198" s="10"/>
      <c r="F198" s="11"/>
      <c r="M198" s="21">
        <v>42678</v>
      </c>
      <c r="N198" s="16">
        <v>7</v>
      </c>
      <c r="O198" s="61">
        <v>7871</v>
      </c>
      <c r="P198" s="17"/>
      <c r="Q198" s="17"/>
    </row>
    <row r="199" spans="1:17" x14ac:dyDescent="0.15">
      <c r="A199" s="7"/>
      <c r="B199" s="8"/>
      <c r="C199" s="9"/>
      <c r="D199" s="10"/>
      <c r="E199" s="10"/>
      <c r="F199" s="11"/>
      <c r="M199" s="15"/>
      <c r="N199" s="16">
        <v>8</v>
      </c>
      <c r="O199" s="61">
        <v>7867</v>
      </c>
      <c r="P199" s="17"/>
      <c r="Q199" s="17"/>
    </row>
    <row r="200" spans="1:17" x14ac:dyDescent="0.15">
      <c r="A200" s="7"/>
      <c r="B200" s="8"/>
      <c r="C200" s="9"/>
      <c r="D200" s="10"/>
      <c r="E200" s="10"/>
      <c r="F200" s="11"/>
      <c r="G200" s="10"/>
      <c r="M200" s="15"/>
      <c r="N200" s="16">
        <v>9</v>
      </c>
      <c r="O200" s="61">
        <v>7848</v>
      </c>
      <c r="P200" s="17"/>
      <c r="Q200" s="17"/>
    </row>
    <row r="201" spans="1:17" ht="14" thickBot="1" x14ac:dyDescent="0.2">
      <c r="A201" s="7"/>
      <c r="B201" s="8"/>
      <c r="C201" s="38"/>
      <c r="D201" s="10"/>
      <c r="E201" s="10"/>
      <c r="F201" s="11"/>
      <c r="G201" s="10"/>
      <c r="M201" s="22"/>
      <c r="N201" s="23">
        <v>10</v>
      </c>
      <c r="O201" s="24">
        <v>7781</v>
      </c>
      <c r="P201" s="24"/>
      <c r="Q201" s="24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94" workbookViewId="0">
      <selection activeCell="F118" sqref="F118"/>
    </sheetView>
  </sheetViews>
  <sheetFormatPr baseColWidth="10" defaultColWidth="8.83203125" defaultRowHeight="13" x14ac:dyDescent="0.15"/>
  <cols>
    <col min="1" max="1" width="12.1640625" bestFit="1" customWidth="1"/>
    <col min="2" max="2" width="13.5" bestFit="1" customWidth="1"/>
    <col min="4" max="4" width="8" bestFit="1" customWidth="1"/>
    <col min="5" max="5" width="14.83203125" bestFit="1" customWidth="1"/>
    <col min="6" max="6" width="10.5" customWidth="1"/>
    <col min="7" max="7" width="10.83203125" customWidth="1"/>
    <col min="8" max="8" width="21" bestFit="1" customWidth="1"/>
    <col min="9" max="9" width="17" customWidth="1"/>
  </cols>
  <sheetData>
    <row r="1" spans="1:8" ht="45" x14ac:dyDescent="0.2">
      <c r="A1" s="45" t="s">
        <v>0</v>
      </c>
      <c r="B1" s="30" t="s">
        <v>1</v>
      </c>
      <c r="C1" s="30" t="s">
        <v>2</v>
      </c>
      <c r="D1" s="31" t="s">
        <v>6</v>
      </c>
      <c r="E1" s="30" t="s">
        <v>48</v>
      </c>
      <c r="F1" s="46" t="s">
        <v>49</v>
      </c>
      <c r="G1" s="33" t="s">
        <v>50</v>
      </c>
      <c r="H1" s="30" t="s">
        <v>7</v>
      </c>
    </row>
    <row r="2" spans="1:8" x14ac:dyDescent="0.15">
      <c r="A2" s="47"/>
      <c r="B2" s="20"/>
      <c r="C2" s="20"/>
      <c r="D2" s="48"/>
      <c r="E2" s="20"/>
      <c r="F2" s="49"/>
      <c r="G2" s="40"/>
      <c r="H2" s="20"/>
    </row>
    <row r="3" spans="1:8" x14ac:dyDescent="0.15">
      <c r="A3" s="7">
        <v>42605</v>
      </c>
      <c r="B3" s="8" t="s">
        <v>17</v>
      </c>
      <c r="C3" s="9">
        <v>0.40277777777777773</v>
      </c>
      <c r="D3" s="48">
        <v>1</v>
      </c>
      <c r="E3" s="43">
        <v>2172.4</v>
      </c>
      <c r="F3" s="11">
        <f>(E3*'CO2 Standard Curves'!$I$7)+('CO2 Standard Curves'!$I$8)</f>
        <v>0.49596535028973598</v>
      </c>
      <c r="G3" s="11">
        <f>F3/D3</f>
        <v>0.49596535028973598</v>
      </c>
      <c r="H3" s="8"/>
    </row>
    <row r="4" spans="1:8" x14ac:dyDescent="0.15">
      <c r="A4" s="7">
        <v>42605</v>
      </c>
      <c r="B4" s="8" t="s">
        <v>18</v>
      </c>
      <c r="C4" s="9">
        <v>0.41319444444444442</v>
      </c>
      <c r="D4" s="48">
        <v>1</v>
      </c>
      <c r="E4" s="43">
        <v>1842.6</v>
      </c>
      <c r="F4" s="11">
        <f>(E4*'CO2 Standard Curves'!$I$7)+('CO2 Standard Curves'!$I$8)</f>
        <v>0.42107832653971494</v>
      </c>
      <c r="G4" s="11">
        <f t="shared" ref="G4:G12" si="0">F4/D4</f>
        <v>0.42107832653971494</v>
      </c>
      <c r="H4" s="20"/>
    </row>
    <row r="5" spans="1:8" x14ac:dyDescent="0.15">
      <c r="A5" s="7">
        <v>42605</v>
      </c>
      <c r="B5" s="8" t="s">
        <v>19</v>
      </c>
      <c r="C5" s="9">
        <v>0.4236111111111111</v>
      </c>
      <c r="D5" s="48">
        <v>1</v>
      </c>
      <c r="E5" s="43">
        <v>1522</v>
      </c>
      <c r="F5" s="11">
        <f>(E5*'CO2 Standard Curves'!$I$7)+('CO2 Standard Curves'!$I$8)</f>
        <v>0.34828032831577094</v>
      </c>
      <c r="G5" s="11">
        <f t="shared" si="0"/>
        <v>0.34828032831577094</v>
      </c>
      <c r="H5" s="20"/>
    </row>
    <row r="6" spans="1:8" x14ac:dyDescent="0.15">
      <c r="A6" s="7">
        <v>42605</v>
      </c>
      <c r="B6" s="8" t="s">
        <v>20</v>
      </c>
      <c r="C6" s="9">
        <v>0.45833333333333331</v>
      </c>
      <c r="D6" s="48">
        <v>1</v>
      </c>
      <c r="E6" s="50">
        <v>1012.3</v>
      </c>
      <c r="F6" s="11">
        <f>(E6*'CO2 Standard Curves'!$I$7)+('CO2 Standard Curves'!$I$8)</f>
        <v>0.23254377281126606</v>
      </c>
      <c r="G6" s="11">
        <f t="shared" si="0"/>
        <v>0.23254377281126606</v>
      </c>
      <c r="H6" s="20"/>
    </row>
    <row r="7" spans="1:8" x14ac:dyDescent="0.15">
      <c r="A7" s="7">
        <v>42605</v>
      </c>
      <c r="B7" s="8" t="s">
        <v>21</v>
      </c>
      <c r="C7" s="9">
        <v>0.48958333333333331</v>
      </c>
      <c r="D7" s="48">
        <v>1</v>
      </c>
      <c r="E7" s="50">
        <v>1213.8</v>
      </c>
      <c r="F7" s="11">
        <f>(E7*'CO2 Standard Curves'!$I$7)+('CO2 Standard Curves'!$I$8)</f>
        <v>0.27829797319219157</v>
      </c>
      <c r="G7" s="11">
        <f t="shared" si="0"/>
        <v>0.27829797319219157</v>
      </c>
      <c r="H7" s="20"/>
    </row>
    <row r="8" spans="1:8" x14ac:dyDescent="0.15">
      <c r="A8" s="7">
        <v>42605</v>
      </c>
      <c r="B8" s="8" t="s">
        <v>52</v>
      </c>
      <c r="C8" s="9">
        <v>0.51388888888888895</v>
      </c>
      <c r="D8" s="48">
        <v>1</v>
      </c>
      <c r="E8" s="50">
        <v>1106.4000000000001</v>
      </c>
      <c r="F8" s="11">
        <f>(E8*'CO2 Standard Curves'!$I$7)+('CO2 Standard Curves'!$I$8)</f>
        <v>0.25391087085516234</v>
      </c>
      <c r="G8" s="11">
        <f t="shared" si="0"/>
        <v>0.25391087085516234</v>
      </c>
      <c r="H8" s="20"/>
    </row>
    <row r="9" spans="1:8" x14ac:dyDescent="0.15">
      <c r="A9" s="7">
        <v>42605</v>
      </c>
      <c r="B9" s="8" t="s">
        <v>22</v>
      </c>
      <c r="C9" s="9">
        <v>0.53125</v>
      </c>
      <c r="D9" s="48">
        <v>1</v>
      </c>
      <c r="E9" s="50">
        <v>1599.6</v>
      </c>
      <c r="F9" s="11">
        <f>(E9*'CO2 Standard Curves'!$I$7)+('CO2 Standard Curves'!$I$8)</f>
        <v>0.36590080449224643</v>
      </c>
      <c r="G9" s="11">
        <f t="shared" si="0"/>
        <v>0.36590080449224643</v>
      </c>
      <c r="H9" s="20"/>
    </row>
    <row r="10" spans="1:8" x14ac:dyDescent="0.15">
      <c r="A10" s="7">
        <v>42605</v>
      </c>
      <c r="B10" s="8" t="s">
        <v>23</v>
      </c>
      <c r="C10" s="9">
        <v>0.58680555555555558</v>
      </c>
      <c r="D10" s="48">
        <v>1</v>
      </c>
      <c r="E10" s="50">
        <v>1866.5</v>
      </c>
      <c r="F10" s="11">
        <f>(E10*'CO2 Standard Curves'!$I$7)+('CO2 Standard Curves'!$I$8)</f>
        <v>0.42650525154767582</v>
      </c>
      <c r="G10" s="11">
        <f t="shared" si="0"/>
        <v>0.42650525154767582</v>
      </c>
      <c r="H10" s="20"/>
    </row>
    <row r="11" spans="1:8" x14ac:dyDescent="0.15">
      <c r="A11" s="7">
        <v>42605</v>
      </c>
      <c r="B11" s="8" t="s">
        <v>26</v>
      </c>
      <c r="C11" s="9">
        <v>0.61458333333333337</v>
      </c>
      <c r="D11" s="48">
        <v>1</v>
      </c>
      <c r="E11" s="50">
        <v>2465.4</v>
      </c>
      <c r="F11" s="11">
        <f>(E11*'CO2 Standard Curves'!$I$7)+('CO2 Standard Curves'!$I$8)</f>
        <v>0.56249627193544904</v>
      </c>
      <c r="G11" s="11">
        <f t="shared" si="0"/>
        <v>0.56249627193544904</v>
      </c>
      <c r="H11" s="20"/>
    </row>
    <row r="12" spans="1:8" x14ac:dyDescent="0.15">
      <c r="A12" s="7">
        <v>42605</v>
      </c>
      <c r="B12" s="8" t="s">
        <v>24</v>
      </c>
      <c r="C12" s="9">
        <v>0.62152777777777779</v>
      </c>
      <c r="D12" s="48">
        <v>1</v>
      </c>
      <c r="E12" s="52">
        <v>3034.7</v>
      </c>
      <c r="F12" s="11">
        <f>(E12*'CO2 Standard Curves'!$I$7)+('CO2 Standard Curves'!$I$8)</f>
        <v>0.6917660797610613</v>
      </c>
      <c r="G12" s="11">
        <f t="shared" si="0"/>
        <v>0.6917660797610613</v>
      </c>
      <c r="H12" s="20"/>
    </row>
    <row r="13" spans="1:8" x14ac:dyDescent="0.15">
      <c r="A13" s="7"/>
      <c r="B13" s="8"/>
      <c r="C13" s="9"/>
      <c r="D13" s="48"/>
      <c r="E13" s="52"/>
      <c r="F13" s="11"/>
      <c r="G13" s="11"/>
      <c r="H13" s="20"/>
    </row>
    <row r="14" spans="1:8" x14ac:dyDescent="0.15">
      <c r="A14" s="47"/>
      <c r="B14" s="20"/>
      <c r="C14" s="20"/>
      <c r="D14" s="48"/>
      <c r="E14" s="20"/>
      <c r="F14" s="49"/>
      <c r="G14" s="40"/>
      <c r="H14" s="20"/>
    </row>
    <row r="15" spans="1:8" x14ac:dyDescent="0.15">
      <c r="A15" s="7">
        <v>42620</v>
      </c>
      <c r="B15" s="8" t="s">
        <v>17</v>
      </c>
      <c r="C15" s="9">
        <v>0.40625</v>
      </c>
      <c r="D15" s="48">
        <v>1</v>
      </c>
      <c r="E15" s="43">
        <v>2828.6</v>
      </c>
      <c r="F15" s="11">
        <f>(E15*'CO2 Standard Curves'!$I$25)+('CO2 Standard Curves'!$I$26)</f>
        <v>0.63525538663309966</v>
      </c>
      <c r="G15" s="11">
        <f>F15/D15</f>
        <v>0.63525538663309966</v>
      </c>
      <c r="H15" s="8"/>
    </row>
    <row r="16" spans="1:8" x14ac:dyDescent="0.15">
      <c r="A16" s="7">
        <v>42620</v>
      </c>
      <c r="B16" s="8" t="s">
        <v>18</v>
      </c>
      <c r="C16" s="9">
        <v>0.4201388888888889</v>
      </c>
      <c r="D16" s="48">
        <v>1</v>
      </c>
      <c r="E16" s="43">
        <v>2638.9</v>
      </c>
      <c r="F16" s="11">
        <f>(E16*'CO2 Standard Curves'!$I$25)+('CO2 Standard Curves'!$I$26)</f>
        <v>0.59285755333208612</v>
      </c>
      <c r="G16" s="11">
        <f t="shared" ref="G16:G24" si="1">F16/D16</f>
        <v>0.59285755333208612</v>
      </c>
      <c r="H16" s="20"/>
    </row>
    <row r="17" spans="1:8" x14ac:dyDescent="0.15">
      <c r="A17" s="7">
        <v>42620</v>
      </c>
      <c r="B17" s="8" t="s">
        <v>19</v>
      </c>
      <c r="C17" s="9">
        <v>0.4375</v>
      </c>
      <c r="D17" s="48">
        <v>1</v>
      </c>
      <c r="E17" s="43">
        <v>3049</v>
      </c>
      <c r="F17" s="11">
        <f>(E17*'CO2 Standard Curves'!$I$25)+('CO2 Standard Curves'!$I$26)</f>
        <v>0.68451465104819409</v>
      </c>
      <c r="G17" s="11">
        <f t="shared" si="1"/>
        <v>0.68451465104819409</v>
      </c>
      <c r="H17" s="20"/>
    </row>
    <row r="18" spans="1:8" x14ac:dyDescent="0.15">
      <c r="A18" s="7">
        <v>42620</v>
      </c>
      <c r="B18" s="8" t="s">
        <v>20</v>
      </c>
      <c r="C18" s="9">
        <v>0.45833333333333331</v>
      </c>
      <c r="D18" s="48">
        <v>1</v>
      </c>
      <c r="E18" s="50">
        <v>1938.7</v>
      </c>
      <c r="F18" s="11">
        <f>(E18*'CO2 Standard Curves'!$I$25)+('CO2 Standard Curves'!$I$26)</f>
        <v>0.43636328407868702</v>
      </c>
      <c r="G18" s="11">
        <f t="shared" si="1"/>
        <v>0.43636328407868702</v>
      </c>
      <c r="H18" s="20"/>
    </row>
    <row r="19" spans="1:8" x14ac:dyDescent="0.15">
      <c r="A19" s="7">
        <v>42620</v>
      </c>
      <c r="B19" s="8" t="s">
        <v>21</v>
      </c>
      <c r="C19" s="9">
        <v>0.47916666666666669</v>
      </c>
      <c r="D19" s="48">
        <v>1</v>
      </c>
      <c r="E19" s="50">
        <v>1948.7</v>
      </c>
      <c r="F19" s="11">
        <f>(E19*'CO2 Standard Curves'!$I$25)+('CO2 Standard Curves'!$I$26)</f>
        <v>0.4385982779269218</v>
      </c>
      <c r="G19" s="11">
        <f t="shared" si="1"/>
        <v>0.4385982779269218</v>
      </c>
      <c r="H19" s="20"/>
    </row>
    <row r="20" spans="1:8" x14ac:dyDescent="0.15">
      <c r="A20" s="7">
        <v>42620</v>
      </c>
      <c r="B20" s="8" t="s">
        <v>20</v>
      </c>
      <c r="C20" s="9">
        <v>0.48958333333333331</v>
      </c>
      <c r="D20" s="48">
        <v>1</v>
      </c>
      <c r="E20" s="50">
        <v>1855.1</v>
      </c>
      <c r="F20" s="11">
        <f>(E20*'CO2 Standard Curves'!$I$25)+('CO2 Standard Curves'!$I$26)</f>
        <v>0.41767873550744422</v>
      </c>
      <c r="G20" s="11">
        <f t="shared" si="1"/>
        <v>0.41767873550744422</v>
      </c>
      <c r="H20" s="20"/>
    </row>
    <row r="21" spans="1:8" x14ac:dyDescent="0.15">
      <c r="A21" s="7">
        <v>42620</v>
      </c>
      <c r="B21" s="8" t="s">
        <v>22</v>
      </c>
      <c r="C21" s="9">
        <v>0.49652777777777773</v>
      </c>
      <c r="D21" s="48">
        <v>1</v>
      </c>
      <c r="E21" s="50">
        <v>2082.1999999999998</v>
      </c>
      <c r="F21" s="11">
        <f>(E21*'CO2 Standard Curves'!$I$25)+('CO2 Standard Curves'!$I$26)</f>
        <v>0.468435445800856</v>
      </c>
      <c r="G21" s="11">
        <f t="shared" si="1"/>
        <v>0.468435445800856</v>
      </c>
      <c r="H21" s="20"/>
    </row>
    <row r="22" spans="1:8" x14ac:dyDescent="0.15">
      <c r="A22" s="7">
        <v>42620</v>
      </c>
      <c r="B22" s="8" t="s">
        <v>23</v>
      </c>
      <c r="C22" s="9">
        <v>0.53472222222222221</v>
      </c>
      <c r="D22" s="48">
        <v>1</v>
      </c>
      <c r="E22" s="50">
        <v>2011.5</v>
      </c>
      <c r="F22" s="11">
        <f>(E22*'CO2 Standard Curves'!$I$25)+('CO2 Standard Curves'!$I$26)</f>
        <v>0.45263403929383617</v>
      </c>
      <c r="G22" s="11">
        <f t="shared" si="1"/>
        <v>0.45263403929383617</v>
      </c>
      <c r="H22" s="20"/>
    </row>
    <row r="23" spans="1:8" x14ac:dyDescent="0.15">
      <c r="A23" s="7">
        <v>42620</v>
      </c>
      <c r="B23" s="8" t="s">
        <v>26</v>
      </c>
      <c r="C23" s="9">
        <v>0.55208333333333337</v>
      </c>
      <c r="D23" s="48">
        <v>1</v>
      </c>
      <c r="E23" s="50">
        <v>2537.3000000000002</v>
      </c>
      <c r="F23" s="11">
        <f>(E23*'CO2 Standard Curves'!$I$25)+('CO2 Standard Curves'!$I$26)</f>
        <v>0.5701500158340207</v>
      </c>
      <c r="G23" s="11">
        <f t="shared" si="1"/>
        <v>0.5701500158340207</v>
      </c>
      <c r="H23" s="20"/>
    </row>
    <row r="24" spans="1:8" x14ac:dyDescent="0.15">
      <c r="A24" s="7">
        <v>42620</v>
      </c>
      <c r="B24" s="8" t="s">
        <v>24</v>
      </c>
      <c r="C24" s="9">
        <v>0.5625</v>
      </c>
      <c r="D24" s="48">
        <v>1</v>
      </c>
      <c r="E24" s="52">
        <v>3298.4</v>
      </c>
      <c r="F24" s="11">
        <f>(E24*'CO2 Standard Curves'!$I$25)+('CO2 Standard Curves'!$I$26)</f>
        <v>0.74025539762316961</v>
      </c>
      <c r="G24" s="11">
        <f t="shared" si="1"/>
        <v>0.74025539762316961</v>
      </c>
      <c r="H24" s="20"/>
    </row>
    <row r="25" spans="1:8" x14ac:dyDescent="0.15">
      <c r="A25" s="47"/>
      <c r="B25" s="47"/>
      <c r="C25" s="51"/>
      <c r="D25" s="48"/>
      <c r="E25" s="52"/>
      <c r="F25" s="11"/>
      <c r="G25" s="11"/>
      <c r="H25" s="20"/>
    </row>
    <row r="26" spans="1:8" x14ac:dyDescent="0.15">
      <c r="A26" s="47"/>
      <c r="B26" s="47"/>
      <c r="C26" s="51"/>
      <c r="D26" s="48"/>
      <c r="E26" s="52"/>
      <c r="F26" s="11"/>
      <c r="G26" s="11"/>
      <c r="H26" s="20"/>
    </row>
    <row r="27" spans="1:8" x14ac:dyDescent="0.15">
      <c r="A27" s="7">
        <v>42634</v>
      </c>
      <c r="B27" s="8" t="s">
        <v>17</v>
      </c>
      <c r="C27" s="9">
        <v>0.4375</v>
      </c>
      <c r="D27" s="48">
        <v>1</v>
      </c>
      <c r="E27" s="43">
        <v>1636.8</v>
      </c>
      <c r="F27" s="11">
        <f>(E27*'CO2 Standard Curves'!$I$43)+('CO2 Standard Curves'!$I$44)</f>
        <v>0.42507261595393259</v>
      </c>
      <c r="G27" s="11">
        <f>F27/D27</f>
        <v>0.42507261595393259</v>
      </c>
      <c r="H27" s="20"/>
    </row>
    <row r="28" spans="1:8" x14ac:dyDescent="0.15">
      <c r="A28" s="7">
        <v>42634</v>
      </c>
      <c r="B28" s="8" t="s">
        <v>18</v>
      </c>
      <c r="C28" s="9">
        <v>0.44791666666666669</v>
      </c>
      <c r="D28" s="48">
        <v>1</v>
      </c>
      <c r="E28" s="43">
        <v>1957.1</v>
      </c>
      <c r="F28" s="11">
        <f>(E28*'CO2 Standard Curves'!$I$43)+('CO2 Standard Curves'!$I$44)</f>
        <v>0.50758119474756669</v>
      </c>
      <c r="G28" s="11">
        <f t="shared" ref="G28:G36" si="2">F28/D28</f>
        <v>0.50758119474756669</v>
      </c>
      <c r="H28" s="20"/>
    </row>
    <row r="29" spans="1:8" x14ac:dyDescent="0.15">
      <c r="A29" s="7">
        <v>42634</v>
      </c>
      <c r="B29" s="8" t="s">
        <v>19</v>
      </c>
      <c r="C29" s="9">
        <v>0.45833333333333331</v>
      </c>
      <c r="D29" s="48">
        <v>1</v>
      </c>
      <c r="E29" s="43">
        <v>2393.3000000000002</v>
      </c>
      <c r="F29" s="11">
        <f>(E29*'CO2 Standard Curves'!$I$43)+('CO2 Standard Curves'!$I$44)</f>
        <v>0.61994535981089227</v>
      </c>
      <c r="G29" s="11">
        <f t="shared" si="2"/>
        <v>0.61994535981089227</v>
      </c>
    </row>
    <row r="30" spans="1:8" x14ac:dyDescent="0.15">
      <c r="A30" s="7">
        <v>42634</v>
      </c>
      <c r="B30" s="8" t="s">
        <v>20</v>
      </c>
      <c r="C30" s="9">
        <v>0.53125</v>
      </c>
      <c r="D30" s="48">
        <v>1</v>
      </c>
      <c r="E30" s="50">
        <v>1941.4</v>
      </c>
      <c r="F30" s="11">
        <f>(E30*'CO2 Standard Curves'!$I$43)+('CO2 Standard Curves'!$I$44)</f>
        <v>0.50353690911828153</v>
      </c>
      <c r="G30" s="11">
        <f t="shared" si="2"/>
        <v>0.50353690911828153</v>
      </c>
    </row>
    <row r="31" spans="1:8" x14ac:dyDescent="0.15">
      <c r="A31" s="7">
        <v>42634</v>
      </c>
      <c r="B31" s="8" t="s">
        <v>21</v>
      </c>
      <c r="C31" s="9">
        <v>0.55555555555555558</v>
      </c>
      <c r="D31" s="48">
        <v>1</v>
      </c>
      <c r="E31" s="50">
        <v>1768.2</v>
      </c>
      <c r="F31" s="11">
        <f>(E31*'CO2 Standard Curves'!$I$43)+('CO2 Standard Curves'!$I$44)</f>
        <v>0.45892096829075285</v>
      </c>
      <c r="G31" s="11">
        <f t="shared" si="2"/>
        <v>0.45892096829075285</v>
      </c>
    </row>
    <row r="32" spans="1:8" x14ac:dyDescent="0.15">
      <c r="A32" s="7">
        <v>42634</v>
      </c>
      <c r="B32" s="8" t="s">
        <v>52</v>
      </c>
      <c r="C32" s="9">
        <v>0.59027777777777779</v>
      </c>
      <c r="D32" s="48">
        <v>1</v>
      </c>
      <c r="E32" s="50">
        <v>1374.2</v>
      </c>
      <c r="F32" s="11">
        <f>(E32*'CO2 Standard Curves'!$I$43)+('CO2 Standard Curves'!$I$44)</f>
        <v>0.35742743084244871</v>
      </c>
      <c r="G32" s="11">
        <f t="shared" si="2"/>
        <v>0.35742743084244871</v>
      </c>
    </row>
    <row r="33" spans="1:10" x14ac:dyDescent="0.15">
      <c r="A33" s="7">
        <v>42634</v>
      </c>
      <c r="B33" s="8" t="s">
        <v>22</v>
      </c>
      <c r="C33" s="9">
        <v>0.60069444444444442</v>
      </c>
      <c r="D33" s="48">
        <v>1</v>
      </c>
      <c r="E33" s="50">
        <v>1744</v>
      </c>
      <c r="F33" s="11">
        <f>(E33*'CO2 Standard Curves'!$I$43)+('CO2 Standard Curves'!$I$44)</f>
        <v>0.45268710126981637</v>
      </c>
      <c r="G33" s="11">
        <f t="shared" si="2"/>
        <v>0.45268710126981637</v>
      </c>
    </row>
    <row r="34" spans="1:10" x14ac:dyDescent="0.15">
      <c r="A34" s="7">
        <v>42634</v>
      </c>
      <c r="B34" s="8" t="s">
        <v>23</v>
      </c>
      <c r="C34" s="9">
        <v>0.64583333333333337</v>
      </c>
      <c r="D34" s="48">
        <v>1</v>
      </c>
      <c r="E34" s="50">
        <v>1600.5</v>
      </c>
      <c r="F34" s="11">
        <f>(E34*'CO2 Standard Curves'!$I$43)+('CO2 Standard Curves'!$I$44)</f>
        <v>0.41572181542252795</v>
      </c>
      <c r="G34" s="11">
        <f t="shared" si="2"/>
        <v>0.41572181542252795</v>
      </c>
    </row>
    <row r="35" spans="1:10" x14ac:dyDescent="0.15">
      <c r="A35" s="7">
        <v>42634</v>
      </c>
      <c r="B35" s="8" t="s">
        <v>26</v>
      </c>
      <c r="C35" s="9">
        <v>0.66319444444444442</v>
      </c>
      <c r="D35" s="48">
        <v>1</v>
      </c>
      <c r="E35" s="50">
        <v>2006.8</v>
      </c>
      <c r="F35" s="11">
        <f>(E35*'CO2 Standard Curves'!$I$43)+('CO2 Standard Curves'!$I$44)</f>
        <v>0.52038380594345679</v>
      </c>
      <c r="G35" s="11">
        <f t="shared" si="2"/>
        <v>0.52038380594345679</v>
      </c>
    </row>
    <row r="36" spans="1:10" x14ac:dyDescent="0.15">
      <c r="A36" s="7">
        <v>42634</v>
      </c>
      <c r="B36" s="8" t="s">
        <v>24</v>
      </c>
      <c r="C36" s="9">
        <v>0.67361111111111116</v>
      </c>
      <c r="D36" s="48">
        <v>1</v>
      </c>
      <c r="E36" s="52">
        <v>2687.9</v>
      </c>
      <c r="F36" s="11">
        <f>(E36*'CO2 Standard Curves'!$I$43)+('CO2 Standard Curves'!$I$44)</f>
        <v>0.6958336748674161</v>
      </c>
      <c r="G36" s="11">
        <f t="shared" si="2"/>
        <v>0.6958336748674161</v>
      </c>
    </row>
    <row r="38" spans="1:10" ht="13" customHeight="1" x14ac:dyDescent="0.2">
      <c r="E38" s="57" t="s">
        <v>38</v>
      </c>
      <c r="F38" t="s">
        <v>39</v>
      </c>
      <c r="G38" t="s">
        <v>58</v>
      </c>
      <c r="H38" t="s">
        <v>59</v>
      </c>
      <c r="I38" s="58" t="s">
        <v>49</v>
      </c>
      <c r="J38" s="59" t="s">
        <v>50</v>
      </c>
    </row>
    <row r="39" spans="1:10" x14ac:dyDescent="0.15">
      <c r="A39" s="7">
        <v>42648</v>
      </c>
      <c r="B39" s="8" t="s">
        <v>24</v>
      </c>
      <c r="C39" s="9">
        <v>0.35416666666666669</v>
      </c>
      <c r="D39" s="56">
        <v>1</v>
      </c>
      <c r="E39">
        <v>3198</v>
      </c>
      <c r="F39">
        <v>3314.8</v>
      </c>
      <c r="G39">
        <v>3603.2</v>
      </c>
      <c r="H39" s="28">
        <f>AVERAGE(E39:G39)</f>
        <v>3372</v>
      </c>
      <c r="I39" s="11">
        <f>(H39*'CO2 Standard Curves'!$I$62)+('CO2 Standard Curves'!$I$63)</f>
        <v>0.77710182553894647</v>
      </c>
      <c r="J39" s="11">
        <f>I39/D39</f>
        <v>0.77710182553894647</v>
      </c>
    </row>
    <row r="40" spans="1:10" x14ac:dyDescent="0.15">
      <c r="A40" s="7">
        <v>42648</v>
      </c>
      <c r="B40" s="8" t="s">
        <v>26</v>
      </c>
      <c r="C40" s="9">
        <v>0.36458333333333331</v>
      </c>
      <c r="D40" s="56">
        <v>1</v>
      </c>
      <c r="E40">
        <v>2092.4</v>
      </c>
      <c r="F40">
        <v>2245.6999999999998</v>
      </c>
      <c r="G40">
        <v>2246.9</v>
      </c>
      <c r="H40" s="28">
        <f t="shared" ref="H40:H48" si="3">AVERAGE(E40:G40)</f>
        <v>2195</v>
      </c>
      <c r="I40" s="11">
        <f>(H40*'CO2 Standard Curves'!$I$62)+('CO2 Standard Curves'!$I$63)</f>
        <v>0.50895606289558337</v>
      </c>
      <c r="J40" s="11">
        <f t="shared" ref="J40:J48" si="4">I40/D40</f>
        <v>0.50895606289558337</v>
      </c>
    </row>
    <row r="41" spans="1:10" x14ac:dyDescent="0.15">
      <c r="A41" s="7">
        <v>42648</v>
      </c>
      <c r="B41" s="8" t="s">
        <v>23</v>
      </c>
      <c r="C41" s="9">
        <v>0.37847222222222227</v>
      </c>
      <c r="D41" s="56">
        <v>1</v>
      </c>
      <c r="E41">
        <v>1263.2</v>
      </c>
      <c r="F41">
        <v>1443.4</v>
      </c>
      <c r="G41">
        <v>1382.5</v>
      </c>
      <c r="H41">
        <f t="shared" si="3"/>
        <v>1363.0333333333335</v>
      </c>
      <c r="I41" s="11">
        <f>(H41*'CO2 Standard Curves'!$I$62)+('CO2 Standard Curves'!$I$63)</f>
        <v>0.31941626992430905</v>
      </c>
      <c r="J41" s="11">
        <f t="shared" si="4"/>
        <v>0.31941626992430905</v>
      </c>
    </row>
    <row r="42" spans="1:10" x14ac:dyDescent="0.15">
      <c r="A42" s="7">
        <v>42648</v>
      </c>
      <c r="B42" s="8" t="s">
        <v>22</v>
      </c>
      <c r="C42" s="9">
        <v>0.40972222222222227</v>
      </c>
      <c r="D42" s="56">
        <v>1</v>
      </c>
      <c r="E42">
        <v>998.23</v>
      </c>
      <c r="F42">
        <v>1038.5999999999999</v>
      </c>
      <c r="G42">
        <v>1088.9000000000001</v>
      </c>
      <c r="H42">
        <f t="shared" si="3"/>
        <v>1041.9100000000001</v>
      </c>
      <c r="I42" s="11">
        <f>(H42*'CO2 Standard Curves'!$I$62)+('CO2 Standard Curves'!$I$63)</f>
        <v>0.24625750941517938</v>
      </c>
      <c r="J42" s="11">
        <f t="shared" si="4"/>
        <v>0.24625750941517938</v>
      </c>
    </row>
    <row r="43" spans="1:10" x14ac:dyDescent="0.15">
      <c r="A43" s="7">
        <v>42648</v>
      </c>
      <c r="B43" s="8" t="s">
        <v>52</v>
      </c>
      <c r="C43" s="9">
        <v>0.41666666666666669</v>
      </c>
      <c r="D43" s="56">
        <v>1</v>
      </c>
      <c r="E43">
        <v>1041.7</v>
      </c>
      <c r="F43">
        <v>1006.6</v>
      </c>
      <c r="G43">
        <v>1043.3</v>
      </c>
      <c r="H43">
        <f t="shared" si="3"/>
        <v>1030.5333333333335</v>
      </c>
      <c r="I43" s="11">
        <f>(H43*'CO2 Standard Curves'!$I$62)+('CO2 Standard Curves'!$I$63)</f>
        <v>0.24366566153100552</v>
      </c>
      <c r="J43" s="11">
        <f t="shared" si="4"/>
        <v>0.24366566153100552</v>
      </c>
    </row>
    <row r="44" spans="1:10" x14ac:dyDescent="0.15">
      <c r="A44" s="7">
        <v>42648</v>
      </c>
      <c r="B44" s="8" t="s">
        <v>21</v>
      </c>
      <c r="C44" s="9">
        <v>0.43055555555555558</v>
      </c>
      <c r="D44" s="56">
        <v>1</v>
      </c>
      <c r="E44">
        <v>1172.9000000000001</v>
      </c>
      <c r="F44">
        <v>1275.3</v>
      </c>
      <c r="G44">
        <v>1229.5</v>
      </c>
      <c r="H44">
        <f t="shared" si="3"/>
        <v>1225.8999999999999</v>
      </c>
      <c r="I44" s="11">
        <f>(H44*'CO2 Standard Curves'!$I$62)+('CO2 Standard Curves'!$I$63)</f>
        <v>0.28817436486866477</v>
      </c>
      <c r="J44" s="11">
        <f t="shared" si="4"/>
        <v>0.28817436486866477</v>
      </c>
    </row>
    <row r="45" spans="1:10" x14ac:dyDescent="0.15">
      <c r="A45" s="7">
        <v>42648</v>
      </c>
      <c r="B45" s="8" t="s">
        <v>20</v>
      </c>
      <c r="C45" s="9">
        <v>0.44791666666666669</v>
      </c>
      <c r="D45" s="56">
        <v>1</v>
      </c>
      <c r="E45">
        <v>1830.7</v>
      </c>
      <c r="F45">
        <v>2100.6999999999998</v>
      </c>
      <c r="G45">
        <v>1916.1</v>
      </c>
      <c r="H45">
        <f t="shared" si="3"/>
        <v>1949.1666666666667</v>
      </c>
      <c r="I45" s="11">
        <f>(H45*'CO2 Standard Curves'!$I$62)+('CO2 Standard Curves'!$I$63)</f>
        <v>0.45294997398324122</v>
      </c>
      <c r="J45" s="11">
        <f t="shared" si="4"/>
        <v>0.45294997398324122</v>
      </c>
    </row>
    <row r="46" spans="1:10" x14ac:dyDescent="0.15">
      <c r="A46" s="7">
        <v>42648</v>
      </c>
      <c r="B46" s="8" t="s">
        <v>19</v>
      </c>
      <c r="C46" s="9">
        <v>0.47569444444444442</v>
      </c>
      <c r="D46" s="56">
        <v>1</v>
      </c>
      <c r="E46">
        <v>1572</v>
      </c>
      <c r="F46">
        <v>1764.1</v>
      </c>
      <c r="G46">
        <v>1726</v>
      </c>
      <c r="H46">
        <f t="shared" si="3"/>
        <v>1687.3666666666668</v>
      </c>
      <c r="I46" s="11">
        <f>(H46*'CO2 Standard Curves'!$I$62)+('CO2 Standard Curves'!$I$63)</f>
        <v>0.39330633705882967</v>
      </c>
      <c r="J46" s="11">
        <f t="shared" si="4"/>
        <v>0.39330633705882967</v>
      </c>
    </row>
    <row r="47" spans="1:10" x14ac:dyDescent="0.15">
      <c r="A47" s="7">
        <v>42648</v>
      </c>
      <c r="B47" s="8" t="s">
        <v>18</v>
      </c>
      <c r="C47" s="9">
        <v>0.4861111111111111</v>
      </c>
      <c r="D47" s="56">
        <v>1</v>
      </c>
      <c r="E47">
        <v>1733.8</v>
      </c>
      <c r="F47">
        <v>1782</v>
      </c>
      <c r="G47">
        <v>1779.7</v>
      </c>
      <c r="H47">
        <f t="shared" si="3"/>
        <v>1765.1666666666667</v>
      </c>
      <c r="I47" s="11">
        <f>(H47*'CO2 Standard Curves'!$I$62)+('CO2 Standard Curves'!$I$63)</f>
        <v>0.41103084031596948</v>
      </c>
      <c r="J47" s="11">
        <f t="shared" si="4"/>
        <v>0.41103084031596948</v>
      </c>
    </row>
    <row r="48" spans="1:10" x14ac:dyDescent="0.15">
      <c r="A48" s="7">
        <v>42648</v>
      </c>
      <c r="B48" s="8" t="s">
        <v>17</v>
      </c>
      <c r="C48" s="9">
        <v>0.50694444444444442</v>
      </c>
      <c r="D48" s="56">
        <v>1</v>
      </c>
      <c r="E48">
        <v>1230.4000000000001</v>
      </c>
      <c r="F48">
        <v>1301.4000000000001</v>
      </c>
      <c r="G48">
        <v>1291.0999999999999</v>
      </c>
      <c r="H48">
        <f t="shared" si="3"/>
        <v>1274.3</v>
      </c>
      <c r="I48" s="11">
        <f>(H48*'CO2 Standard Curves'!$I$62)+('CO2 Standard Curves'!$I$63)</f>
        <v>0.29920091959418627</v>
      </c>
      <c r="J48" s="11">
        <f t="shared" si="4"/>
        <v>0.29920091959418627</v>
      </c>
    </row>
    <row r="50" spans="1:10" ht="14" customHeight="1" x14ac:dyDescent="0.2">
      <c r="E50" t="s">
        <v>38</v>
      </c>
      <c r="F50" t="s">
        <v>39</v>
      </c>
      <c r="G50" t="s">
        <v>58</v>
      </c>
      <c r="H50" t="s">
        <v>71</v>
      </c>
      <c r="I50" s="58" t="s">
        <v>49</v>
      </c>
      <c r="J50" s="59" t="s">
        <v>50</v>
      </c>
    </row>
    <row r="51" spans="1:10" x14ac:dyDescent="0.15">
      <c r="A51" s="7">
        <v>42662</v>
      </c>
      <c r="B51" s="8" t="s">
        <v>17</v>
      </c>
      <c r="C51" s="9">
        <v>0.41319444444444442</v>
      </c>
      <c r="D51" s="56">
        <v>1</v>
      </c>
      <c r="E51">
        <v>1204.7</v>
      </c>
      <c r="F51">
        <v>1185.9000000000001</v>
      </c>
      <c r="G51">
        <v>1107.3</v>
      </c>
      <c r="H51" s="62">
        <f>AVERAGE(E51:G51)</f>
        <v>1165.9666666666669</v>
      </c>
      <c r="I51" s="11">
        <f>(H51*'CO2 Standard Curves'!$I$81)+('CO2 Standard Curves'!$I$82)</f>
        <v>0.25693125245506121</v>
      </c>
      <c r="J51" s="11">
        <f>I51/D51</f>
        <v>0.25693125245506121</v>
      </c>
    </row>
    <row r="52" spans="1:10" x14ac:dyDescent="0.15">
      <c r="A52" s="7">
        <v>42662</v>
      </c>
      <c r="B52" s="8" t="s">
        <v>18</v>
      </c>
      <c r="C52" s="9">
        <v>0.44791666666666669</v>
      </c>
      <c r="D52" s="56">
        <v>1</v>
      </c>
      <c r="E52">
        <v>2763</v>
      </c>
      <c r="F52">
        <v>2804</v>
      </c>
      <c r="G52">
        <v>2872.1</v>
      </c>
      <c r="H52" s="62">
        <f t="shared" ref="H52:H60" si="5">AVERAGE(E52:G52)</f>
        <v>2813.0333333333333</v>
      </c>
      <c r="I52" s="11">
        <f>(H52*'CO2 Standard Curves'!$I$81)+('CO2 Standard Curves'!$I$82)</f>
        <v>0.60390102484310426</v>
      </c>
      <c r="J52" s="11">
        <f t="shared" ref="J52:J60" si="6">I52/D52</f>
        <v>0.60390102484310426</v>
      </c>
    </row>
    <row r="53" spans="1:10" x14ac:dyDescent="0.15">
      <c r="A53" s="7">
        <v>42662</v>
      </c>
      <c r="B53" s="8" t="s">
        <v>19</v>
      </c>
      <c r="C53" s="9">
        <v>0.45833333333333331</v>
      </c>
      <c r="D53" s="56">
        <v>1</v>
      </c>
      <c r="E53">
        <v>2688.6</v>
      </c>
      <c r="F53">
        <v>2717.4</v>
      </c>
      <c r="G53">
        <v>2550.6</v>
      </c>
      <c r="H53" s="62">
        <f t="shared" si="5"/>
        <v>2652.2000000000003</v>
      </c>
      <c r="I53" s="11">
        <f>(H53*'CO2 Standard Curves'!$I$81)+('CO2 Standard Curves'!$I$82)</f>
        <v>0.57002000096687366</v>
      </c>
      <c r="J53" s="11">
        <f t="shared" si="6"/>
        <v>0.57002000096687366</v>
      </c>
    </row>
    <row r="54" spans="1:10" x14ac:dyDescent="0.15">
      <c r="A54" s="7">
        <v>42662</v>
      </c>
      <c r="B54" s="8" t="s">
        <v>20</v>
      </c>
      <c r="C54" s="9">
        <v>0.51041666666666663</v>
      </c>
      <c r="D54" s="56">
        <v>1</v>
      </c>
      <c r="E54">
        <v>1987.9</v>
      </c>
      <c r="F54">
        <v>2040.7</v>
      </c>
      <c r="G54">
        <v>2041</v>
      </c>
      <c r="H54" s="62">
        <f t="shared" si="5"/>
        <v>2023.2</v>
      </c>
      <c r="I54" s="11">
        <f>(H54*'CO2 Standard Curves'!$I$81)+('CO2 Standard Curves'!$I$82)</f>
        <v>0.43751535422190535</v>
      </c>
      <c r="J54" s="11">
        <f t="shared" si="6"/>
        <v>0.43751535422190535</v>
      </c>
    </row>
    <row r="55" spans="1:10" x14ac:dyDescent="0.15">
      <c r="A55" s="7">
        <v>42662</v>
      </c>
      <c r="B55" s="8" t="s">
        <v>21</v>
      </c>
      <c r="C55" s="9">
        <v>0.53125</v>
      </c>
      <c r="D55" s="56">
        <v>1</v>
      </c>
      <c r="E55">
        <v>2224.5</v>
      </c>
      <c r="F55">
        <v>2115</v>
      </c>
      <c r="G55">
        <v>2116.8000000000002</v>
      </c>
      <c r="H55" s="62">
        <f t="shared" si="5"/>
        <v>2152.1</v>
      </c>
      <c r="I55" s="11">
        <f>(H55*'CO2 Standard Curves'!$I$81)+('CO2 Standard Curves'!$I$82)</f>
        <v>0.46466932713991232</v>
      </c>
      <c r="J55" s="11">
        <f t="shared" si="6"/>
        <v>0.46466932713991232</v>
      </c>
    </row>
    <row r="56" spans="1:10" x14ac:dyDescent="0.15">
      <c r="A56" s="7">
        <v>42662</v>
      </c>
      <c r="B56" s="8" t="s">
        <v>52</v>
      </c>
      <c r="C56" s="9">
        <v>0.54861111111111105</v>
      </c>
      <c r="D56" s="56">
        <v>1</v>
      </c>
      <c r="E56">
        <v>1420</v>
      </c>
      <c r="F56">
        <v>1156</v>
      </c>
      <c r="G56">
        <v>1235.7</v>
      </c>
      <c r="H56" s="62">
        <f t="shared" si="5"/>
        <v>1270.5666666666666</v>
      </c>
      <c r="I56" s="11">
        <f>(H56*'CO2 Standard Curves'!$I$81)+('CO2 Standard Curves'!$I$82)</f>
        <v>0.27896620642886666</v>
      </c>
      <c r="J56" s="11">
        <f t="shared" si="6"/>
        <v>0.27896620642886666</v>
      </c>
    </row>
    <row r="57" spans="1:10" x14ac:dyDescent="0.15">
      <c r="A57" s="7">
        <v>42662</v>
      </c>
      <c r="B57" s="8" t="s">
        <v>22</v>
      </c>
      <c r="C57" s="9">
        <v>0.57291666666666663</v>
      </c>
      <c r="D57" s="56">
        <v>1</v>
      </c>
      <c r="E57">
        <v>1537.8</v>
      </c>
      <c r="F57">
        <v>1522.6</v>
      </c>
      <c r="G57">
        <v>1397</v>
      </c>
      <c r="H57" s="62">
        <f t="shared" si="5"/>
        <v>1485.8</v>
      </c>
      <c r="I57" s="11">
        <f>(H57*'CO2 Standard Curves'!$I$81)+('CO2 Standard Curves'!$I$82)</f>
        <v>0.32430709164520266</v>
      </c>
      <c r="J57" s="11">
        <f t="shared" si="6"/>
        <v>0.32430709164520266</v>
      </c>
    </row>
    <row r="58" spans="1:10" x14ac:dyDescent="0.15">
      <c r="A58" s="7">
        <v>42662</v>
      </c>
      <c r="B58" s="8" t="s">
        <v>23</v>
      </c>
      <c r="C58" s="9">
        <v>0.61111111111111105</v>
      </c>
      <c r="D58" s="56">
        <v>1</v>
      </c>
      <c r="E58">
        <v>1476</v>
      </c>
      <c r="F58">
        <v>1537.4</v>
      </c>
      <c r="G58">
        <v>1524</v>
      </c>
      <c r="H58" s="62">
        <f t="shared" si="5"/>
        <v>1512.4666666666665</v>
      </c>
      <c r="I58" s="11">
        <f>(H58*'CO2 Standard Curves'!$I$81)+('CO2 Standard Curves'!$I$82)</f>
        <v>0.32992467073348958</v>
      </c>
      <c r="J58" s="11">
        <f t="shared" si="6"/>
        <v>0.32992467073348958</v>
      </c>
    </row>
    <row r="59" spans="1:10" x14ac:dyDescent="0.15">
      <c r="A59" s="7">
        <v>42662</v>
      </c>
      <c r="B59" s="8" t="s">
        <v>26</v>
      </c>
      <c r="C59" s="9">
        <v>0.63194444444444442</v>
      </c>
      <c r="D59" s="56">
        <v>1</v>
      </c>
      <c r="E59">
        <v>1257.3</v>
      </c>
      <c r="F59">
        <v>1283.5999999999999</v>
      </c>
      <c r="G59">
        <v>1305</v>
      </c>
      <c r="H59" s="62">
        <f t="shared" si="5"/>
        <v>1281.9666666666665</v>
      </c>
      <c r="I59" s="11">
        <f>(H59*'CO2 Standard Curves'!$I$81)+('CO2 Standard Curves'!$I$82)</f>
        <v>0.28136772148910932</v>
      </c>
      <c r="J59" s="11">
        <f t="shared" si="6"/>
        <v>0.28136772148910932</v>
      </c>
    </row>
    <row r="60" spans="1:10" x14ac:dyDescent="0.15">
      <c r="A60" s="7">
        <v>42662</v>
      </c>
      <c r="B60" s="8" t="s">
        <v>24</v>
      </c>
      <c r="C60" s="9">
        <v>0.64583333333333337</v>
      </c>
      <c r="D60" s="56">
        <v>1</v>
      </c>
      <c r="E60">
        <v>1839.6</v>
      </c>
      <c r="F60">
        <v>1635.2</v>
      </c>
      <c r="H60" s="62">
        <f t="shared" si="5"/>
        <v>1737.4</v>
      </c>
      <c r="I60" s="11">
        <f>(H60*'CO2 Standard Curves'!$I$81)+('CO2 Standard Curves'!$I$82)</f>
        <v>0.37730895034319001</v>
      </c>
      <c r="J60" s="11">
        <f t="shared" si="6"/>
        <v>0.37730895034319001</v>
      </c>
    </row>
    <row r="63" spans="1:10" ht="14" customHeight="1" x14ac:dyDescent="0.2">
      <c r="E63" t="s">
        <v>38</v>
      </c>
      <c r="F63" t="s">
        <v>39</v>
      </c>
      <c r="G63" t="s">
        <v>58</v>
      </c>
      <c r="H63" t="s">
        <v>71</v>
      </c>
      <c r="I63" s="58" t="s">
        <v>49</v>
      </c>
      <c r="J63" s="59" t="s">
        <v>50</v>
      </c>
    </row>
    <row r="64" spans="1:10" x14ac:dyDescent="0.15">
      <c r="A64" s="7">
        <v>42676</v>
      </c>
      <c r="B64" s="8" t="s">
        <v>68</v>
      </c>
      <c r="C64" s="9">
        <v>0.375</v>
      </c>
      <c r="D64" s="56">
        <v>1</v>
      </c>
      <c r="E64">
        <v>843.29</v>
      </c>
      <c r="F64">
        <v>816.09</v>
      </c>
      <c r="G64">
        <v>834.28</v>
      </c>
      <c r="H64" s="62">
        <f>AVERAGE(E64:G64)</f>
        <v>831.21999999999991</v>
      </c>
      <c r="I64" s="11">
        <f>(H64*'CO2 Standard Curves'!$I$101)+('CO2 Standard Curves'!$I$102)</f>
        <v>0.19100351386408726</v>
      </c>
      <c r="J64" s="11">
        <f>I64/D64</f>
        <v>0.19100351386408726</v>
      </c>
    </row>
    <row r="65" spans="1:10" x14ac:dyDescent="0.15">
      <c r="A65" s="7">
        <v>42676</v>
      </c>
      <c r="B65" s="8" t="s">
        <v>67</v>
      </c>
      <c r="C65" s="9">
        <v>0.37847222222222227</v>
      </c>
      <c r="D65" s="56">
        <v>1</v>
      </c>
      <c r="E65">
        <v>697</v>
      </c>
      <c r="F65">
        <v>786.07</v>
      </c>
      <c r="G65">
        <v>737.95</v>
      </c>
      <c r="H65" s="62">
        <f t="shared" ref="H65:H79" si="7">AVERAGE(E65:G65)</f>
        <v>740.34000000000015</v>
      </c>
      <c r="I65" s="11">
        <f>(H65*'CO2 Standard Curves'!$I$101)+('CO2 Standard Curves'!$I$102)</f>
        <v>0.17091410885940303</v>
      </c>
      <c r="J65" s="11">
        <f t="shared" ref="J65:J79" si="8">I65/D65</f>
        <v>0.17091410885940303</v>
      </c>
    </row>
    <row r="66" spans="1:10" x14ac:dyDescent="0.15">
      <c r="A66" s="7">
        <v>42676</v>
      </c>
      <c r="B66" s="8" t="s">
        <v>66</v>
      </c>
      <c r="C66" s="9">
        <v>0.38541666666666669</v>
      </c>
      <c r="D66" s="56">
        <v>1</v>
      </c>
      <c r="E66">
        <v>892.83</v>
      </c>
      <c r="F66">
        <v>886.01</v>
      </c>
      <c r="G66">
        <v>955.93</v>
      </c>
      <c r="H66" s="62">
        <f t="shared" si="7"/>
        <v>911.59</v>
      </c>
      <c r="I66" s="11">
        <f>(H66*'CO2 Standard Curves'!$I$101)+('CO2 Standard Curves'!$I$102)</f>
        <v>0.20876963930672018</v>
      </c>
      <c r="J66" s="11">
        <f t="shared" si="8"/>
        <v>0.20876963930672018</v>
      </c>
    </row>
    <row r="67" spans="1:10" x14ac:dyDescent="0.15">
      <c r="A67" s="7">
        <v>42676</v>
      </c>
      <c r="B67" s="8" t="s">
        <v>65</v>
      </c>
      <c r="C67" s="9">
        <v>0.3923611111111111</v>
      </c>
      <c r="D67" s="56">
        <v>1</v>
      </c>
      <c r="E67">
        <v>2432.5</v>
      </c>
      <c r="F67">
        <v>2711.6</v>
      </c>
      <c r="G67">
        <v>2583.8000000000002</v>
      </c>
      <c r="H67" s="62">
        <f t="shared" si="7"/>
        <v>2575.9666666666667</v>
      </c>
      <c r="I67" s="11">
        <f>(H67*'CO2 Standard Curves'!$I$101)+('CO2 Standard Curves'!$I$102)</f>
        <v>0.57668707919462836</v>
      </c>
      <c r="J67" s="11">
        <f t="shared" si="8"/>
        <v>0.57668707919462836</v>
      </c>
    </row>
    <row r="68" spans="1:10" x14ac:dyDescent="0.15">
      <c r="A68" s="7">
        <v>42676</v>
      </c>
      <c r="B68" s="8" t="s">
        <v>64</v>
      </c>
      <c r="C68" s="9">
        <v>0.39930555555555558</v>
      </c>
      <c r="D68" s="56">
        <v>1</v>
      </c>
      <c r="E68">
        <v>1074.9000000000001</v>
      </c>
      <c r="F68">
        <v>927.39</v>
      </c>
      <c r="G68">
        <v>983.52</v>
      </c>
      <c r="H68" s="62">
        <f t="shared" si="7"/>
        <v>995.27</v>
      </c>
      <c r="I68" s="11">
        <f>(H68*'CO2 Standard Curves'!$I$101)+('CO2 Standard Curves'!$I$102)</f>
        <v>0.22726745412617419</v>
      </c>
      <c r="J68" s="11">
        <f t="shared" si="8"/>
        <v>0.22726745412617419</v>
      </c>
    </row>
    <row r="69" spans="1:10" x14ac:dyDescent="0.15">
      <c r="A69" s="7">
        <v>42676</v>
      </c>
      <c r="B69" s="8" t="s">
        <v>69</v>
      </c>
      <c r="C69" s="9">
        <v>0.40972222222222227</v>
      </c>
      <c r="D69" s="56">
        <v>1</v>
      </c>
      <c r="E69">
        <v>736.35</v>
      </c>
      <c r="F69">
        <v>789.49</v>
      </c>
      <c r="G69">
        <v>705.52</v>
      </c>
      <c r="H69" s="62">
        <f t="shared" si="7"/>
        <v>743.78666666666675</v>
      </c>
      <c r="I69" s="11">
        <f>(H69*'CO2 Standard Curves'!$I$101)+('CO2 Standard Curves'!$I$102)</f>
        <v>0.17167600897585122</v>
      </c>
      <c r="J69" s="11">
        <f t="shared" si="8"/>
        <v>0.17167600897585122</v>
      </c>
    </row>
    <row r="70" spans="1:10" x14ac:dyDescent="0.15">
      <c r="A70" s="7">
        <v>42676</v>
      </c>
      <c r="B70" s="8" t="s">
        <v>17</v>
      </c>
      <c r="C70" s="9">
        <v>0.4375</v>
      </c>
      <c r="D70" s="56">
        <v>1</v>
      </c>
      <c r="E70">
        <v>1458.5</v>
      </c>
      <c r="F70">
        <v>1717.8</v>
      </c>
      <c r="G70">
        <v>1623.5</v>
      </c>
      <c r="H70" s="62">
        <f t="shared" si="7"/>
        <v>1599.9333333333334</v>
      </c>
      <c r="I70" s="11">
        <f>(H70*'CO2 Standard Curves'!$I$101)+('CO2 Standard Curves'!$I$102)</f>
        <v>0.36093081894588974</v>
      </c>
      <c r="J70" s="11">
        <f t="shared" si="8"/>
        <v>0.36093081894588974</v>
      </c>
    </row>
    <row r="71" spans="1:10" x14ac:dyDescent="0.15">
      <c r="A71" s="7">
        <v>42676</v>
      </c>
      <c r="B71" s="8" t="s">
        <v>18</v>
      </c>
      <c r="C71" s="9">
        <v>0.45833333333333331</v>
      </c>
      <c r="D71" s="56">
        <v>1</v>
      </c>
      <c r="E71">
        <v>1803.2</v>
      </c>
      <c r="F71">
        <v>1717.8</v>
      </c>
      <c r="G71">
        <v>1868.5</v>
      </c>
      <c r="H71" s="62">
        <f t="shared" si="7"/>
        <v>1796.5</v>
      </c>
      <c r="I71" s="11">
        <f>(H71*'CO2 Standard Curves'!$I$101)+('CO2 Standard Curves'!$I$102)</f>
        <v>0.40438270469729204</v>
      </c>
      <c r="J71" s="11">
        <f t="shared" si="8"/>
        <v>0.40438270469729204</v>
      </c>
    </row>
    <row r="72" spans="1:10" x14ac:dyDescent="0.15">
      <c r="A72" s="7">
        <v>42676</v>
      </c>
      <c r="B72" s="8" t="s">
        <v>19</v>
      </c>
      <c r="C72" s="9">
        <v>0.46875</v>
      </c>
      <c r="D72" s="56">
        <v>1</v>
      </c>
      <c r="E72">
        <v>1860.1</v>
      </c>
      <c r="F72">
        <v>1851.2</v>
      </c>
      <c r="G72">
        <v>1832.2</v>
      </c>
      <c r="H72" s="62">
        <f t="shared" si="7"/>
        <v>1847.8333333333333</v>
      </c>
      <c r="I72" s="11">
        <f>(H72*'CO2 Standard Curves'!$I$101)+('CO2 Standard Curves'!$I$102)</f>
        <v>0.41573015324013746</v>
      </c>
      <c r="J72" s="11">
        <f t="shared" si="8"/>
        <v>0.41573015324013746</v>
      </c>
    </row>
    <row r="73" spans="1:10" x14ac:dyDescent="0.15">
      <c r="A73" s="7">
        <v>42676</v>
      </c>
      <c r="B73" s="8" t="s">
        <v>20</v>
      </c>
      <c r="C73" s="9">
        <v>0.48958333333333331</v>
      </c>
      <c r="D73" s="56">
        <v>1</v>
      </c>
      <c r="E73">
        <v>869.59</v>
      </c>
      <c r="F73">
        <v>770.26</v>
      </c>
      <c r="G73">
        <v>743.03</v>
      </c>
      <c r="H73" s="62">
        <f t="shared" si="7"/>
        <v>794.29333333333341</v>
      </c>
      <c r="I73" s="11">
        <f>(H73*'CO2 Standard Curves'!$I$101)+('CO2 Standard Curves'!$I$102)</f>
        <v>0.18284071938631835</v>
      </c>
      <c r="J73" s="11">
        <f t="shared" si="8"/>
        <v>0.18284071938631835</v>
      </c>
    </row>
    <row r="74" spans="1:10" ht="15" x14ac:dyDescent="0.2">
      <c r="A74" s="7">
        <v>42676</v>
      </c>
      <c r="B74" s="8" t="s">
        <v>21</v>
      </c>
      <c r="C74" s="63">
        <v>0.50694444444444442</v>
      </c>
      <c r="D74" s="56">
        <v>1</v>
      </c>
      <c r="E74">
        <v>2372.8000000000002</v>
      </c>
      <c r="F74">
        <v>2441.6999999999998</v>
      </c>
      <c r="G74">
        <v>2569.6999999999998</v>
      </c>
      <c r="H74" s="62">
        <f t="shared" si="7"/>
        <v>2461.4</v>
      </c>
      <c r="I74" s="11">
        <f>(H74*'CO2 Standard Curves'!$I$101)+('CO2 Standard Curves'!$I$102)</f>
        <v>0.55136163721945963</v>
      </c>
      <c r="J74" s="11">
        <f t="shared" si="8"/>
        <v>0.55136163721945963</v>
      </c>
    </row>
    <row r="75" spans="1:10" x14ac:dyDescent="0.15">
      <c r="A75" s="7">
        <v>42676</v>
      </c>
      <c r="B75" s="8" t="s">
        <v>52</v>
      </c>
      <c r="C75" s="38">
        <v>0.53125</v>
      </c>
      <c r="D75" s="56">
        <v>1</v>
      </c>
      <c r="E75">
        <v>558.54</v>
      </c>
      <c r="F75">
        <v>615.02</v>
      </c>
      <c r="G75">
        <v>548.13</v>
      </c>
      <c r="H75" s="62">
        <f t="shared" si="7"/>
        <v>573.89666666666665</v>
      </c>
      <c r="I75" s="11">
        <f>(H75*'CO2 Standard Curves'!$I$101)+('CO2 Standard Curves'!$I$102)</f>
        <v>0.13412111223018863</v>
      </c>
      <c r="J75" s="11">
        <f t="shared" si="8"/>
        <v>0.13412111223018863</v>
      </c>
    </row>
    <row r="76" spans="1:10" x14ac:dyDescent="0.15">
      <c r="A76" s="7">
        <v>42676</v>
      </c>
      <c r="B76" s="8" t="s">
        <v>22</v>
      </c>
      <c r="C76" s="38">
        <v>0.54513888888888895</v>
      </c>
      <c r="D76" s="56">
        <v>1</v>
      </c>
      <c r="E76">
        <v>607.24</v>
      </c>
      <c r="F76">
        <v>673.74</v>
      </c>
      <c r="G76">
        <v>595.28</v>
      </c>
      <c r="H76" s="62">
        <f t="shared" si="7"/>
        <v>625.41999999999996</v>
      </c>
      <c r="I76" s="11">
        <f>(H76*'CO2 Standard Curves'!$I$101)+('CO2 Standard Curves'!$I$102)</f>
        <v>0.14551056106958876</v>
      </c>
      <c r="J76" s="11">
        <f t="shared" si="8"/>
        <v>0.14551056106958876</v>
      </c>
    </row>
    <row r="77" spans="1:10" x14ac:dyDescent="0.15">
      <c r="A77" s="7">
        <v>42676</v>
      </c>
      <c r="B77" s="8" t="s">
        <v>23</v>
      </c>
      <c r="C77" s="38">
        <v>0.57986111111111105</v>
      </c>
      <c r="D77" s="56">
        <v>1</v>
      </c>
      <c r="E77">
        <v>1306.5999999999999</v>
      </c>
      <c r="F77">
        <v>1271</v>
      </c>
      <c r="G77">
        <v>1280.2</v>
      </c>
      <c r="H77" s="62">
        <f t="shared" si="7"/>
        <v>1285.9333333333334</v>
      </c>
      <c r="I77" s="11">
        <f>(H77*'CO2 Standard Curves'!$I$101)+('CO2 Standard Curves'!$I$102)</f>
        <v>0.29151980253445858</v>
      </c>
      <c r="J77" s="11">
        <f t="shared" si="8"/>
        <v>0.29151980253445858</v>
      </c>
    </row>
    <row r="78" spans="1:10" x14ac:dyDescent="0.15">
      <c r="A78" s="7">
        <v>42676</v>
      </c>
      <c r="B78" s="8" t="s">
        <v>26</v>
      </c>
      <c r="C78" s="38">
        <v>0.60416666666666663</v>
      </c>
      <c r="D78" s="56">
        <v>1</v>
      </c>
      <c r="E78">
        <v>1340.2</v>
      </c>
      <c r="F78">
        <v>1373.4</v>
      </c>
      <c r="G78">
        <v>1354.4</v>
      </c>
      <c r="H78" s="62">
        <f t="shared" si="7"/>
        <v>1356.0000000000002</v>
      </c>
      <c r="I78" s="11">
        <f>(H78*'CO2 Standard Curves'!$I$101)+('CO2 Standard Curves'!$I$102)</f>
        <v>0.30700833294813468</v>
      </c>
      <c r="J78" s="11">
        <f t="shared" si="8"/>
        <v>0.30700833294813468</v>
      </c>
    </row>
    <row r="79" spans="1:10" x14ac:dyDescent="0.15">
      <c r="A79" s="7">
        <v>42676</v>
      </c>
      <c r="B79" s="8" t="s">
        <v>24</v>
      </c>
      <c r="C79" s="38">
        <v>0.61111111111111105</v>
      </c>
      <c r="D79" s="56">
        <v>1</v>
      </c>
      <c r="E79">
        <v>675.16</v>
      </c>
      <c r="F79">
        <v>700.48</v>
      </c>
      <c r="G79">
        <v>664.42</v>
      </c>
      <c r="H79" s="62">
        <f t="shared" si="7"/>
        <v>680.02</v>
      </c>
      <c r="I79" s="11">
        <f>(H79*'CO2 Standard Curves'!$I$101)+('CO2 Standard Curves'!$I$102)</f>
        <v>0.15758011997425164</v>
      </c>
      <c r="J79" s="11">
        <f t="shared" si="8"/>
        <v>0.15758011997425164</v>
      </c>
    </row>
    <row r="82" spans="1:10" ht="15" x14ac:dyDescent="0.2">
      <c r="E82" t="s">
        <v>38</v>
      </c>
      <c r="F82" t="s">
        <v>39</v>
      </c>
      <c r="G82" t="s">
        <v>58</v>
      </c>
      <c r="H82" t="s">
        <v>71</v>
      </c>
      <c r="I82" s="58" t="s">
        <v>49</v>
      </c>
      <c r="J82" s="59" t="s">
        <v>50</v>
      </c>
    </row>
    <row r="83" spans="1:10" x14ac:dyDescent="0.15">
      <c r="A83" s="7">
        <v>42676</v>
      </c>
      <c r="B83" t="s">
        <v>64</v>
      </c>
      <c r="C83" s="9">
        <v>0.39930555555555558</v>
      </c>
      <c r="D83" s="56">
        <v>1</v>
      </c>
      <c r="E83">
        <v>609.48</v>
      </c>
      <c r="F83">
        <v>608.36</v>
      </c>
      <c r="G83">
        <v>669.89</v>
      </c>
      <c r="H83" s="62">
        <f>AVERAGE(E83:G83)</f>
        <v>629.24333333333334</v>
      </c>
      <c r="I83" s="11">
        <f>(H83*'CO2 Standard Curves'!$I$120)+('CO2 Standard Curves'!$I$121)</f>
        <v>0.14714732033454547</v>
      </c>
      <c r="J83" s="11">
        <f>I83/D83</f>
        <v>0.14714732033454547</v>
      </c>
    </row>
    <row r="84" spans="1:10" x14ac:dyDescent="0.15">
      <c r="A84" s="7">
        <v>42676</v>
      </c>
      <c r="B84" t="s">
        <v>65</v>
      </c>
      <c r="C84" s="9">
        <v>0.41666666666666669</v>
      </c>
      <c r="D84" s="56">
        <v>1</v>
      </c>
      <c r="E84">
        <v>677.22</v>
      </c>
      <c r="F84">
        <v>639.79</v>
      </c>
      <c r="G84">
        <v>656.6</v>
      </c>
      <c r="H84" s="62">
        <f t="shared" ref="H84:H98" si="9">AVERAGE(E84:G84)</f>
        <v>657.87</v>
      </c>
      <c r="I84" s="11">
        <f>(H84*'CO2 Standard Curves'!$I$120)+('CO2 Standard Curves'!$I$121)</f>
        <v>0.15333592548297906</v>
      </c>
      <c r="J84" s="11">
        <f t="shared" ref="J84:J98" si="10">I84/D84</f>
        <v>0.15333592548297906</v>
      </c>
    </row>
    <row r="85" spans="1:10" x14ac:dyDescent="0.15">
      <c r="A85" s="7">
        <v>42676</v>
      </c>
      <c r="B85" s="8" t="s">
        <v>66</v>
      </c>
      <c r="C85" s="9">
        <v>0.4236111111111111</v>
      </c>
      <c r="D85" s="56">
        <v>1</v>
      </c>
      <c r="E85">
        <v>497.65</v>
      </c>
      <c r="F85">
        <v>468.8</v>
      </c>
      <c r="G85">
        <v>463.65</v>
      </c>
      <c r="H85" s="62">
        <f t="shared" si="9"/>
        <v>476.7</v>
      </c>
      <c r="I85" s="11">
        <f>(H85*'CO2 Standard Curves'!$I$120)+('CO2 Standard Curves'!$I$121)</f>
        <v>0.11417001043610978</v>
      </c>
      <c r="J85" s="11">
        <f t="shared" si="10"/>
        <v>0.11417001043610978</v>
      </c>
    </row>
    <row r="86" spans="1:10" x14ac:dyDescent="0.15">
      <c r="A86" s="7">
        <v>42676</v>
      </c>
      <c r="B86" s="8" t="s">
        <v>67</v>
      </c>
      <c r="C86" s="9">
        <v>0.43402777777777773</v>
      </c>
      <c r="D86" s="56">
        <v>1</v>
      </c>
      <c r="E86">
        <v>613.12</v>
      </c>
      <c r="F86">
        <v>672.96</v>
      </c>
      <c r="G86">
        <v>701.36</v>
      </c>
      <c r="H86" s="62">
        <f t="shared" si="9"/>
        <v>662.48</v>
      </c>
      <c r="I86" s="11">
        <f>(H86*'CO2 Standard Curves'!$I$120)+('CO2 Standard Curves'!$I$121)</f>
        <v>0.15433253015464693</v>
      </c>
      <c r="J86" s="11">
        <f t="shared" si="10"/>
        <v>0.15433253015464693</v>
      </c>
    </row>
    <row r="87" spans="1:10" x14ac:dyDescent="0.15">
      <c r="A87" s="7">
        <v>42676</v>
      </c>
      <c r="B87" s="8" t="s">
        <v>68</v>
      </c>
      <c r="C87" s="9">
        <v>0.44097222222222227</v>
      </c>
      <c r="D87" s="56">
        <v>1</v>
      </c>
      <c r="E87">
        <v>620.16</v>
      </c>
      <c r="F87">
        <v>704.67</v>
      </c>
      <c r="G87">
        <v>720.64</v>
      </c>
      <c r="H87" s="62">
        <f t="shared" si="9"/>
        <v>681.82333333333327</v>
      </c>
      <c r="I87" s="11">
        <f>(H87*'CO2 Standard Curves'!$I$120)+('CO2 Standard Curves'!$I$121)</f>
        <v>0.15851423435543405</v>
      </c>
      <c r="J87" s="11">
        <f t="shared" si="10"/>
        <v>0.15851423435543405</v>
      </c>
    </row>
    <row r="88" spans="1:10" x14ac:dyDescent="0.15">
      <c r="A88" s="7">
        <v>42676</v>
      </c>
      <c r="B88" s="8" t="s">
        <v>69</v>
      </c>
      <c r="C88" s="9">
        <v>0.45833333333333331</v>
      </c>
      <c r="D88" s="56">
        <v>1</v>
      </c>
      <c r="E88">
        <v>629.79999999999995</v>
      </c>
      <c r="F88">
        <v>585.17999999999995</v>
      </c>
      <c r="G88">
        <v>655.45</v>
      </c>
      <c r="H88" s="62">
        <f t="shared" si="9"/>
        <v>623.47666666666669</v>
      </c>
      <c r="I88" s="11">
        <f>(H88*'CO2 Standard Curves'!$I$120)+('CO2 Standard Curves'!$I$121)</f>
        <v>0.14590066373151916</v>
      </c>
      <c r="J88" s="11">
        <f t="shared" si="10"/>
        <v>0.14590066373151916</v>
      </c>
    </row>
    <row r="89" spans="1:10" x14ac:dyDescent="0.15">
      <c r="A89" s="7">
        <v>42676</v>
      </c>
      <c r="B89" s="8" t="s">
        <v>17</v>
      </c>
      <c r="C89" s="9">
        <v>0.47916666666666669</v>
      </c>
      <c r="D89" s="56">
        <v>1</v>
      </c>
      <c r="E89">
        <v>1563.3</v>
      </c>
      <c r="F89">
        <v>1635.3</v>
      </c>
      <c r="G89">
        <v>1729.1</v>
      </c>
      <c r="H89" s="62">
        <f t="shared" si="9"/>
        <v>1642.5666666666666</v>
      </c>
      <c r="I89" s="11">
        <f>(H89*'CO2 Standard Curves'!$I$120)+('CO2 Standard Curves'!$I$121)</f>
        <v>0.36621082747338596</v>
      </c>
      <c r="J89" s="11">
        <f t="shared" si="10"/>
        <v>0.36621082747338596</v>
      </c>
    </row>
    <row r="90" spans="1:10" x14ac:dyDescent="0.15">
      <c r="A90" s="7">
        <v>42676</v>
      </c>
      <c r="B90" s="8" t="s">
        <v>18</v>
      </c>
      <c r="C90" s="9">
        <v>0.48958333333333331</v>
      </c>
      <c r="D90" s="56">
        <v>1</v>
      </c>
      <c r="E90">
        <v>1034</v>
      </c>
      <c r="F90">
        <v>908.84</v>
      </c>
      <c r="G90">
        <v>958.21</v>
      </c>
      <c r="H90" s="62">
        <f t="shared" si="9"/>
        <v>967.01666666666677</v>
      </c>
      <c r="I90" s="11">
        <f>(H90*'CO2 Standard Curves'!$I$120)+('CO2 Standard Curves'!$I$121)</f>
        <v>0.22016824917724126</v>
      </c>
      <c r="J90" s="11">
        <f t="shared" si="10"/>
        <v>0.22016824917724126</v>
      </c>
    </row>
    <row r="91" spans="1:10" x14ac:dyDescent="0.15">
      <c r="A91" s="7">
        <v>42676</v>
      </c>
      <c r="B91" s="8" t="s">
        <v>19</v>
      </c>
      <c r="C91" s="9">
        <v>0.49652777777777773</v>
      </c>
      <c r="D91" s="56">
        <v>1</v>
      </c>
      <c r="E91">
        <v>1229.4000000000001</v>
      </c>
      <c r="F91">
        <v>1375.8</v>
      </c>
      <c r="G91">
        <v>1338.5</v>
      </c>
      <c r="H91" s="62">
        <f t="shared" si="9"/>
        <v>1314.5666666666666</v>
      </c>
      <c r="I91" s="11">
        <f>(H91*'CO2 Standard Curves'!$I$120)+('CO2 Standard Curves'!$I$121)</f>
        <v>0.29530272935905616</v>
      </c>
      <c r="J91" s="11">
        <f t="shared" si="10"/>
        <v>0.29530272935905616</v>
      </c>
    </row>
    <row r="92" spans="1:10" x14ac:dyDescent="0.15">
      <c r="A92" s="7">
        <v>42676</v>
      </c>
      <c r="B92" s="8" t="s">
        <v>20</v>
      </c>
      <c r="C92" s="9">
        <v>0.53125</v>
      </c>
      <c r="D92" s="56">
        <v>1</v>
      </c>
      <c r="E92">
        <v>1035.5</v>
      </c>
      <c r="F92">
        <v>928.44</v>
      </c>
      <c r="G92">
        <v>1033.9000000000001</v>
      </c>
      <c r="H92" s="62">
        <f t="shared" si="9"/>
        <v>999.28000000000009</v>
      </c>
      <c r="I92" s="11">
        <f>(H92*'CO2 Standard Curves'!$I$120)+('CO2 Standard Curves'!$I$121)</f>
        <v>0.22714304065740992</v>
      </c>
      <c r="J92" s="11">
        <f t="shared" si="10"/>
        <v>0.22714304065740992</v>
      </c>
    </row>
    <row r="93" spans="1:10" ht="15" x14ac:dyDescent="0.2">
      <c r="A93" s="7">
        <v>42676</v>
      </c>
      <c r="B93" s="8" t="s">
        <v>21</v>
      </c>
      <c r="C93" s="63">
        <v>0.5625</v>
      </c>
      <c r="D93" s="56">
        <v>1</v>
      </c>
      <c r="E93">
        <v>2178.1999999999998</v>
      </c>
      <c r="F93">
        <v>2507.5</v>
      </c>
      <c r="G93">
        <v>2406.1999999999998</v>
      </c>
      <c r="H93" s="62">
        <f t="shared" si="9"/>
        <v>2363.9666666666667</v>
      </c>
      <c r="I93" s="11">
        <f>(H93*'CO2 Standard Curves'!$I$120)+('CO2 Standard Curves'!$I$121)</f>
        <v>0.52216540667971967</v>
      </c>
      <c r="J93" s="11">
        <f t="shared" si="10"/>
        <v>0.52216540667971967</v>
      </c>
    </row>
    <row r="94" spans="1:10" x14ac:dyDescent="0.15">
      <c r="A94" s="7">
        <v>42676</v>
      </c>
      <c r="B94" s="8" t="s">
        <v>52</v>
      </c>
      <c r="C94" s="38">
        <v>0.57986111111111105</v>
      </c>
      <c r="D94" s="56">
        <v>1</v>
      </c>
      <c r="E94">
        <v>1112.9000000000001</v>
      </c>
      <c r="F94">
        <v>977.57</v>
      </c>
      <c r="G94">
        <v>999.83</v>
      </c>
      <c r="H94" s="62">
        <f t="shared" si="9"/>
        <v>1030.1000000000001</v>
      </c>
      <c r="I94" s="11">
        <f>(H94*'CO2 Standard Curves'!$I$120)+('CO2 Standard Curves'!$I$121)</f>
        <v>0.23380580768144543</v>
      </c>
      <c r="J94" s="11">
        <f t="shared" si="10"/>
        <v>0.23380580768144543</v>
      </c>
    </row>
    <row r="95" spans="1:10" x14ac:dyDescent="0.15">
      <c r="A95" s="7">
        <v>42676</v>
      </c>
      <c r="B95" s="8" t="s">
        <v>22</v>
      </c>
      <c r="C95" s="38">
        <v>0.60069444444444442</v>
      </c>
      <c r="D95" s="56">
        <v>1</v>
      </c>
      <c r="E95">
        <v>828.91</v>
      </c>
      <c r="F95">
        <v>858.93</v>
      </c>
      <c r="G95">
        <v>768.98</v>
      </c>
      <c r="H95" s="62">
        <f t="shared" si="9"/>
        <v>818.93999999999994</v>
      </c>
      <c r="I95" s="11">
        <f>(H95*'CO2 Standard Curves'!$I$120)+('CO2 Standard Curves'!$I$121)</f>
        <v>0.18815655768808603</v>
      </c>
      <c r="J95" s="11">
        <f t="shared" si="10"/>
        <v>0.18815655768808603</v>
      </c>
    </row>
    <row r="96" spans="1:10" x14ac:dyDescent="0.15">
      <c r="A96" s="7">
        <v>42676</v>
      </c>
      <c r="B96" s="8" t="s">
        <v>23</v>
      </c>
      <c r="C96" s="38">
        <v>0.63888888888888895</v>
      </c>
      <c r="D96" s="56">
        <v>1</v>
      </c>
      <c r="E96">
        <v>1088.4000000000001</v>
      </c>
      <c r="F96">
        <v>1003.5</v>
      </c>
      <c r="G96">
        <v>997.66</v>
      </c>
      <c r="H96" s="62">
        <f t="shared" si="9"/>
        <v>1029.8533333333332</v>
      </c>
      <c r="I96" s="11">
        <f>(H96*'CO2 Standard Curves'!$I$120)+('CO2 Standard Curves'!$I$121)</f>
        <v>0.23375248248570901</v>
      </c>
      <c r="J96" s="11">
        <f t="shared" si="10"/>
        <v>0.23375248248570901</v>
      </c>
    </row>
    <row r="97" spans="1:11" x14ac:dyDescent="0.15">
      <c r="A97" s="7">
        <v>42676</v>
      </c>
      <c r="B97" s="8" t="s">
        <v>26</v>
      </c>
      <c r="C97" s="38">
        <v>0.65625</v>
      </c>
      <c r="D97" s="56">
        <v>1</v>
      </c>
      <c r="E97">
        <v>782.38</v>
      </c>
      <c r="F97">
        <v>835.11</v>
      </c>
      <c r="G97">
        <v>808.4</v>
      </c>
      <c r="H97" s="62">
        <f t="shared" si="9"/>
        <v>808.63</v>
      </c>
      <c r="I97" s="11">
        <f>(H97*'CO2 Standard Curves'!$I$120)+('CO2 Standard Curves'!$I$121)</f>
        <v>0.18592770862845573</v>
      </c>
      <c r="J97" s="11">
        <f t="shared" si="10"/>
        <v>0.18592770862845573</v>
      </c>
    </row>
    <row r="98" spans="1:11" x14ac:dyDescent="0.15">
      <c r="A98" s="7">
        <v>42676</v>
      </c>
      <c r="B98" s="8" t="s">
        <v>24</v>
      </c>
      <c r="C98" s="38">
        <v>0.66666666666666663</v>
      </c>
      <c r="D98" s="56">
        <v>1</v>
      </c>
      <c r="E98">
        <v>1168.9000000000001</v>
      </c>
      <c r="F98">
        <v>1213.7</v>
      </c>
      <c r="G98">
        <v>1217.9000000000001</v>
      </c>
      <c r="H98" s="62">
        <f t="shared" si="9"/>
        <v>1200.1666666666667</v>
      </c>
      <c r="I98" s="11">
        <f>(H98*'CO2 Standard Curves'!$I$120)+('CO2 Standard Curves'!$I$121)</f>
        <v>0.27057136830942413</v>
      </c>
      <c r="J98" s="11">
        <f t="shared" si="10"/>
        <v>0.27057136830942413</v>
      </c>
    </row>
    <row r="101" spans="1:11" ht="15" x14ac:dyDescent="0.2">
      <c r="E101" t="s">
        <v>38</v>
      </c>
      <c r="F101" t="s">
        <v>39</v>
      </c>
      <c r="G101" t="s">
        <v>58</v>
      </c>
      <c r="H101" t="s">
        <v>71</v>
      </c>
      <c r="I101" s="58" t="s">
        <v>49</v>
      </c>
      <c r="J101" s="59" t="s">
        <v>50</v>
      </c>
    </row>
    <row r="102" spans="1:11" x14ac:dyDescent="0.15">
      <c r="A102" s="7">
        <v>42718</v>
      </c>
      <c r="B102" t="s">
        <v>64</v>
      </c>
      <c r="C102" s="9">
        <v>0.36805555555555558</v>
      </c>
      <c r="D102" s="56">
        <v>1</v>
      </c>
      <c r="E102">
        <v>1008</v>
      </c>
      <c r="F102">
        <v>1117.5</v>
      </c>
      <c r="G102">
        <v>1015.2</v>
      </c>
      <c r="H102" s="62">
        <f>AVERAGE(E102:G102)</f>
        <v>1046.8999999999999</v>
      </c>
      <c r="I102" s="11">
        <f>(H102*'CO2 Standard Curves'!$I$140)+('CO2 Standard Curves'!$I$141)</f>
        <v>0.21090485925907848</v>
      </c>
      <c r="J102" s="11">
        <f>I102/D102</f>
        <v>0.21090485925907848</v>
      </c>
    </row>
    <row r="103" spans="1:11" x14ac:dyDescent="0.15">
      <c r="A103" s="7">
        <v>42718</v>
      </c>
      <c r="B103" t="s">
        <v>65</v>
      </c>
      <c r="C103" s="9">
        <v>0.37847222222222227</v>
      </c>
      <c r="D103" s="56">
        <v>1</v>
      </c>
      <c r="E103">
        <v>696.77</v>
      </c>
      <c r="F103">
        <v>688.71</v>
      </c>
      <c r="G103">
        <v>624.69000000000005</v>
      </c>
      <c r="H103" s="62">
        <f t="shared" ref="H103:H117" si="11">AVERAGE(E103:G103)</f>
        <v>670.05666666666673</v>
      </c>
      <c r="I103" s="11">
        <f>(H103*'CO2 Standard Curves'!$I$140)+('CO2 Standard Curves'!$I$141)</f>
        <v>0.13975440901910663</v>
      </c>
      <c r="J103" s="11">
        <f t="shared" ref="J103:J117" si="12">I103/D103</f>
        <v>0.13975440901910663</v>
      </c>
    </row>
    <row r="104" spans="1:11" x14ac:dyDescent="0.15">
      <c r="A104" s="7">
        <v>42718</v>
      </c>
      <c r="B104" s="8" t="s">
        <v>66</v>
      </c>
      <c r="C104" s="9">
        <v>0.38541666666666669</v>
      </c>
      <c r="D104" s="56">
        <v>1</v>
      </c>
      <c r="E104">
        <v>1153.0999999999999</v>
      </c>
      <c r="F104">
        <v>1029.5</v>
      </c>
      <c r="G104">
        <v>1256.5999999999999</v>
      </c>
      <c r="H104" s="62">
        <f t="shared" si="11"/>
        <v>1146.3999999999999</v>
      </c>
      <c r="I104" s="11">
        <f>(H104*'CO2 Standard Curves'!$I$140)+('CO2 Standard Curves'!$I$141)</f>
        <v>0.22969110057654163</v>
      </c>
      <c r="J104" s="11">
        <f t="shared" si="12"/>
        <v>0.22969110057654163</v>
      </c>
    </row>
    <row r="105" spans="1:11" x14ac:dyDescent="0.15">
      <c r="A105" s="7">
        <v>42718</v>
      </c>
      <c r="B105" s="8" t="s">
        <v>67</v>
      </c>
      <c r="C105" s="9">
        <v>0.3923611111111111</v>
      </c>
      <c r="D105" s="56">
        <v>1</v>
      </c>
      <c r="E105">
        <v>1577.9</v>
      </c>
      <c r="F105">
        <v>1766.4</v>
      </c>
      <c r="G105">
        <v>2094.8000000000002</v>
      </c>
      <c r="H105" s="62">
        <f t="shared" si="11"/>
        <v>1813.0333333333335</v>
      </c>
      <c r="I105" s="11">
        <f>(H105*'CO2 Standard Curves'!$I$140)+('CO2 Standard Curves'!$I$141)</f>
        <v>0.35555577062945476</v>
      </c>
      <c r="J105" s="11">
        <f t="shared" si="12"/>
        <v>0.35555577062945476</v>
      </c>
    </row>
    <row r="106" spans="1:11" x14ac:dyDescent="0.15">
      <c r="A106" s="7">
        <v>42718</v>
      </c>
      <c r="B106" s="8" t="s">
        <v>68</v>
      </c>
      <c r="C106" s="9">
        <v>0.40277777777777773</v>
      </c>
      <c r="D106" s="56">
        <v>1</v>
      </c>
      <c r="E106">
        <v>1302.4000000000001</v>
      </c>
      <c r="F106">
        <v>1402.6</v>
      </c>
      <c r="G106">
        <v>1401.2</v>
      </c>
      <c r="H106" s="62">
        <f t="shared" si="11"/>
        <v>1368.7333333333333</v>
      </c>
      <c r="I106" s="11">
        <f>(H106*'CO2 Standard Curves'!$I$140)+('CO2 Standard Curves'!$I$141)</f>
        <v>0.27166906693750625</v>
      </c>
      <c r="J106" s="11">
        <f t="shared" si="12"/>
        <v>0.27166906693750625</v>
      </c>
    </row>
    <row r="107" spans="1:11" x14ac:dyDescent="0.15">
      <c r="A107" s="7">
        <v>42718</v>
      </c>
      <c r="B107" s="8" t="s">
        <v>69</v>
      </c>
      <c r="C107" s="9">
        <v>0.41319444444444442</v>
      </c>
      <c r="D107" s="56">
        <v>1</v>
      </c>
      <c r="E107">
        <v>706.68</v>
      </c>
      <c r="F107">
        <v>718.55</v>
      </c>
      <c r="G107">
        <v>836.95</v>
      </c>
      <c r="H107" s="62">
        <f t="shared" si="11"/>
        <v>754.06000000000006</v>
      </c>
      <c r="I107" s="11">
        <f>(H107*'CO2 Standard Curves'!$I$140)+('CO2 Standard Curves'!$I$141)</f>
        <v>0.15561477978766236</v>
      </c>
      <c r="J107" s="11">
        <f t="shared" si="12"/>
        <v>0.15561477978766236</v>
      </c>
    </row>
    <row r="108" spans="1:11" x14ac:dyDescent="0.15">
      <c r="A108" s="7">
        <v>42718</v>
      </c>
      <c r="B108" s="8" t="s">
        <v>17</v>
      </c>
      <c r="C108" s="9">
        <v>0.4375</v>
      </c>
      <c r="D108" s="56">
        <v>1</v>
      </c>
      <c r="E108">
        <v>1262.3</v>
      </c>
      <c r="F108">
        <v>1356</v>
      </c>
      <c r="G108">
        <v>1475</v>
      </c>
      <c r="H108" s="62">
        <f t="shared" si="11"/>
        <v>1364.4333333333334</v>
      </c>
      <c r="I108" s="11">
        <f>(H108*'CO2 Standard Curves'!$I$140)+('CO2 Standard Curves'!$I$141)</f>
        <v>0.27085719922227913</v>
      </c>
      <c r="J108" s="11">
        <f t="shared" si="12"/>
        <v>0.27085719922227913</v>
      </c>
    </row>
    <row r="109" spans="1:11" x14ac:dyDescent="0.15">
      <c r="A109" s="7">
        <v>42718</v>
      </c>
      <c r="B109" s="8" t="s">
        <v>18</v>
      </c>
      <c r="C109" s="9">
        <v>0.44791666666666669</v>
      </c>
      <c r="D109" s="56">
        <v>1</v>
      </c>
      <c r="E109">
        <v>1268.3</v>
      </c>
      <c r="F109">
        <v>1268.7</v>
      </c>
      <c r="G109">
        <v>1330.6</v>
      </c>
      <c r="H109" s="62">
        <f t="shared" si="11"/>
        <v>1289.2</v>
      </c>
      <c r="I109" s="11">
        <f>(H109*'CO2 Standard Curves'!$I$140)+('CO2 Standard Curves'!$I$141)</f>
        <v>0.25665266097989581</v>
      </c>
      <c r="J109" s="11">
        <f t="shared" si="12"/>
        <v>0.25665266097989581</v>
      </c>
    </row>
    <row r="110" spans="1:11" x14ac:dyDescent="0.15">
      <c r="A110" s="7">
        <v>42718</v>
      </c>
      <c r="B110" s="8" t="s">
        <v>19</v>
      </c>
      <c r="C110" s="9">
        <v>0.45833333333333331</v>
      </c>
      <c r="D110" s="56">
        <v>1</v>
      </c>
      <c r="E110">
        <v>1376</v>
      </c>
      <c r="F110">
        <v>1364.9</v>
      </c>
      <c r="G110">
        <v>1407.3</v>
      </c>
      <c r="H110" s="62">
        <f t="shared" si="11"/>
        <v>1382.7333333333333</v>
      </c>
      <c r="I110" s="11">
        <f>(H110*'CO2 Standard Curves'!$I$140)+('CO2 Standard Curves'!$I$141)</f>
        <v>0.27431235717312918</v>
      </c>
      <c r="J110" s="11">
        <f t="shared" si="12"/>
        <v>0.27431235717312918</v>
      </c>
    </row>
    <row r="111" spans="1:11" x14ac:dyDescent="0.15">
      <c r="A111" s="7">
        <v>42718</v>
      </c>
      <c r="B111" s="8" t="s">
        <v>20</v>
      </c>
      <c r="C111" s="9">
        <v>0.48958333333333331</v>
      </c>
      <c r="D111" s="56">
        <v>1</v>
      </c>
      <c r="E111">
        <v>1025.8</v>
      </c>
      <c r="F111">
        <v>1170.0999999999999</v>
      </c>
      <c r="G111">
        <v>964.67</v>
      </c>
      <c r="H111" s="62">
        <f t="shared" si="11"/>
        <v>1053.5233333333333</v>
      </c>
      <c r="I111" s="11">
        <f>(H111*'CO2 Standard Curves'!$I$140)+('CO2 Standard Curves'!$I$141)</f>
        <v>0.21215538728245537</v>
      </c>
      <c r="J111" s="11">
        <f t="shared" si="12"/>
        <v>0.21215538728245537</v>
      </c>
    </row>
    <row r="112" spans="1:11" ht="15" x14ac:dyDescent="0.2">
      <c r="A112" s="7">
        <v>42718</v>
      </c>
      <c r="B112" s="8" t="s">
        <v>21</v>
      </c>
      <c r="C112" s="63">
        <v>0.52430555555555558</v>
      </c>
      <c r="D112" s="56">
        <v>1</v>
      </c>
      <c r="H112" s="62" t="e">
        <f t="shared" si="11"/>
        <v>#DIV/0!</v>
      </c>
      <c r="I112" s="11" t="e">
        <f>(H112*'CO2 Standard Curves'!$I$140)+('CO2 Standard Curves'!$I$141)</f>
        <v>#DIV/0!</v>
      </c>
      <c r="J112" s="11" t="e">
        <f t="shared" si="12"/>
        <v>#DIV/0!</v>
      </c>
      <c r="K112" t="s">
        <v>78</v>
      </c>
    </row>
    <row r="113" spans="1:11" x14ac:dyDescent="0.15">
      <c r="A113" s="7">
        <v>42718</v>
      </c>
      <c r="B113" s="8" t="s">
        <v>52</v>
      </c>
      <c r="C113" s="38">
        <v>0.53125</v>
      </c>
      <c r="D113" s="56">
        <v>1</v>
      </c>
      <c r="E113">
        <v>894.16</v>
      </c>
      <c r="F113">
        <v>1082.7</v>
      </c>
      <c r="G113">
        <v>964.01</v>
      </c>
      <c r="H113" s="62">
        <f t="shared" si="11"/>
        <v>980.29</v>
      </c>
      <c r="I113" s="11">
        <f>(H113*'CO2 Standard Curves'!$I$140)+('CO2 Standard Curves'!$I$141)</f>
        <v>0.19832846193087528</v>
      </c>
      <c r="J113" s="11">
        <f t="shared" si="12"/>
        <v>0.19832846193087528</v>
      </c>
    </row>
    <row r="114" spans="1:11" x14ac:dyDescent="0.15">
      <c r="A114" s="7">
        <v>42718</v>
      </c>
      <c r="B114" s="8" t="s">
        <v>22</v>
      </c>
      <c r="C114" s="38">
        <v>0.54513888888888895</v>
      </c>
      <c r="D114" s="56">
        <v>1</v>
      </c>
      <c r="E114">
        <v>810.17</v>
      </c>
      <c r="F114">
        <v>887.4</v>
      </c>
      <c r="G114">
        <v>875.29</v>
      </c>
      <c r="H114" s="62">
        <f t="shared" si="11"/>
        <v>857.61999999999989</v>
      </c>
      <c r="I114" s="11">
        <f>(H114*'CO2 Standard Curves'!$I$140)+('CO2 Standard Curves'!$I$141)</f>
        <v>0.17516757527345614</v>
      </c>
      <c r="J114" s="11">
        <f t="shared" si="12"/>
        <v>0.17516757527345614</v>
      </c>
    </row>
    <row r="115" spans="1:11" x14ac:dyDescent="0.15">
      <c r="A115" s="7">
        <v>42718</v>
      </c>
      <c r="B115" s="8" t="s">
        <v>23</v>
      </c>
      <c r="C115" s="38">
        <v>0.58333333333333337</v>
      </c>
      <c r="D115" s="56">
        <v>1</v>
      </c>
      <c r="E115">
        <v>1056.5</v>
      </c>
      <c r="F115">
        <v>1055.5999999999999</v>
      </c>
      <c r="G115">
        <v>1062.4000000000001</v>
      </c>
      <c r="H115" s="62">
        <f t="shared" si="11"/>
        <v>1058.1666666666667</v>
      </c>
      <c r="I115" s="11">
        <f>(H115*'CO2 Standard Curves'!$I$140)+('CO2 Standard Curves'!$I$141)</f>
        <v>0.21303207854393699</v>
      </c>
      <c r="J115" s="11">
        <f t="shared" si="12"/>
        <v>0.21303207854393699</v>
      </c>
    </row>
    <row r="116" spans="1:11" x14ac:dyDescent="0.15">
      <c r="A116" s="7">
        <v>42718</v>
      </c>
      <c r="B116" s="8" t="s">
        <v>26</v>
      </c>
      <c r="C116" s="38">
        <v>0.59722222222222221</v>
      </c>
      <c r="D116" s="56">
        <v>1</v>
      </c>
      <c r="E116">
        <v>1143.0999999999999</v>
      </c>
      <c r="F116">
        <v>1343.7</v>
      </c>
      <c r="G116">
        <v>1192.3</v>
      </c>
      <c r="H116" s="62">
        <f t="shared" si="11"/>
        <v>1226.3666666666668</v>
      </c>
      <c r="I116" s="11">
        <f>(H116*'CO2 Standard Curves'!$I$140)+('CO2 Standard Curves'!$I$141)</f>
        <v>0.2447893226604928</v>
      </c>
      <c r="J116" s="11">
        <f t="shared" si="12"/>
        <v>0.2447893226604928</v>
      </c>
    </row>
    <row r="117" spans="1:11" x14ac:dyDescent="0.15">
      <c r="A117" s="7">
        <v>42718</v>
      </c>
      <c r="B117" s="8" t="s">
        <v>24</v>
      </c>
      <c r="C117" s="38">
        <v>0.60763888888888895</v>
      </c>
      <c r="D117" s="56">
        <v>1</v>
      </c>
      <c r="E117">
        <v>1339.9</v>
      </c>
      <c r="F117">
        <v>1015.9</v>
      </c>
      <c r="H117" s="62">
        <f t="shared" si="11"/>
        <v>1177.9000000000001</v>
      </c>
      <c r="I117" s="11">
        <f>(H117*'CO2 Standard Curves'!$I$140)+('CO2 Standard Curves'!$I$141)</f>
        <v>0.23563850360669333</v>
      </c>
      <c r="J117" s="11">
        <f t="shared" si="12"/>
        <v>0.23563850360669333</v>
      </c>
      <c r="K117" t="s">
        <v>79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0" workbookViewId="0">
      <selection activeCell="F140" sqref="F140"/>
    </sheetView>
  </sheetViews>
  <sheetFormatPr baseColWidth="10" defaultColWidth="8.83203125" defaultRowHeight="13" x14ac:dyDescent="0.15"/>
  <sheetData>
    <row r="1" spans="1:9" x14ac:dyDescent="0.15">
      <c r="A1" s="8" t="s">
        <v>36</v>
      </c>
      <c r="B1" s="8"/>
      <c r="C1" s="8"/>
      <c r="D1" s="8"/>
      <c r="E1" s="8"/>
      <c r="F1" s="8"/>
      <c r="G1" s="8"/>
      <c r="H1" s="8"/>
      <c r="I1" s="8"/>
    </row>
    <row r="2" spans="1:9" x14ac:dyDescent="0.15">
      <c r="A2" s="8" t="s">
        <v>37</v>
      </c>
      <c r="B2" s="8" t="s">
        <v>38</v>
      </c>
      <c r="C2" s="8" t="s">
        <v>39</v>
      </c>
      <c r="D2" s="8" t="s">
        <v>58</v>
      </c>
      <c r="E2" s="8" t="s">
        <v>40</v>
      </c>
      <c r="F2" s="8" t="s">
        <v>41</v>
      </c>
      <c r="G2" s="8"/>
      <c r="H2" s="8" t="s">
        <v>42</v>
      </c>
      <c r="I2" s="8">
        <v>21</v>
      </c>
    </row>
    <row r="3" spans="1:9" x14ac:dyDescent="0.15">
      <c r="A3" s="20">
        <v>1</v>
      </c>
      <c r="B3" s="40">
        <v>154.22999999999999</v>
      </c>
      <c r="C3" s="20">
        <v>164.15</v>
      </c>
      <c r="D3" s="20">
        <v>149.96</v>
      </c>
      <c r="E3" s="40">
        <f>AVERAGE(B3:D3)</f>
        <v>156.11333333333334</v>
      </c>
      <c r="F3" s="41">
        <f>A3*$I$6</f>
        <v>4.063019977304199E-2</v>
      </c>
      <c r="G3" s="8"/>
      <c r="H3" s="8" t="s">
        <v>28</v>
      </c>
      <c r="I3">
        <v>1013</v>
      </c>
    </row>
    <row r="4" spans="1:9" x14ac:dyDescent="0.15">
      <c r="A4" s="20">
        <v>3</v>
      </c>
      <c r="B4" s="20">
        <v>507.61</v>
      </c>
      <c r="C4" s="40">
        <v>502.62</v>
      </c>
      <c r="D4" s="42">
        <v>508.15</v>
      </c>
      <c r="E4" s="40">
        <f t="shared" ref="E4:E7" si="0">AVERAGE(B4:D4)</f>
        <v>506.12666666666672</v>
      </c>
      <c r="F4" s="41">
        <f t="shared" ref="F4:F7" si="1">A4*$I$6</f>
        <v>0.12189059931912596</v>
      </c>
      <c r="G4" s="8"/>
      <c r="H4" s="8" t="s">
        <v>43</v>
      </c>
      <c r="I4" s="41">
        <f>I3/1013.25</f>
        <v>0.99975326918332097</v>
      </c>
    </row>
    <row r="5" spans="1:9" ht="17" x14ac:dyDescent="0.25">
      <c r="A5" s="20">
        <v>5</v>
      </c>
      <c r="B5" s="20">
        <v>901.79</v>
      </c>
      <c r="C5" s="20">
        <v>939.82</v>
      </c>
      <c r="D5" s="42">
        <v>893.8</v>
      </c>
      <c r="E5" s="40">
        <f t="shared" si="0"/>
        <v>911.80333333333328</v>
      </c>
      <c r="F5" s="41">
        <f t="shared" si="1"/>
        <v>0.20315099886520996</v>
      </c>
      <c r="G5" s="8"/>
      <c r="H5" s="8" t="s">
        <v>44</v>
      </c>
      <c r="I5" s="8">
        <v>980.9</v>
      </c>
    </row>
    <row r="6" spans="1:9" ht="17" x14ac:dyDescent="0.25">
      <c r="A6" s="20">
        <v>7</v>
      </c>
      <c r="B6" s="42">
        <v>1283.9000000000001</v>
      </c>
      <c r="C6" s="42">
        <v>1291.2</v>
      </c>
      <c r="D6" s="42">
        <v>1254.8</v>
      </c>
      <c r="E6" s="43">
        <f t="shared" si="0"/>
        <v>1276.6333333333334</v>
      </c>
      <c r="F6" s="41">
        <f t="shared" si="1"/>
        <v>0.28441139841129393</v>
      </c>
      <c r="G6" s="8"/>
      <c r="H6" s="8" t="s">
        <v>45</v>
      </c>
      <c r="I6" s="44">
        <f>((I5*I4)/((8.2054*(10^(-5))*(I2+273.15))))*10^(-6)</f>
        <v>4.063019977304199E-2</v>
      </c>
    </row>
    <row r="7" spans="1:9" x14ac:dyDescent="0.15">
      <c r="A7" s="20">
        <v>10</v>
      </c>
      <c r="B7" s="42">
        <v>1769.2</v>
      </c>
      <c r="C7" s="42">
        <v>1733</v>
      </c>
      <c r="D7" s="42">
        <v>1725.4</v>
      </c>
      <c r="E7" s="43">
        <f t="shared" si="0"/>
        <v>1742.5333333333335</v>
      </c>
      <c r="F7" s="41">
        <f t="shared" si="1"/>
        <v>0.40630199773041992</v>
      </c>
      <c r="G7" s="8"/>
      <c r="H7" s="8" t="s">
        <v>46</v>
      </c>
      <c r="I7" s="44">
        <f>SLOPE(F3:F7,E3:E7)</f>
        <v>2.2706799196489086E-4</v>
      </c>
    </row>
    <row r="8" spans="1:9" x14ac:dyDescent="0.15">
      <c r="A8" s="20"/>
      <c r="B8" s="20"/>
      <c r="C8" s="20"/>
      <c r="D8" s="20"/>
      <c r="E8" s="40"/>
      <c r="F8" s="8"/>
      <c r="G8" s="8"/>
      <c r="H8" s="8" t="s">
        <v>47</v>
      </c>
      <c r="I8" s="44">
        <f>INTERCEPT(F3:F7,E3:E7)</f>
        <v>2.6828445452070637E-3</v>
      </c>
    </row>
    <row r="19" spans="1:9" x14ac:dyDescent="0.15">
      <c r="A19" s="8" t="s">
        <v>54</v>
      </c>
      <c r="B19" s="8"/>
      <c r="C19" s="8"/>
      <c r="D19" s="8"/>
      <c r="E19" s="8"/>
      <c r="F19" s="8"/>
      <c r="G19" s="8"/>
      <c r="H19" s="8"/>
      <c r="I19" s="8"/>
    </row>
    <row r="20" spans="1:9" x14ac:dyDescent="0.15">
      <c r="A20" s="8" t="s">
        <v>37</v>
      </c>
      <c r="B20" s="8" t="s">
        <v>38</v>
      </c>
      <c r="C20" s="8" t="s">
        <v>39</v>
      </c>
      <c r="D20" s="8" t="s">
        <v>58</v>
      </c>
      <c r="E20" s="8" t="s">
        <v>40</v>
      </c>
      <c r="F20" s="8" t="s">
        <v>41</v>
      </c>
      <c r="G20" s="8"/>
      <c r="H20" s="8" t="s">
        <v>42</v>
      </c>
      <c r="I20" s="8">
        <v>22.5</v>
      </c>
    </row>
    <row r="21" spans="1:9" x14ac:dyDescent="0.15">
      <c r="A21" s="20">
        <v>1</v>
      </c>
      <c r="B21" s="40">
        <v>159.22</v>
      </c>
      <c r="C21" s="20">
        <v>163.72</v>
      </c>
      <c r="D21" s="20">
        <v>162.1</v>
      </c>
      <c r="E21" s="40">
        <f>AVERAGE(B21:D21)</f>
        <v>161.67999999999998</v>
      </c>
      <c r="F21" s="41">
        <f>A21*$I$24</f>
        <v>3.9905290961255745E-2</v>
      </c>
      <c r="G21" s="8"/>
      <c r="H21" s="8" t="s">
        <v>28</v>
      </c>
      <c r="I21">
        <v>1000</v>
      </c>
    </row>
    <row r="22" spans="1:9" x14ac:dyDescent="0.15">
      <c r="A22" s="20">
        <v>3</v>
      </c>
      <c r="B22" s="20">
        <v>499</v>
      </c>
      <c r="C22" s="40">
        <v>546.12</v>
      </c>
      <c r="D22" s="42">
        <v>526.73</v>
      </c>
      <c r="E22" s="40">
        <f t="shared" ref="E22:E25" si="2">AVERAGE(B22:D22)</f>
        <v>523.94999999999993</v>
      </c>
      <c r="F22" s="41">
        <f t="shared" ref="F22:F25" si="3">A22*$I$24</f>
        <v>0.11971587288376723</v>
      </c>
      <c r="G22" s="8"/>
      <c r="H22" s="8" t="s">
        <v>43</v>
      </c>
      <c r="I22" s="41">
        <f>I21/1013.25</f>
        <v>0.98692326671601283</v>
      </c>
    </row>
    <row r="23" spans="1:9" ht="17" x14ac:dyDescent="0.25">
      <c r="A23" s="20">
        <v>5</v>
      </c>
      <c r="B23" s="20">
        <v>872.3</v>
      </c>
      <c r="C23" s="20">
        <v>855.75</v>
      </c>
      <c r="D23" s="42">
        <v>890.47</v>
      </c>
      <c r="E23" s="40">
        <f t="shared" si="2"/>
        <v>872.84</v>
      </c>
      <c r="F23" s="41">
        <f t="shared" si="3"/>
        <v>0.19952645480627873</v>
      </c>
      <c r="G23" s="8"/>
      <c r="H23" s="8" t="s">
        <v>44</v>
      </c>
      <c r="I23" s="8">
        <v>980.9</v>
      </c>
    </row>
    <row r="24" spans="1:9" ht="17" x14ac:dyDescent="0.25">
      <c r="A24" s="20">
        <v>7</v>
      </c>
      <c r="B24" s="42">
        <v>1270.9000000000001</v>
      </c>
      <c r="C24" s="42">
        <v>1224.9000000000001</v>
      </c>
      <c r="D24" s="42">
        <v>1259.8</v>
      </c>
      <c r="E24" s="43">
        <f t="shared" si="2"/>
        <v>1251.8666666666668</v>
      </c>
      <c r="F24" s="41">
        <f t="shared" si="3"/>
        <v>0.27933703672879023</v>
      </c>
      <c r="G24" s="8"/>
      <c r="H24" s="8" t="s">
        <v>45</v>
      </c>
      <c r="I24" s="44">
        <f>((I23*I22)/((8.2054*(10^(-5))*(I20+273.15))))*10^(-6)</f>
        <v>3.9905290961255745E-2</v>
      </c>
    </row>
    <row r="25" spans="1:9" x14ac:dyDescent="0.15">
      <c r="A25" s="20">
        <v>10</v>
      </c>
      <c r="B25" s="42">
        <v>1782.4</v>
      </c>
      <c r="C25" s="42">
        <v>1784.3</v>
      </c>
      <c r="D25" s="42">
        <v>1723.3</v>
      </c>
      <c r="E25" s="43">
        <f t="shared" si="2"/>
        <v>1763.3333333333333</v>
      </c>
      <c r="F25" s="41">
        <f t="shared" si="3"/>
        <v>0.39905290961255746</v>
      </c>
      <c r="G25" s="8"/>
      <c r="H25" s="8" t="s">
        <v>46</v>
      </c>
      <c r="I25" s="44">
        <f>SLOPE(F21:F25,E21:E25)</f>
        <v>2.2349938482347763E-4</v>
      </c>
    </row>
    <row r="26" spans="1:9" x14ac:dyDescent="0.15">
      <c r="A26" s="20"/>
      <c r="B26" s="20"/>
      <c r="C26" s="20"/>
      <c r="D26" s="20"/>
      <c r="E26" s="40"/>
      <c r="F26" s="8"/>
      <c r="G26" s="8"/>
      <c r="H26" s="8" t="s">
        <v>47</v>
      </c>
      <c r="I26" s="44">
        <f>INTERCEPT(F21:F25,E21:E25)</f>
        <v>3.0650267214109017E-3</v>
      </c>
    </row>
    <row r="37" spans="1:9" x14ac:dyDescent="0.15">
      <c r="A37" s="8" t="s">
        <v>55</v>
      </c>
      <c r="B37" s="8"/>
      <c r="C37" s="8"/>
      <c r="D37" s="8"/>
      <c r="E37" s="8"/>
      <c r="F37" s="8"/>
      <c r="G37" s="8"/>
      <c r="H37" s="8"/>
      <c r="I37" s="8"/>
    </row>
    <row r="38" spans="1:9" x14ac:dyDescent="0.15">
      <c r="A38" s="8" t="s">
        <v>37</v>
      </c>
      <c r="B38" s="8" t="s">
        <v>38</v>
      </c>
      <c r="C38" s="8" t="s">
        <v>39</v>
      </c>
      <c r="D38" s="8" t="s">
        <v>58</v>
      </c>
      <c r="E38" s="8" t="s">
        <v>40</v>
      </c>
      <c r="F38" s="8" t="s">
        <v>41</v>
      </c>
      <c r="G38" s="8"/>
      <c r="H38" s="8" t="s">
        <v>42</v>
      </c>
      <c r="I38" s="8">
        <v>20.5</v>
      </c>
    </row>
    <row r="39" spans="1:9" x14ac:dyDescent="0.15">
      <c r="A39" s="20">
        <v>1</v>
      </c>
      <c r="B39" s="40">
        <v>134.66999999999999</v>
      </c>
      <c r="C39" s="20">
        <v>123.69</v>
      </c>
      <c r="D39" s="20">
        <v>122.09</v>
      </c>
      <c r="E39" s="40">
        <f>AVERAGE(B39:D39)</f>
        <v>126.81666666666668</v>
      </c>
      <c r="F39" s="41">
        <f>A39*$I$42</f>
        <v>4.0659204031900584E-2</v>
      </c>
      <c r="G39" s="8"/>
      <c r="H39" s="8" t="s">
        <v>28</v>
      </c>
      <c r="I39">
        <v>1012</v>
      </c>
    </row>
    <row r="40" spans="1:9" x14ac:dyDescent="0.15">
      <c r="A40" s="20">
        <v>3</v>
      </c>
      <c r="B40" s="20">
        <v>471</v>
      </c>
      <c r="C40" s="40">
        <v>455.59</v>
      </c>
      <c r="D40" s="42">
        <v>466.05</v>
      </c>
      <c r="E40" s="40">
        <f t="shared" ref="E40:E43" si="4">AVERAGE(B40:D40)</f>
        <v>464.21333333333331</v>
      </c>
      <c r="F40" s="41">
        <f t="shared" ref="F40:F43" si="5">A40*$I$42</f>
        <v>0.12197761209570175</v>
      </c>
      <c r="G40" s="8"/>
      <c r="H40" s="8" t="s">
        <v>43</v>
      </c>
      <c r="I40" s="41">
        <f>I39/1013.25</f>
        <v>0.99876634591660496</v>
      </c>
    </row>
    <row r="41" spans="1:9" ht="17" x14ac:dyDescent="0.25">
      <c r="A41" s="20">
        <v>5</v>
      </c>
      <c r="B41" s="20">
        <v>838.06</v>
      </c>
      <c r="C41" s="20">
        <v>758.17</v>
      </c>
      <c r="D41" s="42">
        <v>749.48</v>
      </c>
      <c r="E41" s="40">
        <f t="shared" si="4"/>
        <v>781.90333333333331</v>
      </c>
      <c r="F41" s="41">
        <f t="shared" si="5"/>
        <v>0.20329602015950293</v>
      </c>
      <c r="G41" s="8"/>
      <c r="H41" s="8" t="s">
        <v>44</v>
      </c>
      <c r="I41" s="8">
        <v>980.9</v>
      </c>
    </row>
    <row r="42" spans="1:9" ht="17" x14ac:dyDescent="0.25">
      <c r="A42" s="20">
        <v>7</v>
      </c>
      <c r="B42" s="42">
        <v>1139.5999999999999</v>
      </c>
      <c r="C42" s="42">
        <v>1072.0999999999999</v>
      </c>
      <c r="D42" s="42">
        <v>1182.5999999999999</v>
      </c>
      <c r="E42" s="43">
        <f t="shared" si="4"/>
        <v>1131.4333333333332</v>
      </c>
      <c r="F42" s="41">
        <f t="shared" si="5"/>
        <v>0.28461442822330407</v>
      </c>
      <c r="G42" s="8"/>
      <c r="H42" s="8" t="s">
        <v>45</v>
      </c>
      <c r="I42" s="44">
        <f>((I41*I40)/((8.2054*(10^(-5))*(I38+273.15))))*10^(-6)</f>
        <v>4.0659204031900584E-2</v>
      </c>
    </row>
    <row r="43" spans="1:9" x14ac:dyDescent="0.15">
      <c r="A43" s="20">
        <v>10</v>
      </c>
      <c r="B43" s="42">
        <v>1567.7</v>
      </c>
      <c r="C43" s="42">
        <v>1515.8</v>
      </c>
      <c r="D43" s="42">
        <v>1514.8</v>
      </c>
      <c r="E43" s="43">
        <f t="shared" si="4"/>
        <v>1532.7666666666667</v>
      </c>
      <c r="F43" s="41">
        <f t="shared" si="5"/>
        <v>0.40659204031900587</v>
      </c>
      <c r="G43" s="8"/>
      <c r="H43" s="8" t="s">
        <v>46</v>
      </c>
      <c r="I43" s="44">
        <f>SLOPE(F39:F43,E39:E43)</f>
        <v>2.5759781078249787E-4</v>
      </c>
    </row>
    <row r="44" spans="1:9" x14ac:dyDescent="0.15">
      <c r="A44" s="20"/>
      <c r="B44" s="20"/>
      <c r="C44" s="20"/>
      <c r="D44" s="20"/>
      <c r="E44" s="40"/>
      <c r="F44" s="8"/>
      <c r="G44" s="8"/>
      <c r="H44" s="8" t="s">
        <v>47</v>
      </c>
      <c r="I44" s="44">
        <f>INTERCEPT(F39:F43,E39:E43)</f>
        <v>3.4365192651401033E-3</v>
      </c>
    </row>
    <row r="56" spans="1:9" x14ac:dyDescent="0.15">
      <c r="A56" s="8" t="s">
        <v>57</v>
      </c>
      <c r="B56" s="8"/>
      <c r="C56" s="8"/>
      <c r="D56" s="8"/>
      <c r="E56" s="8"/>
      <c r="F56" s="8"/>
      <c r="G56" s="8"/>
      <c r="H56" s="8"/>
      <c r="I56" s="8"/>
    </row>
    <row r="57" spans="1:9" x14ac:dyDescent="0.15">
      <c r="A57" s="8" t="s">
        <v>37</v>
      </c>
      <c r="B57" s="8" t="s">
        <v>38</v>
      </c>
      <c r="C57" s="8" t="s">
        <v>39</v>
      </c>
      <c r="D57" s="8" t="s">
        <v>58</v>
      </c>
      <c r="E57" s="8" t="s">
        <v>40</v>
      </c>
      <c r="F57" s="8" t="s">
        <v>41</v>
      </c>
      <c r="G57" s="8"/>
      <c r="H57" s="8" t="s">
        <v>42</v>
      </c>
      <c r="I57" s="8">
        <v>18.5</v>
      </c>
    </row>
    <row r="58" spans="1:9" x14ac:dyDescent="0.15">
      <c r="A58" s="20">
        <v>1</v>
      </c>
      <c r="B58" s="40">
        <v>160.13</v>
      </c>
      <c r="C58" s="20">
        <v>131.87</v>
      </c>
      <c r="D58" s="20">
        <v>147.02000000000001</v>
      </c>
      <c r="E58" s="40">
        <f>AVERAGE(B58:D58)</f>
        <v>146.34</v>
      </c>
      <c r="F58" s="41">
        <f>A58*$I$61</f>
        <v>4.109983631427528E-2</v>
      </c>
      <c r="G58" s="8"/>
      <c r="H58" s="8" t="s">
        <v>28</v>
      </c>
      <c r="I58">
        <v>1016</v>
      </c>
    </row>
    <row r="59" spans="1:9" x14ac:dyDescent="0.15">
      <c r="A59" s="20">
        <v>3</v>
      </c>
      <c r="B59" s="20">
        <v>478.62</v>
      </c>
      <c r="C59" s="40">
        <v>497.7</v>
      </c>
      <c r="D59" s="42">
        <v>475.51</v>
      </c>
      <c r="E59" s="40">
        <f t="shared" ref="E59:E62" si="6">AVERAGE(B59:D59)</f>
        <v>483.94333333333333</v>
      </c>
      <c r="F59" s="41">
        <f t="shared" ref="F59:F62" si="7">A59*$I$61</f>
        <v>0.12329950894282585</v>
      </c>
      <c r="G59" s="8"/>
      <c r="H59" s="8" t="s">
        <v>43</v>
      </c>
      <c r="I59" s="41">
        <f>I58/1013.25</f>
        <v>1.002714038983469</v>
      </c>
    </row>
    <row r="60" spans="1:9" ht="17" x14ac:dyDescent="0.25">
      <c r="A60" s="20">
        <v>5</v>
      </c>
      <c r="B60" s="20">
        <v>903.8</v>
      </c>
      <c r="C60" s="20">
        <v>865.23</v>
      </c>
      <c r="D60" s="42">
        <v>845.81</v>
      </c>
      <c r="E60" s="40">
        <f t="shared" si="6"/>
        <v>871.61333333333334</v>
      </c>
      <c r="F60" s="41">
        <f t="shared" si="7"/>
        <v>0.20549918157137639</v>
      </c>
      <c r="G60" s="8"/>
      <c r="H60" s="8" t="s">
        <v>44</v>
      </c>
      <c r="I60" s="8">
        <v>980.9</v>
      </c>
    </row>
    <row r="61" spans="1:9" ht="17" x14ac:dyDescent="0.25">
      <c r="A61" s="20">
        <v>7</v>
      </c>
      <c r="B61" s="42">
        <v>1245.3</v>
      </c>
      <c r="C61" s="42">
        <v>1250.2</v>
      </c>
      <c r="D61" s="42">
        <v>1220.3</v>
      </c>
      <c r="E61" s="43">
        <f t="shared" si="6"/>
        <v>1238.6000000000001</v>
      </c>
      <c r="F61" s="41">
        <f t="shared" si="7"/>
        <v>0.28769885419992697</v>
      </c>
      <c r="G61" s="8"/>
      <c r="H61" s="8" t="s">
        <v>45</v>
      </c>
      <c r="I61" s="44">
        <f>((I60*I59)/((8.2054*(10^(-5))*(I57+273.15))))*10^(-6)</f>
        <v>4.109983631427528E-2</v>
      </c>
    </row>
    <row r="62" spans="1:9" x14ac:dyDescent="0.15">
      <c r="A62" s="20">
        <v>10</v>
      </c>
      <c r="B62" s="42">
        <v>1741.4</v>
      </c>
      <c r="C62" s="42">
        <v>1757.4</v>
      </c>
      <c r="D62" s="42">
        <v>1766</v>
      </c>
      <c r="E62" s="43">
        <f t="shared" si="6"/>
        <v>1754.9333333333334</v>
      </c>
      <c r="F62" s="41">
        <f t="shared" si="7"/>
        <v>0.41099836314275279</v>
      </c>
      <c r="G62" s="8"/>
      <c r="H62" s="8" t="s">
        <v>46</v>
      </c>
      <c r="I62" s="44">
        <f>SLOPE(F58:F62,E58:E62)</f>
        <v>2.2782137862647673E-4</v>
      </c>
    </row>
    <row r="63" spans="1:9" x14ac:dyDescent="0.15">
      <c r="A63" s="20"/>
      <c r="B63" s="20"/>
      <c r="C63" s="20"/>
      <c r="D63" s="20"/>
      <c r="E63" s="40"/>
      <c r="F63" s="8"/>
      <c r="G63" s="8"/>
      <c r="H63" s="8" t="s">
        <v>47</v>
      </c>
      <c r="I63" s="44">
        <f>INTERCEPT(F58:F62,E58:E62)</f>
        <v>8.88813681046699E-3</v>
      </c>
    </row>
    <row r="75" spans="1:9" x14ac:dyDescent="0.15">
      <c r="A75" s="8" t="s">
        <v>70</v>
      </c>
      <c r="B75" s="8"/>
      <c r="C75" s="8"/>
      <c r="D75" s="8"/>
      <c r="E75" s="8"/>
      <c r="F75" s="8"/>
      <c r="G75" s="8"/>
      <c r="H75" s="8"/>
      <c r="I75" s="8"/>
    </row>
    <row r="76" spans="1:9" x14ac:dyDescent="0.15">
      <c r="A76" s="8" t="s">
        <v>37</v>
      </c>
      <c r="B76" s="8" t="s">
        <v>38</v>
      </c>
      <c r="C76" s="8" t="s">
        <v>39</v>
      </c>
      <c r="D76" s="8" t="s">
        <v>58</v>
      </c>
      <c r="E76" s="8" t="s">
        <v>40</v>
      </c>
      <c r="F76" s="8" t="s">
        <v>41</v>
      </c>
      <c r="G76" s="8"/>
      <c r="H76" s="8" t="s">
        <v>42</v>
      </c>
      <c r="I76" s="8">
        <v>18.5</v>
      </c>
    </row>
    <row r="77" spans="1:9" x14ac:dyDescent="0.15">
      <c r="A77" s="20">
        <v>1</v>
      </c>
      <c r="B77" s="40">
        <v>138.59</v>
      </c>
      <c r="C77" s="20">
        <v>160.22</v>
      </c>
      <c r="D77" s="20">
        <v>140.06</v>
      </c>
      <c r="E77" s="40">
        <f>AVERAGE(B77:D77)</f>
        <v>146.29</v>
      </c>
      <c r="F77" s="41">
        <f>A77*$I$80</f>
        <v>4.109983631427528E-2</v>
      </c>
      <c r="G77" s="8"/>
      <c r="H77" s="8" t="s">
        <v>28</v>
      </c>
      <c r="I77">
        <v>1016</v>
      </c>
    </row>
    <row r="78" spans="1:9" x14ac:dyDescent="0.15">
      <c r="A78" s="20">
        <v>3</v>
      </c>
      <c r="B78" s="20">
        <v>533.98</v>
      </c>
      <c r="C78" s="40">
        <v>528.1</v>
      </c>
      <c r="D78" s="42">
        <v>542.49</v>
      </c>
      <c r="E78" s="40">
        <f t="shared" ref="E78:E81" si="8">AVERAGE(B78:D78)</f>
        <v>534.85666666666668</v>
      </c>
      <c r="F78" s="41">
        <f t="shared" ref="F78:F81" si="9">A78*$I$80</f>
        <v>0.12329950894282585</v>
      </c>
      <c r="G78" s="8"/>
      <c r="H78" s="8" t="s">
        <v>43</v>
      </c>
      <c r="I78" s="41">
        <f>I77/1013.25</f>
        <v>1.002714038983469</v>
      </c>
    </row>
    <row r="79" spans="1:9" ht="17" x14ac:dyDescent="0.25">
      <c r="A79" s="20">
        <v>5</v>
      </c>
      <c r="B79" s="20">
        <v>923.04</v>
      </c>
      <c r="C79" s="20">
        <v>927.39</v>
      </c>
      <c r="D79" s="42">
        <v>916.21</v>
      </c>
      <c r="E79" s="40">
        <f t="shared" si="8"/>
        <v>922.21333333333325</v>
      </c>
      <c r="F79" s="41">
        <f t="shared" si="9"/>
        <v>0.20549918157137639</v>
      </c>
      <c r="G79" s="8"/>
      <c r="H79" s="8" t="s">
        <v>44</v>
      </c>
      <c r="I79" s="8">
        <v>980.9</v>
      </c>
    </row>
    <row r="80" spans="1:9" ht="17" x14ac:dyDescent="0.25">
      <c r="A80" s="20">
        <v>7</v>
      </c>
      <c r="B80" s="42">
        <v>1274.4000000000001</v>
      </c>
      <c r="C80" s="42">
        <v>1341.8</v>
      </c>
      <c r="D80" s="42">
        <v>1254.8</v>
      </c>
      <c r="E80" s="43">
        <f t="shared" si="8"/>
        <v>1290.3333333333333</v>
      </c>
      <c r="F80" s="41">
        <f t="shared" si="9"/>
        <v>0.28769885419992697</v>
      </c>
      <c r="G80" s="8"/>
      <c r="H80" s="8" t="s">
        <v>45</v>
      </c>
      <c r="I80" s="44">
        <f>((I79*I78)/((8.2054*(10^(-5))*(I76+273.15))))*10^(-6)</f>
        <v>4.109983631427528E-2</v>
      </c>
    </row>
    <row r="81" spans="1:9" x14ac:dyDescent="0.15">
      <c r="A81" s="20">
        <v>10</v>
      </c>
      <c r="B81" s="42">
        <v>1904.9</v>
      </c>
      <c r="C81" s="42">
        <v>1930</v>
      </c>
      <c r="D81" s="42">
        <v>1896.6</v>
      </c>
      <c r="E81" s="43">
        <f t="shared" si="8"/>
        <v>1910.5</v>
      </c>
      <c r="F81" s="41">
        <f t="shared" si="9"/>
        <v>0.41099836314275279</v>
      </c>
      <c r="G81" s="8"/>
      <c r="H81" s="8" t="s">
        <v>46</v>
      </c>
      <c r="I81" s="44">
        <f>SLOPE(F77:F81,E77:E81)</f>
        <v>2.1065921581076043E-4</v>
      </c>
    </row>
    <row r="82" spans="1:9" x14ac:dyDescent="0.15">
      <c r="A82" s="20"/>
      <c r="B82" s="20"/>
      <c r="C82" s="20"/>
      <c r="D82" s="20"/>
      <c r="E82" s="40"/>
      <c r="F82" s="8"/>
      <c r="G82" s="8"/>
      <c r="H82" s="8" t="s">
        <v>47</v>
      </c>
      <c r="I82" s="44">
        <f>INTERCEPT(F77:F81,E77:E81)</f>
        <v>1.1309628793574833E-2</v>
      </c>
    </row>
    <row r="95" spans="1:9" x14ac:dyDescent="0.15">
      <c r="A95" s="8" t="s">
        <v>74</v>
      </c>
      <c r="B95" s="8"/>
      <c r="C95" s="8"/>
      <c r="D95" s="8"/>
      <c r="E95" s="8"/>
      <c r="F95" s="8"/>
      <c r="G95" s="8"/>
      <c r="H95" s="8"/>
      <c r="I95" s="8"/>
    </row>
    <row r="96" spans="1:9" x14ac:dyDescent="0.15">
      <c r="A96" s="8" t="s">
        <v>37</v>
      </c>
      <c r="B96" s="8" t="s">
        <v>38</v>
      </c>
      <c r="C96" s="8" t="s">
        <v>39</v>
      </c>
      <c r="D96" s="8" t="s">
        <v>58</v>
      </c>
      <c r="E96" s="8" t="s">
        <v>40</v>
      </c>
      <c r="F96" s="8" t="s">
        <v>41</v>
      </c>
      <c r="G96" s="8"/>
      <c r="H96" s="8" t="s">
        <v>42</v>
      </c>
      <c r="I96" s="8">
        <v>18.5</v>
      </c>
    </row>
    <row r="97" spans="1:9" x14ac:dyDescent="0.15">
      <c r="A97" s="20">
        <v>1</v>
      </c>
      <c r="B97" s="40">
        <v>135.85</v>
      </c>
      <c r="C97" s="20">
        <v>132.16</v>
      </c>
      <c r="D97" s="20">
        <v>144.41</v>
      </c>
      <c r="E97" s="40">
        <f>AVERAGE(B97:D97)</f>
        <v>137.47333333333333</v>
      </c>
      <c r="F97" s="41">
        <f>A97*$I$100</f>
        <v>4.0816668150692681E-2</v>
      </c>
      <c r="G97" s="8"/>
      <c r="H97" s="8" t="s">
        <v>28</v>
      </c>
      <c r="I97">
        <v>1009</v>
      </c>
    </row>
    <row r="98" spans="1:9" x14ac:dyDescent="0.15">
      <c r="A98" s="20">
        <v>3</v>
      </c>
      <c r="B98" s="20">
        <v>516.41</v>
      </c>
      <c r="C98" s="40">
        <v>524.07000000000005</v>
      </c>
      <c r="D98" s="42">
        <v>534.75</v>
      </c>
      <c r="E98" s="40">
        <f t="shared" ref="E98:E101" si="10">AVERAGE(B98:D98)</f>
        <v>525.07666666666671</v>
      </c>
      <c r="F98" s="41">
        <f t="shared" ref="F98:F101" si="11">A98*$I$100</f>
        <v>0.12245000445207804</v>
      </c>
      <c r="G98" s="8"/>
      <c r="H98" s="8" t="s">
        <v>43</v>
      </c>
      <c r="I98" s="41">
        <f>I97/1013.25</f>
        <v>0.99580557611645693</v>
      </c>
    </row>
    <row r="99" spans="1:9" ht="17" x14ac:dyDescent="0.25">
      <c r="A99" s="20">
        <v>5</v>
      </c>
      <c r="B99" s="20">
        <v>914.98</v>
      </c>
      <c r="C99" s="20">
        <v>878.92</v>
      </c>
      <c r="D99" s="42">
        <v>932.04</v>
      </c>
      <c r="E99" s="40">
        <f t="shared" si="10"/>
        <v>908.64666666666665</v>
      </c>
      <c r="F99" s="41">
        <f t="shared" si="11"/>
        <v>0.2040833407534634</v>
      </c>
      <c r="G99" s="8"/>
      <c r="H99" s="8" t="s">
        <v>44</v>
      </c>
      <c r="I99" s="8">
        <v>980.9</v>
      </c>
    </row>
    <row r="100" spans="1:9" ht="17" x14ac:dyDescent="0.25">
      <c r="A100" s="20">
        <v>7</v>
      </c>
      <c r="B100" s="42">
        <v>1242.0999999999999</v>
      </c>
      <c r="C100" s="42">
        <v>1290.8</v>
      </c>
      <c r="D100" s="42">
        <v>1260</v>
      </c>
      <c r="E100" s="43">
        <f t="shared" si="10"/>
        <v>1264.3</v>
      </c>
      <c r="F100" s="41">
        <f t="shared" si="11"/>
        <v>0.28571667705484877</v>
      </c>
      <c r="G100" s="8"/>
      <c r="H100" s="8" t="s">
        <v>45</v>
      </c>
      <c r="I100" s="44">
        <f>((I99*I98)/((8.2054*(10^(-5))*(I96+273.15))))*10^(-6)</f>
        <v>4.0816668150692681E-2</v>
      </c>
    </row>
    <row r="101" spans="1:9" x14ac:dyDescent="0.15">
      <c r="A101" s="20">
        <v>10</v>
      </c>
      <c r="B101" s="42">
        <v>1786.5</v>
      </c>
      <c r="C101" s="42">
        <v>1788</v>
      </c>
      <c r="D101" s="42">
        <v>1828.8</v>
      </c>
      <c r="E101" s="43">
        <f t="shared" si="10"/>
        <v>1801.1000000000001</v>
      </c>
      <c r="F101" s="41">
        <f t="shared" si="11"/>
        <v>0.40816668150692681</v>
      </c>
      <c r="G101" s="8"/>
      <c r="H101" s="8" t="s">
        <v>46</v>
      </c>
      <c r="I101" s="44">
        <f>SLOPE(F97:F101,E97:E101)</f>
        <v>2.2105419239309295E-4</v>
      </c>
    </row>
    <row r="102" spans="1:9" x14ac:dyDescent="0.15">
      <c r="A102" s="20"/>
      <c r="B102" s="20"/>
      <c r="C102" s="20"/>
      <c r="D102" s="20"/>
      <c r="E102" s="40"/>
      <c r="F102" s="8"/>
      <c r="G102" s="8"/>
      <c r="H102" s="8" t="s">
        <v>47</v>
      </c>
      <c r="I102" s="44">
        <f>INTERCEPT(F97:F101,E97:E101)</f>
        <v>7.2588480631005647E-3</v>
      </c>
    </row>
    <row r="114" spans="1:9" x14ac:dyDescent="0.15">
      <c r="A114" s="8" t="s">
        <v>75</v>
      </c>
      <c r="B114" s="8"/>
      <c r="C114" s="8"/>
      <c r="D114" s="8"/>
      <c r="E114" s="8"/>
      <c r="F114" s="8"/>
      <c r="G114" s="8"/>
      <c r="H114" s="8"/>
      <c r="I114" s="8"/>
    </row>
    <row r="115" spans="1:9" x14ac:dyDescent="0.15">
      <c r="A115" s="8" t="s">
        <v>37</v>
      </c>
      <c r="B115" s="8" t="s">
        <v>38</v>
      </c>
      <c r="C115" s="8" t="s">
        <v>39</v>
      </c>
      <c r="D115" s="8" t="s">
        <v>58</v>
      </c>
      <c r="E115" s="8" t="s">
        <v>40</v>
      </c>
      <c r="F115" s="8" t="s">
        <v>41</v>
      </c>
      <c r="G115" s="8"/>
      <c r="H115" s="8" t="s">
        <v>42</v>
      </c>
      <c r="I115" s="8">
        <v>19</v>
      </c>
    </row>
    <row r="116" spans="1:9" x14ac:dyDescent="0.15">
      <c r="A116" s="20">
        <v>1</v>
      </c>
      <c r="B116" s="40">
        <v>108.85</v>
      </c>
      <c r="C116" s="20">
        <v>130.99</v>
      </c>
      <c r="D116" s="20">
        <v>140.09</v>
      </c>
      <c r="E116" s="40">
        <f>AVERAGE(B116:D116)</f>
        <v>126.64333333333333</v>
      </c>
      <c r="F116" s="41">
        <f>A116*$I$119</f>
        <v>4.0544895669300168E-2</v>
      </c>
      <c r="G116" s="8"/>
      <c r="H116" s="8" t="s">
        <v>28</v>
      </c>
      <c r="I116">
        <v>1004</v>
      </c>
    </row>
    <row r="117" spans="1:9" x14ac:dyDescent="0.15">
      <c r="A117" s="20">
        <v>3</v>
      </c>
      <c r="B117" s="20">
        <v>521.96</v>
      </c>
      <c r="C117" s="40">
        <v>523.07000000000005</v>
      </c>
      <c r="D117" s="42">
        <v>528.63</v>
      </c>
      <c r="E117" s="40">
        <f t="shared" ref="E117:E120" si="12">AVERAGE(B117:D117)</f>
        <v>524.5533333333334</v>
      </c>
      <c r="F117" s="41">
        <f t="shared" ref="F117:F120" si="13">A117*$I$119</f>
        <v>0.1216346870079005</v>
      </c>
      <c r="G117" s="8"/>
      <c r="H117" s="8" t="s">
        <v>43</v>
      </c>
      <c r="I117" s="41">
        <f>I116/1013.25</f>
        <v>0.99087095978287687</v>
      </c>
    </row>
    <row r="118" spans="1:9" ht="17" x14ac:dyDescent="0.25">
      <c r="A118" s="20">
        <v>5</v>
      </c>
      <c r="B118" s="20">
        <v>861.81</v>
      </c>
      <c r="C118" s="20">
        <v>887.86</v>
      </c>
      <c r="D118" s="42">
        <v>890.49</v>
      </c>
      <c r="E118" s="40">
        <f t="shared" si="12"/>
        <v>880.05333333333328</v>
      </c>
      <c r="F118" s="41">
        <f t="shared" si="13"/>
        <v>0.20272447834650084</v>
      </c>
      <c r="G118" s="8"/>
      <c r="H118" s="8" t="s">
        <v>44</v>
      </c>
      <c r="I118" s="8">
        <v>980.9</v>
      </c>
    </row>
    <row r="119" spans="1:9" ht="17" x14ac:dyDescent="0.25">
      <c r="A119" s="20">
        <v>7</v>
      </c>
      <c r="B119" s="42">
        <v>1237.4000000000001</v>
      </c>
      <c r="C119" s="42">
        <v>1248.7</v>
      </c>
      <c r="D119" s="42">
        <v>1323.9</v>
      </c>
      <c r="E119" s="43">
        <f t="shared" si="12"/>
        <v>1270.0000000000002</v>
      </c>
      <c r="F119" s="41">
        <f t="shared" si="13"/>
        <v>0.28381426968510115</v>
      </c>
      <c r="G119" s="8"/>
      <c r="H119" s="8" t="s">
        <v>45</v>
      </c>
      <c r="I119" s="44">
        <f>((I118*I117)/((8.2054*(10^(-5))*(I115+273.15))))*10^(-6)</f>
        <v>4.0544895669300168E-2</v>
      </c>
    </row>
    <row r="120" spans="1:9" x14ac:dyDescent="0.15">
      <c r="A120" s="20">
        <v>10</v>
      </c>
      <c r="B120" s="42">
        <v>1855.1</v>
      </c>
      <c r="C120" s="42">
        <v>1814.5</v>
      </c>
      <c r="D120" s="42">
        <v>1784.2</v>
      </c>
      <c r="E120" s="43">
        <f t="shared" si="12"/>
        <v>1817.9333333333334</v>
      </c>
      <c r="F120" s="41">
        <f t="shared" si="13"/>
        <v>0.40544895669300168</v>
      </c>
      <c r="G120" s="8"/>
      <c r="H120" s="8" t="s">
        <v>46</v>
      </c>
      <c r="I120" s="44">
        <f>SLOPE(F116:F120,E116:E120)</f>
        <v>2.1618322595832242E-4</v>
      </c>
    </row>
    <row r="121" spans="1:9" x14ac:dyDescent="0.15">
      <c r="A121" s="20"/>
      <c r="B121" s="20"/>
      <c r="C121" s="20"/>
      <c r="D121" s="20"/>
      <c r="E121" s="40"/>
      <c r="F121" s="8"/>
      <c r="G121" s="8"/>
      <c r="H121" s="8" t="s">
        <v>47</v>
      </c>
      <c r="I121" s="44">
        <f>INTERCEPT(F116:F120,E116:E120)</f>
        <v>1.1115466621777481E-2</v>
      </c>
    </row>
    <row r="134" spans="1:9" x14ac:dyDescent="0.15">
      <c r="A134" s="8" t="s">
        <v>75</v>
      </c>
      <c r="B134" s="8"/>
      <c r="C134" s="8"/>
      <c r="D134" s="8"/>
      <c r="E134" s="8"/>
      <c r="F134" s="8"/>
      <c r="G134" s="8"/>
      <c r="H134" s="8"/>
      <c r="I134" s="8"/>
    </row>
    <row r="135" spans="1:9" x14ac:dyDescent="0.15">
      <c r="A135" s="8" t="s">
        <v>37</v>
      </c>
      <c r="B135" s="8" t="s">
        <v>38</v>
      </c>
      <c r="C135" s="8" t="s">
        <v>39</v>
      </c>
      <c r="D135" s="8" t="s">
        <v>58</v>
      </c>
      <c r="E135" s="8" t="s">
        <v>40</v>
      </c>
      <c r="F135" s="8" t="s">
        <v>41</v>
      </c>
      <c r="G135" s="8"/>
      <c r="H135" s="8" t="s">
        <v>42</v>
      </c>
      <c r="I135" s="8">
        <v>22.5</v>
      </c>
    </row>
    <row r="136" spans="1:9" x14ac:dyDescent="0.15">
      <c r="A136" s="20">
        <v>1</v>
      </c>
      <c r="B136" s="40">
        <v>130.94999999999999</v>
      </c>
      <c r="C136" s="20">
        <v>149.63</v>
      </c>
      <c r="D136" s="20">
        <v>156.65</v>
      </c>
      <c r="E136" s="40">
        <f>AVERAGE(B136:D136)</f>
        <v>145.74333333333334</v>
      </c>
      <c r="F136" s="41">
        <f>A136*$I$139</f>
        <v>3.9745669797410725E-2</v>
      </c>
      <c r="G136" s="8"/>
      <c r="H136" s="8" t="s">
        <v>28</v>
      </c>
      <c r="I136">
        <v>996</v>
      </c>
    </row>
    <row r="137" spans="1:9" x14ac:dyDescent="0.15">
      <c r="A137" s="20">
        <v>3</v>
      </c>
      <c r="B137" s="20">
        <v>533.22</v>
      </c>
      <c r="C137" s="40">
        <v>515.94000000000005</v>
      </c>
      <c r="D137" s="42">
        <v>516.61</v>
      </c>
      <c r="E137" s="40">
        <f t="shared" ref="E137:E140" si="14">AVERAGE(B137:D137)</f>
        <v>521.92333333333329</v>
      </c>
      <c r="F137" s="41">
        <f t="shared" ref="F137:F140" si="15">A137*$I$139</f>
        <v>0.11923700939223217</v>
      </c>
      <c r="G137" s="8"/>
      <c r="H137" s="8" t="s">
        <v>43</v>
      </c>
      <c r="I137" s="41">
        <f>I136/1013.25</f>
        <v>0.98297557364914878</v>
      </c>
    </row>
    <row r="138" spans="1:9" ht="17" x14ac:dyDescent="0.25">
      <c r="A138" s="20">
        <v>5</v>
      </c>
      <c r="B138" s="20">
        <v>904.65</v>
      </c>
      <c r="C138" s="20">
        <v>1018.3</v>
      </c>
      <c r="D138" s="42">
        <v>1012.3</v>
      </c>
      <c r="E138" s="40">
        <f t="shared" si="14"/>
        <v>978.41666666666663</v>
      </c>
      <c r="F138" s="41">
        <f t="shared" si="15"/>
        <v>0.19872834898705363</v>
      </c>
      <c r="G138" s="8"/>
      <c r="H138" s="8" t="s">
        <v>44</v>
      </c>
      <c r="I138" s="8">
        <v>980.9</v>
      </c>
    </row>
    <row r="139" spans="1:9" ht="17" x14ac:dyDescent="0.25">
      <c r="A139" s="20">
        <v>7</v>
      </c>
      <c r="B139" s="42">
        <v>1457.4</v>
      </c>
      <c r="C139" s="42">
        <v>1618.6</v>
      </c>
      <c r="D139" s="42">
        <v>1482.8</v>
      </c>
      <c r="E139" s="43">
        <f t="shared" si="14"/>
        <v>1519.6000000000001</v>
      </c>
      <c r="F139" s="41">
        <f t="shared" si="15"/>
        <v>0.27821968858187507</v>
      </c>
      <c r="G139" s="8"/>
      <c r="H139" s="8" t="s">
        <v>45</v>
      </c>
      <c r="I139" s="44">
        <f>((I138*I137)/((8.2054*(10^(-5))*(I135+273.15))))*10^(-6)</f>
        <v>3.9745669797410725E-2</v>
      </c>
    </row>
    <row r="140" spans="1:9" x14ac:dyDescent="0.15">
      <c r="A140" s="20">
        <v>10</v>
      </c>
      <c r="B140" s="42">
        <v>2037.2</v>
      </c>
      <c r="C140" s="42">
        <v>1991.4</v>
      </c>
      <c r="D140" s="42">
        <v>1842</v>
      </c>
      <c r="E140" s="43">
        <f t="shared" si="14"/>
        <v>1956.8666666666668</v>
      </c>
      <c r="F140" s="41">
        <f t="shared" si="15"/>
        <v>0.39745669797410726</v>
      </c>
      <c r="G140" s="8"/>
      <c r="H140" s="8" t="s">
        <v>46</v>
      </c>
      <c r="I140" s="44">
        <f>SLOPE(F136:F140,E136:E140)</f>
        <v>1.8880644540163969E-4</v>
      </c>
    </row>
    <row r="141" spans="1:9" x14ac:dyDescent="0.15">
      <c r="A141" s="20"/>
      <c r="B141" s="20"/>
      <c r="C141" s="20"/>
      <c r="D141" s="20"/>
      <c r="E141" s="40"/>
      <c r="F141" s="8"/>
      <c r="G141" s="8"/>
      <c r="H141" s="8" t="s">
        <v>47</v>
      </c>
      <c r="I141" s="44">
        <f>INTERCEPT(F136:F140,E136:E140)</f>
        <v>1.324339156810192E-2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92" workbookViewId="0">
      <selection activeCell="E118" sqref="E118"/>
    </sheetView>
  </sheetViews>
  <sheetFormatPr baseColWidth="10" defaultColWidth="8.83203125" defaultRowHeight="13" x14ac:dyDescent="0.15"/>
  <cols>
    <col min="1" max="1" width="17.83203125" customWidth="1"/>
    <col min="2" max="2" width="13.5" bestFit="1" customWidth="1"/>
    <col min="4" max="4" width="8" bestFit="1" customWidth="1"/>
    <col min="5" max="5" width="15.1640625" bestFit="1" customWidth="1"/>
    <col min="6" max="6" width="13.6640625" bestFit="1" customWidth="1"/>
    <col min="7" max="7" width="27.83203125" bestFit="1" customWidth="1"/>
    <col min="10" max="10" width="13.33203125" customWidth="1"/>
    <col min="11" max="11" width="3" bestFit="1" customWidth="1"/>
    <col min="12" max="12" width="10.6640625" bestFit="1" customWidth="1"/>
    <col min="13" max="13" width="8.83203125" bestFit="1" customWidth="1"/>
    <col min="14" max="14" width="15.33203125" bestFit="1" customWidth="1"/>
  </cols>
  <sheetData>
    <row r="1" spans="1:14" ht="45" x14ac:dyDescent="0.2">
      <c r="A1" s="29" t="s">
        <v>0</v>
      </c>
      <c r="B1" s="30" t="s">
        <v>1</v>
      </c>
      <c r="C1" s="30" t="s">
        <v>2</v>
      </c>
      <c r="D1" s="31" t="s">
        <v>6</v>
      </c>
      <c r="E1" s="32" t="s">
        <v>31</v>
      </c>
      <c r="F1" s="33" t="s">
        <v>5</v>
      </c>
      <c r="G1" s="30" t="s">
        <v>7</v>
      </c>
      <c r="H1" s="34"/>
      <c r="I1" s="34"/>
      <c r="J1" s="34"/>
      <c r="K1" s="34"/>
      <c r="L1" s="34"/>
      <c r="M1" s="34"/>
      <c r="N1" s="34"/>
    </row>
    <row r="2" spans="1:14" ht="14" thickBot="1" x14ac:dyDescent="0.2">
      <c r="A2" s="35"/>
      <c r="E2" s="28"/>
      <c r="F2" s="36"/>
    </row>
    <row r="3" spans="1:14" ht="67.5" customHeight="1" x14ac:dyDescent="0.15">
      <c r="A3" s="7">
        <v>42605</v>
      </c>
      <c r="B3" s="8" t="s">
        <v>17</v>
      </c>
      <c r="C3" s="9">
        <v>0.40277777777777773</v>
      </c>
      <c r="D3">
        <v>10</v>
      </c>
      <c r="E3" s="28">
        <v>21696</v>
      </c>
      <c r="F3" s="36" t="e">
        <f t="shared" ref="F3:F12" si="0">E3*$M$20</f>
        <v>#DIV/0!</v>
      </c>
      <c r="G3" s="39"/>
      <c r="J3" s="12" t="s">
        <v>33</v>
      </c>
      <c r="K3" s="13"/>
      <c r="L3" s="14" t="s">
        <v>9</v>
      </c>
      <c r="M3" s="14" t="s">
        <v>34</v>
      </c>
      <c r="N3" s="14"/>
    </row>
    <row r="4" spans="1:14" x14ac:dyDescent="0.15">
      <c r="A4" s="7">
        <v>42605</v>
      </c>
      <c r="B4" s="8" t="s">
        <v>18</v>
      </c>
      <c r="C4" s="9">
        <v>0.41319444444444442</v>
      </c>
      <c r="D4">
        <v>10</v>
      </c>
      <c r="E4" s="28">
        <v>67502</v>
      </c>
      <c r="F4" s="36" t="e">
        <f t="shared" si="0"/>
        <v>#DIV/0!</v>
      </c>
      <c r="J4" s="15"/>
      <c r="K4" s="16">
        <v>1</v>
      </c>
      <c r="M4" s="17" t="e">
        <f>AVERAGE(L4:L14)</f>
        <v>#DIV/0!</v>
      </c>
      <c r="N4" s="17" t="s">
        <v>11</v>
      </c>
    </row>
    <row r="5" spans="1:14" x14ac:dyDescent="0.15">
      <c r="A5" s="7">
        <v>42605</v>
      </c>
      <c r="B5" s="8" t="s">
        <v>19</v>
      </c>
      <c r="C5" s="9">
        <v>0.4236111111111111</v>
      </c>
      <c r="D5">
        <v>10</v>
      </c>
      <c r="E5" s="28">
        <v>59348</v>
      </c>
      <c r="F5" s="36" t="e">
        <f t="shared" si="0"/>
        <v>#DIV/0!</v>
      </c>
      <c r="J5" s="15"/>
      <c r="K5" s="16">
        <v>2</v>
      </c>
      <c r="M5" s="17" t="e">
        <f>SQRT(COUNT(L4:L14)/(COUNT(L4:L14)-1))*STDEVP(L4:L14)</f>
        <v>#DIV/0!</v>
      </c>
      <c r="N5" s="17" t="s">
        <v>12</v>
      </c>
    </row>
    <row r="6" spans="1:14" x14ac:dyDescent="0.15">
      <c r="A6" s="7">
        <v>42605</v>
      </c>
      <c r="B6" s="8" t="s">
        <v>20</v>
      </c>
      <c r="C6" s="9">
        <v>0.45833333333333331</v>
      </c>
      <c r="D6">
        <v>10</v>
      </c>
      <c r="E6" s="28">
        <v>21363</v>
      </c>
      <c r="F6" s="36" t="e">
        <f t="shared" si="0"/>
        <v>#DIV/0!</v>
      </c>
      <c r="J6" s="15" t="s">
        <v>35</v>
      </c>
      <c r="K6" s="16">
        <v>3</v>
      </c>
      <c r="M6" s="17" t="e">
        <f>M5/M4</f>
        <v>#DIV/0!</v>
      </c>
      <c r="N6" s="17" t="s">
        <v>14</v>
      </c>
    </row>
    <row r="7" spans="1:14" x14ac:dyDescent="0.15">
      <c r="A7" s="7">
        <v>42605</v>
      </c>
      <c r="B7" s="8" t="s">
        <v>21</v>
      </c>
      <c r="C7" s="9">
        <v>0.48958333333333331</v>
      </c>
      <c r="D7">
        <v>10</v>
      </c>
      <c r="E7" s="28">
        <v>21820</v>
      </c>
      <c r="F7" s="36" t="e">
        <f t="shared" si="0"/>
        <v>#DIV/0!</v>
      </c>
      <c r="J7" s="15">
        <v>1</v>
      </c>
      <c r="K7" s="16">
        <v>4</v>
      </c>
      <c r="M7" s="17"/>
      <c r="N7" s="17"/>
    </row>
    <row r="8" spans="1:14" x14ac:dyDescent="0.15">
      <c r="A8" s="7">
        <v>42605</v>
      </c>
      <c r="B8" s="8" t="s">
        <v>52</v>
      </c>
      <c r="C8" s="9">
        <v>0.51388888888888895</v>
      </c>
      <c r="D8">
        <v>10</v>
      </c>
      <c r="E8" s="28">
        <v>21228</v>
      </c>
      <c r="F8" s="36" t="e">
        <f t="shared" si="0"/>
        <v>#DIV/0!</v>
      </c>
      <c r="J8" s="15"/>
      <c r="K8" s="16">
        <v>5</v>
      </c>
      <c r="M8" s="17" t="e">
        <f>J4/M4</f>
        <v>#DIV/0!</v>
      </c>
      <c r="N8" s="17" t="s">
        <v>15</v>
      </c>
    </row>
    <row r="9" spans="1:14" x14ac:dyDescent="0.15">
      <c r="A9" s="7">
        <v>42605</v>
      </c>
      <c r="B9" s="8" t="s">
        <v>22</v>
      </c>
      <c r="C9" s="9">
        <v>0.53125</v>
      </c>
      <c r="D9">
        <v>10</v>
      </c>
      <c r="E9" s="28">
        <v>27037</v>
      </c>
      <c r="F9" s="36" t="e">
        <f t="shared" si="0"/>
        <v>#DIV/0!</v>
      </c>
      <c r="J9" s="15"/>
      <c r="K9" s="16">
        <v>6</v>
      </c>
      <c r="M9" s="17"/>
      <c r="N9" s="17"/>
    </row>
    <row r="10" spans="1:14" x14ac:dyDescent="0.15">
      <c r="A10" s="7">
        <v>42605</v>
      </c>
      <c r="B10" s="8" t="s">
        <v>23</v>
      </c>
      <c r="C10" s="9">
        <v>0.58680555555555558</v>
      </c>
      <c r="D10">
        <v>10</v>
      </c>
      <c r="E10" s="28">
        <v>23138</v>
      </c>
      <c r="F10" s="36" t="e">
        <f t="shared" si="0"/>
        <v>#DIV/0!</v>
      </c>
      <c r="J10" s="15"/>
      <c r="K10" s="16">
        <v>7</v>
      </c>
      <c r="M10" s="17"/>
      <c r="N10" s="17"/>
    </row>
    <row r="11" spans="1:14" x14ac:dyDescent="0.15">
      <c r="A11" s="7">
        <v>42605</v>
      </c>
      <c r="B11" s="8" t="s">
        <v>26</v>
      </c>
      <c r="C11" s="9">
        <v>0.61458333333333337</v>
      </c>
      <c r="D11">
        <v>10</v>
      </c>
      <c r="E11" s="28">
        <v>25126</v>
      </c>
      <c r="F11" s="36" t="e">
        <f t="shared" si="0"/>
        <v>#DIV/0!</v>
      </c>
      <c r="J11" s="15"/>
      <c r="K11" s="16">
        <v>8</v>
      </c>
      <c r="M11" s="17"/>
      <c r="N11" s="17"/>
    </row>
    <row r="12" spans="1:14" x14ac:dyDescent="0.15">
      <c r="A12" s="7">
        <v>42605</v>
      </c>
      <c r="B12" s="8" t="s">
        <v>24</v>
      </c>
      <c r="C12" s="9">
        <v>0.62152777777777779</v>
      </c>
      <c r="D12">
        <v>10</v>
      </c>
      <c r="E12" s="28">
        <v>31242.5</v>
      </c>
      <c r="F12" s="36" t="e">
        <f t="shared" si="0"/>
        <v>#DIV/0!</v>
      </c>
      <c r="J12" s="15"/>
      <c r="K12" s="16">
        <v>9</v>
      </c>
      <c r="M12" s="17"/>
      <c r="N12" s="17"/>
    </row>
    <row r="13" spans="1:14" x14ac:dyDescent="0.15">
      <c r="A13" s="7"/>
      <c r="B13" s="8"/>
      <c r="C13" s="9"/>
      <c r="E13" s="28"/>
      <c r="F13" s="36"/>
      <c r="J13" s="5"/>
      <c r="K13" s="5"/>
      <c r="M13" s="5"/>
      <c r="N13" s="5"/>
    </row>
    <row r="14" spans="1:14" ht="14" thickBot="1" x14ac:dyDescent="0.2">
      <c r="A14" s="35"/>
      <c r="E14" s="28"/>
      <c r="F14" s="36"/>
    </row>
    <row r="15" spans="1:14" ht="67.5" customHeight="1" x14ac:dyDescent="0.15">
      <c r="A15" s="7">
        <v>42620</v>
      </c>
      <c r="B15" s="8" t="s">
        <v>17</v>
      </c>
      <c r="C15" s="9">
        <v>0.40625</v>
      </c>
      <c r="D15">
        <v>10</v>
      </c>
      <c r="E15" s="28">
        <v>22149</v>
      </c>
      <c r="F15" s="36" t="e">
        <f t="shared" ref="F15:F24" si="1">E15*$M$20</f>
        <v>#DIV/0!</v>
      </c>
      <c r="G15" s="39" t="s">
        <v>32</v>
      </c>
      <c r="J15" s="12" t="s">
        <v>33</v>
      </c>
      <c r="K15" s="13"/>
      <c r="L15" s="14" t="s">
        <v>9</v>
      </c>
      <c r="M15" s="14" t="s">
        <v>34</v>
      </c>
      <c r="N15" s="14"/>
    </row>
    <row r="16" spans="1:14" x14ac:dyDescent="0.15">
      <c r="A16" s="7">
        <v>42620</v>
      </c>
      <c r="B16" s="8" t="s">
        <v>18</v>
      </c>
      <c r="C16" s="9">
        <v>0.4201388888888889</v>
      </c>
      <c r="D16">
        <v>10</v>
      </c>
      <c r="E16" s="28">
        <v>131876</v>
      </c>
      <c r="F16" s="36" t="e">
        <f t="shared" si="1"/>
        <v>#DIV/0!</v>
      </c>
      <c r="J16" s="15"/>
      <c r="K16" s="16">
        <v>1</v>
      </c>
      <c r="M16" s="17" t="e">
        <f>AVERAGE(L16:L25)</f>
        <v>#DIV/0!</v>
      </c>
      <c r="N16" s="17" t="s">
        <v>11</v>
      </c>
    </row>
    <row r="17" spans="1:14" x14ac:dyDescent="0.15">
      <c r="A17" s="7">
        <v>42620</v>
      </c>
      <c r="B17" s="8" t="s">
        <v>19</v>
      </c>
      <c r="C17" s="9">
        <v>0.4375</v>
      </c>
      <c r="D17">
        <v>10</v>
      </c>
      <c r="E17" s="28">
        <v>85706</v>
      </c>
      <c r="F17" s="36" t="e">
        <f t="shared" si="1"/>
        <v>#DIV/0!</v>
      </c>
      <c r="J17" s="15"/>
      <c r="K17" s="16">
        <v>2</v>
      </c>
      <c r="M17" s="17" t="e">
        <f>SQRT(COUNT(L16:L25)/(COUNT(L16:L25)-1))*STDEVP(L16:L25)</f>
        <v>#DIV/0!</v>
      </c>
      <c r="N17" s="17" t="s">
        <v>12</v>
      </c>
    </row>
    <row r="18" spans="1:14" x14ac:dyDescent="0.15">
      <c r="A18" s="7">
        <v>42620</v>
      </c>
      <c r="B18" s="8" t="s">
        <v>20</v>
      </c>
      <c r="C18" s="9">
        <v>0.45833333333333331</v>
      </c>
      <c r="D18">
        <v>10</v>
      </c>
      <c r="E18" s="28">
        <v>23718</v>
      </c>
      <c r="F18" s="36" t="e">
        <f t="shared" si="1"/>
        <v>#DIV/0!</v>
      </c>
      <c r="J18" s="15" t="s">
        <v>35</v>
      </c>
      <c r="K18" s="16">
        <v>3</v>
      </c>
      <c r="M18" s="17" t="e">
        <f>M17/M16</f>
        <v>#DIV/0!</v>
      </c>
      <c r="N18" s="17" t="s">
        <v>14</v>
      </c>
    </row>
    <row r="19" spans="1:14" x14ac:dyDescent="0.15">
      <c r="A19" s="7">
        <v>42620</v>
      </c>
      <c r="B19" s="8" t="s">
        <v>21</v>
      </c>
      <c r="C19" s="9">
        <v>0.47916666666666669</v>
      </c>
      <c r="D19">
        <v>10</v>
      </c>
      <c r="E19" s="28">
        <v>18412</v>
      </c>
      <c r="F19" s="36" t="e">
        <f t="shared" si="1"/>
        <v>#DIV/0!</v>
      </c>
      <c r="J19" s="15">
        <v>1</v>
      </c>
      <c r="K19" s="16">
        <v>4</v>
      </c>
      <c r="M19" s="17"/>
      <c r="N19" s="17"/>
    </row>
    <row r="20" spans="1:14" x14ac:dyDescent="0.15">
      <c r="A20" s="7">
        <v>42620</v>
      </c>
      <c r="B20" s="8" t="s">
        <v>52</v>
      </c>
      <c r="C20" s="9">
        <v>0.48958333333333331</v>
      </c>
      <c r="D20">
        <v>10</v>
      </c>
      <c r="E20" s="28">
        <v>22571</v>
      </c>
      <c r="F20" s="36" t="e">
        <f t="shared" si="1"/>
        <v>#DIV/0!</v>
      </c>
      <c r="J20" s="15"/>
      <c r="K20" s="16">
        <v>5</v>
      </c>
      <c r="M20" s="17" t="e">
        <f>J16/M16</f>
        <v>#DIV/0!</v>
      </c>
      <c r="N20" s="17" t="s">
        <v>15</v>
      </c>
    </row>
    <row r="21" spans="1:14" x14ac:dyDescent="0.15">
      <c r="A21" s="7">
        <v>42620</v>
      </c>
      <c r="B21" s="8" t="s">
        <v>22</v>
      </c>
      <c r="C21" s="9">
        <v>0.49652777777777773</v>
      </c>
      <c r="D21">
        <v>10</v>
      </c>
      <c r="E21" s="28">
        <v>29005</v>
      </c>
      <c r="F21" s="36" t="e">
        <f t="shared" si="1"/>
        <v>#DIV/0!</v>
      </c>
      <c r="J21" s="15"/>
      <c r="K21" s="16">
        <v>6</v>
      </c>
      <c r="M21" s="17"/>
      <c r="N21" s="17"/>
    </row>
    <row r="22" spans="1:14" x14ac:dyDescent="0.15">
      <c r="A22" s="7">
        <v>42620</v>
      </c>
      <c r="B22" s="8" t="s">
        <v>23</v>
      </c>
      <c r="C22" s="9">
        <v>0.53472222222222221</v>
      </c>
      <c r="D22">
        <v>10</v>
      </c>
      <c r="E22" s="28">
        <v>24747</v>
      </c>
      <c r="F22" s="36" t="e">
        <f t="shared" si="1"/>
        <v>#DIV/0!</v>
      </c>
      <c r="J22" s="15"/>
      <c r="K22" s="16">
        <v>7</v>
      </c>
      <c r="M22" s="17"/>
      <c r="N22" s="17"/>
    </row>
    <row r="23" spans="1:14" x14ac:dyDescent="0.15">
      <c r="A23" s="7">
        <v>42620</v>
      </c>
      <c r="B23" s="8" t="s">
        <v>26</v>
      </c>
      <c r="C23" s="9">
        <v>0.55208333333333337</v>
      </c>
      <c r="D23">
        <v>10</v>
      </c>
      <c r="E23" s="28">
        <v>25021</v>
      </c>
      <c r="F23" s="36" t="e">
        <f t="shared" si="1"/>
        <v>#DIV/0!</v>
      </c>
      <c r="J23" s="15"/>
      <c r="K23" s="16">
        <v>8</v>
      </c>
      <c r="M23" s="17"/>
      <c r="N23" s="17"/>
    </row>
    <row r="24" spans="1:14" x14ac:dyDescent="0.15">
      <c r="A24" s="7">
        <v>42620</v>
      </c>
      <c r="B24" s="8" t="s">
        <v>24</v>
      </c>
      <c r="C24" s="9">
        <v>0.5625</v>
      </c>
      <c r="D24">
        <v>10</v>
      </c>
      <c r="E24" s="28">
        <v>32691.5</v>
      </c>
      <c r="F24" s="36" t="e">
        <f t="shared" si="1"/>
        <v>#DIV/0!</v>
      </c>
      <c r="J24" s="15"/>
      <c r="K24" s="16">
        <v>9</v>
      </c>
      <c r="M24" s="17"/>
      <c r="N24" s="17"/>
    </row>
    <row r="25" spans="1:14" ht="14" thickBot="1" x14ac:dyDescent="0.2">
      <c r="A25" s="37"/>
      <c r="C25" s="38"/>
      <c r="E25" s="28"/>
      <c r="F25" s="36"/>
      <c r="J25" s="22"/>
      <c r="K25" s="23">
        <v>10</v>
      </c>
      <c r="L25" s="24"/>
      <c r="M25" s="24"/>
      <c r="N25" s="24"/>
    </row>
    <row r="26" spans="1:14" x14ac:dyDescent="0.15">
      <c r="A26" s="37"/>
      <c r="C26" s="38"/>
      <c r="E26" s="28"/>
      <c r="F26" s="36"/>
    </row>
    <row r="27" spans="1:14" ht="14" thickBot="1" x14ac:dyDescent="0.2"/>
    <row r="28" spans="1:14" ht="65" x14ac:dyDescent="0.15">
      <c r="A28" s="7">
        <v>42634</v>
      </c>
      <c r="B28" s="8" t="s">
        <v>17</v>
      </c>
      <c r="C28" s="9">
        <v>0.4375</v>
      </c>
      <c r="D28">
        <v>10</v>
      </c>
      <c r="E28" s="28">
        <v>23945</v>
      </c>
      <c r="F28" s="36" t="e">
        <f t="shared" ref="F28:F37" si="2">E28*$M$20</f>
        <v>#DIV/0!</v>
      </c>
      <c r="G28" s="39" t="s">
        <v>32</v>
      </c>
      <c r="J28" s="12" t="s">
        <v>33</v>
      </c>
      <c r="K28" s="13"/>
      <c r="L28" s="14" t="s">
        <v>9</v>
      </c>
      <c r="M28" s="14" t="s">
        <v>34</v>
      </c>
      <c r="N28" s="14"/>
    </row>
    <row r="29" spans="1:14" x14ac:dyDescent="0.15">
      <c r="A29" s="7">
        <v>42634</v>
      </c>
      <c r="B29" s="8" t="s">
        <v>18</v>
      </c>
      <c r="C29" s="9">
        <v>0.44791666666666669</v>
      </c>
      <c r="D29">
        <v>10</v>
      </c>
      <c r="E29" s="28">
        <v>104797</v>
      </c>
      <c r="F29" s="36" t="e">
        <f t="shared" si="2"/>
        <v>#DIV/0!</v>
      </c>
      <c r="J29" s="15"/>
      <c r="K29" s="16">
        <v>1</v>
      </c>
      <c r="M29" s="17" t="e">
        <f>AVERAGE(L29:L38)</f>
        <v>#DIV/0!</v>
      </c>
      <c r="N29" s="17" t="s">
        <v>11</v>
      </c>
    </row>
    <row r="30" spans="1:14" x14ac:dyDescent="0.15">
      <c r="A30" s="7">
        <v>42634</v>
      </c>
      <c r="B30" s="8" t="s">
        <v>19</v>
      </c>
      <c r="C30" s="9">
        <v>0.45833333333333331</v>
      </c>
      <c r="D30">
        <v>10</v>
      </c>
      <c r="E30" s="28">
        <v>97424</v>
      </c>
      <c r="F30" s="36" t="e">
        <f t="shared" si="2"/>
        <v>#DIV/0!</v>
      </c>
      <c r="J30" s="15"/>
      <c r="K30" s="16">
        <v>2</v>
      </c>
      <c r="M30" s="17" t="e">
        <f>SQRT(COUNT(L29:L38)/(COUNT(L29:L38)-1))*STDEVP(L29:L38)</f>
        <v>#DIV/0!</v>
      </c>
      <c r="N30" s="17" t="s">
        <v>12</v>
      </c>
    </row>
    <row r="31" spans="1:14" x14ac:dyDescent="0.15">
      <c r="A31" s="7">
        <v>42634</v>
      </c>
      <c r="B31" s="8" t="s">
        <v>20</v>
      </c>
      <c r="C31" s="9">
        <v>0.53125</v>
      </c>
      <c r="D31">
        <v>10</v>
      </c>
      <c r="E31" s="28">
        <v>27652</v>
      </c>
      <c r="F31" s="36" t="e">
        <f t="shared" si="2"/>
        <v>#DIV/0!</v>
      </c>
      <c r="J31" s="15" t="s">
        <v>35</v>
      </c>
      <c r="K31" s="16">
        <v>3</v>
      </c>
      <c r="M31" s="17" t="e">
        <f>M30/M29</f>
        <v>#DIV/0!</v>
      </c>
      <c r="N31" s="17" t="s">
        <v>14</v>
      </c>
    </row>
    <row r="32" spans="1:14" x14ac:dyDescent="0.15">
      <c r="A32" s="7">
        <v>42634</v>
      </c>
      <c r="B32" s="8" t="s">
        <v>21</v>
      </c>
      <c r="C32" s="9">
        <v>0.55555555555555558</v>
      </c>
      <c r="D32">
        <v>10</v>
      </c>
      <c r="E32" s="28">
        <v>19607</v>
      </c>
      <c r="F32" s="36" t="e">
        <f t="shared" si="2"/>
        <v>#DIV/0!</v>
      </c>
      <c r="J32" s="15">
        <v>1</v>
      </c>
      <c r="K32" s="16">
        <v>4</v>
      </c>
      <c r="M32" s="17"/>
      <c r="N32" s="17"/>
    </row>
    <row r="33" spans="1:14" x14ac:dyDescent="0.15">
      <c r="A33" s="7">
        <v>42634</v>
      </c>
      <c r="B33" s="8" t="s">
        <v>52</v>
      </c>
      <c r="C33" s="9">
        <v>0.59027777777777779</v>
      </c>
      <c r="D33">
        <v>10</v>
      </c>
      <c r="E33" s="28">
        <v>23746</v>
      </c>
      <c r="F33" s="36" t="e">
        <f t="shared" si="2"/>
        <v>#DIV/0!</v>
      </c>
      <c r="J33" s="15"/>
      <c r="K33" s="16">
        <v>5</v>
      </c>
      <c r="M33" s="17" t="e">
        <f>J29/M29</f>
        <v>#DIV/0!</v>
      </c>
      <c r="N33" s="17" t="s">
        <v>15</v>
      </c>
    </row>
    <row r="34" spans="1:14" x14ac:dyDescent="0.15">
      <c r="A34" s="7">
        <v>42634</v>
      </c>
      <c r="B34" s="8" t="s">
        <v>22</v>
      </c>
      <c r="C34" s="9">
        <v>0.60069444444444442</v>
      </c>
      <c r="D34">
        <v>10</v>
      </c>
      <c r="E34" s="28">
        <v>27396</v>
      </c>
      <c r="F34" s="36" t="e">
        <f t="shared" si="2"/>
        <v>#DIV/0!</v>
      </c>
      <c r="J34" s="15"/>
      <c r="K34" s="16">
        <v>6</v>
      </c>
      <c r="M34" s="17"/>
      <c r="N34" s="17"/>
    </row>
    <row r="35" spans="1:14" x14ac:dyDescent="0.15">
      <c r="A35" s="7">
        <v>42634</v>
      </c>
      <c r="B35" s="8" t="s">
        <v>23</v>
      </c>
      <c r="C35" s="9">
        <v>0.64583333333333337</v>
      </c>
      <c r="D35">
        <v>10</v>
      </c>
      <c r="E35" s="28">
        <v>28888</v>
      </c>
      <c r="F35" s="36" t="e">
        <f t="shared" si="2"/>
        <v>#DIV/0!</v>
      </c>
      <c r="J35" s="15"/>
      <c r="K35" s="16">
        <v>7</v>
      </c>
      <c r="M35" s="17"/>
      <c r="N35" s="17"/>
    </row>
    <row r="36" spans="1:14" x14ac:dyDescent="0.15">
      <c r="A36" s="7">
        <v>42634</v>
      </c>
      <c r="B36" s="8" t="s">
        <v>26</v>
      </c>
      <c r="C36" s="9">
        <v>0.66319444444444442</v>
      </c>
      <c r="D36">
        <v>10</v>
      </c>
      <c r="E36" s="28">
        <v>28125</v>
      </c>
      <c r="F36" s="36" t="e">
        <f t="shared" si="2"/>
        <v>#DIV/0!</v>
      </c>
      <c r="J36" s="15"/>
      <c r="K36" s="16">
        <v>8</v>
      </c>
      <c r="M36" s="17"/>
      <c r="N36" s="17"/>
    </row>
    <row r="37" spans="1:14" x14ac:dyDescent="0.15">
      <c r="A37" s="7">
        <v>42634</v>
      </c>
      <c r="B37" s="8" t="s">
        <v>24</v>
      </c>
      <c r="C37" s="9">
        <v>0.67361111111111116</v>
      </c>
      <c r="D37">
        <v>10</v>
      </c>
      <c r="E37" s="28">
        <v>33109</v>
      </c>
      <c r="F37" s="36" t="e">
        <f t="shared" si="2"/>
        <v>#DIV/0!</v>
      </c>
      <c r="J37" s="15"/>
      <c r="K37" s="16">
        <v>9</v>
      </c>
      <c r="M37" s="17"/>
      <c r="N37" s="17"/>
    </row>
    <row r="38" spans="1:14" ht="14" thickBot="1" x14ac:dyDescent="0.2">
      <c r="A38" s="37"/>
      <c r="C38" s="38"/>
      <c r="E38" s="28"/>
      <c r="F38" s="36"/>
      <c r="J38" s="22"/>
      <c r="K38" s="23">
        <v>10</v>
      </c>
      <c r="L38" s="24"/>
      <c r="M38" s="24"/>
      <c r="N38" s="24"/>
    </row>
    <row r="39" spans="1:14" ht="14" thickBot="1" x14ac:dyDescent="0.2"/>
    <row r="40" spans="1:14" ht="65" x14ac:dyDescent="0.15">
      <c r="A40" s="7">
        <v>42648</v>
      </c>
      <c r="B40" s="8" t="s">
        <v>24</v>
      </c>
      <c r="C40" s="9">
        <v>0.35416666666666669</v>
      </c>
      <c r="D40">
        <v>10</v>
      </c>
      <c r="E40" s="28">
        <v>45929</v>
      </c>
      <c r="F40" s="36" t="e">
        <f t="shared" ref="F40:F49" si="3">E40*$M$20</f>
        <v>#DIV/0!</v>
      </c>
      <c r="G40" s="39" t="s">
        <v>32</v>
      </c>
      <c r="J40" s="12" t="s">
        <v>33</v>
      </c>
      <c r="K40" s="13"/>
      <c r="L40" s="14" t="s">
        <v>9</v>
      </c>
      <c r="M40" s="14" t="s">
        <v>34</v>
      </c>
      <c r="N40" s="14"/>
    </row>
    <row r="41" spans="1:14" x14ac:dyDescent="0.15">
      <c r="A41" s="7">
        <v>42648</v>
      </c>
      <c r="B41" s="8" t="s">
        <v>26</v>
      </c>
      <c r="C41" s="9">
        <v>0.36458333333333331</v>
      </c>
      <c r="D41">
        <v>10</v>
      </c>
      <c r="E41" s="28">
        <v>29847</v>
      </c>
      <c r="F41" s="36" t="e">
        <f t="shared" si="3"/>
        <v>#DIV/0!</v>
      </c>
      <c r="J41" s="15"/>
      <c r="K41" s="16">
        <v>1</v>
      </c>
      <c r="M41" s="17" t="e">
        <f>AVERAGE(L41:L50)</f>
        <v>#DIV/0!</v>
      </c>
      <c r="N41" s="17" t="s">
        <v>11</v>
      </c>
    </row>
    <row r="42" spans="1:14" x14ac:dyDescent="0.15">
      <c r="A42" s="7">
        <v>42648</v>
      </c>
      <c r="B42" s="8" t="s">
        <v>23</v>
      </c>
      <c r="C42" s="9">
        <v>0.37847222222222227</v>
      </c>
      <c r="D42">
        <v>10</v>
      </c>
      <c r="E42" s="28">
        <v>28373</v>
      </c>
      <c r="F42" s="36" t="e">
        <f t="shared" si="3"/>
        <v>#DIV/0!</v>
      </c>
      <c r="J42" s="15"/>
      <c r="K42" s="16">
        <v>2</v>
      </c>
      <c r="M42" s="17" t="e">
        <f>SQRT(COUNT(L41:L50)/(COUNT(L41:L50)-1))*STDEVP(L41:L50)</f>
        <v>#DIV/0!</v>
      </c>
      <c r="N42" s="17" t="s">
        <v>12</v>
      </c>
    </row>
    <row r="43" spans="1:14" x14ac:dyDescent="0.15">
      <c r="A43" s="7">
        <v>42648</v>
      </c>
      <c r="B43" s="8" t="s">
        <v>22</v>
      </c>
      <c r="C43" s="9">
        <v>0.40972222222222227</v>
      </c>
      <c r="D43">
        <v>10</v>
      </c>
      <c r="E43" s="28">
        <v>24242</v>
      </c>
      <c r="F43" s="36" t="e">
        <f t="shared" si="3"/>
        <v>#DIV/0!</v>
      </c>
      <c r="J43" s="15" t="s">
        <v>35</v>
      </c>
      <c r="K43" s="16">
        <v>3</v>
      </c>
      <c r="M43" s="17" t="e">
        <f>M42/M41</f>
        <v>#DIV/0!</v>
      </c>
      <c r="N43" s="17" t="s">
        <v>14</v>
      </c>
    </row>
    <row r="44" spans="1:14" x14ac:dyDescent="0.15">
      <c r="A44" s="7">
        <v>42648</v>
      </c>
      <c r="B44" s="8" t="s">
        <v>52</v>
      </c>
      <c r="C44" s="9">
        <v>0.41666666666666669</v>
      </c>
      <c r="D44">
        <v>10</v>
      </c>
      <c r="E44" s="28">
        <v>22217</v>
      </c>
      <c r="F44" s="36" t="e">
        <f t="shared" si="3"/>
        <v>#DIV/0!</v>
      </c>
      <c r="J44" s="15">
        <v>1</v>
      </c>
      <c r="K44" s="16">
        <v>4</v>
      </c>
      <c r="M44" s="17"/>
      <c r="N44" s="17"/>
    </row>
    <row r="45" spans="1:14" x14ac:dyDescent="0.15">
      <c r="A45" s="7">
        <v>42648</v>
      </c>
      <c r="B45" s="8" t="s">
        <v>21</v>
      </c>
      <c r="C45" s="9">
        <v>0.43055555555555558</v>
      </c>
      <c r="D45">
        <v>10</v>
      </c>
      <c r="E45" s="28">
        <v>21676</v>
      </c>
      <c r="F45" s="36" t="e">
        <f t="shared" si="3"/>
        <v>#DIV/0!</v>
      </c>
      <c r="J45" s="15"/>
      <c r="K45" s="16">
        <v>5</v>
      </c>
      <c r="M45" s="17" t="e">
        <f>J41/M41</f>
        <v>#DIV/0!</v>
      </c>
      <c r="N45" s="17" t="s">
        <v>15</v>
      </c>
    </row>
    <row r="46" spans="1:14" x14ac:dyDescent="0.15">
      <c r="A46" s="7">
        <v>42648</v>
      </c>
      <c r="B46" s="8" t="s">
        <v>20</v>
      </c>
      <c r="C46" s="9">
        <v>0.44791666666666669</v>
      </c>
      <c r="D46">
        <v>10</v>
      </c>
      <c r="E46" s="28">
        <v>24926</v>
      </c>
      <c r="F46" s="36" t="e">
        <f t="shared" si="3"/>
        <v>#DIV/0!</v>
      </c>
      <c r="J46" s="15"/>
      <c r="K46" s="16">
        <v>6</v>
      </c>
      <c r="M46" s="17"/>
      <c r="N46" s="17"/>
    </row>
    <row r="47" spans="1:14" x14ac:dyDescent="0.15">
      <c r="A47" s="7">
        <v>42648</v>
      </c>
      <c r="B47" s="8" t="s">
        <v>19</v>
      </c>
      <c r="C47" s="9">
        <v>0.47569444444444442</v>
      </c>
      <c r="D47">
        <v>10</v>
      </c>
      <c r="E47" s="28">
        <v>149914</v>
      </c>
      <c r="F47" s="36" t="e">
        <f t="shared" si="3"/>
        <v>#DIV/0!</v>
      </c>
      <c r="J47" s="15"/>
      <c r="K47" s="16">
        <v>7</v>
      </c>
      <c r="M47" s="17"/>
      <c r="N47" s="17"/>
    </row>
    <row r="48" spans="1:14" x14ac:dyDescent="0.15">
      <c r="A48" s="7">
        <v>42648</v>
      </c>
      <c r="B48" s="8" t="s">
        <v>18</v>
      </c>
      <c r="C48" s="9">
        <v>0.4861111111111111</v>
      </c>
      <c r="D48">
        <v>10</v>
      </c>
      <c r="E48" s="28">
        <v>102685</v>
      </c>
      <c r="F48" s="36" t="e">
        <f t="shared" si="3"/>
        <v>#DIV/0!</v>
      </c>
      <c r="J48" s="15"/>
      <c r="K48" s="16">
        <v>8</v>
      </c>
      <c r="M48" s="17"/>
      <c r="N48" s="17"/>
    </row>
    <row r="49" spans="1:14" x14ac:dyDescent="0.15">
      <c r="A49" s="7">
        <v>42648</v>
      </c>
      <c r="B49" s="8" t="s">
        <v>17</v>
      </c>
      <c r="C49" s="9">
        <v>0.50694444444444442</v>
      </c>
      <c r="D49">
        <v>10</v>
      </c>
      <c r="E49" s="28">
        <v>26920</v>
      </c>
      <c r="F49" s="36" t="e">
        <f t="shared" si="3"/>
        <v>#DIV/0!</v>
      </c>
      <c r="J49" s="15"/>
      <c r="K49" s="16">
        <v>9</v>
      </c>
      <c r="M49" s="17"/>
      <c r="N49" s="17"/>
    </row>
    <row r="50" spans="1:14" ht="14" thickBot="1" x14ac:dyDescent="0.2">
      <c r="A50" s="37"/>
      <c r="C50" s="38"/>
      <c r="E50" s="28"/>
      <c r="F50" s="36"/>
      <c r="J50" s="22"/>
      <c r="K50" s="23">
        <v>10</v>
      </c>
      <c r="L50" s="24"/>
      <c r="M50" s="24"/>
      <c r="N50" s="24"/>
    </row>
    <row r="52" spans="1:14" ht="14" thickBot="1" x14ac:dyDescent="0.2"/>
    <row r="53" spans="1:14" x14ac:dyDescent="0.15">
      <c r="A53" s="7">
        <v>42662</v>
      </c>
      <c r="B53" s="8" t="s">
        <v>17</v>
      </c>
      <c r="C53" s="9">
        <v>0.41319444444444442</v>
      </c>
      <c r="D53">
        <v>10</v>
      </c>
      <c r="E53" s="28">
        <v>40416</v>
      </c>
      <c r="F53" s="36" t="e">
        <f t="shared" ref="F53:F62" si="4">E53*$M$20</f>
        <v>#DIV/0!</v>
      </c>
      <c r="G53" s="39"/>
      <c r="J53" s="12" t="s">
        <v>33</v>
      </c>
      <c r="K53" s="13"/>
      <c r="L53" s="14" t="s">
        <v>9</v>
      </c>
      <c r="M53" s="14" t="s">
        <v>34</v>
      </c>
      <c r="N53" s="14"/>
    </row>
    <row r="54" spans="1:14" x14ac:dyDescent="0.15">
      <c r="A54" s="7">
        <v>42662</v>
      </c>
      <c r="B54" s="8" t="s">
        <v>18</v>
      </c>
      <c r="C54" s="9">
        <v>0.44791666666666669</v>
      </c>
      <c r="D54">
        <v>10</v>
      </c>
      <c r="E54" s="28">
        <v>115942</v>
      </c>
      <c r="F54" s="36" t="e">
        <f t="shared" si="4"/>
        <v>#DIV/0!</v>
      </c>
      <c r="J54" s="15"/>
      <c r="K54" s="16">
        <v>1</v>
      </c>
      <c r="M54" s="17" t="e">
        <f>AVERAGE(L54:L63)</f>
        <v>#DIV/0!</v>
      </c>
      <c r="N54" s="17" t="s">
        <v>11</v>
      </c>
    </row>
    <row r="55" spans="1:14" x14ac:dyDescent="0.15">
      <c r="A55" s="7">
        <v>42662</v>
      </c>
      <c r="B55" s="8" t="s">
        <v>19</v>
      </c>
      <c r="C55" s="9">
        <v>0.45833333333333331</v>
      </c>
      <c r="D55">
        <v>10</v>
      </c>
      <c r="E55" s="28">
        <v>154587</v>
      </c>
      <c r="F55" s="36" t="e">
        <f t="shared" si="4"/>
        <v>#DIV/0!</v>
      </c>
      <c r="J55" s="15"/>
      <c r="K55" s="16">
        <v>2</v>
      </c>
      <c r="M55" s="17" t="e">
        <f>SQRT(COUNT(L54:L63)/(COUNT(L54:L63)-1))*STDEVP(L54:L63)</f>
        <v>#DIV/0!</v>
      </c>
      <c r="N55" s="17" t="s">
        <v>12</v>
      </c>
    </row>
    <row r="56" spans="1:14" x14ac:dyDescent="0.15">
      <c r="A56" s="7">
        <v>42662</v>
      </c>
      <c r="B56" s="8" t="s">
        <v>20</v>
      </c>
      <c r="C56" s="9">
        <v>0.51041666666666663</v>
      </c>
      <c r="D56">
        <v>10</v>
      </c>
      <c r="E56" s="28">
        <v>31600</v>
      </c>
      <c r="F56" s="36" t="e">
        <f t="shared" si="4"/>
        <v>#DIV/0!</v>
      </c>
      <c r="J56" s="15" t="s">
        <v>35</v>
      </c>
      <c r="K56" s="16">
        <v>3</v>
      </c>
      <c r="M56" s="17" t="e">
        <f>M55/M54</f>
        <v>#DIV/0!</v>
      </c>
      <c r="N56" s="17" t="s">
        <v>14</v>
      </c>
    </row>
    <row r="57" spans="1:14" x14ac:dyDescent="0.15">
      <c r="A57" s="7">
        <v>42662</v>
      </c>
      <c r="B57" s="8" t="s">
        <v>21</v>
      </c>
      <c r="C57" s="9">
        <v>0.53125</v>
      </c>
      <c r="D57">
        <v>10</v>
      </c>
      <c r="E57" s="28">
        <v>24537</v>
      </c>
      <c r="F57" s="36" t="e">
        <f t="shared" si="4"/>
        <v>#DIV/0!</v>
      </c>
      <c r="J57" s="15">
        <v>1</v>
      </c>
      <c r="K57" s="16">
        <v>4</v>
      </c>
      <c r="M57" s="17"/>
      <c r="N57" s="17"/>
    </row>
    <row r="58" spans="1:14" x14ac:dyDescent="0.15">
      <c r="A58" s="7">
        <v>42662</v>
      </c>
      <c r="B58" s="8" t="s">
        <v>52</v>
      </c>
      <c r="C58" s="9">
        <v>0.54861111111111105</v>
      </c>
      <c r="D58">
        <v>10</v>
      </c>
      <c r="E58" s="28">
        <v>25608</v>
      </c>
      <c r="F58" s="36" t="e">
        <f t="shared" si="4"/>
        <v>#DIV/0!</v>
      </c>
      <c r="J58" s="15"/>
      <c r="K58" s="16">
        <v>5</v>
      </c>
      <c r="M58" s="17" t="e">
        <f>J54/M54</f>
        <v>#DIV/0!</v>
      </c>
      <c r="N58" s="17" t="s">
        <v>15</v>
      </c>
    </row>
    <row r="59" spans="1:14" x14ac:dyDescent="0.15">
      <c r="A59" s="7">
        <v>42662</v>
      </c>
      <c r="B59" s="8" t="s">
        <v>22</v>
      </c>
      <c r="C59" s="9">
        <v>0.57291666666666663</v>
      </c>
      <c r="D59">
        <v>10</v>
      </c>
      <c r="E59" s="28">
        <v>25231</v>
      </c>
      <c r="F59" s="36" t="e">
        <f t="shared" si="4"/>
        <v>#DIV/0!</v>
      </c>
      <c r="J59" s="15"/>
      <c r="K59" s="16">
        <v>6</v>
      </c>
      <c r="M59" s="17"/>
      <c r="N59" s="17"/>
    </row>
    <row r="60" spans="1:14" x14ac:dyDescent="0.15">
      <c r="A60" s="7">
        <v>42662</v>
      </c>
      <c r="B60" s="8" t="s">
        <v>23</v>
      </c>
      <c r="C60" s="9">
        <v>0.61111111111111105</v>
      </c>
      <c r="D60">
        <v>10</v>
      </c>
      <c r="E60" s="28">
        <v>30280</v>
      </c>
      <c r="F60" s="36" t="e">
        <f t="shared" si="4"/>
        <v>#DIV/0!</v>
      </c>
      <c r="J60" s="15"/>
      <c r="K60" s="16">
        <v>7</v>
      </c>
      <c r="M60" s="17"/>
      <c r="N60" s="17"/>
    </row>
    <row r="61" spans="1:14" x14ac:dyDescent="0.15">
      <c r="A61" s="7">
        <v>42662</v>
      </c>
      <c r="B61" s="8" t="s">
        <v>26</v>
      </c>
      <c r="C61" s="9">
        <v>0.63194444444444442</v>
      </c>
      <c r="D61">
        <v>10</v>
      </c>
      <c r="E61" s="28">
        <v>33180</v>
      </c>
      <c r="F61" s="36" t="e">
        <f t="shared" si="4"/>
        <v>#DIV/0!</v>
      </c>
      <c r="J61" s="15"/>
      <c r="K61" s="16">
        <v>8</v>
      </c>
      <c r="M61" s="17"/>
      <c r="N61" s="17"/>
    </row>
    <row r="62" spans="1:14" x14ac:dyDescent="0.15">
      <c r="A62" s="7">
        <v>42662</v>
      </c>
      <c r="B62" s="8" t="s">
        <v>24</v>
      </c>
      <c r="C62" s="9">
        <v>0.64583333333333337</v>
      </c>
      <c r="D62">
        <v>10</v>
      </c>
      <c r="E62" s="28">
        <v>25766.5</v>
      </c>
      <c r="F62" s="36" t="e">
        <f t="shared" si="4"/>
        <v>#DIV/0!</v>
      </c>
      <c r="J62" s="15"/>
      <c r="K62" s="16">
        <v>9</v>
      </c>
      <c r="M62" s="17"/>
      <c r="N62" s="17"/>
    </row>
    <row r="63" spans="1:14" ht="14" thickBot="1" x14ac:dyDescent="0.2">
      <c r="A63" s="37"/>
      <c r="C63" s="38"/>
      <c r="E63" s="28"/>
      <c r="F63" s="36"/>
      <c r="J63" s="22"/>
      <c r="K63" s="23">
        <v>10</v>
      </c>
      <c r="L63" s="24"/>
      <c r="M63" s="24"/>
      <c r="N63" s="24"/>
    </row>
    <row r="65" spans="1:14" ht="14" thickBot="1" x14ac:dyDescent="0.2"/>
    <row r="66" spans="1:14" x14ac:dyDescent="0.15">
      <c r="A66" s="7">
        <v>42676</v>
      </c>
      <c r="B66" s="8" t="s">
        <v>68</v>
      </c>
      <c r="C66" s="9">
        <v>0.375</v>
      </c>
      <c r="D66">
        <v>10</v>
      </c>
      <c r="E66" s="28">
        <v>122227</v>
      </c>
      <c r="F66" s="36" t="e">
        <f t="shared" ref="F66:F80" si="5">E66*$M$20</f>
        <v>#DIV/0!</v>
      </c>
      <c r="G66" s="39"/>
      <c r="J66" s="12" t="s">
        <v>33</v>
      </c>
      <c r="K66" s="13"/>
      <c r="L66" s="14" t="s">
        <v>9</v>
      </c>
      <c r="M66" s="14" t="s">
        <v>34</v>
      </c>
      <c r="N66" s="14"/>
    </row>
    <row r="67" spans="1:14" x14ac:dyDescent="0.15">
      <c r="A67" s="7">
        <v>42676</v>
      </c>
      <c r="B67" s="8" t="s">
        <v>67</v>
      </c>
      <c r="C67" s="9">
        <v>0.37847222222222227</v>
      </c>
      <c r="D67">
        <v>10</v>
      </c>
      <c r="E67" s="28">
        <v>197319</v>
      </c>
      <c r="F67" s="36" t="e">
        <f t="shared" si="5"/>
        <v>#DIV/0!</v>
      </c>
      <c r="J67" s="15"/>
      <c r="K67" s="16">
        <v>1</v>
      </c>
      <c r="M67" s="17" t="e">
        <f>AVERAGE(L67:L76)</f>
        <v>#DIV/0!</v>
      </c>
      <c r="N67" s="17" t="s">
        <v>11</v>
      </c>
    </row>
    <row r="68" spans="1:14" x14ac:dyDescent="0.15">
      <c r="A68" s="7">
        <v>42676</v>
      </c>
      <c r="B68" s="8" t="s">
        <v>66</v>
      </c>
      <c r="C68" s="9">
        <v>0.38541666666666669</v>
      </c>
      <c r="D68">
        <v>10</v>
      </c>
      <c r="E68" s="28">
        <v>119606</v>
      </c>
      <c r="F68" s="36" t="e">
        <f t="shared" si="5"/>
        <v>#DIV/0!</v>
      </c>
      <c r="J68" s="15"/>
      <c r="K68" s="16">
        <v>2</v>
      </c>
      <c r="M68" s="17" t="e">
        <f>SQRT(COUNT(L67:L76)/(COUNT(L67:L76)-1))*STDEVP(L67:L76)</f>
        <v>#DIV/0!</v>
      </c>
      <c r="N68" s="17" t="s">
        <v>12</v>
      </c>
    </row>
    <row r="69" spans="1:14" x14ac:dyDescent="0.15">
      <c r="A69" s="7">
        <v>42676</v>
      </c>
      <c r="B69" s="8" t="s">
        <v>65</v>
      </c>
      <c r="C69" s="9">
        <v>0.3923611111111111</v>
      </c>
      <c r="D69">
        <v>10</v>
      </c>
      <c r="E69" s="28">
        <v>118765</v>
      </c>
      <c r="F69" s="36" t="e">
        <f t="shared" si="5"/>
        <v>#DIV/0!</v>
      </c>
      <c r="J69" s="15" t="s">
        <v>35</v>
      </c>
      <c r="K69" s="16">
        <v>3</v>
      </c>
      <c r="M69" s="17" t="e">
        <f>M68/M67</f>
        <v>#DIV/0!</v>
      </c>
      <c r="N69" s="17" t="s">
        <v>14</v>
      </c>
    </row>
    <row r="70" spans="1:14" x14ac:dyDescent="0.15">
      <c r="A70" s="7">
        <v>42676</v>
      </c>
      <c r="B70" s="8" t="s">
        <v>64</v>
      </c>
      <c r="C70" s="9">
        <v>0.39930555555555558</v>
      </c>
      <c r="D70">
        <v>10</v>
      </c>
      <c r="E70" s="28">
        <v>64787</v>
      </c>
      <c r="F70" s="36" t="e">
        <f t="shared" si="5"/>
        <v>#DIV/0!</v>
      </c>
      <c r="J70" s="15">
        <v>1</v>
      </c>
      <c r="K70" s="16">
        <v>4</v>
      </c>
      <c r="M70" s="17"/>
      <c r="N70" s="17"/>
    </row>
    <row r="71" spans="1:14" x14ac:dyDescent="0.15">
      <c r="A71" s="7">
        <v>42676</v>
      </c>
      <c r="B71" s="8" t="s">
        <v>69</v>
      </c>
      <c r="C71" s="9">
        <v>0.40972222222222227</v>
      </c>
      <c r="D71">
        <v>10</v>
      </c>
      <c r="E71" s="28">
        <v>37355</v>
      </c>
      <c r="F71" s="36" t="e">
        <f t="shared" si="5"/>
        <v>#DIV/0!</v>
      </c>
      <c r="J71" s="15"/>
      <c r="K71" s="16">
        <v>5</v>
      </c>
      <c r="M71" s="17" t="e">
        <f>J67/M67</f>
        <v>#DIV/0!</v>
      </c>
      <c r="N71" s="17" t="s">
        <v>15</v>
      </c>
    </row>
    <row r="72" spans="1:14" x14ac:dyDescent="0.15">
      <c r="A72" s="7">
        <v>42676</v>
      </c>
      <c r="B72" s="8" t="s">
        <v>17</v>
      </c>
      <c r="C72" s="9">
        <v>0.4375</v>
      </c>
      <c r="D72">
        <v>10</v>
      </c>
      <c r="E72" s="28">
        <v>52072</v>
      </c>
      <c r="F72" s="36" t="e">
        <f t="shared" si="5"/>
        <v>#DIV/0!</v>
      </c>
      <c r="J72" s="15"/>
      <c r="K72" s="16">
        <v>6</v>
      </c>
      <c r="M72" s="17"/>
      <c r="N72" s="17"/>
    </row>
    <row r="73" spans="1:14" x14ac:dyDescent="0.15">
      <c r="A73" s="7">
        <v>42676</v>
      </c>
      <c r="B73" s="8" t="s">
        <v>18</v>
      </c>
      <c r="C73" s="9">
        <v>0.45833333333333331</v>
      </c>
      <c r="D73">
        <v>10</v>
      </c>
      <c r="E73" s="28">
        <v>66478</v>
      </c>
      <c r="F73" s="36" t="e">
        <f t="shared" si="5"/>
        <v>#DIV/0!</v>
      </c>
      <c r="J73" s="15"/>
      <c r="K73" s="16">
        <v>7</v>
      </c>
      <c r="M73" s="17"/>
      <c r="N73" s="17"/>
    </row>
    <row r="74" spans="1:14" x14ac:dyDescent="0.15">
      <c r="A74" s="7">
        <v>42676</v>
      </c>
      <c r="B74" s="8" t="s">
        <v>19</v>
      </c>
      <c r="C74" s="9">
        <v>0.46875</v>
      </c>
      <c r="D74">
        <v>10</v>
      </c>
      <c r="E74" s="28">
        <v>55664</v>
      </c>
      <c r="F74" s="36" t="e">
        <f t="shared" si="5"/>
        <v>#DIV/0!</v>
      </c>
      <c r="J74" s="15"/>
      <c r="K74" s="16">
        <v>8</v>
      </c>
      <c r="M74" s="17"/>
      <c r="N74" s="17"/>
    </row>
    <row r="75" spans="1:14" x14ac:dyDescent="0.15">
      <c r="A75" s="7">
        <v>42676</v>
      </c>
      <c r="B75" s="8" t="s">
        <v>20</v>
      </c>
      <c r="C75" s="9">
        <v>0.48958333333333331</v>
      </c>
      <c r="D75">
        <v>10</v>
      </c>
      <c r="E75" s="28">
        <v>59303</v>
      </c>
      <c r="F75" s="36" t="e">
        <f t="shared" si="5"/>
        <v>#DIV/0!</v>
      </c>
      <c r="J75" s="15"/>
      <c r="K75" s="16">
        <v>9</v>
      </c>
      <c r="M75" s="17"/>
      <c r="N75" s="17"/>
    </row>
    <row r="76" spans="1:14" ht="16" thickBot="1" x14ac:dyDescent="0.25">
      <c r="A76" s="7">
        <v>42676</v>
      </c>
      <c r="B76" s="8" t="s">
        <v>21</v>
      </c>
      <c r="C76" s="63">
        <v>0.50694444444444442</v>
      </c>
      <c r="D76">
        <v>10</v>
      </c>
      <c r="E76" s="28">
        <v>53143</v>
      </c>
      <c r="F76" s="36" t="e">
        <f t="shared" si="5"/>
        <v>#DIV/0!</v>
      </c>
      <c r="J76" s="22"/>
      <c r="K76" s="23">
        <v>10</v>
      </c>
      <c r="L76" s="24"/>
      <c r="M76" s="24"/>
      <c r="N76" s="24"/>
    </row>
    <row r="77" spans="1:14" x14ac:dyDescent="0.15">
      <c r="A77" s="7">
        <v>42676</v>
      </c>
      <c r="B77" s="8" t="s">
        <v>52</v>
      </c>
      <c r="C77" s="38">
        <v>0.53125</v>
      </c>
      <c r="D77">
        <v>10</v>
      </c>
      <c r="E77" s="28">
        <v>47934</v>
      </c>
      <c r="F77" s="36" t="e">
        <f t="shared" si="5"/>
        <v>#DIV/0!</v>
      </c>
    </row>
    <row r="78" spans="1:14" x14ac:dyDescent="0.15">
      <c r="A78" s="7">
        <v>42676</v>
      </c>
      <c r="B78" s="8" t="s">
        <v>22</v>
      </c>
      <c r="C78" s="38">
        <v>0.54513888888888895</v>
      </c>
      <c r="D78">
        <v>10</v>
      </c>
      <c r="E78" s="28">
        <v>45135</v>
      </c>
      <c r="F78" s="36" t="e">
        <f t="shared" si="5"/>
        <v>#DIV/0!</v>
      </c>
    </row>
    <row r="79" spans="1:14" x14ac:dyDescent="0.15">
      <c r="A79" s="7">
        <v>42676</v>
      </c>
      <c r="B79" s="8" t="s">
        <v>23</v>
      </c>
      <c r="C79" s="38">
        <v>0.57986111111111105</v>
      </c>
      <c r="D79">
        <v>10</v>
      </c>
      <c r="E79" s="28">
        <v>28921</v>
      </c>
      <c r="F79" s="36" t="e">
        <f t="shared" si="5"/>
        <v>#DIV/0!</v>
      </c>
    </row>
    <row r="80" spans="1:14" x14ac:dyDescent="0.15">
      <c r="A80" s="7">
        <v>42676</v>
      </c>
      <c r="B80" s="8" t="s">
        <v>26</v>
      </c>
      <c r="C80" s="38">
        <v>0.60416666666666663</v>
      </c>
      <c r="D80">
        <v>10</v>
      </c>
      <c r="E80" s="28">
        <v>29898</v>
      </c>
      <c r="F80" s="36" t="e">
        <f t="shared" si="5"/>
        <v>#DIV/0!</v>
      </c>
    </row>
    <row r="81" spans="1:14" x14ac:dyDescent="0.15">
      <c r="A81" s="7">
        <v>42676</v>
      </c>
      <c r="B81" s="8" t="s">
        <v>24</v>
      </c>
      <c r="C81" s="38">
        <v>0.61111111111111105</v>
      </c>
      <c r="D81">
        <v>10</v>
      </c>
      <c r="E81">
        <v>30361</v>
      </c>
    </row>
    <row r="83" spans="1:14" ht="14" thickBot="1" x14ac:dyDescent="0.2"/>
    <row r="84" spans="1:14" x14ac:dyDescent="0.15">
      <c r="A84" s="7">
        <v>42676</v>
      </c>
      <c r="B84" t="s">
        <v>64</v>
      </c>
      <c r="C84" s="9">
        <v>0.39930555555555558</v>
      </c>
      <c r="D84">
        <v>10</v>
      </c>
      <c r="E84" s="28">
        <v>65985</v>
      </c>
      <c r="F84" s="36" t="e">
        <f t="shared" ref="F84:F98" si="6">E84*$M$20</f>
        <v>#DIV/0!</v>
      </c>
      <c r="G84" s="39"/>
      <c r="J84" s="12" t="s">
        <v>33</v>
      </c>
      <c r="K84" s="13"/>
      <c r="L84" s="14" t="s">
        <v>9</v>
      </c>
      <c r="M84" s="14" t="s">
        <v>34</v>
      </c>
      <c r="N84" s="14"/>
    </row>
    <row r="85" spans="1:14" x14ac:dyDescent="0.15">
      <c r="A85" s="7">
        <v>42676</v>
      </c>
      <c r="B85" t="s">
        <v>65</v>
      </c>
      <c r="C85" s="9">
        <v>0.41666666666666669</v>
      </c>
      <c r="D85">
        <v>10</v>
      </c>
      <c r="E85" s="28">
        <v>78872</v>
      </c>
      <c r="F85" s="36" t="e">
        <f t="shared" si="6"/>
        <v>#DIV/0!</v>
      </c>
      <c r="J85" s="15"/>
      <c r="K85" s="16">
        <v>1</v>
      </c>
      <c r="M85" s="17" t="e">
        <f>AVERAGE(L85:L94)</f>
        <v>#DIV/0!</v>
      </c>
      <c r="N85" s="17" t="s">
        <v>11</v>
      </c>
    </row>
    <row r="86" spans="1:14" x14ac:dyDescent="0.15">
      <c r="A86" s="7">
        <v>42676</v>
      </c>
      <c r="B86" s="8" t="s">
        <v>66</v>
      </c>
      <c r="C86" s="9">
        <v>0.4236111111111111</v>
      </c>
      <c r="D86">
        <v>10</v>
      </c>
      <c r="E86" s="28">
        <v>68812</v>
      </c>
      <c r="F86" s="36" t="e">
        <f t="shared" si="6"/>
        <v>#DIV/0!</v>
      </c>
      <c r="J86" s="15"/>
      <c r="K86" s="16">
        <v>2</v>
      </c>
      <c r="M86" s="17" t="e">
        <f>SQRT(COUNT(L85:L94)/(COUNT(L85:L94)-1))*STDEVP(L85:L94)</f>
        <v>#DIV/0!</v>
      </c>
      <c r="N86" s="17" t="s">
        <v>12</v>
      </c>
    </row>
    <row r="87" spans="1:14" x14ac:dyDescent="0.15">
      <c r="A87" s="7">
        <v>42676</v>
      </c>
      <c r="B87" s="8" t="s">
        <v>67</v>
      </c>
      <c r="C87" s="9">
        <v>0.43402777777777773</v>
      </c>
      <c r="D87">
        <v>10</v>
      </c>
      <c r="E87" s="28">
        <v>70128</v>
      </c>
      <c r="F87" s="36" t="e">
        <f t="shared" si="6"/>
        <v>#DIV/0!</v>
      </c>
      <c r="J87" s="15" t="s">
        <v>35</v>
      </c>
      <c r="K87" s="16">
        <v>3</v>
      </c>
      <c r="M87" s="17" t="e">
        <f>M86/M85</f>
        <v>#DIV/0!</v>
      </c>
      <c r="N87" s="17" t="s">
        <v>14</v>
      </c>
    </row>
    <row r="88" spans="1:14" x14ac:dyDescent="0.15">
      <c r="A88" s="7">
        <v>42676</v>
      </c>
      <c r="B88" s="8" t="s">
        <v>68</v>
      </c>
      <c r="C88" s="9">
        <v>0.44097222222222227</v>
      </c>
      <c r="D88">
        <v>10</v>
      </c>
      <c r="E88" s="28">
        <v>51614</v>
      </c>
      <c r="F88" s="36" t="e">
        <f t="shared" si="6"/>
        <v>#DIV/0!</v>
      </c>
      <c r="J88" s="15">
        <v>1</v>
      </c>
      <c r="K88" s="16">
        <v>4</v>
      </c>
      <c r="M88" s="17"/>
      <c r="N88" s="17"/>
    </row>
    <row r="89" spans="1:14" x14ac:dyDescent="0.15">
      <c r="A89" s="7">
        <v>42676</v>
      </c>
      <c r="B89" s="8" t="s">
        <v>69</v>
      </c>
      <c r="C89" s="9">
        <v>0.45833333333333331</v>
      </c>
      <c r="D89">
        <v>10</v>
      </c>
      <c r="E89" s="28">
        <f>AVERAGE(48672,47662)</f>
        <v>48167</v>
      </c>
      <c r="F89" s="36" t="e">
        <f t="shared" si="6"/>
        <v>#DIV/0!</v>
      </c>
      <c r="J89" s="15"/>
      <c r="K89" s="16">
        <v>5</v>
      </c>
      <c r="M89" s="17" t="e">
        <f>J85/M85</f>
        <v>#DIV/0!</v>
      </c>
      <c r="N89" s="17" t="s">
        <v>15</v>
      </c>
    </row>
    <row r="90" spans="1:14" x14ac:dyDescent="0.15">
      <c r="A90" s="7">
        <v>42676</v>
      </c>
      <c r="B90" s="8" t="s">
        <v>17</v>
      </c>
      <c r="C90" s="9">
        <v>0.47916666666666669</v>
      </c>
      <c r="D90">
        <v>10</v>
      </c>
      <c r="E90" s="28">
        <v>48888</v>
      </c>
      <c r="F90" s="36" t="e">
        <f t="shared" si="6"/>
        <v>#DIV/0!</v>
      </c>
      <c r="J90" s="15"/>
      <c r="K90" s="16">
        <v>6</v>
      </c>
      <c r="M90" s="17"/>
      <c r="N90" s="17"/>
    </row>
    <row r="91" spans="1:14" x14ac:dyDescent="0.15">
      <c r="A91" s="7">
        <v>42676</v>
      </c>
      <c r="B91" s="8" t="s">
        <v>18</v>
      </c>
      <c r="C91" s="9">
        <v>0.48958333333333331</v>
      </c>
      <c r="D91">
        <v>10</v>
      </c>
      <c r="E91" s="28">
        <v>45814</v>
      </c>
      <c r="F91" s="36" t="e">
        <f t="shared" si="6"/>
        <v>#DIV/0!</v>
      </c>
      <c r="J91" s="15"/>
      <c r="K91" s="16">
        <v>7</v>
      </c>
      <c r="M91" s="17"/>
      <c r="N91" s="17"/>
    </row>
    <row r="92" spans="1:14" x14ac:dyDescent="0.15">
      <c r="A92" s="7">
        <v>42676</v>
      </c>
      <c r="B92" s="8" t="s">
        <v>19</v>
      </c>
      <c r="C92" s="9">
        <v>0.49652777777777773</v>
      </c>
      <c r="D92">
        <v>10</v>
      </c>
      <c r="E92" s="28">
        <v>42916</v>
      </c>
      <c r="F92" s="36" t="e">
        <f t="shared" si="6"/>
        <v>#DIV/0!</v>
      </c>
      <c r="J92" s="15"/>
      <c r="K92" s="16">
        <v>8</v>
      </c>
      <c r="M92" s="17"/>
      <c r="N92" s="17"/>
    </row>
    <row r="93" spans="1:14" x14ac:dyDescent="0.15">
      <c r="A93" s="7">
        <v>42676</v>
      </c>
      <c r="B93" s="8" t="s">
        <v>20</v>
      </c>
      <c r="C93" s="9">
        <v>0.53125</v>
      </c>
      <c r="D93">
        <v>10</v>
      </c>
      <c r="E93" s="28">
        <v>49176</v>
      </c>
      <c r="F93" s="36" t="e">
        <f t="shared" si="6"/>
        <v>#DIV/0!</v>
      </c>
      <c r="J93" s="15"/>
      <c r="K93" s="16">
        <v>9</v>
      </c>
      <c r="M93" s="17"/>
      <c r="N93" s="17"/>
    </row>
    <row r="94" spans="1:14" ht="16" thickBot="1" x14ac:dyDescent="0.25">
      <c r="A94" s="7">
        <v>42676</v>
      </c>
      <c r="B94" s="8" t="s">
        <v>21</v>
      </c>
      <c r="C94" s="63">
        <v>0.5625</v>
      </c>
      <c r="D94">
        <v>10</v>
      </c>
      <c r="E94" s="28">
        <f>AVERAGE(89328,93404)</f>
        <v>91366</v>
      </c>
      <c r="F94" s="36" t="e">
        <f t="shared" si="6"/>
        <v>#DIV/0!</v>
      </c>
      <c r="J94" s="22"/>
      <c r="K94" s="23">
        <v>10</v>
      </c>
      <c r="L94" s="24"/>
      <c r="M94" s="24"/>
      <c r="N94" s="24"/>
    </row>
    <row r="95" spans="1:14" x14ac:dyDescent="0.15">
      <c r="A95" s="7">
        <v>42676</v>
      </c>
      <c r="B95" s="8" t="s">
        <v>52</v>
      </c>
      <c r="C95" s="38">
        <v>0.57986111111111105</v>
      </c>
      <c r="D95">
        <v>10</v>
      </c>
      <c r="E95" s="28">
        <v>44916</v>
      </c>
      <c r="F95" s="36" t="e">
        <f t="shared" si="6"/>
        <v>#DIV/0!</v>
      </c>
    </row>
    <row r="96" spans="1:14" x14ac:dyDescent="0.15">
      <c r="A96" s="7">
        <v>42676</v>
      </c>
      <c r="B96" s="8" t="s">
        <v>22</v>
      </c>
      <c r="C96" s="38">
        <v>0.60069444444444442</v>
      </c>
      <c r="D96">
        <v>10</v>
      </c>
      <c r="E96" s="28">
        <v>37806</v>
      </c>
      <c r="F96" s="36" t="e">
        <f t="shared" si="6"/>
        <v>#DIV/0!</v>
      </c>
    </row>
    <row r="97" spans="1:14" x14ac:dyDescent="0.15">
      <c r="A97" s="7">
        <v>42676</v>
      </c>
      <c r="B97" s="8" t="s">
        <v>23</v>
      </c>
      <c r="C97" s="38">
        <v>0.63888888888888895</v>
      </c>
      <c r="D97">
        <v>10</v>
      </c>
      <c r="E97" s="28">
        <v>32171</v>
      </c>
      <c r="F97" s="36" t="e">
        <f t="shared" si="6"/>
        <v>#DIV/0!</v>
      </c>
    </row>
    <row r="98" spans="1:14" x14ac:dyDescent="0.15">
      <c r="A98" s="7">
        <v>42676</v>
      </c>
      <c r="B98" s="8" t="s">
        <v>26</v>
      </c>
      <c r="C98" s="38">
        <v>0.65625</v>
      </c>
      <c r="D98">
        <v>10</v>
      </c>
      <c r="E98" s="28">
        <v>39573</v>
      </c>
      <c r="F98" s="36" t="e">
        <f t="shared" si="6"/>
        <v>#DIV/0!</v>
      </c>
    </row>
    <row r="99" spans="1:14" x14ac:dyDescent="0.15">
      <c r="A99" s="7">
        <v>42676</v>
      </c>
      <c r="B99" s="8" t="s">
        <v>24</v>
      </c>
      <c r="C99" s="38">
        <v>0.66666666666666663</v>
      </c>
      <c r="D99">
        <v>10</v>
      </c>
      <c r="E99">
        <f>AVERAGE(52434,53188)</f>
        <v>52811</v>
      </c>
    </row>
    <row r="101" spans="1:14" ht="14" thickBot="1" x14ac:dyDescent="0.2"/>
    <row r="102" spans="1:14" x14ac:dyDescent="0.15">
      <c r="A102" s="7">
        <v>42718</v>
      </c>
      <c r="B102" t="s">
        <v>64</v>
      </c>
      <c r="C102" s="9">
        <v>0.36805555555555558</v>
      </c>
      <c r="D102">
        <v>10</v>
      </c>
      <c r="E102" s="28">
        <v>62117</v>
      </c>
      <c r="F102" s="36" t="e">
        <f t="shared" ref="F102:F116" si="7">E102*$M$20</f>
        <v>#DIV/0!</v>
      </c>
      <c r="G102" s="39"/>
      <c r="J102" s="12" t="s">
        <v>33</v>
      </c>
      <c r="K102" s="13"/>
      <c r="L102" s="14" t="s">
        <v>9</v>
      </c>
      <c r="M102" s="14" t="s">
        <v>34</v>
      </c>
      <c r="N102" s="14"/>
    </row>
    <row r="103" spans="1:14" x14ac:dyDescent="0.15">
      <c r="A103" s="7">
        <v>42718</v>
      </c>
      <c r="B103" t="s">
        <v>65</v>
      </c>
      <c r="C103" s="9">
        <v>0.37847222222222227</v>
      </c>
      <c r="D103">
        <v>10</v>
      </c>
      <c r="E103" s="28">
        <v>67448</v>
      </c>
      <c r="F103" s="36" t="e">
        <f t="shared" si="7"/>
        <v>#DIV/0!</v>
      </c>
      <c r="J103" s="15"/>
      <c r="K103" s="16">
        <v>1</v>
      </c>
      <c r="M103" s="17" t="e">
        <f>AVERAGE(L103:L112)</f>
        <v>#DIV/0!</v>
      </c>
      <c r="N103" s="17" t="s">
        <v>11</v>
      </c>
    </row>
    <row r="104" spans="1:14" x14ac:dyDescent="0.15">
      <c r="A104" s="7">
        <v>42718</v>
      </c>
      <c r="B104" s="8" t="s">
        <v>66</v>
      </c>
      <c r="C104" s="9">
        <v>0.38541666666666669</v>
      </c>
      <c r="D104">
        <v>10</v>
      </c>
      <c r="E104" s="28">
        <v>37967</v>
      </c>
      <c r="F104" s="36" t="e">
        <f t="shared" si="7"/>
        <v>#DIV/0!</v>
      </c>
      <c r="J104" s="15"/>
      <c r="K104" s="16">
        <v>2</v>
      </c>
      <c r="M104" s="17" t="e">
        <f>SQRT(COUNT(L103:L112)/(COUNT(L103:L112)-1))*STDEVP(L103:L112)</f>
        <v>#DIV/0!</v>
      </c>
      <c r="N104" s="17" t="s">
        <v>12</v>
      </c>
    </row>
    <row r="105" spans="1:14" x14ac:dyDescent="0.15">
      <c r="A105" s="7">
        <v>42718</v>
      </c>
      <c r="B105" s="8" t="s">
        <v>67</v>
      </c>
      <c r="C105" s="9">
        <v>0.3923611111111111</v>
      </c>
      <c r="D105">
        <v>10</v>
      </c>
      <c r="E105" s="28">
        <v>50680</v>
      </c>
      <c r="F105" s="36" t="e">
        <f t="shared" si="7"/>
        <v>#DIV/0!</v>
      </c>
      <c r="J105" s="15" t="s">
        <v>35</v>
      </c>
      <c r="K105" s="16">
        <v>3</v>
      </c>
      <c r="M105" s="17" t="e">
        <f>M104/M103</f>
        <v>#DIV/0!</v>
      </c>
      <c r="N105" s="17" t="s">
        <v>14</v>
      </c>
    </row>
    <row r="106" spans="1:14" x14ac:dyDescent="0.15">
      <c r="A106" s="7">
        <v>42718</v>
      </c>
      <c r="B106" s="8" t="s">
        <v>68</v>
      </c>
      <c r="C106" s="9">
        <v>0.40277777777777773</v>
      </c>
      <c r="D106">
        <v>10</v>
      </c>
      <c r="E106" s="28">
        <v>55743</v>
      </c>
      <c r="F106" s="36" t="e">
        <f t="shared" si="7"/>
        <v>#DIV/0!</v>
      </c>
      <c r="J106" s="15">
        <v>1</v>
      </c>
      <c r="K106" s="16">
        <v>4</v>
      </c>
      <c r="M106" s="17"/>
      <c r="N106" s="17"/>
    </row>
    <row r="107" spans="1:14" x14ac:dyDescent="0.15">
      <c r="A107" s="7">
        <v>42718</v>
      </c>
      <c r="B107" s="8" t="s">
        <v>69</v>
      </c>
      <c r="C107" s="9">
        <v>0.41319444444444442</v>
      </c>
      <c r="D107">
        <v>10</v>
      </c>
      <c r="E107" s="28">
        <f>AVERAGE(43980,43970)</f>
        <v>43975</v>
      </c>
      <c r="F107" s="36" t="e">
        <f t="shared" si="7"/>
        <v>#DIV/0!</v>
      </c>
      <c r="J107" s="15"/>
      <c r="K107" s="16">
        <v>5</v>
      </c>
      <c r="M107" s="17" t="e">
        <f>J103/M103</f>
        <v>#DIV/0!</v>
      </c>
      <c r="N107" s="17" t="s">
        <v>15</v>
      </c>
    </row>
    <row r="108" spans="1:14" x14ac:dyDescent="0.15">
      <c r="A108" s="7">
        <v>42718</v>
      </c>
      <c r="B108" s="8" t="s">
        <v>17</v>
      </c>
      <c r="C108" s="9">
        <v>0.4375</v>
      </c>
      <c r="D108">
        <v>10</v>
      </c>
      <c r="E108" s="28">
        <v>43865</v>
      </c>
      <c r="F108" s="36" t="e">
        <f t="shared" si="7"/>
        <v>#DIV/0!</v>
      </c>
      <c r="J108" s="15"/>
      <c r="K108" s="16">
        <v>6</v>
      </c>
      <c r="M108" s="17"/>
      <c r="N108" s="17"/>
    </row>
    <row r="109" spans="1:14" x14ac:dyDescent="0.15">
      <c r="A109" s="7">
        <v>42718</v>
      </c>
      <c r="B109" s="8" t="s">
        <v>18</v>
      </c>
      <c r="C109" s="9">
        <v>0.44791666666666669</v>
      </c>
      <c r="D109">
        <v>10</v>
      </c>
      <c r="E109" s="28">
        <v>58887</v>
      </c>
      <c r="F109" s="36" t="e">
        <f t="shared" si="7"/>
        <v>#DIV/0!</v>
      </c>
      <c r="J109" s="15"/>
      <c r="K109" s="16">
        <v>7</v>
      </c>
      <c r="M109" s="17"/>
      <c r="N109" s="17"/>
    </row>
    <row r="110" spans="1:14" x14ac:dyDescent="0.15">
      <c r="A110" s="7">
        <v>42718</v>
      </c>
      <c r="B110" s="8" t="s">
        <v>19</v>
      </c>
      <c r="C110" s="9">
        <v>0.45833333333333331</v>
      </c>
      <c r="D110">
        <v>10</v>
      </c>
      <c r="E110" s="28">
        <v>36871</v>
      </c>
      <c r="F110" s="36" t="e">
        <f t="shared" si="7"/>
        <v>#DIV/0!</v>
      </c>
      <c r="J110" s="15"/>
      <c r="K110" s="16">
        <v>8</v>
      </c>
      <c r="M110" s="17"/>
      <c r="N110" s="17"/>
    </row>
    <row r="111" spans="1:14" x14ac:dyDescent="0.15">
      <c r="A111" s="7">
        <v>42718</v>
      </c>
      <c r="B111" s="8" t="s">
        <v>20</v>
      </c>
      <c r="C111" s="9">
        <v>0.48958333333333331</v>
      </c>
      <c r="D111">
        <v>10</v>
      </c>
      <c r="E111" s="28">
        <f>AVERAGE(62086,62351)</f>
        <v>62218.5</v>
      </c>
      <c r="F111" s="36" t="e">
        <f t="shared" si="7"/>
        <v>#DIV/0!</v>
      </c>
      <c r="J111" s="15"/>
      <c r="K111" s="16">
        <v>9</v>
      </c>
      <c r="M111" s="17"/>
      <c r="N111" s="17"/>
    </row>
    <row r="112" spans="1:14" ht="16" thickBot="1" x14ac:dyDescent="0.25">
      <c r="A112" s="7">
        <v>42718</v>
      </c>
      <c r="B112" s="8" t="s">
        <v>21</v>
      </c>
      <c r="C112" s="63">
        <v>0.52430555555555558</v>
      </c>
      <c r="D112">
        <v>10</v>
      </c>
      <c r="E112" s="28">
        <v>410528</v>
      </c>
      <c r="F112" s="36" t="e">
        <f t="shared" si="7"/>
        <v>#DIV/0!</v>
      </c>
      <c r="J112" s="22"/>
      <c r="K112" s="23">
        <v>10</v>
      </c>
      <c r="L112" s="24"/>
      <c r="M112" s="24"/>
      <c r="N112" s="24"/>
    </row>
    <row r="113" spans="1:6" x14ac:dyDescent="0.15">
      <c r="A113" s="7">
        <v>42718</v>
      </c>
      <c r="B113" s="8" t="s">
        <v>52</v>
      </c>
      <c r="C113" s="38">
        <v>0.53125</v>
      </c>
      <c r="D113">
        <v>10</v>
      </c>
      <c r="E113" s="28">
        <v>65630</v>
      </c>
      <c r="F113" s="36" t="e">
        <f t="shared" si="7"/>
        <v>#DIV/0!</v>
      </c>
    </row>
    <row r="114" spans="1:6" x14ac:dyDescent="0.15">
      <c r="A114" s="7">
        <v>42718</v>
      </c>
      <c r="B114" s="8" t="s">
        <v>22</v>
      </c>
      <c r="C114" s="38">
        <v>0.54513888888888895</v>
      </c>
      <c r="D114">
        <v>10</v>
      </c>
      <c r="E114" s="28">
        <v>52247</v>
      </c>
      <c r="F114" s="36" t="e">
        <f t="shared" si="7"/>
        <v>#DIV/0!</v>
      </c>
    </row>
    <row r="115" spans="1:6" x14ac:dyDescent="0.15">
      <c r="A115" s="7">
        <v>42718</v>
      </c>
      <c r="B115" s="8" t="s">
        <v>23</v>
      </c>
      <c r="C115" s="38">
        <v>0.58333333333333337</v>
      </c>
      <c r="D115">
        <v>10</v>
      </c>
      <c r="E115" s="28">
        <v>39142</v>
      </c>
      <c r="F115" s="36" t="e">
        <f t="shared" si="7"/>
        <v>#DIV/0!</v>
      </c>
    </row>
    <row r="116" spans="1:6" x14ac:dyDescent="0.15">
      <c r="A116" s="7">
        <v>42718</v>
      </c>
      <c r="B116" s="8" t="s">
        <v>26</v>
      </c>
      <c r="C116" s="38">
        <v>0.59722222222222221</v>
      </c>
      <c r="D116">
        <v>10</v>
      </c>
      <c r="E116" s="28">
        <v>41648</v>
      </c>
      <c r="F116" s="36" t="e">
        <f t="shared" si="7"/>
        <v>#DIV/0!</v>
      </c>
    </row>
    <row r="117" spans="1:6" x14ac:dyDescent="0.15">
      <c r="A117" s="7">
        <v>42718</v>
      </c>
      <c r="B117" s="8" t="s">
        <v>24</v>
      </c>
      <c r="C117" s="38">
        <v>0.60763888888888895</v>
      </c>
      <c r="D117">
        <v>10</v>
      </c>
      <c r="E117">
        <f>AVERAGE(38917,38952)</f>
        <v>38934.5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69" workbookViewId="0">
      <selection activeCell="E95" sqref="E95"/>
    </sheetView>
  </sheetViews>
  <sheetFormatPr baseColWidth="10" defaultColWidth="8.83203125" defaultRowHeight="13" x14ac:dyDescent="0.15"/>
  <cols>
    <col min="1" max="4" width="17.83203125" customWidth="1"/>
    <col min="5" max="5" width="12" customWidth="1"/>
    <col min="6" max="6" width="14.33203125" customWidth="1"/>
  </cols>
  <sheetData>
    <row r="1" spans="1:7" ht="16" thickBot="1" x14ac:dyDescent="0.25">
      <c r="A1" s="25" t="s">
        <v>51</v>
      </c>
      <c r="B1" s="60"/>
      <c r="C1" s="60"/>
      <c r="D1" s="60"/>
      <c r="E1" s="26"/>
      <c r="F1" s="27" t="s">
        <v>27</v>
      </c>
      <c r="G1" s="8">
        <v>20</v>
      </c>
    </row>
    <row r="2" spans="1:7" ht="15" x14ac:dyDescent="0.2">
      <c r="A2">
        <v>638.29999999999995</v>
      </c>
      <c r="B2" t="s">
        <v>60</v>
      </c>
      <c r="C2">
        <f>IF(B2="ppb",A2/1000,A2)</f>
        <v>0.63829999999999998</v>
      </c>
      <c r="D2" t="s">
        <v>29</v>
      </c>
      <c r="E2" s="28">
        <v>40091</v>
      </c>
      <c r="F2" s="27" t="s">
        <v>28</v>
      </c>
      <c r="G2">
        <v>1015</v>
      </c>
    </row>
    <row r="3" spans="1:7" x14ac:dyDescent="0.15">
      <c r="A3">
        <v>638.29999999999995</v>
      </c>
      <c r="B3" t="s">
        <v>60</v>
      </c>
      <c r="C3">
        <f t="shared" ref="C3:C10" si="0">IF(B3="ppb",A3/1000,A3)</f>
        <v>0.63829999999999998</v>
      </c>
      <c r="D3" t="s">
        <v>29</v>
      </c>
      <c r="E3" s="28">
        <v>39876</v>
      </c>
    </row>
    <row r="4" spans="1:7" x14ac:dyDescent="0.15">
      <c r="A4">
        <v>638.29999999999995</v>
      </c>
      <c r="B4" t="s">
        <v>60</v>
      </c>
      <c r="C4">
        <f t="shared" si="0"/>
        <v>0.63829999999999998</v>
      </c>
      <c r="D4" t="s">
        <v>29</v>
      </c>
      <c r="E4" s="28">
        <v>35250</v>
      </c>
    </row>
    <row r="5" spans="1:7" x14ac:dyDescent="0.15">
      <c r="A5">
        <v>1.98</v>
      </c>
      <c r="B5" t="s">
        <v>29</v>
      </c>
      <c r="C5">
        <f t="shared" si="0"/>
        <v>1.98</v>
      </c>
      <c r="D5" t="s">
        <v>29</v>
      </c>
      <c r="E5" s="28">
        <v>101657</v>
      </c>
    </row>
    <row r="6" spans="1:7" x14ac:dyDescent="0.15">
      <c r="A6">
        <v>1.98</v>
      </c>
      <c r="B6" t="s">
        <v>29</v>
      </c>
      <c r="C6">
        <f t="shared" si="0"/>
        <v>1.98</v>
      </c>
      <c r="D6" t="s">
        <v>29</v>
      </c>
      <c r="E6" s="28">
        <v>105843</v>
      </c>
    </row>
    <row r="7" spans="1:7" x14ac:dyDescent="0.15">
      <c r="A7">
        <v>1.98</v>
      </c>
      <c r="B7" t="s">
        <v>29</v>
      </c>
      <c r="C7">
        <f t="shared" si="0"/>
        <v>1.98</v>
      </c>
      <c r="D7" t="s">
        <v>29</v>
      </c>
      <c r="E7" s="28">
        <v>110792</v>
      </c>
    </row>
    <row r="8" spans="1:7" x14ac:dyDescent="0.15">
      <c r="A8">
        <v>320</v>
      </c>
      <c r="B8" t="s">
        <v>29</v>
      </c>
      <c r="C8">
        <f t="shared" si="0"/>
        <v>320</v>
      </c>
      <c r="D8" t="s">
        <v>29</v>
      </c>
      <c r="E8" s="28">
        <v>30372600</v>
      </c>
    </row>
    <row r="9" spans="1:7" x14ac:dyDescent="0.15">
      <c r="A9">
        <v>320</v>
      </c>
      <c r="B9" t="s">
        <v>29</v>
      </c>
      <c r="C9">
        <f t="shared" si="0"/>
        <v>320</v>
      </c>
      <c r="D9" t="s">
        <v>29</v>
      </c>
      <c r="E9" s="28">
        <v>30019000</v>
      </c>
    </row>
    <row r="10" spans="1:7" x14ac:dyDescent="0.15">
      <c r="A10">
        <v>320</v>
      </c>
      <c r="B10" t="s">
        <v>29</v>
      </c>
      <c r="C10">
        <f t="shared" si="0"/>
        <v>320</v>
      </c>
      <c r="D10" t="s">
        <v>29</v>
      </c>
      <c r="E10" s="28">
        <v>28030300</v>
      </c>
    </row>
    <row r="11" spans="1:7" x14ac:dyDescent="0.15">
      <c r="E11" s="28"/>
    </row>
    <row r="12" spans="1:7" x14ac:dyDescent="0.15">
      <c r="E12" s="28"/>
    </row>
    <row r="13" spans="1:7" ht="16" thickBot="1" x14ac:dyDescent="0.25">
      <c r="A13" s="25" t="s">
        <v>30</v>
      </c>
      <c r="B13" s="60"/>
      <c r="C13" s="60"/>
      <c r="D13" s="60"/>
      <c r="E13" s="26"/>
      <c r="F13" s="27" t="s">
        <v>27</v>
      </c>
      <c r="G13" s="8">
        <v>20</v>
      </c>
    </row>
    <row r="14" spans="1:7" ht="15" x14ac:dyDescent="0.2">
      <c r="A14">
        <v>313.5</v>
      </c>
      <c r="B14" t="s">
        <v>60</v>
      </c>
      <c r="C14">
        <f>IF(B14="ppb",A14/1000,A14)</f>
        <v>0.3135</v>
      </c>
      <c r="D14" t="s">
        <v>29</v>
      </c>
      <c r="E14" s="28">
        <v>21174</v>
      </c>
      <c r="F14" s="27" t="s">
        <v>28</v>
      </c>
      <c r="G14">
        <v>1000</v>
      </c>
    </row>
    <row r="15" spans="1:7" x14ac:dyDescent="0.15">
      <c r="A15">
        <v>313.5</v>
      </c>
      <c r="B15" t="s">
        <v>60</v>
      </c>
      <c r="C15">
        <f t="shared" ref="C15:C22" si="1">IF(B15="ppb",A15/1000,A15)</f>
        <v>0.3135</v>
      </c>
      <c r="D15" t="s">
        <v>29</v>
      </c>
      <c r="E15" s="28">
        <v>21142</v>
      </c>
    </row>
    <row r="16" spans="1:7" x14ac:dyDescent="0.15">
      <c r="A16">
        <v>313.5</v>
      </c>
      <c r="B16" t="s">
        <v>60</v>
      </c>
      <c r="C16">
        <f t="shared" si="1"/>
        <v>0.3135</v>
      </c>
      <c r="D16" t="s">
        <v>29</v>
      </c>
      <c r="E16" s="28">
        <v>21111</v>
      </c>
    </row>
    <row r="17" spans="1:7" x14ac:dyDescent="0.15">
      <c r="A17">
        <v>638.29999999999995</v>
      </c>
      <c r="B17" t="s">
        <v>60</v>
      </c>
      <c r="C17">
        <f t="shared" si="1"/>
        <v>0.63829999999999998</v>
      </c>
      <c r="D17" t="s">
        <v>29</v>
      </c>
      <c r="E17" s="28">
        <v>40162</v>
      </c>
    </row>
    <row r="18" spans="1:7" x14ac:dyDescent="0.15">
      <c r="A18">
        <v>638.29999999999995</v>
      </c>
      <c r="B18" t="s">
        <v>60</v>
      </c>
      <c r="C18">
        <f t="shared" si="1"/>
        <v>0.63829999999999998</v>
      </c>
      <c r="D18" t="s">
        <v>29</v>
      </c>
      <c r="E18" s="28">
        <v>40277</v>
      </c>
    </row>
    <row r="19" spans="1:7" x14ac:dyDescent="0.15">
      <c r="A19">
        <v>638.29999999999995</v>
      </c>
      <c r="B19" t="s">
        <v>60</v>
      </c>
      <c r="C19">
        <f t="shared" si="1"/>
        <v>0.63829999999999998</v>
      </c>
      <c r="D19" t="s">
        <v>29</v>
      </c>
      <c r="E19" s="28">
        <v>40066</v>
      </c>
    </row>
    <row r="20" spans="1:7" x14ac:dyDescent="0.15">
      <c r="A20">
        <v>1.98</v>
      </c>
      <c r="B20" t="s">
        <v>29</v>
      </c>
      <c r="C20">
        <f t="shared" si="1"/>
        <v>1.98</v>
      </c>
      <c r="D20" t="s">
        <v>29</v>
      </c>
      <c r="E20" s="28">
        <v>110409</v>
      </c>
    </row>
    <row r="21" spans="1:7" x14ac:dyDescent="0.15">
      <c r="A21">
        <v>1.98</v>
      </c>
      <c r="B21" t="s">
        <v>29</v>
      </c>
      <c r="C21">
        <f t="shared" si="1"/>
        <v>1.98</v>
      </c>
      <c r="D21" t="s">
        <v>29</v>
      </c>
      <c r="E21" s="28">
        <v>110424</v>
      </c>
    </row>
    <row r="22" spans="1:7" x14ac:dyDescent="0.15">
      <c r="A22">
        <v>1.98</v>
      </c>
      <c r="B22" t="s">
        <v>29</v>
      </c>
      <c r="C22">
        <f t="shared" si="1"/>
        <v>1.98</v>
      </c>
      <c r="D22" t="s">
        <v>29</v>
      </c>
      <c r="E22" s="28">
        <v>110225</v>
      </c>
    </row>
    <row r="25" spans="1:7" ht="16" thickBot="1" x14ac:dyDescent="0.25">
      <c r="A25" s="25" t="s">
        <v>53</v>
      </c>
      <c r="B25" s="60"/>
      <c r="C25" s="60"/>
      <c r="D25" s="60"/>
      <c r="E25" s="26"/>
      <c r="F25" s="27" t="s">
        <v>27</v>
      </c>
      <c r="G25" s="8">
        <v>20</v>
      </c>
    </row>
    <row r="26" spans="1:7" ht="15" x14ac:dyDescent="0.2">
      <c r="A26">
        <v>313.5</v>
      </c>
      <c r="B26" t="s">
        <v>60</v>
      </c>
      <c r="C26">
        <f t="shared" ref="C26:C34" si="2">IF(B26="ppb",A26/1000,A26)</f>
        <v>0.3135</v>
      </c>
      <c r="D26" t="s">
        <v>29</v>
      </c>
      <c r="E26" s="28">
        <v>23868</v>
      </c>
      <c r="F26" s="27" t="s">
        <v>28</v>
      </c>
      <c r="G26">
        <v>1013</v>
      </c>
    </row>
    <row r="27" spans="1:7" x14ac:dyDescent="0.15">
      <c r="A27">
        <v>313.5</v>
      </c>
      <c r="B27" t="s">
        <v>60</v>
      </c>
      <c r="C27">
        <f t="shared" si="2"/>
        <v>0.3135</v>
      </c>
      <c r="D27" t="s">
        <v>29</v>
      </c>
      <c r="E27" s="28">
        <v>23789</v>
      </c>
    </row>
    <row r="28" spans="1:7" x14ac:dyDescent="0.15">
      <c r="A28">
        <v>313.5</v>
      </c>
      <c r="B28" t="s">
        <v>60</v>
      </c>
      <c r="C28">
        <f t="shared" si="2"/>
        <v>0.3135</v>
      </c>
      <c r="D28" t="s">
        <v>29</v>
      </c>
      <c r="E28" s="28">
        <v>23654</v>
      </c>
    </row>
    <row r="29" spans="1:7" x14ac:dyDescent="0.15">
      <c r="A29">
        <v>638.29999999999995</v>
      </c>
      <c r="B29" t="s">
        <v>60</v>
      </c>
      <c r="C29">
        <f t="shared" si="2"/>
        <v>0.63829999999999998</v>
      </c>
      <c r="D29" t="s">
        <v>29</v>
      </c>
      <c r="E29" s="28">
        <v>45100</v>
      </c>
    </row>
    <row r="30" spans="1:7" x14ac:dyDescent="0.15">
      <c r="A30">
        <v>638.29999999999995</v>
      </c>
      <c r="B30" t="s">
        <v>60</v>
      </c>
      <c r="C30">
        <f t="shared" si="2"/>
        <v>0.63829999999999998</v>
      </c>
      <c r="D30" t="s">
        <v>29</v>
      </c>
      <c r="E30" s="28">
        <v>45237</v>
      </c>
    </row>
    <row r="31" spans="1:7" x14ac:dyDescent="0.15">
      <c r="A31">
        <v>638.29999999999995</v>
      </c>
      <c r="B31" t="s">
        <v>60</v>
      </c>
      <c r="C31">
        <f t="shared" si="2"/>
        <v>0.63829999999999998</v>
      </c>
      <c r="D31" t="s">
        <v>29</v>
      </c>
      <c r="E31" s="28">
        <v>45238</v>
      </c>
    </row>
    <row r="32" spans="1:7" x14ac:dyDescent="0.15">
      <c r="A32">
        <v>1.98</v>
      </c>
      <c r="B32" t="s">
        <v>29</v>
      </c>
      <c r="C32">
        <f t="shared" si="2"/>
        <v>1.98</v>
      </c>
      <c r="D32" t="s">
        <v>29</v>
      </c>
      <c r="E32" s="28">
        <v>123046</v>
      </c>
    </row>
    <row r="33" spans="1:7" x14ac:dyDescent="0.15">
      <c r="A33">
        <v>1.98</v>
      </c>
      <c r="B33" t="s">
        <v>29</v>
      </c>
      <c r="C33">
        <f t="shared" si="2"/>
        <v>1.98</v>
      </c>
      <c r="D33" t="s">
        <v>29</v>
      </c>
      <c r="E33" s="28">
        <v>122475</v>
      </c>
    </row>
    <row r="34" spans="1:7" x14ac:dyDescent="0.15">
      <c r="A34">
        <v>1.98</v>
      </c>
      <c r="B34" t="s">
        <v>29</v>
      </c>
      <c r="C34">
        <f t="shared" si="2"/>
        <v>1.98</v>
      </c>
      <c r="D34" t="s">
        <v>29</v>
      </c>
      <c r="E34" s="28">
        <v>122258</v>
      </c>
    </row>
    <row r="37" spans="1:7" ht="16" thickBot="1" x14ac:dyDescent="0.25">
      <c r="A37" s="25" t="s">
        <v>62</v>
      </c>
      <c r="B37" s="60"/>
      <c r="C37" s="60"/>
      <c r="D37" s="60"/>
      <c r="E37" s="26"/>
      <c r="F37" s="27" t="s">
        <v>27</v>
      </c>
      <c r="G37" s="8">
        <v>17.5</v>
      </c>
    </row>
    <row r="38" spans="1:7" ht="15" x14ac:dyDescent="0.2">
      <c r="A38">
        <v>313.5</v>
      </c>
      <c r="B38" t="s">
        <v>60</v>
      </c>
      <c r="C38">
        <f t="shared" ref="C38:C47" si="3">IF(B38="ppb",A38/1000,A38)</f>
        <v>0.3135</v>
      </c>
      <c r="D38" t="s">
        <v>29</v>
      </c>
      <c r="E38" s="28">
        <v>22136</v>
      </c>
      <c r="F38" s="27" t="s">
        <v>28</v>
      </c>
      <c r="G38">
        <v>1018</v>
      </c>
    </row>
    <row r="39" spans="1:7" x14ac:dyDescent="0.15">
      <c r="A39">
        <v>313.5</v>
      </c>
      <c r="B39" t="s">
        <v>60</v>
      </c>
      <c r="C39">
        <f t="shared" si="3"/>
        <v>0.3135</v>
      </c>
      <c r="D39" t="s">
        <v>29</v>
      </c>
      <c r="E39" s="28">
        <v>22012</v>
      </c>
    </row>
    <row r="40" spans="1:7" x14ac:dyDescent="0.15">
      <c r="A40">
        <v>313.5</v>
      </c>
      <c r="B40" t="s">
        <v>60</v>
      </c>
      <c r="C40">
        <f t="shared" si="3"/>
        <v>0.3135</v>
      </c>
      <c r="D40" t="s">
        <v>29</v>
      </c>
      <c r="E40" s="28">
        <v>22010</v>
      </c>
    </row>
    <row r="41" spans="1:7" x14ac:dyDescent="0.15">
      <c r="A41">
        <v>638.29999999999995</v>
      </c>
      <c r="B41" t="s">
        <v>60</v>
      </c>
      <c r="C41">
        <f t="shared" si="3"/>
        <v>0.63829999999999998</v>
      </c>
      <c r="D41" t="s">
        <v>29</v>
      </c>
      <c r="E41" s="28">
        <v>41800</v>
      </c>
    </row>
    <row r="42" spans="1:7" x14ac:dyDescent="0.15">
      <c r="A42">
        <v>638.29999999999995</v>
      </c>
      <c r="B42" t="s">
        <v>60</v>
      </c>
      <c r="C42">
        <f t="shared" si="3"/>
        <v>0.63829999999999998</v>
      </c>
      <c r="D42" t="s">
        <v>29</v>
      </c>
      <c r="E42" s="28">
        <v>41979</v>
      </c>
    </row>
    <row r="43" spans="1:7" x14ac:dyDescent="0.15">
      <c r="A43">
        <v>638.29999999999995</v>
      </c>
      <c r="B43" t="s">
        <v>60</v>
      </c>
      <c r="C43">
        <f t="shared" si="3"/>
        <v>0.63829999999999998</v>
      </c>
      <c r="D43" t="s">
        <v>29</v>
      </c>
      <c r="E43" s="28">
        <v>41754</v>
      </c>
    </row>
    <row r="44" spans="1:7" x14ac:dyDescent="0.15">
      <c r="A44">
        <v>1.98</v>
      </c>
      <c r="B44" t="s">
        <v>29</v>
      </c>
      <c r="C44">
        <f t="shared" si="3"/>
        <v>1.98</v>
      </c>
      <c r="D44" t="s">
        <v>29</v>
      </c>
      <c r="E44" s="28">
        <v>113191</v>
      </c>
    </row>
    <row r="45" spans="1:7" x14ac:dyDescent="0.15">
      <c r="A45">
        <v>1.98</v>
      </c>
      <c r="B45" t="s">
        <v>29</v>
      </c>
      <c r="C45">
        <f t="shared" si="3"/>
        <v>1.98</v>
      </c>
      <c r="D45" t="s">
        <v>29</v>
      </c>
      <c r="E45" s="28">
        <v>113142</v>
      </c>
    </row>
    <row r="46" spans="1:7" x14ac:dyDescent="0.15">
      <c r="A46">
        <v>1.98</v>
      </c>
      <c r="B46" t="s">
        <v>29</v>
      </c>
      <c r="C46">
        <f t="shared" si="3"/>
        <v>1.98</v>
      </c>
      <c r="D46" t="s">
        <v>29</v>
      </c>
      <c r="E46" s="28">
        <v>113963</v>
      </c>
    </row>
    <row r="47" spans="1:7" x14ac:dyDescent="0.15">
      <c r="C47">
        <f t="shared" si="3"/>
        <v>0</v>
      </c>
    </row>
    <row r="49" spans="1:7" ht="16" thickBot="1" x14ac:dyDescent="0.25">
      <c r="A49" s="25" t="s">
        <v>61</v>
      </c>
      <c r="B49" s="60"/>
      <c r="C49" s="60"/>
      <c r="D49" s="60"/>
      <c r="E49" s="26"/>
      <c r="F49" s="27" t="s">
        <v>27</v>
      </c>
      <c r="G49" s="8">
        <v>17.5</v>
      </c>
    </row>
    <row r="50" spans="1:7" ht="15" x14ac:dyDescent="0.2">
      <c r="A50">
        <v>313.5</v>
      </c>
      <c r="B50" t="s">
        <v>60</v>
      </c>
      <c r="C50">
        <f t="shared" ref="C50:C58" si="4">IF(B50="ppb",A50/1000,A50)</f>
        <v>0.3135</v>
      </c>
      <c r="D50" t="s">
        <v>29</v>
      </c>
      <c r="E50" s="28">
        <v>22997</v>
      </c>
      <c r="F50" s="27" t="s">
        <v>28</v>
      </c>
      <c r="G50">
        <v>1017</v>
      </c>
    </row>
    <row r="51" spans="1:7" x14ac:dyDescent="0.15">
      <c r="A51">
        <v>313.5</v>
      </c>
      <c r="B51" t="s">
        <v>60</v>
      </c>
      <c r="C51">
        <f t="shared" si="4"/>
        <v>0.3135</v>
      </c>
      <c r="D51" t="s">
        <v>29</v>
      </c>
      <c r="E51" s="28">
        <v>22873</v>
      </c>
    </row>
    <row r="52" spans="1:7" x14ac:dyDescent="0.15">
      <c r="A52">
        <v>313.5</v>
      </c>
      <c r="B52" t="s">
        <v>60</v>
      </c>
      <c r="C52">
        <f t="shared" si="4"/>
        <v>0.3135</v>
      </c>
      <c r="D52" t="s">
        <v>29</v>
      </c>
      <c r="E52" s="28">
        <v>22834</v>
      </c>
    </row>
    <row r="53" spans="1:7" x14ac:dyDescent="0.15">
      <c r="A53">
        <v>638.29999999999995</v>
      </c>
      <c r="B53" t="s">
        <v>60</v>
      </c>
      <c r="C53">
        <f t="shared" si="4"/>
        <v>0.63829999999999998</v>
      </c>
      <c r="D53" t="s">
        <v>29</v>
      </c>
      <c r="E53" s="28">
        <v>43151</v>
      </c>
    </row>
    <row r="54" spans="1:7" x14ac:dyDescent="0.15">
      <c r="A54">
        <v>638.29999999999995</v>
      </c>
      <c r="B54" t="s">
        <v>60</v>
      </c>
      <c r="C54">
        <f t="shared" si="4"/>
        <v>0.63829999999999998</v>
      </c>
      <c r="D54" t="s">
        <v>29</v>
      </c>
      <c r="E54" s="28">
        <v>43163</v>
      </c>
    </row>
    <row r="55" spans="1:7" x14ac:dyDescent="0.15">
      <c r="A55">
        <v>638.29999999999995</v>
      </c>
      <c r="B55" t="s">
        <v>60</v>
      </c>
      <c r="C55">
        <f t="shared" si="4"/>
        <v>0.63829999999999998</v>
      </c>
      <c r="D55" t="s">
        <v>29</v>
      </c>
      <c r="E55" s="28">
        <v>43045</v>
      </c>
    </row>
    <row r="56" spans="1:7" x14ac:dyDescent="0.15">
      <c r="A56">
        <v>1.98</v>
      </c>
      <c r="B56" t="s">
        <v>29</v>
      </c>
      <c r="C56">
        <f t="shared" si="4"/>
        <v>1.98</v>
      </c>
      <c r="D56" t="s">
        <v>29</v>
      </c>
      <c r="E56" s="28">
        <v>116152</v>
      </c>
    </row>
    <row r="57" spans="1:7" x14ac:dyDescent="0.15">
      <c r="A57">
        <v>1.98</v>
      </c>
      <c r="B57" t="s">
        <v>29</v>
      </c>
      <c r="C57">
        <f t="shared" si="4"/>
        <v>1.98</v>
      </c>
      <c r="D57" t="s">
        <v>29</v>
      </c>
      <c r="E57" s="28">
        <v>115316</v>
      </c>
    </row>
    <row r="58" spans="1:7" x14ac:dyDescent="0.15">
      <c r="A58">
        <v>1.98</v>
      </c>
      <c r="B58" t="s">
        <v>29</v>
      </c>
      <c r="C58">
        <f t="shared" si="4"/>
        <v>1.98</v>
      </c>
      <c r="D58" t="s">
        <v>29</v>
      </c>
      <c r="E58" s="28">
        <v>115438</v>
      </c>
    </row>
    <row r="61" spans="1:7" ht="16" thickBot="1" x14ac:dyDescent="0.25">
      <c r="A61" s="25" t="s">
        <v>73</v>
      </c>
      <c r="B61" s="60"/>
      <c r="C61" s="60"/>
      <c r="D61" s="60"/>
      <c r="E61" s="26"/>
      <c r="F61" s="27" t="s">
        <v>27</v>
      </c>
      <c r="G61" s="8">
        <v>18</v>
      </c>
    </row>
    <row r="62" spans="1:7" ht="15" x14ac:dyDescent="0.2">
      <c r="A62">
        <v>313.5</v>
      </c>
      <c r="B62" t="s">
        <v>60</v>
      </c>
      <c r="C62">
        <f t="shared" ref="C62:C70" si="5">IF(B62="ppb",A62/1000,A62)</f>
        <v>0.3135</v>
      </c>
      <c r="D62" t="s">
        <v>29</v>
      </c>
      <c r="E62" s="28">
        <v>32644</v>
      </c>
      <c r="F62" s="27" t="s">
        <v>28</v>
      </c>
      <c r="G62">
        <v>1009</v>
      </c>
    </row>
    <row r="63" spans="1:7" x14ac:dyDescent="0.15">
      <c r="A63">
        <v>313.5</v>
      </c>
      <c r="B63" t="s">
        <v>60</v>
      </c>
      <c r="C63">
        <f t="shared" si="5"/>
        <v>0.3135</v>
      </c>
      <c r="D63" t="s">
        <v>29</v>
      </c>
      <c r="E63" s="28">
        <v>32433</v>
      </c>
    </row>
    <row r="64" spans="1:7" x14ac:dyDescent="0.15">
      <c r="A64">
        <v>313.5</v>
      </c>
      <c r="B64" t="s">
        <v>60</v>
      </c>
      <c r="C64">
        <f t="shared" si="5"/>
        <v>0.3135</v>
      </c>
      <c r="D64" t="s">
        <v>29</v>
      </c>
      <c r="E64" s="28">
        <v>32514</v>
      </c>
    </row>
    <row r="65" spans="1:7" x14ac:dyDescent="0.15">
      <c r="A65">
        <v>638.29999999999995</v>
      </c>
      <c r="B65" t="s">
        <v>60</v>
      </c>
      <c r="C65">
        <f t="shared" si="5"/>
        <v>0.63829999999999998</v>
      </c>
      <c r="D65" t="s">
        <v>29</v>
      </c>
      <c r="E65" s="28">
        <v>44474</v>
      </c>
    </row>
    <row r="66" spans="1:7" x14ac:dyDescent="0.15">
      <c r="A66">
        <v>638.29999999999995</v>
      </c>
      <c r="B66" t="s">
        <v>60</v>
      </c>
      <c r="C66">
        <f t="shared" si="5"/>
        <v>0.63829999999999998</v>
      </c>
      <c r="D66" t="s">
        <v>29</v>
      </c>
      <c r="E66" s="28">
        <v>44288</v>
      </c>
    </row>
    <row r="67" spans="1:7" x14ac:dyDescent="0.15">
      <c r="A67">
        <v>638.29999999999995</v>
      </c>
      <c r="B67" t="s">
        <v>60</v>
      </c>
      <c r="C67">
        <f t="shared" si="5"/>
        <v>0.63829999999999998</v>
      </c>
      <c r="D67" t="s">
        <v>29</v>
      </c>
      <c r="E67" s="28">
        <v>44402</v>
      </c>
    </row>
    <row r="68" spans="1:7" x14ac:dyDescent="0.15">
      <c r="A68">
        <v>1.98</v>
      </c>
      <c r="B68" t="s">
        <v>29</v>
      </c>
      <c r="C68">
        <f t="shared" si="5"/>
        <v>1.98</v>
      </c>
      <c r="D68" t="s">
        <v>29</v>
      </c>
      <c r="E68" s="28">
        <v>119201</v>
      </c>
    </row>
    <row r="69" spans="1:7" x14ac:dyDescent="0.15">
      <c r="A69">
        <v>1.98</v>
      </c>
      <c r="B69" t="s">
        <v>29</v>
      </c>
      <c r="C69">
        <f t="shared" si="5"/>
        <v>1.98</v>
      </c>
      <c r="D69" t="s">
        <v>29</v>
      </c>
      <c r="E69" s="28">
        <v>118766</v>
      </c>
    </row>
    <row r="70" spans="1:7" x14ac:dyDescent="0.15">
      <c r="A70">
        <v>1.98</v>
      </c>
      <c r="B70" t="s">
        <v>29</v>
      </c>
      <c r="C70">
        <f t="shared" si="5"/>
        <v>1.98</v>
      </c>
      <c r="D70" t="s">
        <v>29</v>
      </c>
      <c r="E70" s="28">
        <v>118592</v>
      </c>
    </row>
    <row r="73" spans="1:7" ht="16" thickBot="1" x14ac:dyDescent="0.25">
      <c r="A73" s="25" t="s">
        <v>76</v>
      </c>
      <c r="B73" s="60"/>
      <c r="C73" s="60"/>
      <c r="D73" s="60"/>
      <c r="E73" s="26"/>
      <c r="F73" s="27" t="s">
        <v>27</v>
      </c>
      <c r="G73" s="8">
        <v>18.5</v>
      </c>
    </row>
    <row r="74" spans="1:7" ht="15" x14ac:dyDescent="0.2">
      <c r="A74">
        <v>267.8</v>
      </c>
      <c r="B74" t="s">
        <v>60</v>
      </c>
      <c r="C74">
        <f t="shared" ref="C74:C82" si="6">IF(B74="ppb",A74/1000,A74)</f>
        <v>0.26780000000000004</v>
      </c>
      <c r="D74" t="s">
        <v>29</v>
      </c>
      <c r="E74" s="28">
        <v>31346</v>
      </c>
      <c r="F74" s="27" t="s">
        <v>28</v>
      </c>
      <c r="G74">
        <v>1005</v>
      </c>
    </row>
    <row r="75" spans="1:7" x14ac:dyDescent="0.15">
      <c r="A75">
        <v>267.8</v>
      </c>
      <c r="B75" t="s">
        <v>60</v>
      </c>
      <c r="C75">
        <f t="shared" si="6"/>
        <v>0.26780000000000004</v>
      </c>
      <c r="D75" t="s">
        <v>29</v>
      </c>
      <c r="E75" s="28">
        <v>31149</v>
      </c>
    </row>
    <row r="76" spans="1:7" x14ac:dyDescent="0.15">
      <c r="A76">
        <v>267.8</v>
      </c>
      <c r="B76" t="s">
        <v>60</v>
      </c>
      <c r="C76">
        <f t="shared" si="6"/>
        <v>0.26780000000000004</v>
      </c>
      <c r="D76" t="s">
        <v>29</v>
      </c>
      <c r="E76" s="28">
        <v>31139</v>
      </c>
    </row>
    <row r="77" spans="1:7" x14ac:dyDescent="0.15">
      <c r="A77">
        <v>638.29999999999995</v>
      </c>
      <c r="B77" t="s">
        <v>60</v>
      </c>
      <c r="C77">
        <f t="shared" si="6"/>
        <v>0.63829999999999998</v>
      </c>
      <c r="D77" t="s">
        <v>29</v>
      </c>
      <c r="E77" s="28">
        <v>43715</v>
      </c>
    </row>
    <row r="78" spans="1:7" x14ac:dyDescent="0.15">
      <c r="A78">
        <v>638.29999999999995</v>
      </c>
      <c r="B78" t="s">
        <v>60</v>
      </c>
      <c r="C78">
        <f t="shared" si="6"/>
        <v>0.63829999999999998</v>
      </c>
      <c r="D78" t="s">
        <v>29</v>
      </c>
      <c r="E78" s="28">
        <v>43475</v>
      </c>
    </row>
    <row r="79" spans="1:7" x14ac:dyDescent="0.15">
      <c r="A79">
        <v>638.29999999999995</v>
      </c>
      <c r="B79" t="s">
        <v>60</v>
      </c>
      <c r="C79">
        <f t="shared" si="6"/>
        <v>0.63829999999999998</v>
      </c>
      <c r="D79" t="s">
        <v>29</v>
      </c>
      <c r="E79" s="28">
        <v>43439</v>
      </c>
    </row>
    <row r="80" spans="1:7" x14ac:dyDescent="0.15">
      <c r="A80">
        <v>1.98</v>
      </c>
      <c r="B80" t="s">
        <v>29</v>
      </c>
      <c r="C80">
        <f t="shared" si="6"/>
        <v>1.98</v>
      </c>
      <c r="D80" t="s">
        <v>29</v>
      </c>
      <c r="E80" s="28">
        <v>119231</v>
      </c>
    </row>
    <row r="81" spans="1:7" x14ac:dyDescent="0.15">
      <c r="A81">
        <v>1.98</v>
      </c>
      <c r="B81" t="s">
        <v>29</v>
      </c>
      <c r="C81">
        <f t="shared" si="6"/>
        <v>1.98</v>
      </c>
      <c r="D81" t="s">
        <v>29</v>
      </c>
      <c r="E81" s="28">
        <v>118333</v>
      </c>
    </row>
    <row r="82" spans="1:7" x14ac:dyDescent="0.15">
      <c r="A82">
        <v>1.98</v>
      </c>
      <c r="B82" t="s">
        <v>29</v>
      </c>
      <c r="C82">
        <f t="shared" si="6"/>
        <v>1.98</v>
      </c>
      <c r="D82" t="s">
        <v>29</v>
      </c>
      <c r="E82" s="28">
        <v>117777</v>
      </c>
    </row>
    <row r="85" spans="1:7" ht="16" thickBot="1" x14ac:dyDescent="0.25">
      <c r="A85" s="25" t="s">
        <v>77</v>
      </c>
      <c r="B85" s="60"/>
      <c r="C85" s="60"/>
      <c r="D85" s="60"/>
      <c r="E85" s="26"/>
      <c r="F85" s="27" t="s">
        <v>27</v>
      </c>
      <c r="G85" s="8">
        <v>22.5</v>
      </c>
    </row>
    <row r="86" spans="1:7" ht="15" x14ac:dyDescent="0.2">
      <c r="A86">
        <v>267.8</v>
      </c>
      <c r="B86" t="s">
        <v>60</v>
      </c>
      <c r="C86">
        <f t="shared" ref="C86:C94" si="7">IF(B86="ppb",A86/1000,A86)</f>
        <v>0.26780000000000004</v>
      </c>
      <c r="D86" t="s">
        <v>29</v>
      </c>
      <c r="E86" s="28">
        <v>23315</v>
      </c>
      <c r="F86" s="27" t="s">
        <v>28</v>
      </c>
      <c r="G86">
        <v>99.5</v>
      </c>
    </row>
    <row r="87" spans="1:7" x14ac:dyDescent="0.15">
      <c r="A87">
        <v>267.8</v>
      </c>
      <c r="B87" t="s">
        <v>60</v>
      </c>
      <c r="C87">
        <f t="shared" si="7"/>
        <v>0.26780000000000004</v>
      </c>
      <c r="D87" t="s">
        <v>29</v>
      </c>
      <c r="E87" s="28">
        <v>23255</v>
      </c>
    </row>
    <row r="88" spans="1:7" x14ac:dyDescent="0.15">
      <c r="A88">
        <v>267.8</v>
      </c>
      <c r="B88" t="s">
        <v>60</v>
      </c>
      <c r="C88">
        <f t="shared" si="7"/>
        <v>0.26780000000000004</v>
      </c>
      <c r="D88" t="s">
        <v>29</v>
      </c>
      <c r="E88" s="28">
        <v>23131</v>
      </c>
    </row>
    <row r="89" spans="1:7" x14ac:dyDescent="0.15">
      <c r="A89">
        <v>638.29999999999995</v>
      </c>
      <c r="B89" t="s">
        <v>60</v>
      </c>
      <c r="C89">
        <f t="shared" si="7"/>
        <v>0.63829999999999998</v>
      </c>
      <c r="D89" t="s">
        <v>29</v>
      </c>
      <c r="E89" s="28">
        <v>46345</v>
      </c>
    </row>
    <row r="90" spans="1:7" x14ac:dyDescent="0.15">
      <c r="A90">
        <v>638.29999999999995</v>
      </c>
      <c r="B90" t="s">
        <v>60</v>
      </c>
      <c r="C90">
        <f t="shared" si="7"/>
        <v>0.63829999999999998</v>
      </c>
      <c r="D90" t="s">
        <v>29</v>
      </c>
      <c r="E90" s="28">
        <v>46292</v>
      </c>
    </row>
    <row r="91" spans="1:7" x14ac:dyDescent="0.15">
      <c r="A91">
        <v>638.29999999999995</v>
      </c>
      <c r="B91" t="s">
        <v>60</v>
      </c>
      <c r="C91">
        <f t="shared" si="7"/>
        <v>0.63829999999999998</v>
      </c>
      <c r="D91" t="s">
        <v>29</v>
      </c>
      <c r="E91" s="28">
        <v>46067</v>
      </c>
    </row>
    <row r="92" spans="1:7" x14ac:dyDescent="0.15">
      <c r="A92">
        <v>1.98</v>
      </c>
      <c r="B92" t="s">
        <v>29</v>
      </c>
      <c r="C92">
        <f t="shared" si="7"/>
        <v>1.98</v>
      </c>
      <c r="D92" t="s">
        <v>29</v>
      </c>
      <c r="E92" s="28">
        <v>125763</v>
      </c>
    </row>
    <row r="93" spans="1:7" x14ac:dyDescent="0.15">
      <c r="A93">
        <v>1.98</v>
      </c>
      <c r="B93" t="s">
        <v>29</v>
      </c>
      <c r="C93">
        <f t="shared" si="7"/>
        <v>1.98</v>
      </c>
      <c r="D93" t="s">
        <v>29</v>
      </c>
      <c r="E93" s="28">
        <v>124991</v>
      </c>
    </row>
    <row r="94" spans="1:7" x14ac:dyDescent="0.15">
      <c r="A94">
        <v>1.98</v>
      </c>
      <c r="B94" t="s">
        <v>29</v>
      </c>
      <c r="C94">
        <f t="shared" si="7"/>
        <v>1.98</v>
      </c>
      <c r="D94" t="s">
        <v>29</v>
      </c>
      <c r="E94" s="28">
        <v>125230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CH4</vt:lpstr>
      <vt:lpstr>CO2</vt:lpstr>
      <vt:lpstr>CO2 Standard Curves</vt:lpstr>
      <vt:lpstr>N2O</vt:lpstr>
      <vt:lpstr>N2O Standard 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varnerlab</dc:creator>
  <cp:lastModifiedBy>Microsoft Office User</cp:lastModifiedBy>
  <dcterms:created xsi:type="dcterms:W3CDTF">2016-09-09T17:27:20Z</dcterms:created>
  <dcterms:modified xsi:type="dcterms:W3CDTF">2016-12-15T20:28:04Z</dcterms:modified>
</cp:coreProperties>
</file>