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1155" windowWidth="17955" windowHeight="11235"/>
  </bookViews>
  <sheets>
    <sheet name="CH4" sheetId="1" r:id="rId1"/>
    <sheet name="CO2" sheetId="13" r:id="rId2"/>
    <sheet name="CO2 Standard Curves" sheetId="15" r:id="rId3"/>
    <sheet name="N2O" sheetId="14" r:id="rId4"/>
    <sheet name="N2O Standard Curves" sheetId="16" r:id="rId5"/>
  </sheets>
  <calcPr calcId="145621" concurrentCalc="0"/>
</workbook>
</file>

<file path=xl/calcChain.xml><?xml version="1.0" encoding="utf-8"?>
<calcChain xmlns="http://schemas.openxmlformats.org/spreadsheetml/2006/main">
  <c r="E306" i="1" l="1"/>
  <c r="E315" i="1"/>
  <c r="E314" i="1"/>
  <c r="E313" i="1"/>
  <c r="F286" i="13"/>
  <c r="G286" i="13"/>
  <c r="F285" i="13"/>
  <c r="G285" i="13"/>
  <c r="F284" i="13"/>
  <c r="G284" i="13"/>
  <c r="F283" i="13"/>
  <c r="G283" i="13"/>
  <c r="F282" i="13"/>
  <c r="G282" i="13"/>
  <c r="F281" i="13"/>
  <c r="G281" i="13"/>
  <c r="F280" i="13"/>
  <c r="G280" i="13"/>
  <c r="F279" i="13"/>
  <c r="G279" i="13"/>
  <c r="F278" i="13"/>
  <c r="G278" i="13"/>
  <c r="F277" i="13"/>
  <c r="G277" i="13"/>
  <c r="F276" i="13"/>
  <c r="G276" i="13"/>
  <c r="F275" i="13"/>
  <c r="G275" i="13"/>
  <c r="F274" i="13"/>
  <c r="G274" i="13"/>
  <c r="F273" i="13"/>
  <c r="G273" i="13"/>
  <c r="F272" i="13"/>
  <c r="G272" i="13"/>
  <c r="F271" i="13"/>
  <c r="G271" i="13"/>
  <c r="F259" i="13"/>
  <c r="F260" i="13"/>
  <c r="G260" i="13"/>
  <c r="F261" i="13"/>
  <c r="F262" i="13"/>
  <c r="G262" i="13"/>
  <c r="F263" i="13"/>
  <c r="F264" i="13"/>
  <c r="G264" i="13"/>
  <c r="F265" i="13"/>
  <c r="G265" i="13"/>
  <c r="F266" i="13"/>
  <c r="G266" i="13"/>
  <c r="F267" i="13"/>
  <c r="G267" i="13"/>
  <c r="F258" i="13"/>
  <c r="G258" i="13"/>
  <c r="G263" i="13"/>
  <c r="G261" i="13"/>
  <c r="G259" i="13"/>
  <c r="C247" i="15"/>
  <c r="C248" i="15"/>
  <c r="C249" i="15"/>
  <c r="C250" i="15"/>
  <c r="C246" i="15"/>
  <c r="F246" i="15"/>
  <c r="F249" i="15"/>
  <c r="E301" i="1"/>
  <c r="E300" i="1"/>
  <c r="E299" i="1"/>
  <c r="E298" i="1"/>
  <c r="E297" i="1"/>
  <c r="E296" i="1"/>
  <c r="E295" i="1"/>
  <c r="E294" i="1"/>
  <c r="E293" i="1"/>
  <c r="E276" i="1"/>
  <c r="E275" i="1"/>
  <c r="E274" i="1"/>
  <c r="E273" i="1"/>
  <c r="E332" i="1"/>
  <c r="E331" i="1"/>
  <c r="E330" i="1"/>
  <c r="W329" i="1"/>
  <c r="W330" i="1"/>
  <c r="R329" i="1"/>
  <c r="R330" i="1"/>
  <c r="E329" i="1"/>
  <c r="W328" i="1"/>
  <c r="W332" i="1"/>
  <c r="R328" i="1"/>
  <c r="R332" i="1"/>
  <c r="E328" i="1"/>
  <c r="E327" i="1"/>
  <c r="W309" i="1"/>
  <c r="W308" i="1"/>
  <c r="W310" i="1"/>
  <c r="W312" i="1"/>
  <c r="W289" i="1"/>
  <c r="W290" i="1"/>
  <c r="W288" i="1"/>
  <c r="W292" i="1"/>
  <c r="W269" i="1"/>
  <c r="W270" i="1"/>
  <c r="W268" i="1"/>
  <c r="W272" i="1"/>
  <c r="E312" i="1"/>
  <c r="E311" i="1"/>
  <c r="E310" i="1"/>
  <c r="R309" i="1"/>
  <c r="E309" i="1"/>
  <c r="R308" i="1"/>
  <c r="R312" i="1"/>
  <c r="E308" i="1"/>
  <c r="E307" i="1"/>
  <c r="R292" i="1"/>
  <c r="E292" i="1"/>
  <c r="E291" i="1"/>
  <c r="E290" i="1"/>
  <c r="R289" i="1"/>
  <c r="R290" i="1"/>
  <c r="E289" i="1"/>
  <c r="R288" i="1"/>
  <c r="E288" i="1"/>
  <c r="E287" i="1"/>
  <c r="F321" i="14"/>
  <c r="F320" i="14"/>
  <c r="F319" i="14"/>
  <c r="F318" i="14"/>
  <c r="F317" i="14"/>
  <c r="F316" i="14"/>
  <c r="F315" i="14"/>
  <c r="F290" i="14"/>
  <c r="C122" i="16"/>
  <c r="C121" i="16"/>
  <c r="C120" i="16"/>
  <c r="F336" i="14"/>
  <c r="F335" i="14"/>
  <c r="F334" i="14"/>
  <c r="F333" i="14"/>
  <c r="F332" i="14"/>
  <c r="M331" i="14"/>
  <c r="F331" i="14"/>
  <c r="F330" i="14"/>
  <c r="F329" i="14"/>
  <c r="M328" i="14"/>
  <c r="F328" i="14"/>
  <c r="M327" i="14"/>
  <c r="M329" i="14"/>
  <c r="F327" i="14"/>
  <c r="F326" i="14"/>
  <c r="F314" i="14"/>
  <c r="F313" i="14"/>
  <c r="F312" i="14"/>
  <c r="F311" i="14"/>
  <c r="F310" i="14"/>
  <c r="M309" i="14"/>
  <c r="F309" i="14"/>
  <c r="F308" i="14"/>
  <c r="F307" i="14"/>
  <c r="M306" i="14"/>
  <c r="F306" i="14"/>
  <c r="M305" i="14"/>
  <c r="M307" i="14"/>
  <c r="F305" i="14"/>
  <c r="F304" i="14"/>
  <c r="R310" i="1"/>
  <c r="F296" i="14"/>
  <c r="R269" i="1"/>
  <c r="R270" i="1"/>
  <c r="R268" i="1"/>
  <c r="R272" i="1"/>
  <c r="F230" i="15"/>
  <c r="F215" i="15"/>
  <c r="F245" i="13"/>
  <c r="G245" i="13"/>
  <c r="F254" i="13"/>
  <c r="G254" i="13"/>
  <c r="F253" i="13"/>
  <c r="G253" i="13"/>
  <c r="F252" i="13"/>
  <c r="G252" i="13"/>
  <c r="F251" i="13"/>
  <c r="G251" i="13"/>
  <c r="F250" i="13"/>
  <c r="G250" i="13"/>
  <c r="F249" i="13"/>
  <c r="G249" i="13"/>
  <c r="F248" i="13"/>
  <c r="G248" i="13"/>
  <c r="F247" i="13"/>
  <c r="G247" i="13"/>
  <c r="F246" i="13"/>
  <c r="G246" i="13"/>
  <c r="C109" i="16"/>
  <c r="C111" i="16"/>
  <c r="C110" i="16"/>
  <c r="F286" i="14"/>
  <c r="F287" i="14"/>
  <c r="F288" i="14"/>
  <c r="F289" i="14"/>
  <c r="F291" i="14"/>
  <c r="F292" i="14"/>
  <c r="F293" i="14"/>
  <c r="F294" i="14"/>
  <c r="F295" i="14"/>
  <c r="F285" i="14"/>
  <c r="M287" i="14"/>
  <c r="M288" i="14"/>
  <c r="M286" i="14"/>
  <c r="M290" i="14"/>
  <c r="F233" i="15"/>
  <c r="C234" i="15"/>
  <c r="F127" i="15"/>
  <c r="F130" i="15"/>
  <c r="R250" i="1"/>
  <c r="R249" i="1"/>
  <c r="R253" i="1"/>
  <c r="R231" i="1"/>
  <c r="R232" i="1"/>
  <c r="R230" i="1"/>
  <c r="R234" i="1"/>
  <c r="E271" i="1"/>
  <c r="R251" i="1"/>
  <c r="E249" i="1"/>
  <c r="E268" i="1"/>
  <c r="E251" i="1"/>
  <c r="E270" i="1"/>
  <c r="E250" i="1"/>
  <c r="E269" i="1"/>
  <c r="E272" i="1"/>
  <c r="E248" i="1"/>
  <c r="E267" i="1"/>
  <c r="C232" i="15"/>
  <c r="C233" i="15"/>
  <c r="C230" i="15"/>
  <c r="C231" i="15"/>
  <c r="E230" i="1"/>
  <c r="E234" i="1"/>
  <c r="E231" i="1"/>
  <c r="E229" i="1"/>
  <c r="E232" i="1"/>
  <c r="E233" i="1"/>
  <c r="G223" i="13"/>
  <c r="G227" i="13"/>
  <c r="G231" i="13"/>
  <c r="G235" i="13"/>
  <c r="G239" i="13"/>
  <c r="F220" i="13"/>
  <c r="G220" i="13"/>
  <c r="F221" i="13"/>
  <c r="G221" i="13"/>
  <c r="F222" i="13"/>
  <c r="G222" i="13"/>
  <c r="F223" i="13"/>
  <c r="F224" i="13"/>
  <c r="G224" i="13"/>
  <c r="F225" i="13"/>
  <c r="G225" i="13"/>
  <c r="F226" i="13"/>
  <c r="G226" i="13"/>
  <c r="F227" i="13"/>
  <c r="F228" i="13"/>
  <c r="G228" i="13"/>
  <c r="F229" i="13"/>
  <c r="G229" i="13"/>
  <c r="F230" i="13"/>
  <c r="G230" i="13"/>
  <c r="F231" i="13"/>
  <c r="F232" i="13"/>
  <c r="G232" i="13"/>
  <c r="F233" i="13"/>
  <c r="G233" i="13"/>
  <c r="F234" i="13"/>
  <c r="G234" i="13"/>
  <c r="F235" i="13"/>
  <c r="F236" i="13"/>
  <c r="G236" i="13"/>
  <c r="F237" i="13"/>
  <c r="G237" i="13"/>
  <c r="F238" i="13"/>
  <c r="G238" i="13"/>
  <c r="F239" i="13"/>
  <c r="F240" i="13"/>
  <c r="G240" i="13"/>
  <c r="F241" i="13"/>
  <c r="G241" i="13"/>
  <c r="F219" i="13"/>
  <c r="G219" i="13"/>
  <c r="C219" i="15"/>
  <c r="F218" i="15"/>
  <c r="C218" i="15"/>
  <c r="C217" i="15"/>
  <c r="C216" i="15"/>
  <c r="C215" i="15"/>
  <c r="G204" i="13"/>
  <c r="G208" i="13"/>
  <c r="F201" i="13"/>
  <c r="G201" i="13"/>
  <c r="F202" i="13"/>
  <c r="G202" i="13"/>
  <c r="F203" i="13"/>
  <c r="G203" i="13"/>
  <c r="F204" i="13"/>
  <c r="F205" i="13"/>
  <c r="G205" i="13"/>
  <c r="F206" i="13"/>
  <c r="G206" i="13"/>
  <c r="F207" i="13"/>
  <c r="G207" i="13"/>
  <c r="F208" i="13"/>
  <c r="F209" i="13"/>
  <c r="G209" i="13"/>
  <c r="F200" i="13"/>
  <c r="G200" i="13"/>
  <c r="C202" i="15"/>
  <c r="F201" i="15"/>
  <c r="C201" i="15"/>
  <c r="C200" i="15"/>
  <c r="C199" i="15"/>
  <c r="C198" i="15"/>
  <c r="F183" i="13"/>
  <c r="G183" i="13"/>
  <c r="F184" i="13"/>
  <c r="G184" i="13"/>
  <c r="F185" i="13"/>
  <c r="G185" i="13"/>
  <c r="F186" i="13"/>
  <c r="G186" i="13"/>
  <c r="F187" i="13"/>
  <c r="G187" i="13"/>
  <c r="F188" i="13"/>
  <c r="G188" i="13"/>
  <c r="F189" i="13"/>
  <c r="G189" i="13"/>
  <c r="F182" i="13"/>
  <c r="G182" i="13"/>
  <c r="C184" i="15"/>
  <c r="F183" i="15"/>
  <c r="C183" i="15"/>
  <c r="C182" i="15"/>
  <c r="C181" i="15"/>
  <c r="C180" i="15"/>
  <c r="E211" i="1"/>
  <c r="E212" i="1"/>
  <c r="E213" i="1"/>
  <c r="E214" i="1"/>
  <c r="E215" i="1"/>
  <c r="E21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91" i="1"/>
  <c r="I173" i="1"/>
  <c r="I174" i="1"/>
  <c r="I175" i="1"/>
  <c r="I176" i="1"/>
  <c r="I177" i="1"/>
  <c r="I178" i="1"/>
  <c r="I172" i="1"/>
  <c r="E173" i="1"/>
  <c r="E174" i="1"/>
  <c r="E175" i="1"/>
  <c r="E176" i="1"/>
  <c r="E177" i="1"/>
  <c r="E178" i="1"/>
  <c r="E172" i="1"/>
  <c r="E158" i="1"/>
  <c r="R212" i="1"/>
  <c r="R213" i="1"/>
  <c r="R211" i="1"/>
  <c r="R215" i="1"/>
  <c r="R193" i="1"/>
  <c r="R194" i="1"/>
  <c r="R192" i="1"/>
  <c r="R196" i="1"/>
  <c r="R174" i="1"/>
  <c r="R173" i="1"/>
  <c r="R177" i="1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M268" i="14"/>
  <c r="M269" i="14"/>
  <c r="M267" i="14"/>
  <c r="M271" i="14"/>
  <c r="M249" i="14"/>
  <c r="M248" i="14"/>
  <c r="M252" i="14"/>
  <c r="M229" i="14"/>
  <c r="M230" i="14"/>
  <c r="M231" i="14"/>
  <c r="M233" i="14"/>
  <c r="F238" i="14"/>
  <c r="F239" i="14"/>
  <c r="F240" i="14"/>
  <c r="F241" i="14"/>
  <c r="F242" i="14"/>
  <c r="F243" i="14"/>
  <c r="F224" i="14"/>
  <c r="F223" i="14"/>
  <c r="F222" i="14"/>
  <c r="F221" i="14"/>
  <c r="F220" i="14"/>
  <c r="F219" i="14"/>
  <c r="F218" i="14"/>
  <c r="F217" i="14"/>
  <c r="M211" i="14"/>
  <c r="M212" i="14"/>
  <c r="M210" i="14"/>
  <c r="M214" i="14"/>
  <c r="F160" i="13"/>
  <c r="G160" i="13"/>
  <c r="F161" i="13"/>
  <c r="G161" i="13"/>
  <c r="F162" i="13"/>
  <c r="G162" i="13"/>
  <c r="F163" i="13"/>
  <c r="G163" i="13"/>
  <c r="F164" i="13"/>
  <c r="G164" i="13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59" i="13"/>
  <c r="G159" i="13"/>
  <c r="C160" i="15"/>
  <c r="C161" i="15"/>
  <c r="C162" i="15"/>
  <c r="C163" i="15"/>
  <c r="C159" i="15"/>
  <c r="F162" i="15"/>
  <c r="R175" i="1"/>
  <c r="M250" i="14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29" i="13"/>
  <c r="C143" i="15"/>
  <c r="C144" i="15"/>
  <c r="C145" i="15"/>
  <c r="C146" i="15"/>
  <c r="C142" i="15"/>
  <c r="F145" i="15"/>
  <c r="M179" i="14"/>
  <c r="M178" i="14"/>
  <c r="M182" i="14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R154" i="1"/>
  <c r="R155" i="1"/>
  <c r="H154" i="1"/>
  <c r="R153" i="1"/>
  <c r="R157" i="1"/>
  <c r="E155" i="1"/>
  <c r="H153" i="1"/>
  <c r="H152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R135" i="1"/>
  <c r="H135" i="1"/>
  <c r="R134" i="1"/>
  <c r="R138" i="1"/>
  <c r="E134" i="1"/>
  <c r="H134" i="1"/>
  <c r="H133" i="1"/>
  <c r="E165" i="1"/>
  <c r="I165" i="1"/>
  <c r="E161" i="1"/>
  <c r="I161" i="1"/>
  <c r="E157" i="1"/>
  <c r="I157" i="1"/>
  <c r="E153" i="1"/>
  <c r="I153" i="1"/>
  <c r="E166" i="1"/>
  <c r="I166" i="1"/>
  <c r="E162" i="1"/>
  <c r="I162" i="1"/>
  <c r="I158" i="1"/>
  <c r="E154" i="1"/>
  <c r="I154" i="1"/>
  <c r="I155" i="1"/>
  <c r="E152" i="1"/>
  <c r="I152" i="1"/>
  <c r="E164" i="1"/>
  <c r="I164" i="1"/>
  <c r="E160" i="1"/>
  <c r="I160" i="1"/>
  <c r="E156" i="1"/>
  <c r="I156" i="1"/>
  <c r="E167" i="1"/>
  <c r="I167" i="1"/>
  <c r="E163" i="1"/>
  <c r="I163" i="1"/>
  <c r="E159" i="1"/>
  <c r="I159" i="1"/>
  <c r="E133" i="1"/>
  <c r="E145" i="1"/>
  <c r="E141" i="1"/>
  <c r="E137" i="1"/>
  <c r="E148" i="1"/>
  <c r="E144" i="1"/>
  <c r="E140" i="1"/>
  <c r="E136" i="1"/>
  <c r="E147" i="1"/>
  <c r="E143" i="1"/>
  <c r="E139" i="1"/>
  <c r="E135" i="1"/>
  <c r="E146" i="1"/>
  <c r="E142" i="1"/>
  <c r="E138" i="1"/>
  <c r="M180" i="14"/>
  <c r="R136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R116" i="1"/>
  <c r="R115" i="1"/>
  <c r="R117" i="1"/>
  <c r="H116" i="1"/>
  <c r="R119" i="1"/>
  <c r="E118" i="1"/>
  <c r="H115" i="1"/>
  <c r="H114" i="1"/>
  <c r="E122" i="1"/>
  <c r="E115" i="1"/>
  <c r="I115" i="1"/>
  <c r="I147" i="1"/>
  <c r="I145" i="1"/>
  <c r="I143" i="1"/>
  <c r="I141" i="1"/>
  <c r="I139" i="1"/>
  <c r="I137" i="1"/>
  <c r="I134" i="1"/>
  <c r="I135" i="1"/>
  <c r="I148" i="1"/>
  <c r="I146" i="1"/>
  <c r="I144" i="1"/>
  <c r="I142" i="1"/>
  <c r="I140" i="1"/>
  <c r="I138" i="1"/>
  <c r="I136" i="1"/>
  <c r="I133" i="1"/>
  <c r="E114" i="1"/>
  <c r="I114" i="1"/>
  <c r="E126" i="1"/>
  <c r="I126" i="1"/>
  <c r="E129" i="1"/>
  <c r="I129" i="1"/>
  <c r="E125" i="1"/>
  <c r="I125" i="1"/>
  <c r="E121" i="1"/>
  <c r="I121" i="1"/>
  <c r="E117" i="1"/>
  <c r="I117" i="1"/>
  <c r="E128" i="1"/>
  <c r="I128" i="1"/>
  <c r="E124" i="1"/>
  <c r="I124" i="1"/>
  <c r="E120" i="1"/>
  <c r="I120" i="1"/>
  <c r="E116" i="1"/>
  <c r="I116" i="1"/>
  <c r="E127" i="1"/>
  <c r="I127" i="1"/>
  <c r="E123" i="1"/>
  <c r="I123" i="1"/>
  <c r="E119" i="1"/>
  <c r="I119" i="1"/>
  <c r="I122" i="1"/>
  <c r="I118" i="1"/>
  <c r="R21" i="1"/>
  <c r="E17" i="1"/>
  <c r="E18" i="1"/>
  <c r="E19" i="1"/>
  <c r="I19" i="1"/>
  <c r="E20" i="1"/>
  <c r="I20" i="1"/>
  <c r="E21" i="1"/>
  <c r="E16" i="1"/>
  <c r="I16" i="1"/>
  <c r="I17" i="1"/>
  <c r="I18" i="1"/>
  <c r="I21" i="1"/>
  <c r="I4" i="1"/>
  <c r="I5" i="1"/>
  <c r="I6" i="1"/>
  <c r="I7" i="1"/>
  <c r="I8" i="1"/>
  <c r="I3" i="1"/>
  <c r="H17" i="1"/>
  <c r="H18" i="1"/>
  <c r="H19" i="1"/>
  <c r="H20" i="1"/>
  <c r="H21" i="1"/>
  <c r="H16" i="1"/>
  <c r="H4" i="1"/>
  <c r="H5" i="1"/>
  <c r="H6" i="1"/>
  <c r="H7" i="1"/>
  <c r="H8" i="1"/>
  <c r="H3" i="1"/>
  <c r="E4" i="1"/>
  <c r="E5" i="1"/>
  <c r="E6" i="1"/>
  <c r="E7" i="1"/>
  <c r="E8" i="1"/>
  <c r="E3" i="1"/>
  <c r="G28" i="13"/>
  <c r="G36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20" i="13"/>
  <c r="G20" i="13"/>
  <c r="F37" i="15"/>
  <c r="F40" i="15"/>
  <c r="C38" i="15"/>
  <c r="F13" i="13"/>
  <c r="G13" i="13"/>
  <c r="F14" i="13"/>
  <c r="G14" i="13"/>
  <c r="F15" i="13"/>
  <c r="G15" i="13"/>
  <c r="F16" i="13"/>
  <c r="G16" i="13"/>
  <c r="F17" i="13"/>
  <c r="G17" i="13"/>
  <c r="F12" i="13"/>
  <c r="G12" i="13"/>
  <c r="F20" i="15"/>
  <c r="F4" i="13"/>
  <c r="G4" i="13"/>
  <c r="F5" i="13"/>
  <c r="F6" i="13"/>
  <c r="G6" i="13"/>
  <c r="F7" i="13"/>
  <c r="G7" i="13"/>
  <c r="F8" i="13"/>
  <c r="G8" i="13"/>
  <c r="F3" i="13"/>
  <c r="C8" i="15"/>
  <c r="F23" i="15"/>
  <c r="C21" i="15"/>
  <c r="G5" i="13"/>
  <c r="G3" i="13"/>
  <c r="F3" i="15"/>
  <c r="F6" i="15"/>
  <c r="C5" i="15"/>
  <c r="R18" i="1"/>
  <c r="R19" i="1"/>
  <c r="R17" i="1"/>
  <c r="R5" i="1"/>
  <c r="R4" i="1"/>
  <c r="R8" i="1"/>
  <c r="C4" i="15"/>
  <c r="C7" i="15"/>
  <c r="C6" i="15"/>
  <c r="C3" i="15"/>
  <c r="C37" i="15"/>
  <c r="C41" i="15"/>
  <c r="C40" i="15"/>
  <c r="C39" i="15"/>
  <c r="C42" i="15"/>
  <c r="C23" i="15"/>
  <c r="C20" i="15"/>
  <c r="C24" i="15"/>
  <c r="C22" i="15"/>
  <c r="C25" i="15"/>
  <c r="R6" i="1"/>
  <c r="C100" i="16"/>
  <c r="C99" i="16"/>
  <c r="C98" i="16"/>
  <c r="M161" i="14"/>
  <c r="M162" i="14"/>
  <c r="M160" i="14"/>
  <c r="M164" i="14"/>
  <c r="M144" i="14"/>
  <c r="M143" i="14"/>
  <c r="M147" i="14"/>
  <c r="F173" i="14"/>
  <c r="F174" i="14"/>
  <c r="F172" i="14"/>
  <c r="F155" i="14"/>
  <c r="F144" i="14"/>
  <c r="F148" i="14"/>
  <c r="F152" i="14"/>
  <c r="F141" i="14"/>
  <c r="F143" i="14"/>
  <c r="F147" i="14"/>
  <c r="F151" i="14"/>
  <c r="F142" i="14"/>
  <c r="F156" i="14"/>
  <c r="F145" i="14"/>
  <c r="F149" i="14"/>
  <c r="F153" i="14"/>
  <c r="F146" i="14"/>
  <c r="F150" i="14"/>
  <c r="F154" i="14"/>
  <c r="F162" i="14"/>
  <c r="F166" i="14"/>
  <c r="F170" i="14"/>
  <c r="F161" i="14"/>
  <c r="F165" i="14"/>
  <c r="F169" i="14"/>
  <c r="F163" i="14"/>
  <c r="F167" i="14"/>
  <c r="F171" i="14"/>
  <c r="F160" i="14"/>
  <c r="F164" i="14"/>
  <c r="F168" i="14"/>
  <c r="F159" i="14"/>
  <c r="M145" i="14"/>
  <c r="C88" i="16"/>
  <c r="C87" i="16"/>
  <c r="C86" i="16"/>
  <c r="C75" i="16"/>
  <c r="C74" i="16"/>
  <c r="C73" i="16"/>
  <c r="C62" i="16"/>
  <c r="C61" i="16"/>
  <c r="C60" i="16"/>
  <c r="C49" i="16"/>
  <c r="C48" i="16"/>
  <c r="C47" i="16"/>
  <c r="C35" i="16"/>
  <c r="C34" i="16"/>
  <c r="C33" i="16"/>
  <c r="C21" i="16"/>
  <c r="C20" i="16"/>
  <c r="C19" i="16"/>
  <c r="C7" i="16"/>
  <c r="C6" i="16"/>
  <c r="C5" i="16"/>
  <c r="M127" i="14"/>
  <c r="M126" i="14"/>
  <c r="M130" i="14"/>
  <c r="M111" i="14"/>
  <c r="M110" i="14"/>
  <c r="M114" i="14"/>
  <c r="M96" i="14"/>
  <c r="M95" i="14"/>
  <c r="M99" i="14"/>
  <c r="M80" i="14"/>
  <c r="M79" i="14"/>
  <c r="M83" i="14"/>
  <c r="F79" i="14"/>
  <c r="F85" i="14"/>
  <c r="M128" i="14"/>
  <c r="F78" i="14"/>
  <c r="F86" i="14"/>
  <c r="F90" i="14"/>
  <c r="F82" i="14"/>
  <c r="M81" i="14"/>
  <c r="F89" i="14"/>
  <c r="F81" i="14"/>
  <c r="F95" i="14"/>
  <c r="F99" i="14"/>
  <c r="F103" i="14"/>
  <c r="F98" i="14"/>
  <c r="F102" i="14"/>
  <c r="F94" i="14"/>
  <c r="F96" i="14"/>
  <c r="F100" i="14"/>
  <c r="F104" i="14"/>
  <c r="F97" i="14"/>
  <c r="F101" i="14"/>
  <c r="F105" i="14"/>
  <c r="M97" i="14"/>
  <c r="F129" i="14"/>
  <c r="F133" i="14"/>
  <c r="F137" i="14"/>
  <c r="F128" i="14"/>
  <c r="F132" i="14"/>
  <c r="F126" i="14"/>
  <c r="F130" i="14"/>
  <c r="F134" i="14"/>
  <c r="F125" i="14"/>
  <c r="F127" i="14"/>
  <c r="F131" i="14"/>
  <c r="F135" i="14"/>
  <c r="F136" i="14"/>
  <c r="F88" i="14"/>
  <c r="F84" i="14"/>
  <c r="F80" i="14"/>
  <c r="F110" i="14"/>
  <c r="F114" i="14"/>
  <c r="F118" i="14"/>
  <c r="F109" i="14"/>
  <c r="F113" i="14"/>
  <c r="F117" i="14"/>
  <c r="F121" i="14"/>
  <c r="F111" i="14"/>
  <c r="F115" i="14"/>
  <c r="F119" i="14"/>
  <c r="F112" i="14"/>
  <c r="F116" i="14"/>
  <c r="F120" i="14"/>
  <c r="M112" i="14"/>
  <c r="F87" i="14"/>
  <c r="F83" i="14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4" i="15"/>
  <c r="F77" i="15"/>
  <c r="C78" i="15"/>
  <c r="F62" i="13"/>
  <c r="G62" i="13"/>
  <c r="C77" i="15"/>
  <c r="C74" i="15"/>
  <c r="C79" i="15"/>
  <c r="C75" i="15"/>
  <c r="C76" i="15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F110" i="13"/>
  <c r="G110" i="13"/>
  <c r="C127" i="15"/>
  <c r="F95" i="13"/>
  <c r="G95" i="13"/>
  <c r="F96" i="13"/>
  <c r="G96" i="13"/>
  <c r="F97" i="13"/>
  <c r="F98" i="13"/>
  <c r="G98" i="13"/>
  <c r="F99" i="13"/>
  <c r="G99" i="13"/>
  <c r="F100" i="13"/>
  <c r="G100" i="13"/>
  <c r="F101" i="13"/>
  <c r="F102" i="13"/>
  <c r="G102" i="13"/>
  <c r="F103" i="13"/>
  <c r="G103" i="13"/>
  <c r="F104" i="13"/>
  <c r="G104" i="13"/>
  <c r="F105" i="13"/>
  <c r="G105" i="13"/>
  <c r="F106" i="13"/>
  <c r="G106" i="13"/>
  <c r="F94" i="13"/>
  <c r="G94" i="13"/>
  <c r="G101" i="13"/>
  <c r="G97" i="13"/>
  <c r="F109" i="15"/>
  <c r="F112" i="15"/>
  <c r="C111" i="15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F87" i="13"/>
  <c r="G87" i="13"/>
  <c r="F88" i="13"/>
  <c r="G88" i="13"/>
  <c r="F89" i="13"/>
  <c r="G89" i="13"/>
  <c r="F90" i="13"/>
  <c r="G90" i="13"/>
  <c r="F78" i="13"/>
  <c r="G78" i="13"/>
  <c r="C94" i="15"/>
  <c r="C95" i="15"/>
  <c r="F91" i="15"/>
  <c r="F94" i="15"/>
  <c r="C92" i="15"/>
  <c r="G86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47" i="13"/>
  <c r="G47" i="13"/>
  <c r="F55" i="15"/>
  <c r="F58" i="15"/>
  <c r="C93" i="15"/>
  <c r="C91" i="15"/>
  <c r="C128" i="15"/>
  <c r="C129" i="15"/>
  <c r="C131" i="15"/>
  <c r="C130" i="15"/>
  <c r="C112" i="15"/>
  <c r="C109" i="15"/>
  <c r="C110" i="15"/>
  <c r="C113" i="15"/>
  <c r="C57" i="15"/>
  <c r="C55" i="15"/>
  <c r="C60" i="15"/>
  <c r="C58" i="15"/>
  <c r="C59" i="15"/>
  <c r="C56" i="15"/>
  <c r="M65" i="14"/>
  <c r="M64" i="14"/>
  <c r="M68" i="14"/>
  <c r="M50" i="14"/>
  <c r="M49" i="14"/>
  <c r="M53" i="14"/>
  <c r="F58" i="14"/>
  <c r="M36" i="14"/>
  <c r="M35" i="14"/>
  <c r="M39" i="14"/>
  <c r="M20" i="14"/>
  <c r="M19" i="14"/>
  <c r="M23" i="14"/>
  <c r="F30" i="14"/>
  <c r="M5" i="14"/>
  <c r="M4" i="14"/>
  <c r="M8" i="14"/>
  <c r="H108" i="1"/>
  <c r="H109" i="1"/>
  <c r="H110" i="1"/>
  <c r="H99" i="1"/>
  <c r="H100" i="1"/>
  <c r="H101" i="1"/>
  <c r="H102" i="1"/>
  <c r="H103" i="1"/>
  <c r="H104" i="1"/>
  <c r="H105" i="1"/>
  <c r="H106" i="1"/>
  <c r="H107" i="1"/>
  <c r="H81" i="1"/>
  <c r="H80" i="1"/>
  <c r="M21" i="14"/>
  <c r="M51" i="14"/>
  <c r="M6" i="14"/>
  <c r="M37" i="14"/>
  <c r="M66" i="14"/>
  <c r="F34" i="14"/>
  <c r="F38" i="14"/>
  <c r="F37" i="14"/>
  <c r="F36" i="14"/>
  <c r="F35" i="14"/>
  <c r="F39" i="14"/>
  <c r="F72" i="14"/>
  <c r="F67" i="14"/>
  <c r="F66" i="14"/>
  <c r="F65" i="14"/>
  <c r="F64" i="14"/>
  <c r="F73" i="14"/>
  <c r="F69" i="14"/>
  <c r="F68" i="14"/>
  <c r="F74" i="14"/>
  <c r="F70" i="14"/>
  <c r="F71" i="14"/>
  <c r="F63" i="14"/>
  <c r="F12" i="14"/>
  <c r="F7" i="14"/>
  <c r="F4" i="14"/>
  <c r="F13" i="14"/>
  <c r="F9" i="14"/>
  <c r="F8" i="14"/>
  <c r="F14" i="14"/>
  <c r="F10" i="14"/>
  <c r="F3" i="14"/>
  <c r="F6" i="14"/>
  <c r="F11" i="14"/>
  <c r="F5" i="14"/>
  <c r="F28" i="14"/>
  <c r="F24" i="14"/>
  <c r="F23" i="14"/>
  <c r="F29" i="14"/>
  <c r="F25" i="14"/>
  <c r="F26" i="14"/>
  <c r="F27" i="14"/>
  <c r="F22" i="14"/>
  <c r="F21" i="14"/>
  <c r="F20" i="14"/>
  <c r="F19" i="14"/>
  <c r="F49" i="14"/>
  <c r="F50" i="14"/>
  <c r="F51" i="14"/>
  <c r="F52" i="14"/>
  <c r="F57" i="14"/>
  <c r="F48" i="14"/>
  <c r="F56" i="14"/>
  <c r="F60" i="14"/>
  <c r="F55" i="14"/>
  <c r="F59" i="14"/>
  <c r="F53" i="14"/>
  <c r="F54" i="14"/>
  <c r="H96" i="1"/>
  <c r="H95" i="1"/>
  <c r="H98" i="1"/>
  <c r="R97" i="1"/>
  <c r="H97" i="1"/>
  <c r="R96" i="1"/>
  <c r="H83" i="1"/>
  <c r="H84" i="1"/>
  <c r="H85" i="1"/>
  <c r="H86" i="1"/>
  <c r="H87" i="1"/>
  <c r="H88" i="1"/>
  <c r="H89" i="1"/>
  <c r="H90" i="1"/>
  <c r="H91" i="1"/>
  <c r="H92" i="1"/>
  <c r="H82" i="1"/>
  <c r="H64" i="1"/>
  <c r="H65" i="1"/>
  <c r="H66" i="1"/>
  <c r="H67" i="1"/>
  <c r="H68" i="1"/>
  <c r="H69" i="1"/>
  <c r="H70" i="1"/>
  <c r="H71" i="1"/>
  <c r="H72" i="1"/>
  <c r="H73" i="1"/>
  <c r="H74" i="1"/>
  <c r="H75" i="1"/>
  <c r="H63" i="1"/>
  <c r="H47" i="1"/>
  <c r="H48" i="1"/>
  <c r="H49" i="1"/>
  <c r="H50" i="1"/>
  <c r="H51" i="1"/>
  <c r="H52" i="1"/>
  <c r="H53" i="1"/>
  <c r="H54" i="1"/>
  <c r="H55" i="1"/>
  <c r="H57" i="1"/>
  <c r="H58" i="1"/>
  <c r="H46" i="1"/>
  <c r="H34" i="1"/>
  <c r="H31" i="1"/>
  <c r="H32" i="1"/>
  <c r="H33" i="1"/>
  <c r="H35" i="1"/>
  <c r="H36" i="1"/>
  <c r="H37" i="1"/>
  <c r="H38" i="1"/>
  <c r="H39" i="1"/>
  <c r="H40" i="1"/>
  <c r="H41" i="1"/>
  <c r="H30" i="1"/>
  <c r="R82" i="1"/>
  <c r="R81" i="1"/>
  <c r="R85" i="1"/>
  <c r="E89" i="1"/>
  <c r="R65" i="1"/>
  <c r="R64" i="1"/>
  <c r="R68" i="1"/>
  <c r="R47" i="1"/>
  <c r="R46" i="1"/>
  <c r="R50" i="1"/>
  <c r="R32" i="1"/>
  <c r="R31" i="1"/>
  <c r="R35" i="1"/>
  <c r="E102" i="1"/>
  <c r="I102" i="1"/>
  <c r="E106" i="1"/>
  <c r="E110" i="1"/>
  <c r="I110" i="1"/>
  <c r="E108" i="1"/>
  <c r="I108" i="1"/>
  <c r="E109" i="1"/>
  <c r="I109" i="1"/>
  <c r="E107" i="1"/>
  <c r="E104" i="1"/>
  <c r="I104" i="1"/>
  <c r="E105" i="1"/>
  <c r="I105" i="1"/>
  <c r="E56" i="1"/>
  <c r="I56" i="1"/>
  <c r="E58" i="1"/>
  <c r="I58" i="1"/>
  <c r="E57" i="1"/>
  <c r="I57" i="1"/>
  <c r="E82" i="1"/>
  <c r="I82" i="1"/>
  <c r="E83" i="1"/>
  <c r="I83" i="1"/>
  <c r="E46" i="1"/>
  <c r="I46" i="1"/>
  <c r="E54" i="1"/>
  <c r="I54" i="1"/>
  <c r="E80" i="1"/>
  <c r="I80" i="1"/>
  <c r="E85" i="1"/>
  <c r="I85" i="1"/>
  <c r="E84" i="1"/>
  <c r="I84" i="1"/>
  <c r="R48" i="1"/>
  <c r="R98" i="1"/>
  <c r="I89" i="1"/>
  <c r="E33" i="1"/>
  <c r="I33" i="1"/>
  <c r="E32" i="1"/>
  <c r="I32" i="1"/>
  <c r="E81" i="1"/>
  <c r="I81" i="1"/>
  <c r="E90" i="1"/>
  <c r="I90" i="1"/>
  <c r="E49" i="1"/>
  <c r="I49" i="1"/>
  <c r="R83" i="1"/>
  <c r="E100" i="1"/>
  <c r="I100" i="1"/>
  <c r="E91" i="1"/>
  <c r="I91" i="1"/>
  <c r="E88" i="1"/>
  <c r="I88" i="1"/>
  <c r="R33" i="1"/>
  <c r="E73" i="1"/>
  <c r="I73" i="1"/>
  <c r="E72" i="1"/>
  <c r="I72" i="1"/>
  <c r="E64" i="1"/>
  <c r="I64" i="1"/>
  <c r="E66" i="1"/>
  <c r="I66" i="1"/>
  <c r="E63" i="1"/>
  <c r="I63" i="1"/>
  <c r="E65" i="1"/>
  <c r="I65" i="1"/>
  <c r="E71" i="1"/>
  <c r="I71" i="1"/>
  <c r="E70" i="1"/>
  <c r="I70" i="1"/>
  <c r="E74" i="1"/>
  <c r="I74" i="1"/>
  <c r="E67" i="1"/>
  <c r="I67" i="1"/>
  <c r="E69" i="1"/>
  <c r="I69" i="1"/>
  <c r="E75" i="1"/>
  <c r="I75" i="1"/>
  <c r="E68" i="1"/>
  <c r="I68" i="1"/>
  <c r="R66" i="1"/>
  <c r="E55" i="1"/>
  <c r="I55" i="1"/>
  <c r="E39" i="1"/>
  <c r="I39" i="1"/>
  <c r="E86" i="1"/>
  <c r="I86" i="1"/>
  <c r="E87" i="1"/>
  <c r="I87" i="1"/>
  <c r="E48" i="1"/>
  <c r="I48" i="1"/>
  <c r="E92" i="1"/>
  <c r="I92" i="1"/>
  <c r="E96" i="1"/>
  <c r="I96" i="1"/>
  <c r="E30" i="1"/>
  <c r="I30" i="1"/>
  <c r="E50" i="1"/>
  <c r="I50" i="1"/>
  <c r="E35" i="1"/>
  <c r="I35" i="1"/>
  <c r="E41" i="1"/>
  <c r="I41" i="1"/>
  <c r="E36" i="1"/>
  <c r="I36" i="1"/>
  <c r="E37" i="1"/>
  <c r="I37" i="1"/>
  <c r="E38" i="1"/>
  <c r="I38" i="1"/>
  <c r="E40" i="1"/>
  <c r="I40" i="1"/>
  <c r="E51" i="1"/>
  <c r="I51" i="1"/>
  <c r="E52" i="1"/>
  <c r="I52" i="1"/>
  <c r="E53" i="1"/>
  <c r="I53" i="1"/>
  <c r="E34" i="1"/>
  <c r="I34" i="1"/>
  <c r="E47" i="1"/>
  <c r="I47" i="1"/>
  <c r="E31" i="1"/>
  <c r="I31" i="1"/>
  <c r="E97" i="1"/>
  <c r="I97" i="1"/>
  <c r="E101" i="1"/>
  <c r="I101" i="1"/>
  <c r="E95" i="1"/>
  <c r="I95" i="1"/>
  <c r="E99" i="1"/>
  <c r="I99" i="1"/>
  <c r="E103" i="1"/>
  <c r="I103" i="1"/>
  <c r="I107" i="1"/>
  <c r="I106" i="1"/>
  <c r="E98" i="1"/>
  <c r="I98" i="1"/>
</calcChain>
</file>

<file path=xl/sharedStrings.xml><?xml version="1.0" encoding="utf-8"?>
<sst xmlns="http://schemas.openxmlformats.org/spreadsheetml/2006/main" count="1395" uniqueCount="171">
  <si>
    <t>Standards</t>
  </si>
  <si>
    <t>Peak Areas</t>
  </si>
  <si>
    <t>ppm CH4</t>
  </si>
  <si>
    <t>Peak Avg</t>
  </si>
  <si>
    <t>Std Dev</t>
  </si>
  <si>
    <t>RANGE=</t>
  </si>
  <si>
    <t>%Std Dev</t>
  </si>
  <si>
    <t>Response Factor</t>
  </si>
  <si>
    <t>Corrected Concentration</t>
  </si>
  <si>
    <t>Sample Name</t>
  </si>
  <si>
    <t>Concentration</t>
  </si>
  <si>
    <t>Notes</t>
  </si>
  <si>
    <t>Sample Volume (mL)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</si>
  <si>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Area Curve</t>
    </r>
  </si>
  <si>
    <t>Dilution Factor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</si>
  <si>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/Air Volume (mL)</t>
    </r>
  </si>
  <si>
    <t>Sample Date</t>
  </si>
  <si>
    <t>SMD_SIDE</t>
  </si>
  <si>
    <t>SMD_OUT</t>
  </si>
  <si>
    <t>SMD_DOWN</t>
  </si>
  <si>
    <t>SMD_UP</t>
  </si>
  <si>
    <t>ID_UP</t>
  </si>
  <si>
    <t>MR</t>
  </si>
  <si>
    <t>CBP_OUT</t>
  </si>
  <si>
    <t>BP_SIDE</t>
  </si>
  <si>
    <t>CCBP_UP2</t>
  </si>
  <si>
    <t>CCBP_UP1</t>
  </si>
  <si>
    <t>CC</t>
  </si>
  <si>
    <t>Time</t>
  </si>
  <si>
    <t>CCBP_OUT</t>
  </si>
  <si>
    <t>CCBP_SIDE</t>
  </si>
  <si>
    <t>CCBP_UP_3</t>
  </si>
  <si>
    <t>CCBP_UP_2</t>
  </si>
  <si>
    <t>CCBP_UP_1</t>
  </si>
  <si>
    <t>CCBP_UP3</t>
  </si>
  <si>
    <t>ID</t>
  </si>
  <si>
    <t>PD</t>
  </si>
  <si>
    <t>WB</t>
  </si>
  <si>
    <t>PD_UP</t>
  </si>
  <si>
    <t>Mass of C Injected</t>
  </si>
  <si>
    <t>Volume</t>
  </si>
  <si>
    <t>Area</t>
  </si>
  <si>
    <r>
      <t>Temp (</t>
    </r>
    <r>
      <rPr>
        <sz val="11"/>
        <color theme="1"/>
        <rFont val="Calibri"/>
        <family val="2"/>
      </rPr>
      <t>°C)</t>
    </r>
  </si>
  <si>
    <t>Pressure (atm)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</si>
  <si>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ppm </t>
    </r>
    <r>
      <rPr>
        <sz val="11"/>
        <color theme="1"/>
        <rFont val="Calibri"/>
        <family val="2"/>
        <scheme val="minor"/>
      </rPr>
      <t>(ppm)</t>
    </r>
  </si>
  <si>
    <r>
      <t>C</t>
    </r>
    <r>
      <rPr>
        <vertAlign val="subscript"/>
        <sz val="11"/>
        <color theme="1"/>
        <rFont val="Calibri"/>
        <family val="2"/>
      </rPr>
      <t>µmol/mL</t>
    </r>
  </si>
  <si>
    <t>Standards 151002</t>
  </si>
  <si>
    <t>y = 0.0002x - 0.0142</t>
  </si>
  <si>
    <t>CO2 Area Curve</t>
  </si>
  <si>
    <t>MicroMol of C Added</t>
  </si>
  <si>
    <t>DIC (mM)</t>
  </si>
  <si>
    <t>Standards 151028</t>
  </si>
  <si>
    <t>y = 0.0002x + 0.0262</t>
  </si>
  <si>
    <t>Standards 151118</t>
  </si>
  <si>
    <t>y = 0.0002x + 0.0022</t>
  </si>
  <si>
    <t>Standards 160311</t>
  </si>
  <si>
    <t>y = 0.0002x - 0.001</t>
  </si>
  <si>
    <t>N2O Area Curve</t>
  </si>
  <si>
    <t>one std is in ppb (638.3) converted to ppm (divide by 1000) and also divided peak areas by 1000 for that standard, everything else was in ppm</t>
  </si>
  <si>
    <t>Standards 151014</t>
  </si>
  <si>
    <t>same standards as 10/2/15 samples</t>
  </si>
  <si>
    <t>SMD</t>
  </si>
  <si>
    <t>not listed</t>
  </si>
  <si>
    <t>no peak</t>
  </si>
  <si>
    <t>MD_2</t>
  </si>
  <si>
    <t>MBD_1</t>
  </si>
  <si>
    <t>BD_1</t>
  </si>
  <si>
    <t>CC-POND_OUT</t>
  </si>
  <si>
    <t>CC_TRIB_2</t>
  </si>
  <si>
    <t>CC_LTER</t>
  </si>
  <si>
    <t>ppm N2O</t>
  </si>
  <si>
    <t>Flat peak (no sample left cannot dilute)</t>
  </si>
  <si>
    <t>Flat peak</t>
  </si>
  <si>
    <t>Could not run dilutions - not enough sample left</t>
  </si>
  <si>
    <t>Air Temp (C)</t>
  </si>
  <si>
    <t>320ppm</t>
  </si>
  <si>
    <t>Pressure (hpa)</t>
  </si>
  <si>
    <t>638ppb</t>
  </si>
  <si>
    <t>ppm</t>
  </si>
  <si>
    <t>1.98ppm</t>
  </si>
  <si>
    <t>Standards 150819</t>
  </si>
  <si>
    <t>Standards 150820</t>
  </si>
  <si>
    <t>Standards 150916</t>
  </si>
  <si>
    <t>Standards 160309</t>
  </si>
  <si>
    <t>Confirmed value - even after manual integration - AP</t>
  </si>
  <si>
    <t xml:space="preserve">not listed </t>
  </si>
  <si>
    <t>ipsch4.d</t>
  </si>
  <si>
    <t>10^2</t>
  </si>
  <si>
    <t>Samples appear to have been run on range 1,</t>
  </si>
  <si>
    <t>stds appear to have been on 10^2</t>
  </si>
  <si>
    <t>notes are not clear….</t>
  </si>
  <si>
    <t>Standard ppm unknown</t>
  </si>
  <si>
    <t>range unknown</t>
  </si>
  <si>
    <t>all std peaks are flat….</t>
  </si>
  <si>
    <t>Standards 150724</t>
  </si>
  <si>
    <t>Not Listed</t>
  </si>
  <si>
    <t>no sample date - only date processed</t>
  </si>
  <si>
    <t>Standards 150817</t>
  </si>
  <si>
    <t>y = 0.0002x + 0.0373</t>
  </si>
  <si>
    <t>y = 0.0002x + 0.0382</t>
  </si>
  <si>
    <t>MD2</t>
  </si>
  <si>
    <t>MBD1</t>
  </si>
  <si>
    <t>BD1</t>
  </si>
  <si>
    <t>CC_POND_OUT</t>
  </si>
  <si>
    <t>SMD DOWN</t>
  </si>
  <si>
    <t>Standards 150821</t>
  </si>
  <si>
    <t>y = 0.0002x + 0.0381</t>
  </si>
  <si>
    <t>range=1</t>
  </si>
  <si>
    <t>Pressure (kpa)</t>
  </si>
  <si>
    <t>Mass of C injected</t>
  </si>
  <si>
    <r>
      <t>C</t>
    </r>
    <r>
      <rPr>
        <vertAlign val="subscript"/>
        <sz val="11"/>
        <color theme="1"/>
        <rFont val="Arial"/>
        <family val="2"/>
      </rPr>
      <t>µ</t>
    </r>
    <r>
      <rPr>
        <vertAlign val="subscript"/>
        <sz val="11"/>
        <color theme="1"/>
        <rFont val="Calibri"/>
        <family val="2"/>
      </rPr>
      <t>mol/L</t>
    </r>
  </si>
  <si>
    <t>y=0.0002x+0.0054</t>
  </si>
  <si>
    <t>SMD_POND_7_deep</t>
  </si>
  <si>
    <t>SMD_POND_1_deep</t>
  </si>
  <si>
    <t>SMD_POND_2_deep</t>
  </si>
  <si>
    <t>SMD_POND_6</t>
  </si>
  <si>
    <t>SMD_POND_8_deep</t>
  </si>
  <si>
    <t>SMD_POND_6_deep</t>
  </si>
  <si>
    <t>SMD_POND_2</t>
  </si>
  <si>
    <t>SMD_POND_5</t>
  </si>
  <si>
    <t>SMD_POND_1</t>
  </si>
  <si>
    <t>SMD_POND_3</t>
  </si>
  <si>
    <t>SMD_POND_3_deep</t>
  </si>
  <si>
    <t>SMD_POND_5_deep</t>
  </si>
  <si>
    <t>SMD_POND_9_deep</t>
  </si>
  <si>
    <t>SMD_POND_10</t>
  </si>
  <si>
    <t>SMD_POND_4</t>
  </si>
  <si>
    <t>SMD_POND_4_deep</t>
  </si>
  <si>
    <t>SMD_POND_9</t>
  </si>
  <si>
    <t>SMD_POND_7</t>
  </si>
  <si>
    <t>SMD_POND_10_deep</t>
  </si>
  <si>
    <t>Standards 160621</t>
  </si>
  <si>
    <t>y = 0.0002x + 0.0026</t>
  </si>
  <si>
    <t>SMD_POND_8</t>
  </si>
  <si>
    <t>CCBP_3</t>
  </si>
  <si>
    <t>CCBP_2</t>
  </si>
  <si>
    <t>CCBP_4</t>
  </si>
  <si>
    <t>CCBP_5</t>
  </si>
  <si>
    <t>CCBP_6</t>
  </si>
  <si>
    <t>CCBP_1</t>
  </si>
  <si>
    <t>RANGE=10</t>
  </si>
  <si>
    <t>RANGE=100</t>
  </si>
  <si>
    <t>Standards 160707</t>
  </si>
  <si>
    <t>y = 0.0003x + 0.0109</t>
  </si>
  <si>
    <t>Standards 160715</t>
  </si>
  <si>
    <t>y = 0.0002x + 0.0097</t>
  </si>
  <si>
    <t>Standards 160720</t>
  </si>
  <si>
    <t>y = 0.0002x + 0.0117</t>
  </si>
  <si>
    <t>Standards 160610</t>
  </si>
  <si>
    <t>check values and units!!!!</t>
  </si>
  <si>
    <t>Temp (°C)</t>
  </si>
  <si>
    <t>Cppm (ppm)</t>
  </si>
  <si>
    <t>Cµmol/mL</t>
  </si>
  <si>
    <t>y = 0.0002x + 0.0013</t>
  </si>
  <si>
    <t>Pressure (ATM)</t>
  </si>
  <si>
    <t>RANGE=1</t>
  </si>
  <si>
    <t>Range 1 for samples</t>
  </si>
  <si>
    <t>Range 10 for samples</t>
  </si>
  <si>
    <t>Samples were run at range 10</t>
  </si>
  <si>
    <t>Standards run at range 10^2</t>
  </si>
  <si>
    <t>Samples run at range 1</t>
  </si>
  <si>
    <t>Standards 160727</t>
  </si>
  <si>
    <t>Standards 160811</t>
  </si>
  <si>
    <t>RANGE=10^2</t>
  </si>
  <si>
    <t>Sample run at range 10</t>
  </si>
  <si>
    <t>Sample run at range 10^2</t>
  </si>
  <si>
    <t>y = 0.0002x + 0.0016</t>
  </si>
  <si>
    <t>ppm - use concentration of standards</t>
  </si>
  <si>
    <t xml:space="preserve"> </t>
  </si>
  <si>
    <t>Range</t>
  </si>
  <si>
    <t>Range=10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</si>
</sst>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0" xfId="0" applyBorder="1"/>
    <xf numFmtId="2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10" xfId="0" applyNumberFormat="1" applyBorder="1"/>
    <xf numFmtId="2" fontId="1" fillId="0" borderId="0" xfId="0" applyNumberFormat="1" applyFont="1"/>
    <xf numFmtId="2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2" fontId="0" fillId="0" borderId="10" xfId="0" applyNumberForma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2" fontId="1" fillId="0" borderId="11" xfId="0" applyNumberFormat="1" applyFont="1" applyBorder="1"/>
    <xf numFmtId="0" fontId="1" fillId="0" borderId="11" xfId="0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0" fontId="0" fillId="0" borderId="11" xfId="0" applyBorder="1"/>
    <xf numFmtId="14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0" fontId="0" fillId="0" borderId="10" xfId="0" applyNumberFormat="1" applyBorder="1"/>
    <xf numFmtId="14" fontId="0" fillId="0" borderId="10" xfId="0" applyNumberFormat="1" applyBorder="1" applyAlignment="1">
      <alignment horizontal="left"/>
    </xf>
    <xf numFmtId="1" fontId="1" fillId="0" borderId="11" xfId="0" applyNumberFormat="1" applyFont="1" applyBorder="1"/>
    <xf numFmtId="1" fontId="0" fillId="0" borderId="0" xfId="0" applyNumberFormat="1"/>
    <xf numFmtId="1" fontId="0" fillId="0" borderId="10" xfId="0" applyNumberFormat="1" applyBorder="1"/>
    <xf numFmtId="0" fontId="1" fillId="0" borderId="10" xfId="0" applyFont="1" applyBorder="1"/>
    <xf numFmtId="1" fontId="0" fillId="0" borderId="11" xfId="0" applyNumberFormat="1" applyFont="1" applyBorder="1"/>
    <xf numFmtId="0" fontId="1" fillId="0" borderId="12" xfId="0" applyFont="1" applyBorder="1"/>
    <xf numFmtId="0" fontId="0" fillId="0" borderId="0" xfId="0" applyFont="1"/>
    <xf numFmtId="16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13" xfId="0" applyBorder="1" applyAlignment="1">
      <alignment horizontal="left"/>
    </xf>
    <xf numFmtId="0" fontId="0" fillId="0" borderId="13" xfId="0" applyBorder="1"/>
    <xf numFmtId="1" fontId="0" fillId="0" borderId="13" xfId="0" applyNumberFormat="1" applyBorder="1"/>
    <xf numFmtId="2" fontId="0" fillId="0" borderId="13" xfId="0" applyNumberFormat="1" applyBorder="1"/>
    <xf numFmtId="0" fontId="0" fillId="0" borderId="0" xfId="0" applyFill="1"/>
    <xf numFmtId="0" fontId="0" fillId="2" borderId="0" xfId="0" applyFill="1"/>
    <xf numFmtId="2" fontId="0" fillId="0" borderId="0" xfId="0" applyNumberFormat="1" applyFont="1"/>
    <xf numFmtId="0" fontId="0" fillId="0" borderId="0" xfId="0" applyFont="1" applyAlignment="1">
      <alignment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13" xfId="0" applyNumberFormat="1" applyBorder="1" applyAlignment="1">
      <alignment horizontal="left"/>
    </xf>
    <xf numFmtId="14" fontId="1" fillId="0" borderId="10" xfId="0" applyNumberFormat="1" applyFont="1" applyBorder="1" applyAlignment="1">
      <alignment horizontal="left"/>
    </xf>
    <xf numFmtId="2" fontId="1" fillId="0" borderId="10" xfId="0" applyNumberFormat="1" applyFont="1" applyBorder="1"/>
    <xf numFmtId="0" fontId="1" fillId="0" borderId="10" xfId="0" applyFont="1" applyBorder="1" applyAlignment="1">
      <alignment wrapText="1"/>
    </xf>
    <xf numFmtId="2" fontId="1" fillId="0" borderId="10" xfId="0" applyNumberFormat="1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14" fontId="1" fillId="0" borderId="11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Alignment="1">
      <alignment wrapText="1"/>
    </xf>
    <xf numFmtId="0" fontId="0" fillId="0" borderId="0" xfId="0" applyFill="1" applyBorder="1"/>
    <xf numFmtId="0" fontId="0" fillId="0" borderId="11" xfId="0" applyFont="1" applyBorder="1"/>
    <xf numFmtId="0" fontId="1" fillId="2" borderId="12" xfId="0" applyFont="1" applyFill="1" applyBorder="1"/>
    <xf numFmtId="14" fontId="0" fillId="0" borderId="0" xfId="0" applyNumberFormat="1" applyBorder="1" applyAlignment="1">
      <alignment horizontal="left"/>
    </xf>
    <xf numFmtId="20" fontId="0" fillId="0" borderId="0" xfId="0" applyNumberFormat="1" applyBorder="1"/>
    <xf numFmtId="164" fontId="0" fillId="0" borderId="10" xfId="0" applyNumberForma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151002 -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Curves'!$B$55:$B$60</c:f>
              <c:numCache>
                <c:formatCode>0.00</c:formatCode>
                <c:ptCount val="6"/>
                <c:pt idx="0">
                  <c:v>181.44666666666669</c:v>
                </c:pt>
                <c:pt idx="1">
                  <c:v>605.42333333333329</c:v>
                </c:pt>
                <c:pt idx="2">
                  <c:v>1075.8333333333333</c:v>
                </c:pt>
                <c:pt idx="3">
                  <c:v>1419.6000000000001</c:v>
                </c:pt>
                <c:pt idx="4">
                  <c:v>1866.2</c:v>
                </c:pt>
                <c:pt idx="5">
                  <c:v>2795.3333333333335</c:v>
                </c:pt>
              </c:numCache>
            </c:numRef>
          </c:xVal>
          <c:yVal>
            <c:numRef>
              <c:f>'CO2 Standard Curves'!$C$55:$C$60</c:f>
              <c:numCache>
                <c:formatCode>General</c:formatCode>
                <c:ptCount val="6"/>
                <c:pt idx="0">
                  <c:v>3.9960642369420908E-2</c:v>
                </c:pt>
                <c:pt idx="1">
                  <c:v>0.11988192710826273</c:v>
                </c:pt>
                <c:pt idx="2">
                  <c:v>0.19980321184710453</c:v>
                </c:pt>
                <c:pt idx="3">
                  <c:v>0.27972449658594634</c:v>
                </c:pt>
                <c:pt idx="4">
                  <c:v>0.39960642369420907</c:v>
                </c:pt>
                <c:pt idx="5">
                  <c:v>0.59940963554131366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0912"/>
        <c:axId val="171283584"/>
      </c:scatterChart>
      <c:valAx>
        <c:axId val="17127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283584"/>
        <c:crosses val="autoZero"/>
        <c:crossBetween val="midCat"/>
      </c:valAx>
      <c:valAx>
        <c:axId val="17128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27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160621 - Standards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4.5963473315835522E-2"/>
                  <c:y val="0.47491251093613296"/>
                </c:manualLayout>
              </c:layout>
              <c:numFmt formatCode="General" sourceLinked="0"/>
            </c:trendlineLbl>
          </c:trendline>
          <c:xVal>
            <c:numRef>
              <c:f>'CO2 Standard Curves'!$B$159:$B$163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538.64</c:v>
                </c:pt>
                <c:pt idx="2">
                  <c:v>987.51</c:v>
                </c:pt>
                <c:pt idx="3">
                  <c:v>1315.2</c:v>
                </c:pt>
                <c:pt idx="4">
                  <c:v>1857.2</c:v>
                </c:pt>
              </c:numCache>
            </c:numRef>
          </c:xVal>
          <c:yVal>
            <c:numRef>
              <c:f>'CO2 Standard Curves'!$C$159:$C$163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0448"/>
        <c:axId val="168202240"/>
      </c:scatterChart>
      <c:valAx>
        <c:axId val="1682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02240"/>
        <c:crosses val="autoZero"/>
        <c:crossBetween val="midCat"/>
      </c:valAx>
      <c:valAx>
        <c:axId val="16820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2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160707-Standards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871172353455818E-2"/>
                  <c:y val="0.41691200058326044"/>
                </c:manualLayout>
              </c:layout>
              <c:numFmt formatCode="General" sourceLinked="0"/>
            </c:trendlineLbl>
          </c:trendline>
          <c:xVal>
            <c:numRef>
              <c:f>'CO2 Standard Curves'!$B$180:$B$184</c:f>
              <c:numCache>
                <c:formatCode>General</c:formatCode>
                <c:ptCount val="5"/>
                <c:pt idx="0">
                  <c:v>68.313000000000002</c:v>
                </c:pt>
                <c:pt idx="1">
                  <c:v>551.42999999999995</c:v>
                </c:pt>
                <c:pt idx="2">
                  <c:v>663.34</c:v>
                </c:pt>
                <c:pt idx="3">
                  <c:v>1128.4000000000001</c:v>
                </c:pt>
                <c:pt idx="4">
                  <c:v>1483</c:v>
                </c:pt>
              </c:numCache>
            </c:numRef>
          </c:xVal>
          <c:yVal>
            <c:numRef>
              <c:f>'CO2 Standard Curves'!$C$180:$C$184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9008"/>
        <c:axId val="168220544"/>
      </c:scatterChart>
      <c:valAx>
        <c:axId val="1682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20544"/>
        <c:crosses val="autoZero"/>
        <c:crossBetween val="midCat"/>
      </c:valAx>
      <c:valAx>
        <c:axId val="16822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21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160715- Standards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3085739282589688E-2"/>
          <c:y val="6.5289442986293383E-2"/>
          <c:w val="0.848192038495188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84070428696413E-2"/>
                  <c:y val="0.5365624088655585"/>
                </c:manualLayout>
              </c:layout>
              <c:numFmt formatCode="General" sourceLinked="0"/>
            </c:trendlineLbl>
          </c:trendline>
          <c:xVal>
            <c:numRef>
              <c:f>'CO2 Standard Curves'!$B$198:$B$202</c:f>
              <c:numCache>
                <c:formatCode>General</c:formatCode>
                <c:ptCount val="5"/>
                <c:pt idx="0">
                  <c:v>135.12</c:v>
                </c:pt>
                <c:pt idx="1">
                  <c:v>521.46</c:v>
                </c:pt>
                <c:pt idx="2">
                  <c:v>873.26</c:v>
                </c:pt>
                <c:pt idx="3">
                  <c:v>1064.8</c:v>
                </c:pt>
                <c:pt idx="4">
                  <c:v>1754.5</c:v>
                </c:pt>
              </c:numCache>
            </c:numRef>
          </c:xVal>
          <c:yVal>
            <c:numRef>
              <c:f>'CO2 Standard Curves'!$C$198:$C$202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3408"/>
        <c:axId val="169239296"/>
      </c:scatterChart>
      <c:valAx>
        <c:axId val="169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39296"/>
        <c:crosses val="autoZero"/>
        <c:crossBetween val="midCat"/>
      </c:valAx>
      <c:valAx>
        <c:axId val="16923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3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160720-Standards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635039370078741"/>
                  <c:y val="0.57855351414406531"/>
                </c:manualLayout>
              </c:layout>
              <c:numFmt formatCode="General" sourceLinked="0"/>
            </c:trendlineLbl>
          </c:trendline>
          <c:xVal>
            <c:numRef>
              <c:f>'CO2 Standard Curves'!$B$215:$B$219</c:f>
              <c:numCache>
                <c:formatCode>General</c:formatCode>
                <c:ptCount val="5"/>
                <c:pt idx="0">
                  <c:v>166.4</c:v>
                </c:pt>
                <c:pt idx="1">
                  <c:v>491.83</c:v>
                </c:pt>
                <c:pt idx="2">
                  <c:v>767.82</c:v>
                </c:pt>
                <c:pt idx="3">
                  <c:v>1299</c:v>
                </c:pt>
                <c:pt idx="4">
                  <c:v>1752.8</c:v>
                </c:pt>
              </c:numCache>
            </c:numRef>
          </c:xVal>
          <c:yVal>
            <c:numRef>
              <c:f>'CO2 Standard Curves'!$C$215:$C$219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1968"/>
        <c:axId val="169253504"/>
      </c:scatterChart>
      <c:valAx>
        <c:axId val="169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53504"/>
        <c:crosses val="autoZero"/>
        <c:crossBetween val="midCat"/>
      </c:valAx>
      <c:valAx>
        <c:axId val="16925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5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160727-Standards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6250656167978996E-2"/>
                  <c:y val="0.35600685331000292"/>
                </c:manualLayout>
              </c:layout>
              <c:numFmt formatCode="General" sourceLinked="0"/>
            </c:trendlineLbl>
          </c:trendline>
          <c:xVal>
            <c:numRef>
              <c:f>'CO2 Standard Curves'!$B$230:$B$234</c:f>
              <c:numCache>
                <c:formatCode>0.00</c:formatCode>
                <c:ptCount val="5"/>
                <c:pt idx="0">
                  <c:v>170.42</c:v>
                </c:pt>
                <c:pt idx="1">
                  <c:v>540.87</c:v>
                </c:pt>
                <c:pt idx="2">
                  <c:v>904.66</c:v>
                </c:pt>
                <c:pt idx="3">
                  <c:v>1244.8</c:v>
                </c:pt>
                <c:pt idx="4">
                  <c:v>1802.2</c:v>
                </c:pt>
              </c:numCache>
            </c:numRef>
          </c:xVal>
          <c:yVal>
            <c:numRef>
              <c:f>'CO2 Standard Curves'!$C$230:$C$234</c:f>
              <c:numCache>
                <c:formatCode>General</c:formatCode>
                <c:ptCount val="5"/>
                <c:pt idx="0">
                  <c:v>4.020088671232324E-2</c:v>
                </c:pt>
                <c:pt idx="1">
                  <c:v>0.12060266013696971</c:v>
                </c:pt>
                <c:pt idx="2">
                  <c:v>0.20100443356161621</c:v>
                </c:pt>
                <c:pt idx="3">
                  <c:v>0.28140620698626267</c:v>
                </c:pt>
                <c:pt idx="4">
                  <c:v>0.40200886712323242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7136"/>
        <c:axId val="171053824"/>
      </c:scatterChart>
      <c:valAx>
        <c:axId val="1693071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71053824"/>
        <c:crosses val="autoZero"/>
        <c:crossBetween val="midCat"/>
      </c:valAx>
      <c:valAx>
        <c:axId val="17105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3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160811-Standards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12736220472441"/>
                  <c:y val="0.38947433654126568"/>
                </c:manualLayout>
              </c:layout>
              <c:numFmt formatCode="General" sourceLinked="0"/>
            </c:trendlineLbl>
          </c:trendline>
          <c:xVal>
            <c:numRef>
              <c:f>'CO2 Standard Curves'!$B$246:$B$250</c:f>
              <c:numCache>
                <c:formatCode>0.00</c:formatCode>
                <c:ptCount val="5"/>
                <c:pt idx="0">
                  <c:v>151.75</c:v>
                </c:pt>
                <c:pt idx="1">
                  <c:v>543.09</c:v>
                </c:pt>
                <c:pt idx="2">
                  <c:v>889.26</c:v>
                </c:pt>
                <c:pt idx="3">
                  <c:v>1235.07</c:v>
                </c:pt>
                <c:pt idx="4">
                  <c:v>1758</c:v>
                </c:pt>
              </c:numCache>
            </c:numRef>
          </c:xVal>
          <c:yVal>
            <c:numRef>
              <c:f>'CO2 Standard Curves'!$C$246:$C$250</c:f>
              <c:numCache>
                <c:formatCode>General</c:formatCode>
                <c:ptCount val="5"/>
                <c:pt idx="0">
                  <c:v>4.0076945022223302E-2</c:v>
                </c:pt>
                <c:pt idx="1">
                  <c:v>0.1202308350666699</c:v>
                </c:pt>
                <c:pt idx="2">
                  <c:v>0.20038472511111652</c:v>
                </c:pt>
                <c:pt idx="3">
                  <c:v>0.28053861515556311</c:v>
                </c:pt>
                <c:pt idx="4">
                  <c:v>0.40076945022223304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4912"/>
        <c:axId val="171256448"/>
      </c:scatterChart>
      <c:valAx>
        <c:axId val="171254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256448"/>
        <c:crosses val="autoZero"/>
        <c:crossBetween val="midCat"/>
      </c:valAx>
      <c:valAx>
        <c:axId val="17125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2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151028 -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Curves'!$B$91:$B$95</c:f>
              <c:numCache>
                <c:formatCode>General</c:formatCode>
                <c:ptCount val="5"/>
                <c:pt idx="0">
                  <c:v>77.697000000000003</c:v>
                </c:pt>
                <c:pt idx="1">
                  <c:v>527.1</c:v>
                </c:pt>
                <c:pt idx="2">
                  <c:v>1056</c:v>
                </c:pt>
                <c:pt idx="3">
                  <c:v>1493.3</c:v>
                </c:pt>
                <c:pt idx="4">
                  <c:v>2170.9</c:v>
                </c:pt>
              </c:numCache>
            </c:numRef>
          </c:xVal>
          <c:yVal>
            <c:numRef>
              <c:f>'CO2 Standard Curves'!$C$91:$C$95</c:f>
              <c:numCache>
                <c:formatCode>General</c:formatCode>
                <c:ptCount val="5"/>
                <c:pt idx="0">
                  <c:v>4.0264438579907053E-2</c:v>
                </c:pt>
                <c:pt idx="1">
                  <c:v>0.12079331573972116</c:v>
                </c:pt>
                <c:pt idx="2">
                  <c:v>0.20132219289953526</c:v>
                </c:pt>
                <c:pt idx="3">
                  <c:v>0.2818510700593494</c:v>
                </c:pt>
                <c:pt idx="4">
                  <c:v>0.40264438579907053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736"/>
        <c:axId val="188646912"/>
      </c:scatterChart>
      <c:valAx>
        <c:axId val="1753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46912"/>
        <c:crosses val="autoZero"/>
        <c:crossBetween val="midCat"/>
      </c:valAx>
      <c:valAx>
        <c:axId val="18864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3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151118 -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Curves'!$B$109:$B$113</c:f>
              <c:numCache>
                <c:formatCode>General</c:formatCode>
                <c:ptCount val="5"/>
                <c:pt idx="0">
                  <c:v>225.01</c:v>
                </c:pt>
                <c:pt idx="1">
                  <c:v>703.46</c:v>
                </c:pt>
                <c:pt idx="2">
                  <c:v>1225.5</c:v>
                </c:pt>
                <c:pt idx="3">
                  <c:v>1639.8</c:v>
                </c:pt>
                <c:pt idx="4">
                  <c:v>2402.1</c:v>
                </c:pt>
              </c:numCache>
            </c:numRef>
          </c:xVal>
          <c:yVal>
            <c:numRef>
              <c:f>'CO2 Standard Curves'!$C$109:$C$113</c:f>
              <c:numCache>
                <c:formatCode>General</c:formatCode>
                <c:ptCount val="5"/>
                <c:pt idx="0">
                  <c:v>4.0435486279877399E-2</c:v>
                </c:pt>
                <c:pt idx="1">
                  <c:v>0.1213064588396322</c:v>
                </c:pt>
                <c:pt idx="2">
                  <c:v>0.20217743139938699</c:v>
                </c:pt>
                <c:pt idx="3">
                  <c:v>0.28304840395914177</c:v>
                </c:pt>
                <c:pt idx="4">
                  <c:v>0.40435486279877397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3952"/>
        <c:axId val="202495488"/>
      </c:scatterChart>
      <c:valAx>
        <c:axId val="2024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5488"/>
        <c:crosses val="autoZero"/>
        <c:crossBetween val="midCat"/>
      </c:valAx>
      <c:valAx>
        <c:axId val="20249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49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160311 -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Curves'!$B$127:$B$131</c:f>
              <c:numCache>
                <c:formatCode>General</c:formatCode>
                <c:ptCount val="5"/>
                <c:pt idx="0">
                  <c:v>240.58</c:v>
                </c:pt>
                <c:pt idx="1">
                  <c:v>703.85</c:v>
                </c:pt>
                <c:pt idx="2">
                  <c:v>1089.0999999999999</c:v>
                </c:pt>
                <c:pt idx="3">
                  <c:v>1688.7</c:v>
                </c:pt>
                <c:pt idx="4">
                  <c:v>2264</c:v>
                </c:pt>
              </c:numCache>
            </c:numRef>
          </c:xVal>
          <c:yVal>
            <c:numRef>
              <c:f>'CO2 Standard Curves'!$C$127:$C$131</c:f>
              <c:numCache>
                <c:formatCode>General</c:formatCode>
                <c:ptCount val="5"/>
                <c:pt idx="0">
                  <c:v>4.0156620857257547E-2</c:v>
                </c:pt>
                <c:pt idx="1">
                  <c:v>0.12046986257177264</c:v>
                </c:pt>
                <c:pt idx="2">
                  <c:v>0.20078310428628773</c:v>
                </c:pt>
                <c:pt idx="3">
                  <c:v>0.2810963460008028</c:v>
                </c:pt>
                <c:pt idx="4">
                  <c:v>0.40156620857257547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9728"/>
        <c:axId val="165931264"/>
      </c:scatterChart>
      <c:valAx>
        <c:axId val="165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31264"/>
        <c:crosses val="autoZero"/>
        <c:crossBetween val="midCat"/>
      </c:valAx>
      <c:valAx>
        <c:axId val="1659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92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151014 -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Curves'!$B$74:$B$79</c:f>
              <c:numCache>
                <c:formatCode>0.00</c:formatCode>
                <c:ptCount val="6"/>
                <c:pt idx="0">
                  <c:v>181.44666666666669</c:v>
                </c:pt>
                <c:pt idx="1">
                  <c:v>605.42333333333329</c:v>
                </c:pt>
                <c:pt idx="2">
                  <c:v>1075.8333333333333</c:v>
                </c:pt>
                <c:pt idx="3">
                  <c:v>1419.6000000000001</c:v>
                </c:pt>
                <c:pt idx="4">
                  <c:v>1866.2</c:v>
                </c:pt>
                <c:pt idx="5">
                  <c:v>2795.3333333333335</c:v>
                </c:pt>
              </c:numCache>
            </c:numRef>
          </c:xVal>
          <c:yVal>
            <c:numRef>
              <c:f>'CO2 Standard Curves'!$C$74:$C$79</c:f>
              <c:numCache>
                <c:formatCode>General</c:formatCode>
                <c:ptCount val="6"/>
                <c:pt idx="0">
                  <c:v>3.9960642369420908E-2</c:v>
                </c:pt>
                <c:pt idx="1">
                  <c:v>0.11988192710826273</c:v>
                </c:pt>
                <c:pt idx="2">
                  <c:v>0.19980321184710453</c:v>
                </c:pt>
                <c:pt idx="3">
                  <c:v>0.27972449658594634</c:v>
                </c:pt>
                <c:pt idx="4">
                  <c:v>0.39960642369420907</c:v>
                </c:pt>
                <c:pt idx="5">
                  <c:v>0.59940963554131366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2528"/>
        <c:axId val="168108416"/>
      </c:scatterChart>
      <c:valAx>
        <c:axId val="168102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08416"/>
        <c:crosses val="autoZero"/>
        <c:crossBetween val="midCat"/>
      </c:valAx>
      <c:valAx>
        <c:axId val="16810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0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150724 -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Curves'!$B$3:$B$8</c:f>
              <c:numCache>
                <c:formatCode>0.00</c:formatCode>
                <c:ptCount val="6"/>
                <c:pt idx="0">
                  <c:v>135.35333333333332</c:v>
                </c:pt>
                <c:pt idx="1">
                  <c:v>501.07</c:v>
                </c:pt>
                <c:pt idx="2">
                  <c:v>896.10666666666668</c:v>
                </c:pt>
                <c:pt idx="3">
                  <c:v>1283.1333333333332</c:v>
                </c:pt>
                <c:pt idx="4">
                  <c:v>1856.4666666666665</c:v>
                </c:pt>
                <c:pt idx="5">
                  <c:v>3292.1999999999994</c:v>
                </c:pt>
              </c:numCache>
            </c:numRef>
          </c:xVal>
          <c:yVal>
            <c:numRef>
              <c:f>'CO2 Standard Curves'!$C$3:$C$8</c:f>
              <c:numCache>
                <c:formatCode>General</c:formatCode>
                <c:ptCount val="6"/>
                <c:pt idx="0">
                  <c:v>4.0245605569487503E-2</c:v>
                </c:pt>
                <c:pt idx="1">
                  <c:v>0.12073681670846251</c:v>
                </c:pt>
                <c:pt idx="2">
                  <c:v>0.20122802784743751</c:v>
                </c:pt>
                <c:pt idx="3">
                  <c:v>0.28171923898641249</c:v>
                </c:pt>
                <c:pt idx="4">
                  <c:v>0.40245605569487503</c:v>
                </c:pt>
                <c:pt idx="5">
                  <c:v>0.60368408354231251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6992"/>
        <c:axId val="168118528"/>
      </c:scatterChart>
      <c:valAx>
        <c:axId val="168116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18528"/>
        <c:crosses val="autoZero"/>
        <c:crossBetween val="midCat"/>
      </c:valAx>
      <c:valAx>
        <c:axId val="16811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1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150817 -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Curves'!$B$20:$B$25</c:f>
              <c:numCache>
                <c:formatCode>0.00</c:formatCode>
                <c:ptCount val="6"/>
                <c:pt idx="0">
                  <c:v>138.77000000000001</c:v>
                </c:pt>
                <c:pt idx="1">
                  <c:v>539.65333333333331</c:v>
                </c:pt>
                <c:pt idx="2">
                  <c:v>884.38000000000011</c:v>
                </c:pt>
                <c:pt idx="3">
                  <c:v>1265.2666666666667</c:v>
                </c:pt>
                <c:pt idx="4">
                  <c:v>1796.8999999999999</c:v>
                </c:pt>
                <c:pt idx="5">
                  <c:v>3315.5333333333328</c:v>
                </c:pt>
              </c:numCache>
            </c:numRef>
          </c:xVal>
          <c:yVal>
            <c:numRef>
              <c:f>'CO2 Standard Curves'!$C$20:$C$25</c:f>
              <c:numCache>
                <c:formatCode>General</c:formatCode>
                <c:ptCount val="6"/>
                <c:pt idx="0">
                  <c:v>4.0189003131873714E-2</c:v>
                </c:pt>
                <c:pt idx="1">
                  <c:v>0.12056700939562115</c:v>
                </c:pt>
                <c:pt idx="2">
                  <c:v>0.20094501565936856</c:v>
                </c:pt>
                <c:pt idx="3">
                  <c:v>0.28132302192311598</c:v>
                </c:pt>
                <c:pt idx="4">
                  <c:v>0.40189003131873713</c:v>
                </c:pt>
                <c:pt idx="5">
                  <c:v>0.60283504697810575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7104"/>
        <c:axId val="168132992"/>
      </c:scatterChart>
      <c:valAx>
        <c:axId val="168127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32992"/>
        <c:crosses val="autoZero"/>
        <c:crossBetween val="midCat"/>
      </c:valAx>
      <c:valAx>
        <c:axId val="16813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150821 -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Curves'!$B$37:$B$42</c:f>
              <c:numCache>
                <c:formatCode>0.00</c:formatCode>
                <c:ptCount val="6"/>
                <c:pt idx="0">
                  <c:v>138.77000000000001</c:v>
                </c:pt>
                <c:pt idx="1">
                  <c:v>539.65333333333331</c:v>
                </c:pt>
                <c:pt idx="2">
                  <c:v>884.38000000000011</c:v>
                </c:pt>
                <c:pt idx="3">
                  <c:v>1265.2666666666667</c:v>
                </c:pt>
                <c:pt idx="4">
                  <c:v>1796.8999999999999</c:v>
                </c:pt>
                <c:pt idx="5">
                  <c:v>3315.5333333333328</c:v>
                </c:pt>
              </c:numCache>
            </c:numRef>
          </c:xVal>
          <c:yVal>
            <c:numRef>
              <c:f>'CO2 Standard Curves'!$C$37:$C$42</c:f>
              <c:numCache>
                <c:formatCode>General</c:formatCode>
                <c:ptCount val="6"/>
                <c:pt idx="0">
                  <c:v>4.0104817416062033E-2</c:v>
                </c:pt>
                <c:pt idx="1">
                  <c:v>0.1203144522481861</c:v>
                </c:pt>
                <c:pt idx="2">
                  <c:v>0.20052408708031016</c:v>
                </c:pt>
                <c:pt idx="3">
                  <c:v>0.28073372191243423</c:v>
                </c:pt>
                <c:pt idx="4">
                  <c:v>0.40104817416062033</c:v>
                </c:pt>
                <c:pt idx="5">
                  <c:v>0.60157226124093044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5664"/>
        <c:axId val="168147200"/>
      </c:scatterChart>
      <c:valAx>
        <c:axId val="168145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47200"/>
        <c:crosses val="autoZero"/>
        <c:crossBetween val="midCat"/>
      </c:valAx>
      <c:valAx>
        <c:axId val="16814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4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160610 - Standards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3085739282589688E-2"/>
          <c:y val="5.1400554097404488E-2"/>
          <c:w val="0.7029429133858268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5281714785651793"/>
                  <c:y val="0.34747630504520266"/>
                </c:manualLayout>
              </c:layout>
              <c:numFmt formatCode="General" sourceLinked="0"/>
            </c:trendlineLbl>
          </c:trendline>
          <c:xVal>
            <c:numRef>
              <c:f>'CO2 Standard Curves'!$B$142:$B$146</c:f>
              <c:numCache>
                <c:formatCode>General</c:formatCode>
                <c:ptCount val="5"/>
                <c:pt idx="0">
                  <c:v>153.63999999999999</c:v>
                </c:pt>
                <c:pt idx="1">
                  <c:v>534.78</c:v>
                </c:pt>
                <c:pt idx="2">
                  <c:v>947.7</c:v>
                </c:pt>
                <c:pt idx="3">
                  <c:v>1262.2</c:v>
                </c:pt>
                <c:pt idx="4">
                  <c:v>1850</c:v>
                </c:pt>
              </c:numCache>
            </c:numRef>
          </c:xVal>
          <c:yVal>
            <c:numRef>
              <c:f>'CO2 Standard Curves'!$C$142:$C$146</c:f>
              <c:numCache>
                <c:formatCode>General</c:formatCode>
                <c:ptCount val="5"/>
                <c:pt idx="0">
                  <c:v>3.9853851230043445E-2</c:v>
                </c:pt>
                <c:pt idx="1">
                  <c:v>0.11956155369013033</c:v>
                </c:pt>
                <c:pt idx="2">
                  <c:v>0.19926925615021723</c:v>
                </c:pt>
                <c:pt idx="3">
                  <c:v>0.27897695861030414</c:v>
                </c:pt>
                <c:pt idx="4">
                  <c:v>0.39853851230043447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8832"/>
        <c:axId val="168174720"/>
      </c:scatterChart>
      <c:valAx>
        <c:axId val="168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74720"/>
        <c:crosses val="autoZero"/>
        <c:crossBetween val="midCat"/>
      </c:valAx>
      <c:valAx>
        <c:axId val="16817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52</xdr:row>
      <xdr:rowOff>148590</xdr:rowOff>
    </xdr:from>
    <xdr:to>
      <xdr:col>14</xdr:col>
      <xdr:colOff>297180</xdr:colOff>
      <xdr:row>66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87</xdr:row>
      <xdr:rowOff>160020</xdr:rowOff>
    </xdr:from>
    <xdr:to>
      <xdr:col>14</xdr:col>
      <xdr:colOff>236220</xdr:colOff>
      <xdr:row>102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105</xdr:row>
      <xdr:rowOff>22860</xdr:rowOff>
    </xdr:from>
    <xdr:to>
      <xdr:col>14</xdr:col>
      <xdr:colOff>205740</xdr:colOff>
      <xdr:row>119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123</xdr:row>
      <xdr:rowOff>60960</xdr:rowOff>
    </xdr:from>
    <xdr:to>
      <xdr:col>14</xdr:col>
      <xdr:colOff>152400</xdr:colOff>
      <xdr:row>138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548640</xdr:colOff>
      <xdr:row>70</xdr:row>
      <xdr:rowOff>144780</xdr:rowOff>
    </xdr:from>
    <xdr:to>
      <xdr:col>14</xdr:col>
      <xdr:colOff>243840</xdr:colOff>
      <xdr:row>84</xdr:row>
      <xdr:rowOff>163830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180975</xdr:rowOff>
    </xdr:from>
    <xdr:to>
      <xdr:col>14</xdr:col>
      <xdr:colOff>142875</xdr:colOff>
      <xdr:row>154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157</xdr:row>
      <xdr:rowOff>19050</xdr:rowOff>
    </xdr:from>
    <xdr:to>
      <xdr:col>14</xdr:col>
      <xdr:colOff>133350</xdr:colOff>
      <xdr:row>171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200025</xdr:colOff>
      <xdr:row>174</xdr:row>
      <xdr:rowOff>57150</xdr:rowOff>
    </xdr:from>
    <xdr:to>
      <xdr:col>14</xdr:col>
      <xdr:colOff>504825</xdr:colOff>
      <xdr:row>188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193</xdr:row>
      <xdr:rowOff>152400</xdr:rowOff>
    </xdr:from>
    <xdr:to>
      <xdr:col>14</xdr:col>
      <xdr:colOff>571500</xdr:colOff>
      <xdr:row>207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533400</xdr:colOff>
      <xdr:row>210</xdr:row>
      <xdr:rowOff>152400</xdr:rowOff>
    </xdr:from>
    <xdr:to>
      <xdr:col>14</xdr:col>
      <xdr:colOff>228600</xdr:colOff>
      <xdr:row>224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47625</xdr:colOff>
      <xdr:row>225</xdr:row>
      <xdr:rowOff>152400</xdr:rowOff>
    </xdr:from>
    <xdr:to>
      <xdr:col>14</xdr:col>
      <xdr:colOff>352425</xdr:colOff>
      <xdr:row>240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66675</xdr:colOff>
      <xdr:row>241</xdr:row>
      <xdr:rowOff>0</xdr:rowOff>
    </xdr:from>
    <xdr:to>
      <xdr:col>14</xdr:col>
      <xdr:colOff>371475</xdr:colOff>
      <xdr:row>255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4"/>
  <sheetViews>
    <sheetView tabSelected="1" topLeftCell="B1" zoomScaleNormal="100" workbookViewId="0">
      <pane ySplit="1" topLeftCell="A286" activePane="bottomLeft" state="frozen"/>
      <selection pane="bottomLeft" activeCell="E307" sqref="E307"/>
    </sheetView>
  </sheetViews>
  <sheetFormatPr defaultRowHeight="15" x14ac:dyDescent="0.25"/>
  <cols>
    <col min="1" max="1" width="11.28515625" style="19" bestFit="1" customWidth="1"/>
    <col min="2" max="2" width="18.85546875" bestFit="1" customWidth="1"/>
    <col min="3" max="3" width="10" customWidth="1"/>
    <col min="4" max="4" width="16.140625" customWidth="1"/>
    <col min="5" max="5" width="16.140625" style="15" customWidth="1"/>
    <col min="6" max="6" width="13.140625" customWidth="1"/>
    <col min="7" max="7" width="11.42578125" customWidth="1"/>
    <col min="8" max="8" width="12" style="15" customWidth="1"/>
    <col min="9" max="9" width="17.28515625" style="15" customWidth="1"/>
    <col min="15" max="15" width="14" customWidth="1"/>
    <col min="17" max="17" width="11.7109375" customWidth="1"/>
    <col min="18" max="18" width="10.5703125" customWidth="1"/>
    <col min="19" max="19" width="15.28515625" customWidth="1"/>
  </cols>
  <sheetData>
    <row r="1" spans="1:19" ht="49.5" x14ac:dyDescent="0.35">
      <c r="A1" s="56" t="s">
        <v>16</v>
      </c>
      <c r="B1" s="11" t="s">
        <v>9</v>
      </c>
      <c r="C1" s="11" t="s">
        <v>28</v>
      </c>
      <c r="D1" s="11" t="s">
        <v>13</v>
      </c>
      <c r="E1" s="17" t="s">
        <v>10</v>
      </c>
      <c r="F1" s="12" t="s">
        <v>12</v>
      </c>
      <c r="G1" s="12" t="s">
        <v>15</v>
      </c>
      <c r="H1" s="14" t="s">
        <v>14</v>
      </c>
      <c r="I1" s="14" t="s">
        <v>8</v>
      </c>
      <c r="J1" s="11" t="s">
        <v>11</v>
      </c>
      <c r="N1" s="2"/>
    </row>
    <row r="2" spans="1:19" s="32" customFormat="1" ht="15.75" thickBot="1" x14ac:dyDescent="0.3">
      <c r="A2" s="29"/>
      <c r="G2" s="12"/>
      <c r="H2" s="14"/>
      <c r="I2" s="14"/>
      <c r="J2" s="11"/>
      <c r="N2" s="2"/>
    </row>
    <row r="3" spans="1:19" s="32" customFormat="1" x14ac:dyDescent="0.25">
      <c r="A3" s="57">
        <v>42575</v>
      </c>
      <c r="B3" s="42" t="s">
        <v>21</v>
      </c>
      <c r="C3" s="42" t="s">
        <v>85</v>
      </c>
      <c r="D3" s="55">
        <v>1366</v>
      </c>
      <c r="E3" s="54">
        <f>D3*$R$8</f>
        <v>206.25094368111127</v>
      </c>
      <c r="F3" s="32">
        <v>10</v>
      </c>
      <c r="G3" s="12"/>
      <c r="H3" s="73">
        <f t="shared" ref="H3:H8" si="0">(F3+G3)/F3</f>
        <v>1</v>
      </c>
      <c r="I3" s="73">
        <f>(E3*H3)</f>
        <v>206.25094368111127</v>
      </c>
      <c r="J3" s="42" t="s">
        <v>88</v>
      </c>
      <c r="N3" s="2"/>
      <c r="O3" s="3" t="s">
        <v>0</v>
      </c>
      <c r="P3" s="4"/>
      <c r="Q3" s="8" t="s">
        <v>1</v>
      </c>
      <c r="R3" s="8" t="s">
        <v>2</v>
      </c>
      <c r="S3" s="8"/>
    </row>
    <row r="4" spans="1:19" s="32" customFormat="1" x14ac:dyDescent="0.25">
      <c r="A4" s="57">
        <v>42209</v>
      </c>
      <c r="B4" s="42" t="s">
        <v>19</v>
      </c>
      <c r="C4" s="42" t="s">
        <v>85</v>
      </c>
      <c r="D4" s="55">
        <v>428</v>
      </c>
      <c r="E4" s="54">
        <f t="shared" ref="E4:E8" si="1">D4*$R$8</f>
        <v>64.623282500377471</v>
      </c>
      <c r="F4" s="32">
        <v>10</v>
      </c>
      <c r="G4" s="12"/>
      <c r="H4" s="73">
        <f t="shared" si="0"/>
        <v>1</v>
      </c>
      <c r="I4" s="73">
        <f t="shared" ref="I4:I8" si="2">(E4*H4)</f>
        <v>64.623282500377471</v>
      </c>
      <c r="J4" s="42" t="s">
        <v>89</v>
      </c>
      <c r="N4" s="2"/>
      <c r="O4" s="5">
        <v>1000</v>
      </c>
      <c r="P4" s="1">
        <v>1</v>
      </c>
      <c r="Q4" s="32">
        <v>6569</v>
      </c>
      <c r="R4" s="9">
        <f>AVERAGE(Q4:Q13)</f>
        <v>6623</v>
      </c>
      <c r="S4" s="9" t="s">
        <v>3</v>
      </c>
    </row>
    <row r="5" spans="1:19" s="32" customFormat="1" x14ac:dyDescent="0.25">
      <c r="A5" s="57">
        <v>41844</v>
      </c>
      <c r="B5" s="42" t="s">
        <v>20</v>
      </c>
      <c r="C5" s="42" t="s">
        <v>85</v>
      </c>
      <c r="D5" s="55">
        <v>1058</v>
      </c>
      <c r="E5" s="54">
        <f t="shared" si="1"/>
        <v>159.74633851728822</v>
      </c>
      <c r="F5" s="32">
        <v>10</v>
      </c>
      <c r="G5" s="12"/>
      <c r="H5" s="73">
        <f t="shared" si="0"/>
        <v>1</v>
      </c>
      <c r="I5" s="73">
        <f t="shared" si="2"/>
        <v>159.74633851728822</v>
      </c>
      <c r="J5" s="42" t="s">
        <v>90</v>
      </c>
      <c r="N5" s="2"/>
      <c r="O5" s="5" t="s">
        <v>86</v>
      </c>
      <c r="P5" s="1">
        <v>2</v>
      </c>
      <c r="Q5" s="32">
        <v>6559</v>
      </c>
      <c r="R5" s="9">
        <f>SQRT(COUNT(Q4:Q13)/(COUNT(Q4:Q13)-1))*STDEVP(Q4:Q13)</f>
        <v>35.624585767572256</v>
      </c>
      <c r="S5" s="9" t="s">
        <v>4</v>
      </c>
    </row>
    <row r="6" spans="1:19" s="32" customFormat="1" x14ac:dyDescent="0.25">
      <c r="A6" s="57">
        <v>41479</v>
      </c>
      <c r="B6" s="42" t="s">
        <v>35</v>
      </c>
      <c r="C6" s="42" t="s">
        <v>85</v>
      </c>
      <c r="D6" s="55">
        <v>2811</v>
      </c>
      <c r="E6" s="54">
        <f t="shared" si="1"/>
        <v>424.43001660878753</v>
      </c>
      <c r="F6" s="32">
        <v>10</v>
      </c>
      <c r="G6" s="12"/>
      <c r="H6" s="73">
        <f t="shared" si="0"/>
        <v>1</v>
      </c>
      <c r="I6" s="73">
        <f t="shared" si="2"/>
        <v>424.43001660878753</v>
      </c>
      <c r="J6" s="11"/>
      <c r="N6" s="2"/>
      <c r="O6" s="5" t="s">
        <v>5</v>
      </c>
      <c r="P6" s="1">
        <v>3</v>
      </c>
      <c r="Q6" s="32">
        <v>6611</v>
      </c>
      <c r="R6" s="9">
        <f>R5/R4</f>
        <v>5.3789197897587586E-3</v>
      </c>
      <c r="S6" s="9" t="s">
        <v>6</v>
      </c>
    </row>
    <row r="7" spans="1:19" s="32" customFormat="1" x14ac:dyDescent="0.25">
      <c r="A7" s="57">
        <v>41114</v>
      </c>
      <c r="B7" s="42" t="s">
        <v>22</v>
      </c>
      <c r="C7" s="42" t="s">
        <v>85</v>
      </c>
      <c r="D7" s="55">
        <v>43210</v>
      </c>
      <c r="E7" s="54">
        <f t="shared" si="1"/>
        <v>6524.2337309376417</v>
      </c>
      <c r="F7" s="32">
        <v>10</v>
      </c>
      <c r="G7" s="12"/>
      <c r="H7" s="73">
        <f t="shared" si="0"/>
        <v>1</v>
      </c>
      <c r="I7" s="73">
        <f t="shared" si="2"/>
        <v>6524.2337309376417</v>
      </c>
      <c r="J7" s="11"/>
      <c r="N7" s="2"/>
      <c r="O7" s="5" t="s">
        <v>87</v>
      </c>
      <c r="P7" s="1">
        <v>4</v>
      </c>
      <c r="Q7" s="32">
        <v>6618</v>
      </c>
      <c r="R7" s="9"/>
      <c r="S7" s="9"/>
    </row>
    <row r="8" spans="1:19" s="32" customFormat="1" x14ac:dyDescent="0.25">
      <c r="A8" s="57">
        <v>40748</v>
      </c>
      <c r="B8" s="42" t="s">
        <v>61</v>
      </c>
      <c r="C8" s="42" t="s">
        <v>85</v>
      </c>
      <c r="D8" s="55">
        <v>1853</v>
      </c>
      <c r="E8" s="54">
        <f t="shared" si="1"/>
        <v>279.78257587196134</v>
      </c>
      <c r="F8" s="32">
        <v>10</v>
      </c>
      <c r="G8" s="12"/>
      <c r="H8" s="73">
        <f t="shared" si="0"/>
        <v>1</v>
      </c>
      <c r="I8" s="73">
        <f t="shared" si="2"/>
        <v>279.78257587196134</v>
      </c>
      <c r="J8" s="11"/>
      <c r="N8" s="2"/>
      <c r="O8" s="5"/>
      <c r="P8" s="1">
        <v>5</v>
      </c>
      <c r="Q8" s="32">
        <v>6617</v>
      </c>
      <c r="R8" s="9">
        <f>O4/R4</f>
        <v>0.15098897780462026</v>
      </c>
      <c r="S8" s="9" t="s">
        <v>7</v>
      </c>
    </row>
    <row r="9" spans="1:19" s="32" customFormat="1" x14ac:dyDescent="0.25">
      <c r="A9" s="56"/>
      <c r="B9" s="11"/>
      <c r="C9" s="11"/>
      <c r="D9" s="12"/>
      <c r="E9" s="17"/>
      <c r="G9" s="12"/>
      <c r="H9" s="14"/>
      <c r="I9" s="14"/>
      <c r="J9" s="11"/>
      <c r="N9" s="2"/>
      <c r="O9" s="5"/>
      <c r="P9" s="1">
        <v>6</v>
      </c>
      <c r="Q9" s="32">
        <v>6653</v>
      </c>
      <c r="R9" s="9"/>
      <c r="S9" s="9"/>
    </row>
    <row r="10" spans="1:19" s="32" customFormat="1" x14ac:dyDescent="0.25">
      <c r="A10" s="56"/>
      <c r="B10" s="11"/>
      <c r="C10" s="11"/>
      <c r="D10" s="11"/>
      <c r="E10" s="17"/>
      <c r="F10" s="12"/>
      <c r="G10" s="12"/>
      <c r="H10" s="14"/>
      <c r="I10" s="14"/>
      <c r="J10" s="11"/>
      <c r="N10" s="2"/>
      <c r="O10" s="5"/>
      <c r="P10" s="1">
        <v>7</v>
      </c>
      <c r="Q10" s="32">
        <v>6641</v>
      </c>
      <c r="R10" s="9"/>
      <c r="S10" s="9"/>
    </row>
    <row r="11" spans="1:19" s="32" customFormat="1" x14ac:dyDescent="0.25">
      <c r="A11" s="56"/>
      <c r="B11" s="11"/>
      <c r="C11" s="11"/>
      <c r="D11" s="11"/>
      <c r="E11" s="17"/>
      <c r="F11" s="12"/>
      <c r="G11" s="12"/>
      <c r="H11" s="14"/>
      <c r="I11" s="14"/>
      <c r="J11" s="11"/>
      <c r="N11" s="2"/>
      <c r="O11" s="5"/>
      <c r="P11" s="1">
        <v>8</v>
      </c>
      <c r="Q11" s="32">
        <v>6654</v>
      </c>
      <c r="R11" s="9"/>
      <c r="S11" s="9"/>
    </row>
    <row r="12" spans="1:19" s="32" customFormat="1" x14ac:dyDescent="0.25">
      <c r="A12" s="56"/>
      <c r="B12" s="11"/>
      <c r="C12" s="11"/>
      <c r="D12" s="11"/>
      <c r="E12" s="17"/>
      <c r="F12" s="12"/>
      <c r="G12" s="12"/>
      <c r="H12" s="14"/>
      <c r="I12" s="14"/>
      <c r="J12" s="11"/>
      <c r="N12" s="2"/>
      <c r="O12" s="5"/>
      <c r="P12" s="1">
        <v>9</v>
      </c>
      <c r="Q12" s="32">
        <v>6661</v>
      </c>
      <c r="R12" s="9"/>
      <c r="S12" s="9"/>
    </row>
    <row r="13" spans="1:19" s="32" customFormat="1" ht="15.75" thickBot="1" x14ac:dyDescent="0.3">
      <c r="A13" s="56"/>
      <c r="B13" s="11"/>
      <c r="C13" s="11"/>
      <c r="D13" s="11"/>
      <c r="E13" s="17"/>
      <c r="F13" s="12"/>
      <c r="G13" s="12"/>
      <c r="H13" s="14"/>
      <c r="I13" s="14"/>
      <c r="J13" s="11"/>
      <c r="N13" s="2"/>
      <c r="O13" s="6"/>
      <c r="P13" s="7">
        <v>10</v>
      </c>
      <c r="Q13" s="10">
        <v>6647</v>
      </c>
      <c r="R13" s="10"/>
      <c r="S13" s="10"/>
    </row>
    <row r="14" spans="1:19" s="32" customFormat="1" ht="15.75" thickBot="1" x14ac:dyDescent="0.3">
      <c r="A14" s="59"/>
      <c r="B14" s="39"/>
      <c r="C14" s="39"/>
      <c r="D14" s="39"/>
      <c r="E14" s="60"/>
      <c r="F14" s="61"/>
      <c r="G14" s="61"/>
      <c r="H14" s="62"/>
      <c r="I14" s="62"/>
      <c r="J14" s="39"/>
      <c r="K14" s="13"/>
      <c r="L14" s="13"/>
      <c r="M14" s="13"/>
      <c r="N14" s="13"/>
      <c r="O14" s="13"/>
      <c r="P14" s="13"/>
      <c r="Q14" s="13"/>
      <c r="R14" s="13"/>
      <c r="S14" s="13"/>
    </row>
    <row r="15" spans="1:19" s="32" customFormat="1" ht="15.75" thickBot="1" x14ac:dyDescent="0.3">
      <c r="A15" s="56"/>
      <c r="B15" s="11"/>
      <c r="C15" s="11"/>
      <c r="D15" s="11"/>
      <c r="E15" s="17"/>
      <c r="F15" s="12"/>
      <c r="G15" s="12"/>
      <c r="H15" s="14"/>
      <c r="I15" s="14"/>
      <c r="J15" s="11"/>
      <c r="N15" s="2"/>
    </row>
    <row r="16" spans="1:19" s="32" customFormat="1" x14ac:dyDescent="0.25">
      <c r="A16" s="57">
        <v>42223</v>
      </c>
      <c r="B16" s="42" t="s">
        <v>61</v>
      </c>
      <c r="C16" s="42" t="s">
        <v>62</v>
      </c>
      <c r="D16" s="42">
        <v>6427</v>
      </c>
      <c r="E16" s="54">
        <f>D16*$R$21</f>
        <v>0</v>
      </c>
      <c r="F16" s="55">
        <v>10</v>
      </c>
      <c r="G16" s="12"/>
      <c r="H16" s="73">
        <f t="shared" ref="H16:H21" si="3">(F16+G16)/F16</f>
        <v>1</v>
      </c>
      <c r="I16" s="73">
        <f>(E16*H16)</f>
        <v>0</v>
      </c>
      <c r="J16" s="42" t="s">
        <v>91</v>
      </c>
      <c r="N16" s="2"/>
      <c r="O16" s="3" t="s">
        <v>0</v>
      </c>
      <c r="P16" s="4"/>
      <c r="Q16" s="8" t="s">
        <v>1</v>
      </c>
      <c r="R16" s="8" t="s">
        <v>2</v>
      </c>
      <c r="S16" s="8"/>
    </row>
    <row r="17" spans="1:19" s="32" customFormat="1" x14ac:dyDescent="0.25">
      <c r="A17" s="57">
        <v>42223</v>
      </c>
      <c r="B17" s="42" t="s">
        <v>19</v>
      </c>
      <c r="C17" s="42" t="s">
        <v>62</v>
      </c>
      <c r="D17" s="42">
        <v>3143</v>
      </c>
      <c r="E17" s="54">
        <f t="shared" ref="E17:E21" si="4">D17*$R$21</f>
        <v>0</v>
      </c>
      <c r="F17" s="55">
        <v>10</v>
      </c>
      <c r="G17" s="12"/>
      <c r="H17" s="73">
        <f t="shared" si="3"/>
        <v>1</v>
      </c>
      <c r="I17" s="73">
        <f t="shared" ref="I17:I21" si="5">(E17*H17)</f>
        <v>0</v>
      </c>
      <c r="J17" s="42" t="s">
        <v>92</v>
      </c>
      <c r="N17" s="2"/>
      <c r="O17" s="5"/>
      <c r="P17" s="1">
        <v>1</v>
      </c>
      <c r="Q17" s="32">
        <v>3733958</v>
      </c>
      <c r="R17" s="9">
        <f>AVERAGE(Q17:Q26)</f>
        <v>3778509.1</v>
      </c>
      <c r="S17" s="9" t="s">
        <v>3</v>
      </c>
    </row>
    <row r="18" spans="1:19" s="32" customFormat="1" x14ac:dyDescent="0.25">
      <c r="A18" s="57">
        <v>42223</v>
      </c>
      <c r="B18" s="42" t="s">
        <v>20</v>
      </c>
      <c r="C18" s="42" t="s">
        <v>62</v>
      </c>
      <c r="D18" s="42">
        <v>9166</v>
      </c>
      <c r="E18" s="54">
        <f t="shared" si="4"/>
        <v>0</v>
      </c>
      <c r="F18" s="55">
        <v>10</v>
      </c>
      <c r="G18" s="12"/>
      <c r="H18" s="73">
        <f t="shared" si="3"/>
        <v>1</v>
      </c>
      <c r="I18" s="73">
        <f t="shared" si="5"/>
        <v>0</v>
      </c>
      <c r="J18" s="42" t="s">
        <v>93</v>
      </c>
      <c r="N18" s="2"/>
      <c r="O18" s="5" t="s">
        <v>86</v>
      </c>
      <c r="P18" s="1">
        <v>2</v>
      </c>
      <c r="Q18" s="32">
        <v>3734499</v>
      </c>
      <c r="R18" s="9">
        <f>SQRT(COUNT(Q17:Q26)/(COUNT(Q17:Q26)-1))*STDEVP(Q17:Q26)</f>
        <v>54511.958633863091</v>
      </c>
      <c r="S18" s="9" t="s">
        <v>4</v>
      </c>
    </row>
    <row r="19" spans="1:19" s="32" customFormat="1" x14ac:dyDescent="0.25">
      <c r="A19" s="57">
        <v>42223</v>
      </c>
      <c r="B19" s="42" t="s">
        <v>21</v>
      </c>
      <c r="C19" s="42" t="s">
        <v>62</v>
      </c>
      <c r="D19" s="42">
        <v>14686</v>
      </c>
      <c r="E19" s="54">
        <f t="shared" si="4"/>
        <v>0</v>
      </c>
      <c r="F19" s="55">
        <v>10</v>
      </c>
      <c r="G19" s="12"/>
      <c r="H19" s="73">
        <f t="shared" si="3"/>
        <v>1</v>
      </c>
      <c r="I19" s="73">
        <f t="shared" si="5"/>
        <v>0</v>
      </c>
      <c r="J19" s="11"/>
      <c r="N19" s="2"/>
      <c r="O19" s="5" t="s">
        <v>5</v>
      </c>
      <c r="P19" s="1">
        <v>3</v>
      </c>
      <c r="Q19" s="32">
        <v>3736550</v>
      </c>
      <c r="R19" s="9">
        <f>R18/R17</f>
        <v>1.4426843284263385E-2</v>
      </c>
      <c r="S19" s="9" t="s">
        <v>6</v>
      </c>
    </row>
    <row r="20" spans="1:19" s="32" customFormat="1" x14ac:dyDescent="0.25">
      <c r="A20" s="57">
        <v>42223</v>
      </c>
      <c r="B20" s="42" t="s">
        <v>35</v>
      </c>
      <c r="C20" s="42" t="s">
        <v>62</v>
      </c>
      <c r="D20" s="42">
        <v>13734</v>
      </c>
      <c r="E20" s="54">
        <f t="shared" si="4"/>
        <v>0</v>
      </c>
      <c r="F20" s="55">
        <v>10</v>
      </c>
      <c r="G20" s="12"/>
      <c r="H20" s="73">
        <f t="shared" si="3"/>
        <v>1</v>
      </c>
      <c r="I20" s="73">
        <f t="shared" si="5"/>
        <v>0</v>
      </c>
      <c r="J20" s="11"/>
      <c r="N20" s="2"/>
      <c r="O20" s="5"/>
      <c r="P20" s="1">
        <v>4</v>
      </c>
      <c r="Q20" s="32">
        <v>3736783</v>
      </c>
      <c r="R20" s="9"/>
      <c r="S20" s="9"/>
    </row>
    <row r="21" spans="1:19" s="32" customFormat="1" x14ac:dyDescent="0.25">
      <c r="A21" s="57">
        <v>42223</v>
      </c>
      <c r="B21" s="42" t="s">
        <v>22</v>
      </c>
      <c r="C21" s="42" t="s">
        <v>62</v>
      </c>
      <c r="D21" s="42">
        <v>25147</v>
      </c>
      <c r="E21" s="54">
        <f t="shared" si="4"/>
        <v>0</v>
      </c>
      <c r="F21" s="55">
        <v>10</v>
      </c>
      <c r="G21" s="12"/>
      <c r="H21" s="73">
        <f t="shared" si="3"/>
        <v>1</v>
      </c>
      <c r="I21" s="73">
        <f t="shared" si="5"/>
        <v>0</v>
      </c>
      <c r="J21" s="11"/>
      <c r="N21" s="2"/>
      <c r="O21" s="5"/>
      <c r="P21" s="1">
        <v>5</v>
      </c>
      <c r="Q21" s="32">
        <v>3737454</v>
      </c>
      <c r="R21" s="9">
        <f>O17/R17</f>
        <v>0</v>
      </c>
      <c r="S21" s="9" t="s">
        <v>7</v>
      </c>
    </row>
    <row r="22" spans="1:19" s="32" customFormat="1" x14ac:dyDescent="0.25">
      <c r="A22" s="56"/>
      <c r="B22" s="11"/>
      <c r="C22" s="11"/>
      <c r="D22" s="11"/>
      <c r="E22" s="17"/>
      <c r="F22" s="12"/>
      <c r="G22" s="12"/>
      <c r="H22" s="14"/>
      <c r="I22" s="14"/>
      <c r="J22" s="11"/>
      <c r="N22" s="2"/>
      <c r="O22" s="5"/>
      <c r="P22" s="1">
        <v>6</v>
      </c>
      <c r="Q22" s="32">
        <v>3738538</v>
      </c>
      <c r="R22" s="9"/>
      <c r="S22" s="9"/>
    </row>
    <row r="23" spans="1:19" s="32" customFormat="1" x14ac:dyDescent="0.25">
      <c r="A23" s="56"/>
      <c r="B23" s="11"/>
      <c r="C23" s="11"/>
      <c r="D23" s="11"/>
      <c r="E23" s="17"/>
      <c r="F23" s="12"/>
      <c r="G23" s="12"/>
      <c r="H23" s="14"/>
      <c r="I23" s="14"/>
      <c r="J23" s="11"/>
      <c r="N23" s="2"/>
      <c r="O23" s="5"/>
      <c r="P23" s="1">
        <v>7</v>
      </c>
      <c r="Q23" s="32">
        <v>3841214</v>
      </c>
      <c r="R23" s="9"/>
      <c r="S23" s="9"/>
    </row>
    <row r="24" spans="1:19" s="32" customFormat="1" x14ac:dyDescent="0.25">
      <c r="A24" s="56"/>
      <c r="B24" s="11"/>
      <c r="C24" s="11"/>
      <c r="D24" s="11"/>
      <c r="E24" s="17"/>
      <c r="F24" s="12"/>
      <c r="G24" s="12"/>
      <c r="H24" s="14"/>
      <c r="I24" s="14"/>
      <c r="J24" s="11"/>
      <c r="N24" s="2"/>
      <c r="O24" s="5"/>
      <c r="P24" s="1">
        <v>8</v>
      </c>
      <c r="Q24" s="32">
        <v>3841710</v>
      </c>
      <c r="R24" s="9"/>
      <c r="S24" s="9"/>
    </row>
    <row r="25" spans="1:19" s="32" customFormat="1" x14ac:dyDescent="0.25">
      <c r="A25" s="56"/>
      <c r="B25" s="11"/>
      <c r="C25" s="11"/>
      <c r="D25" s="11"/>
      <c r="E25" s="17"/>
      <c r="F25" s="12"/>
      <c r="G25" s="12"/>
      <c r="H25" s="14"/>
      <c r="I25" s="14"/>
      <c r="J25" s="11"/>
      <c r="N25" s="2"/>
      <c r="O25" s="5"/>
      <c r="P25" s="1">
        <v>9</v>
      </c>
      <c r="Q25" s="32">
        <v>3842050</v>
      </c>
      <c r="R25" s="9"/>
      <c r="S25" s="9"/>
    </row>
    <row r="26" spans="1:19" s="32" customFormat="1" ht="15.75" thickBot="1" x14ac:dyDescent="0.3">
      <c r="A26" s="56"/>
      <c r="B26" s="11"/>
      <c r="C26" s="11"/>
      <c r="D26" s="11"/>
      <c r="E26" s="17"/>
      <c r="F26" s="12"/>
      <c r="G26" s="12"/>
      <c r="H26" s="14"/>
      <c r="I26" s="14"/>
      <c r="J26" s="11"/>
      <c r="N26" s="2"/>
      <c r="O26" s="6"/>
      <c r="P26" s="7">
        <v>10</v>
      </c>
      <c r="Q26" s="10">
        <v>3842335</v>
      </c>
      <c r="R26" s="10"/>
      <c r="S26" s="10"/>
    </row>
    <row r="27" spans="1:19" s="32" customFormat="1" x14ac:dyDescent="0.25">
      <c r="A27" s="56"/>
      <c r="B27" s="11"/>
      <c r="C27" s="11"/>
      <c r="D27" s="11"/>
      <c r="E27" s="17"/>
      <c r="F27" s="12"/>
      <c r="G27" s="12"/>
      <c r="H27" s="14"/>
      <c r="I27" s="14"/>
      <c r="J27" s="11"/>
      <c r="N27" s="2"/>
    </row>
    <row r="28" spans="1:19" s="32" customFormat="1" ht="15.75" thickBot="1" x14ac:dyDescent="0.3">
      <c r="A28" s="56"/>
      <c r="B28" s="11"/>
      <c r="C28" s="11"/>
      <c r="D28" s="11"/>
      <c r="E28" s="17"/>
      <c r="F28" s="12"/>
      <c r="G28" s="12"/>
      <c r="H28" s="14"/>
      <c r="I28" s="14"/>
      <c r="J28" s="11"/>
      <c r="N28" s="2"/>
    </row>
    <row r="29" spans="1:19" ht="16.5" thickTop="1" thickBot="1" x14ac:dyDescent="0.3">
      <c r="A29" s="58"/>
      <c r="B29" s="49"/>
      <c r="C29" s="49"/>
      <c r="D29" s="49"/>
      <c r="E29" s="51"/>
      <c r="F29" s="49"/>
      <c r="G29" s="49"/>
      <c r="H29" s="51"/>
      <c r="I29" s="51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x14ac:dyDescent="0.25">
      <c r="A30" s="19">
        <v>42279</v>
      </c>
      <c r="B30" t="s">
        <v>17</v>
      </c>
      <c r="C30" s="18">
        <v>0.44791666666666669</v>
      </c>
      <c r="D30">
        <v>8626</v>
      </c>
      <c r="E30" s="15">
        <f>D30*$R$35</f>
        <v>13.780956018076507</v>
      </c>
      <c r="F30">
        <v>10</v>
      </c>
      <c r="G30">
        <v>0</v>
      </c>
      <c r="H30" s="15">
        <f t="shared" ref="H30:H41" si="6">(F30+G30)/F30</f>
        <v>1</v>
      </c>
      <c r="I30" s="15">
        <f>E30*H30</f>
        <v>13.780956018076507</v>
      </c>
      <c r="O30" s="3" t="s">
        <v>0</v>
      </c>
      <c r="P30" s="4"/>
      <c r="Q30" s="8" t="s">
        <v>1</v>
      </c>
      <c r="R30" s="8" t="s">
        <v>2</v>
      </c>
      <c r="S30" s="8"/>
    </row>
    <row r="31" spans="1:19" x14ac:dyDescent="0.25">
      <c r="A31" s="19">
        <v>42279</v>
      </c>
      <c r="B31" t="s">
        <v>18</v>
      </c>
      <c r="C31" s="18">
        <v>0.5</v>
      </c>
      <c r="D31">
        <v>4920</v>
      </c>
      <c r="E31" s="15">
        <f t="shared" ref="E31:E37" si="7">D31*$R$35</f>
        <v>7.8602253198396035</v>
      </c>
      <c r="F31">
        <v>10</v>
      </c>
      <c r="G31">
        <v>0</v>
      </c>
      <c r="H31" s="15">
        <f t="shared" si="6"/>
        <v>1</v>
      </c>
      <c r="I31" s="15">
        <f t="shared" ref="I31:I41" si="8">E31*H31</f>
        <v>7.8602253198396035</v>
      </c>
      <c r="O31" s="5">
        <v>2.5099999999999998</v>
      </c>
      <c r="P31" s="1">
        <v>1</v>
      </c>
      <c r="Q31">
        <v>1544</v>
      </c>
      <c r="R31" s="9">
        <f>AVERAGE(Q31:Q40)</f>
        <v>1571.1</v>
      </c>
      <c r="S31" s="9" t="s">
        <v>3</v>
      </c>
    </row>
    <row r="32" spans="1:19" x14ac:dyDescent="0.25">
      <c r="A32" s="19">
        <v>42279</v>
      </c>
      <c r="B32" t="s">
        <v>19</v>
      </c>
      <c r="C32" s="18">
        <v>0.52083333333333337</v>
      </c>
      <c r="D32">
        <v>2447</v>
      </c>
      <c r="E32" s="15">
        <f t="shared" si="7"/>
        <v>3.9093437718795752</v>
      </c>
      <c r="F32">
        <v>10</v>
      </c>
      <c r="G32">
        <v>0</v>
      </c>
      <c r="H32" s="15">
        <f t="shared" si="6"/>
        <v>1</v>
      </c>
      <c r="I32" s="15">
        <f t="shared" si="8"/>
        <v>3.9093437718795752</v>
      </c>
      <c r="O32" s="5" t="s">
        <v>86</v>
      </c>
      <c r="P32" s="1">
        <v>2</v>
      </c>
      <c r="Q32">
        <v>1543</v>
      </c>
      <c r="R32" s="9">
        <f>SQRT(COUNT(Q31:Q40)/(COUNT(Q31:Q40)-1))*STDEVP(Q31:Q40)</f>
        <v>41.921752507896585</v>
      </c>
      <c r="S32" s="9" t="s">
        <v>4</v>
      </c>
    </row>
    <row r="33" spans="1:19" x14ac:dyDescent="0.25">
      <c r="A33" s="19">
        <v>42279</v>
      </c>
      <c r="B33" t="s">
        <v>20</v>
      </c>
      <c r="C33" s="18">
        <v>0.54166666666666663</v>
      </c>
      <c r="D33">
        <v>4769</v>
      </c>
      <c r="E33" s="15">
        <f t="shared" si="7"/>
        <v>7.6189866972185092</v>
      </c>
      <c r="F33">
        <v>10</v>
      </c>
      <c r="G33">
        <v>0</v>
      </c>
      <c r="H33" s="15">
        <f t="shared" si="6"/>
        <v>1</v>
      </c>
      <c r="I33" s="15">
        <f t="shared" si="8"/>
        <v>7.6189866972185092</v>
      </c>
      <c r="O33" s="5" t="s">
        <v>5</v>
      </c>
      <c r="P33" s="1">
        <v>3</v>
      </c>
      <c r="Q33">
        <v>1544</v>
      </c>
      <c r="R33" s="9">
        <f>R32/R31</f>
        <v>2.6683058053527203E-2</v>
      </c>
      <c r="S33" s="9" t="s">
        <v>6</v>
      </c>
    </row>
    <row r="34" spans="1:19" x14ac:dyDescent="0.25">
      <c r="A34" s="19">
        <v>42279</v>
      </c>
      <c r="B34" t="s">
        <v>21</v>
      </c>
      <c r="C34" s="18">
        <v>0.57638888888888895</v>
      </c>
      <c r="D34">
        <v>3873</v>
      </c>
      <c r="E34" s="15">
        <f t="shared" si="7"/>
        <v>6.1875310292151999</v>
      </c>
      <c r="F34">
        <v>10</v>
      </c>
      <c r="G34">
        <v>0</v>
      </c>
      <c r="H34" s="15">
        <f>(F34+G34)/F34</f>
        <v>1</v>
      </c>
      <c r="I34" s="15">
        <f t="shared" si="8"/>
        <v>6.1875310292151999</v>
      </c>
      <c r="O34" s="5">
        <v>1</v>
      </c>
      <c r="P34" s="1">
        <v>4</v>
      </c>
      <c r="Q34">
        <v>1542</v>
      </c>
      <c r="R34" s="9"/>
      <c r="S34" s="9"/>
    </row>
    <row r="35" spans="1:19" x14ac:dyDescent="0.25">
      <c r="A35" s="19">
        <v>42279</v>
      </c>
      <c r="B35" t="s">
        <v>35</v>
      </c>
      <c r="C35" s="18">
        <v>0.59027777777777779</v>
      </c>
      <c r="D35">
        <v>3356</v>
      </c>
      <c r="E35" s="15">
        <f t="shared" si="7"/>
        <v>5.361568327923111</v>
      </c>
      <c r="F35">
        <v>10</v>
      </c>
      <c r="G35">
        <v>0</v>
      </c>
      <c r="H35" s="15">
        <f t="shared" si="6"/>
        <v>1</v>
      </c>
      <c r="I35" s="15">
        <f t="shared" si="8"/>
        <v>5.361568327923111</v>
      </c>
      <c r="O35" s="5"/>
      <c r="P35" s="1">
        <v>5</v>
      </c>
      <c r="Q35">
        <v>1546</v>
      </c>
      <c r="R35" s="9">
        <f>O31/R31</f>
        <v>1.5976067723251226E-3</v>
      </c>
      <c r="S35" s="9" t="s">
        <v>7</v>
      </c>
    </row>
    <row r="36" spans="1:19" x14ac:dyDescent="0.25">
      <c r="A36" s="19">
        <v>42279</v>
      </c>
      <c r="B36" t="s">
        <v>22</v>
      </c>
      <c r="C36" s="18">
        <v>0.60069444444444442</v>
      </c>
      <c r="D36">
        <v>6419</v>
      </c>
      <c r="E36" s="15">
        <f t="shared" si="7"/>
        <v>10.255037871554961</v>
      </c>
      <c r="F36">
        <v>10</v>
      </c>
      <c r="G36">
        <v>0</v>
      </c>
      <c r="H36" s="15">
        <f t="shared" si="6"/>
        <v>1</v>
      </c>
      <c r="I36" s="15">
        <f t="shared" si="8"/>
        <v>10.255037871554961</v>
      </c>
      <c r="O36" s="5"/>
      <c r="P36" s="1">
        <v>6</v>
      </c>
      <c r="Q36">
        <v>1643</v>
      </c>
      <c r="R36" s="9"/>
      <c r="S36" s="9"/>
    </row>
    <row r="37" spans="1:19" x14ac:dyDescent="0.25">
      <c r="A37" s="19">
        <v>42279</v>
      </c>
      <c r="B37" t="s">
        <v>23</v>
      </c>
      <c r="C37" s="18">
        <v>0.63541666666666663</v>
      </c>
      <c r="D37">
        <v>24692</v>
      </c>
      <c r="E37" s="15">
        <f t="shared" si="7"/>
        <v>39.448106422251925</v>
      </c>
      <c r="F37">
        <v>10</v>
      </c>
      <c r="G37">
        <v>0</v>
      </c>
      <c r="H37" s="15">
        <f t="shared" si="6"/>
        <v>1</v>
      </c>
      <c r="I37" s="15">
        <f t="shared" si="8"/>
        <v>39.448106422251925</v>
      </c>
      <c r="O37" s="5"/>
      <c r="P37" s="1">
        <v>7</v>
      </c>
      <c r="Q37">
        <v>1653</v>
      </c>
      <c r="R37" s="9"/>
      <c r="S37" s="9"/>
    </row>
    <row r="38" spans="1:19" x14ac:dyDescent="0.25">
      <c r="A38" s="19">
        <v>42279</v>
      </c>
      <c r="B38" t="s">
        <v>24</v>
      </c>
      <c r="C38" s="18">
        <v>0.64583333333333337</v>
      </c>
      <c r="D38">
        <v>13722</v>
      </c>
      <c r="E38" s="15">
        <f t="shared" ref="E38:E41" si="9">D38*$R$35</f>
        <v>21.922360129845334</v>
      </c>
      <c r="F38">
        <v>10</v>
      </c>
      <c r="G38">
        <v>0</v>
      </c>
      <c r="H38" s="15">
        <f t="shared" si="6"/>
        <v>1</v>
      </c>
      <c r="I38" s="15">
        <f t="shared" si="8"/>
        <v>21.922360129845334</v>
      </c>
      <c r="O38" s="5"/>
      <c r="P38" s="1">
        <v>8</v>
      </c>
      <c r="Q38">
        <v>1557</v>
      </c>
      <c r="R38" s="9"/>
      <c r="S38" s="9"/>
    </row>
    <row r="39" spans="1:19" x14ac:dyDescent="0.25">
      <c r="A39" s="19">
        <v>42279</v>
      </c>
      <c r="B39" t="s">
        <v>25</v>
      </c>
      <c r="C39" s="18">
        <v>0.66319444444444442</v>
      </c>
      <c r="D39">
        <v>57806</v>
      </c>
      <c r="E39" s="15">
        <f t="shared" si="9"/>
        <v>92.351257081026034</v>
      </c>
      <c r="F39">
        <v>10</v>
      </c>
      <c r="G39">
        <v>0</v>
      </c>
      <c r="H39" s="15">
        <f t="shared" si="6"/>
        <v>1</v>
      </c>
      <c r="I39" s="15">
        <f t="shared" si="8"/>
        <v>92.351257081026034</v>
      </c>
      <c r="O39" s="5"/>
      <c r="P39" s="1">
        <v>9</v>
      </c>
      <c r="Q39">
        <v>1570</v>
      </c>
      <c r="R39" s="9"/>
      <c r="S39" s="9"/>
    </row>
    <row r="40" spans="1:19" ht="15.75" thickBot="1" x14ac:dyDescent="0.3">
      <c r="A40" s="19">
        <v>42279</v>
      </c>
      <c r="B40" t="s">
        <v>26</v>
      </c>
      <c r="C40" s="18">
        <v>0.67013888888888884</v>
      </c>
      <c r="D40">
        <v>19027</v>
      </c>
      <c r="E40" s="15">
        <f t="shared" si="9"/>
        <v>30.397664057030106</v>
      </c>
      <c r="F40">
        <v>10</v>
      </c>
      <c r="G40">
        <v>0</v>
      </c>
      <c r="H40" s="15">
        <f t="shared" si="6"/>
        <v>1</v>
      </c>
      <c r="I40" s="15">
        <f t="shared" si="8"/>
        <v>30.397664057030106</v>
      </c>
      <c r="O40" s="6"/>
      <c r="P40" s="7">
        <v>10</v>
      </c>
      <c r="Q40" s="10">
        <v>1569</v>
      </c>
      <c r="R40" s="10"/>
      <c r="S40" s="10"/>
    </row>
    <row r="41" spans="1:19" x14ac:dyDescent="0.25">
      <c r="A41" s="19">
        <v>42279</v>
      </c>
      <c r="B41" t="s">
        <v>27</v>
      </c>
      <c r="C41" s="18">
        <v>0.68402777777777779</v>
      </c>
      <c r="D41">
        <v>4255</v>
      </c>
      <c r="E41" s="15">
        <f t="shared" si="9"/>
        <v>6.7978168162433965</v>
      </c>
      <c r="F41">
        <v>10</v>
      </c>
      <c r="G41">
        <v>0</v>
      </c>
      <c r="H41" s="15">
        <f t="shared" si="6"/>
        <v>1</v>
      </c>
      <c r="I41" s="15">
        <f t="shared" si="8"/>
        <v>6.7978168162433965</v>
      </c>
    </row>
    <row r="43" spans="1:19" ht="15.75" thickBot="1" x14ac:dyDescent="0.3">
      <c r="A43" s="35"/>
      <c r="B43" s="13"/>
      <c r="C43" s="13"/>
      <c r="D43" s="13"/>
      <c r="E43" s="16"/>
      <c r="F43" s="13"/>
      <c r="G43" s="13"/>
      <c r="H43" s="16"/>
      <c r="I43" s="16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5.75" thickBot="1" x14ac:dyDescent="0.3"/>
    <row r="45" spans="1:19" x14ac:dyDescent="0.25">
      <c r="O45" s="3" t="s">
        <v>0</v>
      </c>
      <c r="P45" s="4"/>
      <c r="Q45" s="8" t="s">
        <v>1</v>
      </c>
      <c r="R45" s="8" t="s">
        <v>2</v>
      </c>
      <c r="S45" s="8"/>
    </row>
    <row r="46" spans="1:19" x14ac:dyDescent="0.25">
      <c r="A46" s="19">
        <v>42291</v>
      </c>
      <c r="B46" t="s">
        <v>29</v>
      </c>
      <c r="C46" s="18">
        <v>0.44791666666666669</v>
      </c>
      <c r="D46">
        <v>31586</v>
      </c>
      <c r="E46" s="15">
        <f>D46*$R$50</f>
        <v>50.462007510661323</v>
      </c>
      <c r="F46">
        <v>10</v>
      </c>
      <c r="G46">
        <v>0</v>
      </c>
      <c r="H46" s="15">
        <f t="shared" ref="H46:H58" si="10">(F46+G46)/F46</f>
        <v>1</v>
      </c>
      <c r="I46" s="15">
        <f>E46*H46</f>
        <v>50.462007510661323</v>
      </c>
      <c r="O46" s="5">
        <v>2.5099999999999998</v>
      </c>
      <c r="P46" s="1">
        <v>1</v>
      </c>
      <c r="Q46">
        <v>1544</v>
      </c>
      <c r="R46" s="9">
        <f>AVERAGE(Q46:Q55)</f>
        <v>1571.1</v>
      </c>
      <c r="S46" s="9" t="s">
        <v>3</v>
      </c>
    </row>
    <row r="47" spans="1:19" x14ac:dyDescent="0.25">
      <c r="A47" s="19">
        <v>42291</v>
      </c>
      <c r="B47" t="s">
        <v>30</v>
      </c>
      <c r="C47" s="18">
        <v>0.46875</v>
      </c>
      <c r="D47">
        <v>26012</v>
      </c>
      <c r="E47" s="15">
        <f t="shared" ref="E47:E58" si="11">D47*$R$50</f>
        <v>41.556947361721086</v>
      </c>
      <c r="F47">
        <v>5</v>
      </c>
      <c r="G47">
        <v>5</v>
      </c>
      <c r="H47" s="15">
        <f t="shared" si="10"/>
        <v>2</v>
      </c>
      <c r="I47" s="15">
        <f t="shared" ref="I47:I58" si="12">E47*H47</f>
        <v>83.113894723442172</v>
      </c>
      <c r="O47" s="5" t="s">
        <v>86</v>
      </c>
      <c r="P47" s="1">
        <v>2</v>
      </c>
      <c r="Q47">
        <v>1543</v>
      </c>
      <c r="R47" s="9">
        <f>SQRT(COUNT(Q46:Q55)/(COUNT(Q46:Q55)-1))*STDEVP(Q46:Q55)</f>
        <v>41.921752507896585</v>
      </c>
      <c r="S47" s="9" t="s">
        <v>4</v>
      </c>
    </row>
    <row r="48" spans="1:19" x14ac:dyDescent="0.25">
      <c r="A48" s="19">
        <v>42291</v>
      </c>
      <c r="B48" t="s">
        <v>31</v>
      </c>
      <c r="C48" s="18">
        <v>0.47916666666666669</v>
      </c>
      <c r="D48">
        <v>3770</v>
      </c>
      <c r="E48" s="15">
        <f t="shared" si="11"/>
        <v>6.0229775316657124</v>
      </c>
      <c r="F48">
        <v>10</v>
      </c>
      <c r="G48">
        <v>0</v>
      </c>
      <c r="H48" s="15">
        <f t="shared" si="10"/>
        <v>1</v>
      </c>
      <c r="I48" s="15">
        <f t="shared" si="12"/>
        <v>6.0229775316657124</v>
      </c>
      <c r="O48" s="5" t="s">
        <v>5</v>
      </c>
      <c r="P48" s="1">
        <v>3</v>
      </c>
      <c r="Q48">
        <v>1544</v>
      </c>
      <c r="R48" s="9">
        <f>R47/R46</f>
        <v>2.6683058053527203E-2</v>
      </c>
      <c r="S48" s="9" t="s">
        <v>6</v>
      </c>
    </row>
    <row r="49" spans="1:19" x14ac:dyDescent="0.25">
      <c r="A49" s="19">
        <v>42291</v>
      </c>
      <c r="B49" t="s">
        <v>32</v>
      </c>
      <c r="C49" s="18">
        <v>0.48958333333333331</v>
      </c>
      <c r="D49">
        <v>24266</v>
      </c>
      <c r="E49" s="15">
        <f t="shared" si="11"/>
        <v>38.767525937241423</v>
      </c>
      <c r="F49">
        <v>5</v>
      </c>
      <c r="G49">
        <v>5</v>
      </c>
      <c r="H49" s="15">
        <f t="shared" si="10"/>
        <v>2</v>
      </c>
      <c r="I49" s="15">
        <f t="shared" si="12"/>
        <v>77.535051874482846</v>
      </c>
      <c r="O49" s="5">
        <v>1</v>
      </c>
      <c r="P49" s="1">
        <v>4</v>
      </c>
      <c r="Q49">
        <v>1542</v>
      </c>
      <c r="R49" s="9"/>
      <c r="S49" s="9"/>
    </row>
    <row r="50" spans="1:19" x14ac:dyDescent="0.25">
      <c r="A50" s="19">
        <v>42291</v>
      </c>
      <c r="B50" t="s">
        <v>33</v>
      </c>
      <c r="C50" s="18">
        <v>0.5</v>
      </c>
      <c r="D50">
        <v>17352</v>
      </c>
      <c r="E50" s="15">
        <f t="shared" si="11"/>
        <v>27.721672713385527</v>
      </c>
      <c r="F50">
        <v>10</v>
      </c>
      <c r="G50">
        <v>0</v>
      </c>
      <c r="H50" s="15">
        <f t="shared" si="10"/>
        <v>1</v>
      </c>
      <c r="I50" s="15">
        <f t="shared" si="12"/>
        <v>27.721672713385527</v>
      </c>
      <c r="O50" s="5"/>
      <c r="P50" s="1">
        <v>5</v>
      </c>
      <c r="Q50">
        <v>1546</v>
      </c>
      <c r="R50" s="9">
        <f>O46/R46</f>
        <v>1.5976067723251226E-3</v>
      </c>
      <c r="S50" s="9" t="s">
        <v>7</v>
      </c>
    </row>
    <row r="51" spans="1:19" x14ac:dyDescent="0.25">
      <c r="A51" s="19">
        <v>42291</v>
      </c>
      <c r="B51" t="s">
        <v>27</v>
      </c>
      <c r="C51" s="18">
        <v>0.51041666666666663</v>
      </c>
      <c r="D51">
        <v>5085</v>
      </c>
      <c r="E51" s="15">
        <f t="shared" si="11"/>
        <v>8.1238304372732486</v>
      </c>
      <c r="F51">
        <v>10</v>
      </c>
      <c r="G51">
        <v>0</v>
      </c>
      <c r="H51" s="15">
        <f t="shared" si="10"/>
        <v>1</v>
      </c>
      <c r="I51" s="15">
        <f t="shared" si="12"/>
        <v>8.1238304372732486</v>
      </c>
      <c r="O51" s="5"/>
      <c r="P51" s="1">
        <v>6</v>
      </c>
      <c r="Q51">
        <v>1643</v>
      </c>
      <c r="R51" s="9"/>
      <c r="S51" s="9"/>
    </row>
    <row r="52" spans="1:19" x14ac:dyDescent="0.25">
      <c r="A52" s="19">
        <v>42291</v>
      </c>
      <c r="B52" t="s">
        <v>17</v>
      </c>
      <c r="C52" s="18">
        <v>0.55208333333333337</v>
      </c>
      <c r="D52">
        <v>19508</v>
      </c>
      <c r="E52" s="15">
        <f t="shared" si="11"/>
        <v>31.166112914518493</v>
      </c>
      <c r="F52">
        <v>10</v>
      </c>
      <c r="G52">
        <v>0</v>
      </c>
      <c r="H52" s="15">
        <f t="shared" si="10"/>
        <v>1</v>
      </c>
      <c r="I52" s="15">
        <f t="shared" si="12"/>
        <v>31.166112914518493</v>
      </c>
      <c r="O52" s="5"/>
      <c r="P52" s="1">
        <v>7</v>
      </c>
      <c r="Q52">
        <v>1653</v>
      </c>
      <c r="R52" s="9"/>
      <c r="S52" s="9"/>
    </row>
    <row r="53" spans="1:19" x14ac:dyDescent="0.25">
      <c r="A53" s="19">
        <v>42291</v>
      </c>
      <c r="B53" t="s">
        <v>18</v>
      </c>
      <c r="C53" s="18">
        <v>0.61458333333333337</v>
      </c>
      <c r="D53">
        <v>7882</v>
      </c>
      <c r="E53" s="15">
        <f t="shared" si="11"/>
        <v>12.592336579466616</v>
      </c>
      <c r="F53">
        <v>10</v>
      </c>
      <c r="G53">
        <v>0</v>
      </c>
      <c r="H53" s="15">
        <f t="shared" si="10"/>
        <v>1</v>
      </c>
      <c r="I53" s="15">
        <f t="shared" si="12"/>
        <v>12.592336579466616</v>
      </c>
      <c r="O53" s="5"/>
      <c r="P53" s="1">
        <v>8</v>
      </c>
      <c r="Q53">
        <v>1557</v>
      </c>
      <c r="R53" s="9"/>
      <c r="S53" s="9"/>
    </row>
    <row r="54" spans="1:19" x14ac:dyDescent="0.25">
      <c r="A54" s="19">
        <v>42291</v>
      </c>
      <c r="B54" t="s">
        <v>19</v>
      </c>
      <c r="C54" s="18">
        <v>0.625</v>
      </c>
      <c r="D54">
        <v>3220</v>
      </c>
      <c r="E54" s="15">
        <f t="shared" si="11"/>
        <v>5.1442938068868944</v>
      </c>
      <c r="F54">
        <v>10</v>
      </c>
      <c r="G54">
        <v>0</v>
      </c>
      <c r="H54" s="15">
        <f t="shared" si="10"/>
        <v>1</v>
      </c>
      <c r="I54" s="15">
        <f t="shared" si="12"/>
        <v>5.1442938068868944</v>
      </c>
      <c r="O54" s="5"/>
      <c r="P54" s="1">
        <v>9</v>
      </c>
      <c r="Q54">
        <v>1570</v>
      </c>
      <c r="R54" s="9"/>
      <c r="S54" s="9"/>
    </row>
    <row r="55" spans="1:19" ht="15.75" thickBot="1" x14ac:dyDescent="0.3">
      <c r="A55" s="19">
        <v>42291</v>
      </c>
      <c r="B55" t="s">
        <v>20</v>
      </c>
      <c r="C55" s="18">
        <v>0.63541666666666663</v>
      </c>
      <c r="D55">
        <v>10022</v>
      </c>
      <c r="E55" s="15">
        <f t="shared" si="11"/>
        <v>16.011215072242379</v>
      </c>
      <c r="F55">
        <v>10</v>
      </c>
      <c r="G55">
        <v>0</v>
      </c>
      <c r="H55" s="15">
        <f t="shared" si="10"/>
        <v>1</v>
      </c>
      <c r="I55" s="15">
        <f t="shared" si="12"/>
        <v>16.011215072242379</v>
      </c>
      <c r="O55" s="6"/>
      <c r="P55" s="7">
        <v>10</v>
      </c>
      <c r="Q55" s="10">
        <v>1569</v>
      </c>
      <c r="R55" s="10"/>
      <c r="S55" s="10"/>
    </row>
    <row r="56" spans="1:19" x14ac:dyDescent="0.25">
      <c r="A56" s="19">
        <v>42291</v>
      </c>
      <c r="B56" t="s">
        <v>21</v>
      </c>
      <c r="C56" s="18">
        <v>0.67361111111111116</v>
      </c>
      <c r="D56">
        <v>4381</v>
      </c>
      <c r="E56" s="15">
        <f t="shared" si="11"/>
        <v>6.9991152695563619</v>
      </c>
      <c r="F56">
        <v>10</v>
      </c>
      <c r="G56">
        <v>0</v>
      </c>
      <c r="I56" s="15">
        <f t="shared" si="12"/>
        <v>0</v>
      </c>
    </row>
    <row r="57" spans="1:19" x14ac:dyDescent="0.25">
      <c r="A57" s="19">
        <v>42291</v>
      </c>
      <c r="B57" t="s">
        <v>35</v>
      </c>
      <c r="C57" s="18">
        <v>0.6875</v>
      </c>
      <c r="D57">
        <v>7782</v>
      </c>
      <c r="E57" s="15">
        <f t="shared" si="11"/>
        <v>12.432575902234104</v>
      </c>
      <c r="F57">
        <v>10</v>
      </c>
      <c r="G57">
        <v>0</v>
      </c>
      <c r="H57" s="15">
        <f t="shared" si="10"/>
        <v>1</v>
      </c>
      <c r="I57" s="15">
        <f t="shared" si="12"/>
        <v>12.432575902234104</v>
      </c>
    </row>
    <row r="58" spans="1:19" x14ac:dyDescent="0.25">
      <c r="A58" s="19">
        <v>42291</v>
      </c>
      <c r="B58" t="s">
        <v>22</v>
      </c>
      <c r="C58" s="18">
        <v>0.69791666666666663</v>
      </c>
      <c r="D58">
        <v>10115</v>
      </c>
      <c r="E58" s="15">
        <f t="shared" si="11"/>
        <v>16.159792502068616</v>
      </c>
      <c r="F58">
        <v>10</v>
      </c>
      <c r="G58">
        <v>0</v>
      </c>
      <c r="H58" s="15">
        <f t="shared" si="10"/>
        <v>1</v>
      </c>
      <c r="I58" s="15">
        <f t="shared" si="12"/>
        <v>16.159792502068616</v>
      </c>
    </row>
    <row r="61" spans="1:19" ht="15.75" thickBot="1" x14ac:dyDescent="0.3">
      <c r="A61" s="35"/>
      <c r="B61" s="13"/>
      <c r="C61" s="13"/>
      <c r="D61" s="13"/>
      <c r="E61" s="16"/>
      <c r="F61" s="13"/>
      <c r="G61" s="13"/>
      <c r="H61" s="16"/>
      <c r="I61" s="16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5.75" thickBot="1" x14ac:dyDescent="0.3"/>
    <row r="63" spans="1:19" x14ac:dyDescent="0.25">
      <c r="A63" s="19">
        <v>42311</v>
      </c>
      <c r="B63" t="s">
        <v>23</v>
      </c>
      <c r="C63" s="18">
        <v>0.41666666666666669</v>
      </c>
      <c r="D63">
        <v>137535</v>
      </c>
      <c r="E63" s="15">
        <f>D63*$R$68</f>
        <v>221.53170121286016</v>
      </c>
      <c r="F63">
        <v>10</v>
      </c>
      <c r="G63">
        <v>0</v>
      </c>
      <c r="H63" s="15">
        <f>(F63+G63)/F63</f>
        <v>1</v>
      </c>
      <c r="I63" s="15">
        <f>E63*H63</f>
        <v>221.53170121286016</v>
      </c>
      <c r="O63" s="3" t="s">
        <v>0</v>
      </c>
      <c r="P63" s="4"/>
      <c r="Q63" s="8" t="s">
        <v>1</v>
      </c>
      <c r="R63" s="8" t="s">
        <v>2</v>
      </c>
      <c r="S63" s="8"/>
    </row>
    <row r="64" spans="1:19" x14ac:dyDescent="0.25">
      <c r="A64" s="19">
        <v>42311</v>
      </c>
      <c r="B64" t="s">
        <v>24</v>
      </c>
      <c r="C64" s="18">
        <v>0.42708333333333331</v>
      </c>
      <c r="D64">
        <v>31893</v>
      </c>
      <c r="E64" s="15">
        <f t="shared" ref="E64:E75" si="13">D64*$R$68</f>
        <v>51.371000449207465</v>
      </c>
      <c r="F64">
        <v>10</v>
      </c>
      <c r="G64">
        <v>5</v>
      </c>
      <c r="H64" s="15">
        <f t="shared" ref="H64:H75" si="14">(F64+G64)/F64</f>
        <v>1.5</v>
      </c>
      <c r="I64" s="15">
        <f t="shared" ref="I64:I75" si="15">E64*H64</f>
        <v>77.0565006738112</v>
      </c>
      <c r="O64" s="5">
        <v>2.5099999999999998</v>
      </c>
      <c r="P64" s="1">
        <v>1</v>
      </c>
      <c r="Q64">
        <v>1463</v>
      </c>
      <c r="R64" s="9">
        <f>AVERAGE(Q64:Q73)</f>
        <v>1558.3</v>
      </c>
      <c r="S64" s="9" t="s">
        <v>3</v>
      </c>
    </row>
    <row r="65" spans="1:19" x14ac:dyDescent="0.25">
      <c r="A65" s="19">
        <v>42311</v>
      </c>
      <c r="B65" t="s">
        <v>34</v>
      </c>
      <c r="C65" s="18">
        <v>0.4375</v>
      </c>
      <c r="D65">
        <v>6665</v>
      </c>
      <c r="E65" s="15">
        <f t="shared" si="13"/>
        <v>10.735513059102868</v>
      </c>
      <c r="F65">
        <v>10</v>
      </c>
      <c r="G65">
        <v>0</v>
      </c>
      <c r="H65" s="15">
        <f t="shared" si="14"/>
        <v>1</v>
      </c>
      <c r="I65" s="15">
        <f t="shared" si="15"/>
        <v>10.735513059102868</v>
      </c>
      <c r="O65" s="5" t="s">
        <v>86</v>
      </c>
      <c r="P65" s="1">
        <v>2</v>
      </c>
      <c r="Q65">
        <v>1517</v>
      </c>
      <c r="R65" s="9">
        <f>SQRT(COUNT(Q64:Q73)/(COUNT(Q64:Q73)-1))*STDEVP(Q64:Q73)</f>
        <v>80.710800599011122</v>
      </c>
      <c r="S65" s="9" t="s">
        <v>4</v>
      </c>
    </row>
    <row r="66" spans="1:19" x14ac:dyDescent="0.25">
      <c r="A66" s="19">
        <v>42311</v>
      </c>
      <c r="B66" t="s">
        <v>25</v>
      </c>
      <c r="C66" s="18">
        <v>0.44791666666666669</v>
      </c>
      <c r="D66">
        <v>978031</v>
      </c>
      <c r="E66" s="15">
        <f t="shared" si="13"/>
        <v>1575.3435217865622</v>
      </c>
      <c r="F66">
        <v>10</v>
      </c>
      <c r="G66">
        <v>5</v>
      </c>
      <c r="H66" s="15">
        <f t="shared" si="14"/>
        <v>1.5</v>
      </c>
      <c r="I66" s="15">
        <f t="shared" si="15"/>
        <v>2363.015282679843</v>
      </c>
      <c r="O66" s="5" t="s">
        <v>5</v>
      </c>
      <c r="P66" s="1">
        <v>3</v>
      </c>
      <c r="Q66">
        <v>1566</v>
      </c>
      <c r="R66" s="9">
        <f>R65/R64</f>
        <v>5.17941350182963E-2</v>
      </c>
      <c r="S66" s="9" t="s">
        <v>6</v>
      </c>
    </row>
    <row r="67" spans="1:19" x14ac:dyDescent="0.25">
      <c r="A67" s="19">
        <v>42311</v>
      </c>
      <c r="B67" t="s">
        <v>26</v>
      </c>
      <c r="C67" s="18">
        <v>0.4548611111111111</v>
      </c>
      <c r="D67">
        <v>23056</v>
      </c>
      <c r="E67" s="15">
        <f t="shared" si="13"/>
        <v>37.136982609253671</v>
      </c>
      <c r="F67">
        <v>10</v>
      </c>
      <c r="G67">
        <v>0</v>
      </c>
      <c r="H67" s="15">
        <f t="shared" si="14"/>
        <v>1</v>
      </c>
      <c r="I67" s="15">
        <f t="shared" si="15"/>
        <v>37.136982609253671</v>
      </c>
      <c r="O67" s="5">
        <v>1</v>
      </c>
      <c r="P67" s="1">
        <v>4</v>
      </c>
      <c r="Q67">
        <v>1516</v>
      </c>
      <c r="R67" s="9"/>
      <c r="S67" s="9"/>
    </row>
    <row r="68" spans="1:19" x14ac:dyDescent="0.25">
      <c r="A68" s="19">
        <v>42311</v>
      </c>
      <c r="B68" t="s">
        <v>27</v>
      </c>
      <c r="C68" s="18">
        <v>0.46875</v>
      </c>
      <c r="D68">
        <v>5855</v>
      </c>
      <c r="E68" s="15">
        <f t="shared" si="13"/>
        <v>9.4308220496695103</v>
      </c>
      <c r="F68">
        <v>10</v>
      </c>
      <c r="G68">
        <v>0</v>
      </c>
      <c r="H68" s="15">
        <f t="shared" si="14"/>
        <v>1</v>
      </c>
      <c r="I68" s="15">
        <f t="shared" si="15"/>
        <v>9.4308220496695103</v>
      </c>
      <c r="O68" s="5"/>
      <c r="P68" s="1">
        <v>5</v>
      </c>
      <c r="Q68">
        <v>1588</v>
      </c>
      <c r="R68" s="9">
        <f>O64/R64</f>
        <v>1.6107296412757491E-3</v>
      </c>
      <c r="S68" s="9" t="s">
        <v>7</v>
      </c>
    </row>
    <row r="69" spans="1:19" x14ac:dyDescent="0.25">
      <c r="A69" s="19">
        <v>42311</v>
      </c>
      <c r="B69" t="s">
        <v>17</v>
      </c>
      <c r="C69" s="18">
        <v>0.51041666666666663</v>
      </c>
      <c r="D69">
        <v>293827</v>
      </c>
      <c r="E69" s="15">
        <f t="shared" si="13"/>
        <v>473.27585830712951</v>
      </c>
      <c r="F69">
        <v>10</v>
      </c>
      <c r="G69">
        <v>0</v>
      </c>
      <c r="H69" s="15">
        <f t="shared" si="14"/>
        <v>1</v>
      </c>
      <c r="I69" s="15">
        <f t="shared" si="15"/>
        <v>473.27585830712951</v>
      </c>
      <c r="O69" s="5"/>
      <c r="P69" s="1">
        <v>6</v>
      </c>
      <c r="Q69">
        <v>1527</v>
      </c>
      <c r="R69" s="9"/>
      <c r="S69" s="9"/>
    </row>
    <row r="70" spans="1:19" x14ac:dyDescent="0.25">
      <c r="A70" s="19">
        <v>42311</v>
      </c>
      <c r="B70" t="s">
        <v>18</v>
      </c>
      <c r="C70" s="18">
        <v>0.52430555555555558</v>
      </c>
      <c r="D70">
        <v>12249</v>
      </c>
      <c r="E70" s="15">
        <f t="shared" si="13"/>
        <v>19.729827375986652</v>
      </c>
      <c r="F70">
        <v>10</v>
      </c>
      <c r="G70">
        <v>0</v>
      </c>
      <c r="H70" s="15">
        <f t="shared" si="14"/>
        <v>1</v>
      </c>
      <c r="I70" s="15">
        <f t="shared" si="15"/>
        <v>19.729827375986652</v>
      </c>
      <c r="O70" s="5"/>
      <c r="P70" s="1">
        <v>7</v>
      </c>
      <c r="Q70">
        <v>1500</v>
      </c>
      <c r="R70" s="9"/>
      <c r="S70" s="9"/>
    </row>
    <row r="71" spans="1:19" x14ac:dyDescent="0.25">
      <c r="A71" s="19">
        <v>42311</v>
      </c>
      <c r="B71" t="s">
        <v>19</v>
      </c>
      <c r="C71" s="18">
        <v>0.53472222222222221</v>
      </c>
      <c r="D71">
        <v>3776</v>
      </c>
      <c r="E71" s="15">
        <f t="shared" si="13"/>
        <v>6.0821151254572285</v>
      </c>
      <c r="F71">
        <v>10</v>
      </c>
      <c r="G71">
        <v>0</v>
      </c>
      <c r="H71" s="15">
        <f t="shared" si="14"/>
        <v>1</v>
      </c>
      <c r="I71" s="15">
        <f t="shared" si="15"/>
        <v>6.0821151254572285</v>
      </c>
      <c r="O71" s="5"/>
      <c r="P71" s="1">
        <v>8</v>
      </c>
      <c r="Q71">
        <v>1681</v>
      </c>
      <c r="R71" s="9"/>
      <c r="S71" s="9"/>
    </row>
    <row r="72" spans="1:19" x14ac:dyDescent="0.25">
      <c r="A72" s="19">
        <v>42311</v>
      </c>
      <c r="B72" t="s">
        <v>20</v>
      </c>
      <c r="C72" s="18">
        <v>0.55208333333333337</v>
      </c>
      <c r="D72">
        <v>7328</v>
      </c>
      <c r="E72" s="15">
        <f t="shared" si="13"/>
        <v>11.80342681126869</v>
      </c>
      <c r="F72">
        <v>10</v>
      </c>
      <c r="G72">
        <v>0</v>
      </c>
      <c r="H72" s="15">
        <f t="shared" si="14"/>
        <v>1</v>
      </c>
      <c r="I72" s="15">
        <f t="shared" si="15"/>
        <v>11.80342681126869</v>
      </c>
      <c r="O72" s="5"/>
      <c r="P72" s="1">
        <v>9</v>
      </c>
      <c r="Q72">
        <v>1712</v>
      </c>
      <c r="R72" s="9"/>
      <c r="S72" s="9"/>
    </row>
    <row r="73" spans="1:19" ht="15.75" thickBot="1" x14ac:dyDescent="0.3">
      <c r="A73" s="19">
        <v>42311</v>
      </c>
      <c r="B73" t="s">
        <v>21</v>
      </c>
      <c r="C73" s="18">
        <v>0.59027777777777779</v>
      </c>
      <c r="D73">
        <v>8705</v>
      </c>
      <c r="E73" s="15">
        <f t="shared" si="13"/>
        <v>14.021401527305395</v>
      </c>
      <c r="F73">
        <v>10</v>
      </c>
      <c r="G73">
        <v>0</v>
      </c>
      <c r="H73" s="15">
        <f t="shared" si="14"/>
        <v>1</v>
      </c>
      <c r="I73" s="15">
        <f t="shared" si="15"/>
        <v>14.021401527305395</v>
      </c>
      <c r="O73" s="6"/>
      <c r="P73" s="7">
        <v>10</v>
      </c>
      <c r="Q73" s="10">
        <v>1513</v>
      </c>
      <c r="R73" s="10"/>
      <c r="S73" s="10"/>
    </row>
    <row r="74" spans="1:19" x14ac:dyDescent="0.25">
      <c r="A74" s="19">
        <v>42311</v>
      </c>
      <c r="B74" t="s">
        <v>35</v>
      </c>
      <c r="C74" s="18">
        <v>0.61111111111111105</v>
      </c>
      <c r="D74">
        <v>12182</v>
      </c>
      <c r="E74" s="15">
        <f t="shared" si="13"/>
        <v>19.621908490021173</v>
      </c>
      <c r="F74">
        <v>10</v>
      </c>
      <c r="G74">
        <v>0</v>
      </c>
      <c r="H74" s="15">
        <f t="shared" si="14"/>
        <v>1</v>
      </c>
      <c r="I74" s="15">
        <f t="shared" si="15"/>
        <v>19.621908490021173</v>
      </c>
    </row>
    <row r="75" spans="1:19" x14ac:dyDescent="0.25">
      <c r="A75" s="19">
        <v>42311</v>
      </c>
      <c r="B75" t="s">
        <v>22</v>
      </c>
      <c r="C75" s="18">
        <v>0.62152777777777779</v>
      </c>
      <c r="D75">
        <v>12032</v>
      </c>
      <c r="E75" s="15">
        <f t="shared" si="13"/>
        <v>19.380299043829812</v>
      </c>
      <c r="F75">
        <v>10</v>
      </c>
      <c r="G75">
        <v>0</v>
      </c>
      <c r="H75" s="15">
        <f t="shared" si="14"/>
        <v>1</v>
      </c>
      <c r="I75" s="15">
        <f t="shared" si="15"/>
        <v>19.380299043829812</v>
      </c>
    </row>
    <row r="78" spans="1:19" ht="15.75" thickBot="1" x14ac:dyDescent="0.3">
      <c r="A78" s="35"/>
      <c r="B78" s="13"/>
      <c r="C78" s="13"/>
      <c r="D78" s="13"/>
      <c r="E78" s="16"/>
      <c r="F78" s="13"/>
      <c r="G78" s="13"/>
      <c r="H78" s="16"/>
      <c r="I78" s="16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5.75" thickBot="1" x14ac:dyDescent="0.3"/>
    <row r="80" spans="1:19" x14ac:dyDescent="0.25">
      <c r="A80" s="19">
        <v>42326</v>
      </c>
      <c r="B80" t="s">
        <v>23</v>
      </c>
      <c r="C80" s="18">
        <v>0.42708333333333331</v>
      </c>
      <c r="D80">
        <v>20508</v>
      </c>
      <c r="E80" s="15">
        <f>D80*$R$85</f>
        <v>30.325839519264751</v>
      </c>
      <c r="F80">
        <v>10</v>
      </c>
      <c r="G80">
        <v>0</v>
      </c>
      <c r="H80" s="15">
        <f t="shared" ref="H80:H81" si="16">(F80+G80)/F80</f>
        <v>1</v>
      </c>
      <c r="I80" s="15">
        <f>E80*H80</f>
        <v>30.325839519264751</v>
      </c>
      <c r="O80" s="3" t="s">
        <v>0</v>
      </c>
      <c r="P80" s="4"/>
      <c r="Q80" s="8" t="s">
        <v>1</v>
      </c>
      <c r="R80" s="8" t="s">
        <v>2</v>
      </c>
      <c r="S80" s="8"/>
    </row>
    <row r="81" spans="1:19" x14ac:dyDescent="0.25">
      <c r="A81" s="19">
        <v>42326</v>
      </c>
      <c r="B81" t="s">
        <v>24</v>
      </c>
      <c r="C81" s="18">
        <v>0.4375</v>
      </c>
      <c r="D81">
        <v>29726</v>
      </c>
      <c r="E81" s="15">
        <f t="shared" ref="E81:E92" si="17">D81*$R$85</f>
        <v>43.956792741840452</v>
      </c>
      <c r="F81">
        <v>10</v>
      </c>
      <c r="G81">
        <v>0</v>
      </c>
      <c r="H81" s="15">
        <f t="shared" si="16"/>
        <v>1</v>
      </c>
      <c r="I81" s="15">
        <f t="shared" ref="I81:I92" si="18">E81*H81</f>
        <v>43.956792741840452</v>
      </c>
      <c r="O81" s="5">
        <v>2.5099999999999998</v>
      </c>
      <c r="P81" s="1">
        <v>1</v>
      </c>
      <c r="Q81">
        <v>2004</v>
      </c>
      <c r="R81" s="9">
        <f>AVERAGE(Q81:Q90)</f>
        <v>1697.4</v>
      </c>
      <c r="S81" s="9" t="s">
        <v>3</v>
      </c>
    </row>
    <row r="82" spans="1:19" x14ac:dyDescent="0.25">
      <c r="A82" s="19">
        <v>42326</v>
      </c>
      <c r="B82" t="s">
        <v>34</v>
      </c>
      <c r="C82" s="18">
        <v>0.44791666666666669</v>
      </c>
      <c r="D82">
        <v>3660</v>
      </c>
      <c r="E82" s="15">
        <f t="shared" si="17"/>
        <v>5.4121597737716494</v>
      </c>
      <c r="F82">
        <v>10</v>
      </c>
      <c r="G82">
        <v>0</v>
      </c>
      <c r="H82" s="15">
        <f>(F82+G82)/F82</f>
        <v>1</v>
      </c>
      <c r="I82" s="15">
        <f t="shared" si="18"/>
        <v>5.4121597737716494</v>
      </c>
      <c r="O82" s="5" t="s">
        <v>86</v>
      </c>
      <c r="P82" s="1">
        <v>2</v>
      </c>
      <c r="Q82">
        <v>1940</v>
      </c>
      <c r="R82" s="9">
        <f>SQRT(COUNT(Q81:Q90)/(COUNT(Q81:Q90)-1))*STDEVP(Q81:Q90)</f>
        <v>146.50005688281036</v>
      </c>
      <c r="S82" s="9" t="s">
        <v>4</v>
      </c>
    </row>
    <row r="83" spans="1:19" x14ac:dyDescent="0.25">
      <c r="A83" s="19">
        <v>42326</v>
      </c>
      <c r="B83" t="s">
        <v>25</v>
      </c>
      <c r="C83" s="18">
        <v>0.45833333333333331</v>
      </c>
      <c r="D83">
        <v>73224</v>
      </c>
      <c r="E83" s="15">
        <f t="shared" si="17"/>
        <v>108.27868504772002</v>
      </c>
      <c r="F83">
        <v>10</v>
      </c>
      <c r="G83">
        <v>0</v>
      </c>
      <c r="H83" s="15">
        <f t="shared" ref="H83:H92" si="19">(F83+G83)/F83</f>
        <v>1</v>
      </c>
      <c r="I83" s="15">
        <f t="shared" si="18"/>
        <v>108.27868504772002</v>
      </c>
      <c r="O83" s="5" t="s">
        <v>5</v>
      </c>
      <c r="P83" s="1">
        <v>3</v>
      </c>
      <c r="Q83">
        <v>1641</v>
      </c>
      <c r="R83" s="9">
        <f>R82/R81</f>
        <v>8.630850529209988E-2</v>
      </c>
      <c r="S83" s="9" t="s">
        <v>6</v>
      </c>
    </row>
    <row r="84" spans="1:19" x14ac:dyDescent="0.25">
      <c r="A84" s="19">
        <v>42326</v>
      </c>
      <c r="B84" t="s">
        <v>26</v>
      </c>
      <c r="C84" s="18">
        <v>0.46527777777777773</v>
      </c>
      <c r="D84">
        <v>19510</v>
      </c>
      <c r="E84" s="15">
        <f t="shared" si="17"/>
        <v>28.850064804995871</v>
      </c>
      <c r="F84">
        <v>10</v>
      </c>
      <c r="G84">
        <v>0</v>
      </c>
      <c r="H84" s="15">
        <f t="shared" si="19"/>
        <v>1</v>
      </c>
      <c r="I84" s="15">
        <f t="shared" si="18"/>
        <v>28.850064804995871</v>
      </c>
      <c r="O84" s="5">
        <v>1</v>
      </c>
      <c r="P84" s="1">
        <v>4</v>
      </c>
      <c r="Q84">
        <v>1634</v>
      </c>
      <c r="R84" s="9"/>
      <c r="S84" s="9"/>
    </row>
    <row r="85" spans="1:19" x14ac:dyDescent="0.25">
      <c r="A85" s="19">
        <v>42326</v>
      </c>
      <c r="B85" t="s">
        <v>27</v>
      </c>
      <c r="C85" s="18">
        <v>0.47569444444444442</v>
      </c>
      <c r="D85">
        <v>4552</v>
      </c>
      <c r="E85" s="15">
        <f t="shared" si="17"/>
        <v>6.7311888771061614</v>
      </c>
      <c r="F85">
        <v>10</v>
      </c>
      <c r="G85">
        <v>0</v>
      </c>
      <c r="H85" s="15">
        <f t="shared" si="19"/>
        <v>1</v>
      </c>
      <c r="I85" s="15">
        <f t="shared" si="18"/>
        <v>6.7311888771061614</v>
      </c>
      <c r="O85" s="5"/>
      <c r="P85" s="1">
        <v>5</v>
      </c>
      <c r="Q85">
        <v>1619</v>
      </c>
      <c r="R85" s="9">
        <f>O81/R81</f>
        <v>1.4787321786261338E-3</v>
      </c>
      <c r="S85" s="9" t="s">
        <v>7</v>
      </c>
    </row>
    <row r="86" spans="1:19" x14ac:dyDescent="0.25">
      <c r="A86" s="19">
        <v>42326</v>
      </c>
      <c r="B86" t="s">
        <v>17</v>
      </c>
      <c r="C86" s="18">
        <v>0.51736111111111105</v>
      </c>
      <c r="D86">
        <v>74084</v>
      </c>
      <c r="E86" s="15">
        <f t="shared" si="17"/>
        <v>109.55039472133849</v>
      </c>
      <c r="F86">
        <v>10</v>
      </c>
      <c r="G86">
        <v>0</v>
      </c>
      <c r="H86" s="15">
        <f t="shared" si="19"/>
        <v>1</v>
      </c>
      <c r="I86" s="15">
        <f t="shared" si="18"/>
        <v>109.55039472133849</v>
      </c>
      <c r="O86" s="5"/>
      <c r="P86" s="1">
        <v>6</v>
      </c>
      <c r="Q86">
        <v>1652</v>
      </c>
      <c r="R86" s="9"/>
      <c r="S86" s="9"/>
    </row>
    <row r="87" spans="1:19" x14ac:dyDescent="0.25">
      <c r="A87" s="19">
        <v>42326</v>
      </c>
      <c r="B87" t="s">
        <v>18</v>
      </c>
      <c r="C87" s="18">
        <v>0.56597222222222221</v>
      </c>
      <c r="D87">
        <v>5950</v>
      </c>
      <c r="E87" s="15">
        <f t="shared" si="17"/>
        <v>8.7984564628254969</v>
      </c>
      <c r="F87">
        <v>10</v>
      </c>
      <c r="G87">
        <v>0</v>
      </c>
      <c r="H87" s="15">
        <f t="shared" si="19"/>
        <v>1</v>
      </c>
      <c r="I87" s="15">
        <f t="shared" si="18"/>
        <v>8.7984564628254969</v>
      </c>
      <c r="O87" s="5"/>
      <c r="P87" s="1">
        <v>7</v>
      </c>
      <c r="Q87">
        <v>1647</v>
      </c>
      <c r="R87" s="9"/>
      <c r="S87" s="9"/>
    </row>
    <row r="88" spans="1:19" x14ac:dyDescent="0.25">
      <c r="A88" s="19">
        <v>42326</v>
      </c>
      <c r="B88" t="s">
        <v>19</v>
      </c>
      <c r="C88" s="18">
        <v>0.53819444444444442</v>
      </c>
      <c r="D88">
        <v>3184</v>
      </c>
      <c r="E88" s="15">
        <f t="shared" si="17"/>
        <v>4.7082832567456103</v>
      </c>
      <c r="F88">
        <v>10</v>
      </c>
      <c r="G88">
        <v>0</v>
      </c>
      <c r="H88" s="15">
        <f t="shared" si="19"/>
        <v>1</v>
      </c>
      <c r="I88" s="15">
        <f t="shared" si="18"/>
        <v>4.7082832567456103</v>
      </c>
      <c r="O88" s="5"/>
      <c r="P88" s="1">
        <v>8</v>
      </c>
      <c r="Q88">
        <v>1619</v>
      </c>
      <c r="R88" s="9"/>
      <c r="S88" s="9"/>
    </row>
    <row r="89" spans="1:19" x14ac:dyDescent="0.25">
      <c r="A89" s="19">
        <v>42326</v>
      </c>
      <c r="B89" t="s">
        <v>20</v>
      </c>
      <c r="C89" s="18">
        <v>0.55208333333333337</v>
      </c>
      <c r="D89">
        <v>8554</v>
      </c>
      <c r="E89" s="15">
        <f t="shared" si="17"/>
        <v>12.649075055967948</v>
      </c>
      <c r="F89">
        <v>10</v>
      </c>
      <c r="G89">
        <v>0</v>
      </c>
      <c r="H89" s="15">
        <f t="shared" si="19"/>
        <v>1</v>
      </c>
      <c r="I89" s="15">
        <f t="shared" si="18"/>
        <v>12.649075055967948</v>
      </c>
      <c r="O89" s="5"/>
      <c r="P89" s="1">
        <v>9</v>
      </c>
      <c r="Q89">
        <v>1592</v>
      </c>
      <c r="R89" s="9"/>
      <c r="S89" s="9"/>
    </row>
    <row r="90" spans="1:19" ht="15.75" thickBot="1" x14ac:dyDescent="0.3">
      <c r="A90" s="19">
        <v>42326</v>
      </c>
      <c r="B90" t="s">
        <v>21</v>
      </c>
      <c r="C90" s="18">
        <v>0.58680555555555558</v>
      </c>
      <c r="D90">
        <v>3819</v>
      </c>
      <c r="E90" s="15">
        <f t="shared" si="17"/>
        <v>5.6472781901732052</v>
      </c>
      <c r="F90">
        <v>10</v>
      </c>
      <c r="G90">
        <v>0</v>
      </c>
      <c r="H90" s="15">
        <f t="shared" si="19"/>
        <v>1</v>
      </c>
      <c r="I90" s="15">
        <f t="shared" si="18"/>
        <v>5.6472781901732052</v>
      </c>
      <c r="O90" s="6"/>
      <c r="P90" s="7">
        <v>10</v>
      </c>
      <c r="Q90" s="10">
        <v>1626</v>
      </c>
      <c r="R90" s="10"/>
      <c r="S90" s="10"/>
    </row>
    <row r="91" spans="1:19" x14ac:dyDescent="0.25">
      <c r="A91" s="19">
        <v>42326</v>
      </c>
      <c r="B91" t="s">
        <v>35</v>
      </c>
      <c r="C91" s="18">
        <v>0.61111111111111105</v>
      </c>
      <c r="D91">
        <v>4770</v>
      </c>
      <c r="E91" s="15">
        <f t="shared" si="17"/>
        <v>7.0535524920466584</v>
      </c>
      <c r="F91">
        <v>10</v>
      </c>
      <c r="G91">
        <v>0</v>
      </c>
      <c r="H91" s="15">
        <f t="shared" si="19"/>
        <v>1</v>
      </c>
      <c r="I91" s="15">
        <f t="shared" si="18"/>
        <v>7.0535524920466584</v>
      </c>
    </row>
    <row r="92" spans="1:19" x14ac:dyDescent="0.25">
      <c r="A92" s="19">
        <v>42326</v>
      </c>
      <c r="B92" t="s">
        <v>22</v>
      </c>
      <c r="C92" s="18">
        <v>0.62152777777777779</v>
      </c>
      <c r="D92">
        <v>8834</v>
      </c>
      <c r="E92" s="15">
        <f t="shared" si="17"/>
        <v>13.063120065983266</v>
      </c>
      <c r="F92">
        <v>10</v>
      </c>
      <c r="G92">
        <v>0</v>
      </c>
      <c r="H92" s="15">
        <f t="shared" si="19"/>
        <v>1</v>
      </c>
      <c r="I92" s="15">
        <f t="shared" si="18"/>
        <v>13.063120065983266</v>
      </c>
    </row>
    <row r="93" spans="1:19" ht="15.75" thickBot="1" x14ac:dyDescent="0.3">
      <c r="A93" s="35"/>
      <c r="B93" s="13"/>
      <c r="C93" s="13"/>
      <c r="D93" s="13"/>
      <c r="E93" s="16"/>
      <c r="F93" s="13"/>
      <c r="G93" s="13"/>
      <c r="H93" s="16"/>
      <c r="I93" s="16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5.75" thickBot="1" x14ac:dyDescent="0.3"/>
    <row r="95" spans="1:19" x14ac:dyDescent="0.25">
      <c r="A95" s="19">
        <v>42438</v>
      </c>
      <c r="B95" t="s">
        <v>29</v>
      </c>
      <c r="C95" s="18">
        <v>0.39583333333333331</v>
      </c>
      <c r="D95">
        <v>18951</v>
      </c>
      <c r="E95" s="15" t="e">
        <f>D95*$R$100</f>
        <v>#VALUE!</v>
      </c>
      <c r="F95">
        <v>10</v>
      </c>
      <c r="G95">
        <v>0</v>
      </c>
      <c r="H95" s="15">
        <f t="shared" ref="H95:H96" si="20">(F95+G95)/F95</f>
        <v>1</v>
      </c>
      <c r="I95" s="15" t="e">
        <f>E95*H95</f>
        <v>#VALUE!</v>
      </c>
      <c r="O95" s="3" t="s">
        <v>0</v>
      </c>
      <c r="P95" s="4"/>
      <c r="Q95" s="8" t="s">
        <v>1</v>
      </c>
      <c r="R95" s="8" t="s">
        <v>2</v>
      </c>
      <c r="S95" s="8"/>
    </row>
    <row r="96" spans="1:19" x14ac:dyDescent="0.25">
      <c r="A96" s="19">
        <v>42438</v>
      </c>
      <c r="B96" t="s">
        <v>30</v>
      </c>
      <c r="C96" s="18">
        <v>0.40625</v>
      </c>
      <c r="D96">
        <v>18598</v>
      </c>
      <c r="E96" s="15" t="e">
        <f t="shared" ref="E96:E110" si="21">D96*$R$100</f>
        <v>#VALUE!</v>
      </c>
      <c r="F96">
        <v>3</v>
      </c>
      <c r="G96">
        <v>7</v>
      </c>
      <c r="H96" s="15">
        <f t="shared" si="20"/>
        <v>3.3333333333333335</v>
      </c>
      <c r="I96" s="15" t="e">
        <f t="shared" ref="I96:I110" si="22">E96*H96</f>
        <v>#VALUE!</v>
      </c>
      <c r="K96" t="s">
        <v>168</v>
      </c>
      <c r="O96" s="5">
        <v>2.5099999999999998</v>
      </c>
      <c r="P96" s="1">
        <v>1</v>
      </c>
      <c r="Q96">
        <v>1858</v>
      </c>
      <c r="R96" s="9">
        <f>AVERAGE(Q96:Q105)</f>
        <v>1848.8</v>
      </c>
      <c r="S96" s="9" t="s">
        <v>3</v>
      </c>
    </row>
    <row r="97" spans="1:19" x14ac:dyDescent="0.25">
      <c r="A97" s="19">
        <v>42438</v>
      </c>
      <c r="B97" t="s">
        <v>32</v>
      </c>
      <c r="C97" s="18">
        <v>0.42708333333333331</v>
      </c>
      <c r="D97">
        <v>2987</v>
      </c>
      <c r="E97" s="15" t="e">
        <f t="shared" si="21"/>
        <v>#VALUE!</v>
      </c>
      <c r="F97">
        <v>5</v>
      </c>
      <c r="G97">
        <v>5</v>
      </c>
      <c r="H97" s="15">
        <f>(F97+G97)/F97</f>
        <v>2</v>
      </c>
      <c r="I97" s="15" t="e">
        <f t="shared" si="22"/>
        <v>#VALUE!</v>
      </c>
      <c r="O97" s="5" t="s">
        <v>86</v>
      </c>
      <c r="P97" s="1">
        <v>2</v>
      </c>
      <c r="Q97">
        <v>1842</v>
      </c>
      <c r="R97" s="9">
        <f>SQRT(COUNT(Q96:Q105)/(COUNT(Q96:Q105)-1))*STDEVP(Q96:Q105)</f>
        <v>6.4083279150388881</v>
      </c>
      <c r="S97" s="9" t="s">
        <v>4</v>
      </c>
    </row>
    <row r="98" spans="1:19" x14ac:dyDescent="0.25">
      <c r="A98" s="19">
        <v>42438</v>
      </c>
      <c r="B98" t="s">
        <v>31</v>
      </c>
      <c r="C98" s="18">
        <v>0.4201388888888889</v>
      </c>
      <c r="D98">
        <v>8586</v>
      </c>
      <c r="E98" s="15" t="e">
        <f t="shared" si="21"/>
        <v>#VALUE!</v>
      </c>
      <c r="F98">
        <v>3</v>
      </c>
      <c r="G98">
        <v>7</v>
      </c>
      <c r="H98" s="15">
        <f t="shared" ref="H98:H110" si="23">(F98+G98)/F98</f>
        <v>3.3333333333333335</v>
      </c>
      <c r="I98" s="15" t="e">
        <f t="shared" si="22"/>
        <v>#VALUE!</v>
      </c>
      <c r="O98" s="5" t="s">
        <v>5</v>
      </c>
      <c r="P98" s="1">
        <v>3</v>
      </c>
      <c r="Q98">
        <v>1848</v>
      </c>
      <c r="R98" s="9">
        <f>R97/R96</f>
        <v>3.4662093871910904E-3</v>
      </c>
      <c r="S98" s="9" t="s">
        <v>6</v>
      </c>
    </row>
    <row r="99" spans="1:19" x14ac:dyDescent="0.25">
      <c r="A99" s="19">
        <v>42438</v>
      </c>
      <c r="B99" t="s">
        <v>33</v>
      </c>
      <c r="C99" s="18">
        <v>0.43055555555555558</v>
      </c>
      <c r="D99">
        <v>11942</v>
      </c>
      <c r="E99" s="15" t="e">
        <f t="shared" si="21"/>
        <v>#VALUE!</v>
      </c>
      <c r="F99">
        <v>5</v>
      </c>
      <c r="G99">
        <v>5</v>
      </c>
      <c r="H99" s="15">
        <f t="shared" si="23"/>
        <v>2</v>
      </c>
      <c r="I99" s="15" t="e">
        <f t="shared" si="22"/>
        <v>#VALUE!</v>
      </c>
      <c r="O99" s="5">
        <v>1</v>
      </c>
      <c r="P99" s="1">
        <v>4</v>
      </c>
      <c r="Q99">
        <v>1842</v>
      </c>
      <c r="R99" s="9"/>
      <c r="S99" s="9"/>
    </row>
    <row r="100" spans="1:19" x14ac:dyDescent="0.25">
      <c r="A100" s="19">
        <v>42438</v>
      </c>
      <c r="B100" t="s">
        <v>27</v>
      </c>
      <c r="C100" s="18">
        <v>0.44791666666666669</v>
      </c>
      <c r="D100">
        <v>2664</v>
      </c>
      <c r="E100" s="15" t="e">
        <f t="shared" si="21"/>
        <v>#VALUE!</v>
      </c>
      <c r="F100">
        <v>6</v>
      </c>
      <c r="G100">
        <v>4</v>
      </c>
      <c r="H100" s="15">
        <f t="shared" si="23"/>
        <v>1.6666666666666667</v>
      </c>
      <c r="I100" s="15" t="e">
        <f t="shared" si="22"/>
        <v>#VALUE!</v>
      </c>
      <c r="O100" s="5"/>
      <c r="P100" s="1">
        <v>5</v>
      </c>
      <c r="Q100">
        <v>1845</v>
      </c>
      <c r="R100" s="9" t="s">
        <v>168</v>
      </c>
      <c r="S100" s="9" t="s">
        <v>7</v>
      </c>
    </row>
    <row r="101" spans="1:19" x14ac:dyDescent="0.25">
      <c r="A101" s="19">
        <v>42438</v>
      </c>
      <c r="B101" t="s">
        <v>36</v>
      </c>
      <c r="C101" s="18">
        <v>0.46180555555555558</v>
      </c>
      <c r="D101">
        <v>2893</v>
      </c>
      <c r="E101" s="15" t="e">
        <f t="shared" si="21"/>
        <v>#VALUE!</v>
      </c>
      <c r="F101">
        <v>5</v>
      </c>
      <c r="G101">
        <v>5</v>
      </c>
      <c r="H101" s="15">
        <f t="shared" si="23"/>
        <v>2</v>
      </c>
      <c r="I101" s="15" t="e">
        <f t="shared" si="22"/>
        <v>#VALUE!</v>
      </c>
      <c r="O101" s="5"/>
      <c r="P101" s="1">
        <v>6</v>
      </c>
      <c r="Q101">
        <v>1847</v>
      </c>
      <c r="R101" s="9"/>
      <c r="S101" s="9"/>
    </row>
    <row r="102" spans="1:19" x14ac:dyDescent="0.25">
      <c r="A102" s="19">
        <v>42438</v>
      </c>
      <c r="B102" t="s">
        <v>37</v>
      </c>
      <c r="C102" s="18">
        <v>0.47222222222222227</v>
      </c>
      <c r="D102">
        <v>5305</v>
      </c>
      <c r="E102" s="15" t="e">
        <f t="shared" si="21"/>
        <v>#VALUE!</v>
      </c>
      <c r="F102">
        <v>5</v>
      </c>
      <c r="G102">
        <v>5</v>
      </c>
      <c r="H102" s="15">
        <f t="shared" si="23"/>
        <v>2</v>
      </c>
      <c r="I102" s="15" t="e">
        <f t="shared" si="22"/>
        <v>#VALUE!</v>
      </c>
      <c r="O102" s="5"/>
      <c r="P102" s="1">
        <v>7</v>
      </c>
      <c r="Q102">
        <v>1861</v>
      </c>
      <c r="R102" s="9"/>
      <c r="S102" s="9"/>
    </row>
    <row r="103" spans="1:19" x14ac:dyDescent="0.25">
      <c r="A103" s="19">
        <v>42438</v>
      </c>
      <c r="B103" t="s">
        <v>38</v>
      </c>
      <c r="C103" s="18">
        <v>0.47916666666666669</v>
      </c>
      <c r="D103">
        <v>1313</v>
      </c>
      <c r="E103" s="15" t="e">
        <f t="shared" si="21"/>
        <v>#VALUE!</v>
      </c>
      <c r="F103">
        <v>5</v>
      </c>
      <c r="G103">
        <v>5</v>
      </c>
      <c r="H103" s="15">
        <f t="shared" si="23"/>
        <v>2</v>
      </c>
      <c r="I103" s="15" t="e">
        <f t="shared" si="22"/>
        <v>#VALUE!</v>
      </c>
      <c r="O103" s="5"/>
      <c r="P103" s="1">
        <v>8</v>
      </c>
      <c r="Q103">
        <v>1845</v>
      </c>
      <c r="R103" s="9"/>
      <c r="S103" s="9"/>
    </row>
    <row r="104" spans="1:19" x14ac:dyDescent="0.25">
      <c r="A104" s="19">
        <v>42438</v>
      </c>
      <c r="B104" t="s">
        <v>17</v>
      </c>
      <c r="C104" s="18">
        <v>0.52083333333333337</v>
      </c>
      <c r="D104">
        <v>11599</v>
      </c>
      <c r="E104" s="15" t="e">
        <f t="shared" si="21"/>
        <v>#VALUE!</v>
      </c>
      <c r="F104">
        <v>5</v>
      </c>
      <c r="G104">
        <v>5</v>
      </c>
      <c r="H104" s="15">
        <f t="shared" si="23"/>
        <v>2</v>
      </c>
      <c r="I104" s="15" t="e">
        <f t="shared" si="22"/>
        <v>#VALUE!</v>
      </c>
      <c r="O104" s="5"/>
      <c r="P104" s="1">
        <v>9</v>
      </c>
      <c r="Q104">
        <v>1848</v>
      </c>
      <c r="R104" s="9"/>
      <c r="S104" s="9"/>
    </row>
    <row r="105" spans="1:19" ht="15.75" thickBot="1" x14ac:dyDescent="0.3">
      <c r="A105" s="19">
        <v>42438</v>
      </c>
      <c r="B105" t="s">
        <v>18</v>
      </c>
      <c r="C105" s="18">
        <v>0.53125</v>
      </c>
      <c r="D105">
        <v>2850</v>
      </c>
      <c r="E105" s="15" t="e">
        <f t="shared" si="21"/>
        <v>#VALUE!</v>
      </c>
      <c r="F105">
        <v>5</v>
      </c>
      <c r="G105">
        <v>5</v>
      </c>
      <c r="H105" s="15">
        <f t="shared" si="23"/>
        <v>2</v>
      </c>
      <c r="I105" s="15" t="e">
        <f t="shared" si="22"/>
        <v>#VALUE!</v>
      </c>
      <c r="O105" s="6"/>
      <c r="P105" s="7">
        <v>10</v>
      </c>
      <c r="Q105" s="10">
        <v>1852</v>
      </c>
      <c r="R105" s="10"/>
      <c r="S105" s="10"/>
    </row>
    <row r="106" spans="1:19" x14ac:dyDescent="0.25">
      <c r="A106" s="19">
        <v>42438</v>
      </c>
      <c r="B106" t="s">
        <v>19</v>
      </c>
      <c r="C106" s="18">
        <v>0.55555555555555558</v>
      </c>
      <c r="D106">
        <v>1756</v>
      </c>
      <c r="E106" s="15" t="e">
        <f t="shared" si="21"/>
        <v>#VALUE!</v>
      </c>
      <c r="F106">
        <v>5</v>
      </c>
      <c r="G106">
        <v>5</v>
      </c>
      <c r="H106" s="15">
        <f t="shared" si="23"/>
        <v>2</v>
      </c>
      <c r="I106" s="15" t="e">
        <f t="shared" si="22"/>
        <v>#VALUE!</v>
      </c>
    </row>
    <row r="107" spans="1:19" x14ac:dyDescent="0.25">
      <c r="A107" s="19">
        <v>42438</v>
      </c>
      <c r="B107" t="s">
        <v>20</v>
      </c>
      <c r="C107" s="18">
        <v>0.57291666666666663</v>
      </c>
      <c r="D107">
        <v>2256</v>
      </c>
      <c r="E107" s="15" t="e">
        <f t="shared" si="21"/>
        <v>#VALUE!</v>
      </c>
      <c r="F107">
        <v>5</v>
      </c>
      <c r="G107">
        <v>5</v>
      </c>
      <c r="H107" s="15">
        <f t="shared" si="23"/>
        <v>2</v>
      </c>
      <c r="I107" s="15" t="e">
        <f t="shared" si="22"/>
        <v>#VALUE!</v>
      </c>
    </row>
    <row r="108" spans="1:19" x14ac:dyDescent="0.25">
      <c r="A108" s="19">
        <v>42438</v>
      </c>
      <c r="B108" t="s">
        <v>21</v>
      </c>
      <c r="C108" s="18">
        <v>0.60763888888888895</v>
      </c>
      <c r="D108">
        <v>3480</v>
      </c>
      <c r="E108" s="15" t="e">
        <f t="shared" si="21"/>
        <v>#VALUE!</v>
      </c>
      <c r="F108">
        <v>10</v>
      </c>
      <c r="G108">
        <v>0</v>
      </c>
      <c r="H108" s="15">
        <f t="shared" si="23"/>
        <v>1</v>
      </c>
      <c r="I108" s="15" t="e">
        <f t="shared" si="22"/>
        <v>#VALUE!</v>
      </c>
    </row>
    <row r="109" spans="1:19" x14ac:dyDescent="0.25">
      <c r="A109" s="19">
        <v>42438</v>
      </c>
      <c r="B109" t="s">
        <v>35</v>
      </c>
      <c r="C109" s="18">
        <v>0.625</v>
      </c>
      <c r="D109">
        <v>3452</v>
      </c>
      <c r="E109" s="15" t="e">
        <f t="shared" si="21"/>
        <v>#VALUE!</v>
      </c>
      <c r="F109">
        <v>10</v>
      </c>
      <c r="G109">
        <v>0</v>
      </c>
      <c r="H109" s="15">
        <f t="shared" si="23"/>
        <v>1</v>
      </c>
      <c r="I109" s="15" t="e">
        <f t="shared" si="22"/>
        <v>#VALUE!</v>
      </c>
    </row>
    <row r="110" spans="1:19" x14ac:dyDescent="0.25">
      <c r="A110" s="19">
        <v>42438</v>
      </c>
      <c r="B110" t="s">
        <v>22</v>
      </c>
      <c r="C110" s="18">
        <v>0.63541666666666663</v>
      </c>
      <c r="D110">
        <v>4558</v>
      </c>
      <c r="E110" s="15" t="e">
        <f t="shared" si="21"/>
        <v>#VALUE!</v>
      </c>
      <c r="F110">
        <v>10</v>
      </c>
      <c r="G110">
        <v>0</v>
      </c>
      <c r="H110" s="15">
        <f t="shared" si="23"/>
        <v>1</v>
      </c>
      <c r="I110" s="15" t="e">
        <f t="shared" si="22"/>
        <v>#VALUE!</v>
      </c>
    </row>
    <row r="112" spans="1:19" ht="15.75" thickBot="1" x14ac:dyDescent="0.3">
      <c r="A112" s="3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1:19" s="32" customFormat="1" ht="15.75" thickBot="1" x14ac:dyDescent="0.3">
      <c r="A113" s="19"/>
      <c r="E113" s="15"/>
      <c r="H113" s="15"/>
      <c r="I113" s="15"/>
      <c r="K113" s="32" t="s">
        <v>169</v>
      </c>
    </row>
    <row r="114" spans="1:19" s="32" customFormat="1" x14ac:dyDescent="0.25">
      <c r="A114" s="19">
        <v>42530</v>
      </c>
      <c r="B114" s="32" t="s">
        <v>29</v>
      </c>
      <c r="C114" s="18">
        <v>0.40972222222222227</v>
      </c>
      <c r="D114" s="32">
        <v>1488</v>
      </c>
      <c r="E114" s="15">
        <f>D114*$R$119</f>
        <v>0.45398388214272689</v>
      </c>
      <c r="F114" s="32">
        <v>10</v>
      </c>
      <c r="G114" s="32">
        <v>0</v>
      </c>
      <c r="H114" s="15">
        <f t="shared" ref="H114:H115" si="24">(F114+G114)/F114</f>
        <v>1</v>
      </c>
      <c r="I114" s="15">
        <f>E114*H114</f>
        <v>0.45398388214272689</v>
      </c>
      <c r="K114" s="32">
        <v>10</v>
      </c>
      <c r="O114" s="3" t="s">
        <v>0</v>
      </c>
      <c r="P114" s="4"/>
      <c r="Q114" s="8" t="s">
        <v>1</v>
      </c>
      <c r="R114" s="8" t="s">
        <v>2</v>
      </c>
      <c r="S114" s="8"/>
    </row>
    <row r="115" spans="1:19" s="32" customFormat="1" x14ac:dyDescent="0.25">
      <c r="A115" s="19">
        <v>42530</v>
      </c>
      <c r="B115" s="32" t="s">
        <v>30</v>
      </c>
      <c r="C115" s="18">
        <v>0.4201388888888889</v>
      </c>
      <c r="D115" s="32">
        <v>9343</v>
      </c>
      <c r="E115" s="15">
        <f t="shared" ref="E115:E129" si="25">D115*$R$119</f>
        <v>2.850518421276544</v>
      </c>
      <c r="F115" s="32">
        <v>10</v>
      </c>
      <c r="G115" s="32">
        <v>0</v>
      </c>
      <c r="H115" s="15">
        <f t="shared" si="24"/>
        <v>1</v>
      </c>
      <c r="I115" s="15">
        <f t="shared" ref="I115:I129" si="26">E115*H115</f>
        <v>2.850518421276544</v>
      </c>
      <c r="K115" s="32">
        <v>10</v>
      </c>
      <c r="O115" s="5">
        <v>2.5099999999999998</v>
      </c>
      <c r="P115" s="1">
        <v>1</v>
      </c>
      <c r="Q115" s="32">
        <v>8169</v>
      </c>
      <c r="R115" s="9">
        <f>AVERAGE(Q115:Q124)</f>
        <v>8226.9</v>
      </c>
      <c r="S115" s="9" t="s">
        <v>3</v>
      </c>
    </row>
    <row r="116" spans="1:19" s="32" customFormat="1" x14ac:dyDescent="0.25">
      <c r="A116" s="19">
        <v>42530</v>
      </c>
      <c r="B116" s="32" t="s">
        <v>32</v>
      </c>
      <c r="C116" s="18">
        <v>0.44791666666666669</v>
      </c>
      <c r="D116" s="32">
        <v>47742</v>
      </c>
      <c r="E116" s="15">
        <f t="shared" si="25"/>
        <v>14.565926412135799</v>
      </c>
      <c r="F116" s="32">
        <v>10</v>
      </c>
      <c r="G116" s="32">
        <v>0</v>
      </c>
      <c r="H116" s="15">
        <f>(F116+G116)/F116</f>
        <v>1</v>
      </c>
      <c r="I116" s="15">
        <f t="shared" si="26"/>
        <v>14.565926412135799</v>
      </c>
      <c r="K116" s="32">
        <v>10</v>
      </c>
      <c r="O116" s="5" t="s">
        <v>86</v>
      </c>
      <c r="P116" s="1">
        <v>2</v>
      </c>
      <c r="Q116" s="32">
        <v>8169</v>
      </c>
      <c r="R116" s="9">
        <f>SQRT(COUNT(Q115:Q124)/(COUNT(Q115:Q124)-1))*STDEVP(Q115:Q124)</f>
        <v>51.47696356408153</v>
      </c>
      <c r="S116" s="9" t="s">
        <v>4</v>
      </c>
    </row>
    <row r="117" spans="1:19" s="32" customFormat="1" x14ac:dyDescent="0.25">
      <c r="A117" s="19">
        <v>42530</v>
      </c>
      <c r="B117" s="32" t="s">
        <v>31</v>
      </c>
      <c r="C117" s="18">
        <v>0.43402777777777773</v>
      </c>
      <c r="D117" s="32">
        <v>3347</v>
      </c>
      <c r="E117" s="15">
        <f t="shared" si="25"/>
        <v>1.0211586381261473</v>
      </c>
      <c r="F117" s="32">
        <v>10</v>
      </c>
      <c r="G117" s="32">
        <v>0</v>
      </c>
      <c r="H117" s="15">
        <f t="shared" ref="H117:H129" si="27">(F117+G117)/F117</f>
        <v>1</v>
      </c>
      <c r="I117" s="15">
        <f t="shared" si="26"/>
        <v>1.0211586381261473</v>
      </c>
      <c r="K117" s="32">
        <v>10</v>
      </c>
      <c r="O117" s="5" t="s">
        <v>5</v>
      </c>
      <c r="P117" s="1">
        <v>3</v>
      </c>
      <c r="Q117" s="32">
        <v>8168</v>
      </c>
      <c r="R117" s="9">
        <f>R116/R115</f>
        <v>6.257151972684916E-3</v>
      </c>
      <c r="S117" s="9" t="s">
        <v>6</v>
      </c>
    </row>
    <row r="118" spans="1:19" s="32" customFormat="1" x14ac:dyDescent="0.25">
      <c r="A118" s="19">
        <v>42530</v>
      </c>
      <c r="B118" s="32" t="s">
        <v>33</v>
      </c>
      <c r="C118" s="18">
        <v>0.45833333333333331</v>
      </c>
      <c r="D118" s="32">
        <v>7181</v>
      </c>
      <c r="E118" s="15">
        <f t="shared" si="25"/>
        <v>2.190899366711641</v>
      </c>
      <c r="F118" s="32">
        <v>10</v>
      </c>
      <c r="G118" s="32">
        <v>0</v>
      </c>
      <c r="H118" s="15">
        <f t="shared" si="27"/>
        <v>1</v>
      </c>
      <c r="I118" s="15">
        <f t="shared" si="26"/>
        <v>2.190899366711641</v>
      </c>
      <c r="K118" s="32">
        <v>10</v>
      </c>
      <c r="O118" s="5">
        <v>10</v>
      </c>
      <c r="P118" s="1">
        <v>4</v>
      </c>
      <c r="Q118" s="32">
        <v>8167</v>
      </c>
      <c r="R118" s="9"/>
      <c r="S118" s="9"/>
    </row>
    <row r="119" spans="1:19" s="32" customFormat="1" x14ac:dyDescent="0.25">
      <c r="A119" s="19">
        <v>42530</v>
      </c>
      <c r="B119" s="32" t="s">
        <v>27</v>
      </c>
      <c r="C119" s="18">
        <v>0.47222222222222227</v>
      </c>
      <c r="D119" s="32">
        <v>2051</v>
      </c>
      <c r="E119" s="15">
        <f t="shared" si="25"/>
        <v>0.62575332142119144</v>
      </c>
      <c r="F119" s="32">
        <v>10</v>
      </c>
      <c r="G119" s="32">
        <v>0</v>
      </c>
      <c r="H119" s="15">
        <f t="shared" si="27"/>
        <v>1</v>
      </c>
      <c r="I119" s="15">
        <f t="shared" si="26"/>
        <v>0.62575332142119144</v>
      </c>
      <c r="K119" s="32">
        <v>10</v>
      </c>
      <c r="O119" s="5"/>
      <c r="P119" s="1">
        <v>5</v>
      </c>
      <c r="Q119" s="32">
        <v>8278</v>
      </c>
      <c r="R119" s="9">
        <f>O115/R115</f>
        <v>3.0509669498839174E-4</v>
      </c>
      <c r="S119" s="9" t="s">
        <v>7</v>
      </c>
    </row>
    <row r="120" spans="1:19" s="32" customFormat="1" x14ac:dyDescent="0.25">
      <c r="A120" s="19">
        <v>42530</v>
      </c>
      <c r="B120" s="32" t="s">
        <v>36</v>
      </c>
      <c r="C120" s="18">
        <v>0.48958333333333331</v>
      </c>
      <c r="D120" s="32">
        <v>1314</v>
      </c>
      <c r="E120" s="15">
        <f t="shared" si="25"/>
        <v>0.40089705721474672</v>
      </c>
      <c r="F120" s="32">
        <v>10</v>
      </c>
      <c r="G120" s="32">
        <v>0</v>
      </c>
      <c r="H120" s="15">
        <f t="shared" si="27"/>
        <v>1</v>
      </c>
      <c r="I120" s="15">
        <f t="shared" si="26"/>
        <v>0.40089705721474672</v>
      </c>
      <c r="K120" s="32">
        <v>10</v>
      </c>
      <c r="O120" s="5"/>
      <c r="P120" s="1">
        <v>6</v>
      </c>
      <c r="Q120" s="32">
        <v>8264</v>
      </c>
      <c r="R120" s="9"/>
      <c r="S120" s="9"/>
    </row>
    <row r="121" spans="1:19" s="32" customFormat="1" x14ac:dyDescent="0.25">
      <c r="A121" s="19">
        <v>42530</v>
      </c>
      <c r="B121" s="32" t="s">
        <v>37</v>
      </c>
      <c r="C121" s="18">
        <v>0.5</v>
      </c>
      <c r="D121" s="32">
        <v>3335</v>
      </c>
      <c r="E121" s="15">
        <f t="shared" si="25"/>
        <v>1.0174974777862864</v>
      </c>
      <c r="F121" s="32">
        <v>10</v>
      </c>
      <c r="G121" s="32">
        <v>0</v>
      </c>
      <c r="H121" s="15">
        <f t="shared" si="27"/>
        <v>1</v>
      </c>
      <c r="I121" s="15">
        <f t="shared" si="26"/>
        <v>1.0174974777862864</v>
      </c>
      <c r="K121" s="32">
        <v>10</v>
      </c>
      <c r="O121" s="5"/>
      <c r="P121" s="1">
        <v>7</v>
      </c>
      <c r="Q121" s="32">
        <v>8269</v>
      </c>
      <c r="R121" s="9"/>
      <c r="S121" s="9"/>
    </row>
    <row r="122" spans="1:19" s="32" customFormat="1" x14ac:dyDescent="0.25">
      <c r="A122" s="19">
        <v>42530</v>
      </c>
      <c r="B122" s="32" t="s">
        <v>38</v>
      </c>
      <c r="C122" s="18">
        <v>0.51041666666666663</v>
      </c>
      <c r="D122" s="32">
        <v>1742</v>
      </c>
      <c r="E122" s="15">
        <f t="shared" si="25"/>
        <v>0.53147844266977839</v>
      </c>
      <c r="F122" s="32">
        <v>10</v>
      </c>
      <c r="G122" s="32">
        <v>0</v>
      </c>
      <c r="H122" s="15">
        <f t="shared" si="27"/>
        <v>1</v>
      </c>
      <c r="I122" s="15">
        <f t="shared" si="26"/>
        <v>0.53147844266977839</v>
      </c>
      <c r="K122" s="32">
        <v>10</v>
      </c>
      <c r="O122" s="5"/>
      <c r="P122" s="1">
        <v>8</v>
      </c>
      <c r="Q122" s="32">
        <v>8254</v>
      </c>
      <c r="R122" s="9"/>
      <c r="S122" s="9"/>
    </row>
    <row r="123" spans="1:19" s="32" customFormat="1" x14ac:dyDescent="0.25">
      <c r="A123" s="19">
        <v>42530</v>
      </c>
      <c r="B123" s="32" t="s">
        <v>17</v>
      </c>
      <c r="C123" s="18">
        <v>0.5625</v>
      </c>
      <c r="D123" s="32">
        <v>10310</v>
      </c>
      <c r="E123" s="15">
        <f t="shared" si="25"/>
        <v>3.145546925330319</v>
      </c>
      <c r="F123" s="32">
        <v>10</v>
      </c>
      <c r="G123" s="32">
        <v>0</v>
      </c>
      <c r="H123" s="15">
        <f t="shared" si="27"/>
        <v>1</v>
      </c>
      <c r="I123" s="15">
        <f t="shared" si="26"/>
        <v>3.145546925330319</v>
      </c>
      <c r="K123" s="32">
        <v>10</v>
      </c>
      <c r="O123" s="5"/>
      <c r="P123" s="1">
        <v>9</v>
      </c>
      <c r="Q123" s="32">
        <v>8248</v>
      </c>
      <c r="R123" s="9"/>
      <c r="S123" s="9"/>
    </row>
    <row r="124" spans="1:19" s="32" customFormat="1" ht="15.75" thickBot="1" x14ac:dyDescent="0.3">
      <c r="A124" s="19">
        <v>42530</v>
      </c>
      <c r="B124" s="32" t="s">
        <v>18</v>
      </c>
      <c r="C124" s="18">
        <v>0.54861111111111105</v>
      </c>
      <c r="D124" s="32">
        <v>2556</v>
      </c>
      <c r="E124" s="15">
        <f t="shared" si="25"/>
        <v>0.77982715239032929</v>
      </c>
      <c r="F124" s="32">
        <v>10</v>
      </c>
      <c r="G124" s="32">
        <v>0</v>
      </c>
      <c r="H124" s="15">
        <f t="shared" si="27"/>
        <v>1</v>
      </c>
      <c r="I124" s="15">
        <f t="shared" si="26"/>
        <v>0.77982715239032929</v>
      </c>
      <c r="K124" s="32">
        <v>10</v>
      </c>
      <c r="O124" s="6"/>
      <c r="P124" s="7">
        <v>10</v>
      </c>
      <c r="Q124" s="10">
        <v>8283</v>
      </c>
      <c r="R124" s="10"/>
      <c r="S124" s="10"/>
    </row>
    <row r="125" spans="1:19" s="32" customFormat="1" x14ac:dyDescent="0.25">
      <c r="A125" s="19">
        <v>42530</v>
      </c>
      <c r="B125" s="32" t="s">
        <v>19</v>
      </c>
      <c r="C125" s="18">
        <v>0.57291666666666663</v>
      </c>
      <c r="D125" s="32">
        <v>3061</v>
      </c>
      <c r="E125" s="15">
        <f t="shared" si="25"/>
        <v>0.93390098335946714</v>
      </c>
      <c r="F125" s="32">
        <v>10</v>
      </c>
      <c r="G125" s="32">
        <v>0</v>
      </c>
      <c r="H125" s="15">
        <f t="shared" si="27"/>
        <v>1</v>
      </c>
      <c r="I125" s="15">
        <f t="shared" si="26"/>
        <v>0.93390098335946714</v>
      </c>
      <c r="J125" s="32" t="s">
        <v>107</v>
      </c>
      <c r="K125" s="32">
        <v>1</v>
      </c>
    </row>
    <row r="126" spans="1:19" s="32" customFormat="1" x14ac:dyDescent="0.25">
      <c r="A126" s="19">
        <v>42530</v>
      </c>
      <c r="B126" s="32" t="s">
        <v>20</v>
      </c>
      <c r="C126" s="18">
        <v>0.58680555555555558</v>
      </c>
      <c r="D126" s="32">
        <v>5417</v>
      </c>
      <c r="E126" s="15">
        <f t="shared" si="25"/>
        <v>1.6527087967521181</v>
      </c>
      <c r="F126" s="32">
        <v>10</v>
      </c>
      <c r="G126" s="32">
        <v>0</v>
      </c>
      <c r="H126" s="15">
        <f t="shared" si="27"/>
        <v>1</v>
      </c>
      <c r="I126" s="15">
        <f t="shared" si="26"/>
        <v>1.6527087967521181</v>
      </c>
      <c r="J126" s="32" t="s">
        <v>107</v>
      </c>
      <c r="K126" s="32">
        <v>1</v>
      </c>
    </row>
    <row r="127" spans="1:19" s="32" customFormat="1" x14ac:dyDescent="0.25">
      <c r="A127" s="19">
        <v>42530</v>
      </c>
      <c r="B127" s="32" t="s">
        <v>21</v>
      </c>
      <c r="C127" s="18">
        <v>0.62847222222222221</v>
      </c>
      <c r="D127" s="32">
        <v>970</v>
      </c>
      <c r="E127" s="15">
        <f t="shared" si="25"/>
        <v>0.29594379413874</v>
      </c>
      <c r="F127" s="32">
        <v>10</v>
      </c>
      <c r="G127" s="32">
        <v>0</v>
      </c>
      <c r="H127" s="15">
        <f t="shared" si="27"/>
        <v>1</v>
      </c>
      <c r="I127" s="15">
        <f t="shared" si="26"/>
        <v>0.29594379413874</v>
      </c>
      <c r="K127" s="32">
        <v>10</v>
      </c>
    </row>
    <row r="128" spans="1:19" s="32" customFormat="1" x14ac:dyDescent="0.25">
      <c r="A128" s="19">
        <v>42530</v>
      </c>
      <c r="B128" s="32" t="s">
        <v>35</v>
      </c>
      <c r="C128" s="18">
        <v>0.65625</v>
      </c>
      <c r="D128" s="32">
        <v>17610</v>
      </c>
      <c r="E128" s="15">
        <f t="shared" si="25"/>
        <v>5.3727527987455783</v>
      </c>
      <c r="F128" s="32">
        <v>10</v>
      </c>
      <c r="G128" s="32">
        <v>0</v>
      </c>
      <c r="H128" s="15">
        <f t="shared" si="27"/>
        <v>1</v>
      </c>
      <c r="I128" s="15">
        <f t="shared" si="26"/>
        <v>5.3727527987455783</v>
      </c>
      <c r="J128" s="32" t="s">
        <v>107</v>
      </c>
      <c r="K128" s="32">
        <v>1</v>
      </c>
    </row>
    <row r="129" spans="1:19" s="32" customFormat="1" x14ac:dyDescent="0.25">
      <c r="A129" s="19">
        <v>42530</v>
      </c>
      <c r="B129" s="32" t="s">
        <v>22</v>
      </c>
      <c r="C129" s="18">
        <v>0.66666666666666663</v>
      </c>
      <c r="D129" s="32">
        <v>9249</v>
      </c>
      <c r="E129" s="15">
        <f t="shared" si="25"/>
        <v>2.8218393319476354</v>
      </c>
      <c r="F129" s="32">
        <v>10</v>
      </c>
      <c r="G129" s="32">
        <v>0</v>
      </c>
      <c r="H129" s="15">
        <f t="shared" si="27"/>
        <v>1</v>
      </c>
      <c r="I129" s="15">
        <f t="shared" si="26"/>
        <v>2.8218393319476354</v>
      </c>
      <c r="J129" s="32" t="s">
        <v>107</v>
      </c>
      <c r="K129" s="32">
        <v>1</v>
      </c>
    </row>
    <row r="130" spans="1:19" s="32" customFormat="1" x14ac:dyDescent="0.25">
      <c r="A130" s="19"/>
      <c r="E130" s="15"/>
      <c r="H130" s="15"/>
      <c r="I130" s="15"/>
    </row>
    <row r="131" spans="1:19" s="32" customFormat="1" ht="15.75" thickBot="1" x14ac:dyDescent="0.3">
      <c r="A131" s="3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1:19" s="32" customFormat="1" ht="15.75" thickBot="1" x14ac:dyDescent="0.3">
      <c r="A132" s="19"/>
      <c r="E132" s="15"/>
      <c r="H132" s="15"/>
      <c r="I132" s="15"/>
    </row>
    <row r="133" spans="1:19" s="32" customFormat="1" x14ac:dyDescent="0.25">
      <c r="A133" s="19">
        <v>42541</v>
      </c>
      <c r="B133" s="32" t="s">
        <v>112</v>
      </c>
      <c r="C133" s="18">
        <v>0.15</v>
      </c>
      <c r="D133" s="32">
        <v>7573</v>
      </c>
      <c r="E133" s="15">
        <f>D133*$R$138</f>
        <v>928.53026643288911</v>
      </c>
      <c r="F133" s="32">
        <v>10</v>
      </c>
      <c r="G133" s="32">
        <v>0</v>
      </c>
      <c r="H133" s="15">
        <f t="shared" ref="H133:H134" si="28">(F133+G133)/F133</f>
        <v>1</v>
      </c>
      <c r="I133" s="15">
        <f>E133*H133</f>
        <v>928.53026643288911</v>
      </c>
      <c r="O133" s="3" t="s">
        <v>0</v>
      </c>
      <c r="P133" s="4"/>
      <c r="Q133" s="8" t="s">
        <v>1</v>
      </c>
      <c r="R133" s="8" t="s">
        <v>2</v>
      </c>
      <c r="S133" s="8"/>
    </row>
    <row r="134" spans="1:19" s="32" customFormat="1" x14ac:dyDescent="0.25">
      <c r="A134" s="19">
        <v>42541</v>
      </c>
      <c r="B134" s="32" t="s">
        <v>121</v>
      </c>
      <c r="C134" s="18">
        <v>0.5708333333333333</v>
      </c>
      <c r="D134" s="32">
        <v>1293</v>
      </c>
      <c r="E134" s="15">
        <f t="shared" ref="E134:E148" si="29">D134*$R$138</f>
        <v>158.53553868978287</v>
      </c>
      <c r="F134" s="32">
        <v>10</v>
      </c>
      <c r="G134" s="32">
        <v>0</v>
      </c>
      <c r="H134" s="15">
        <f t="shared" si="28"/>
        <v>1</v>
      </c>
      <c r="I134" s="15">
        <f t="shared" ref="I134:I148" si="30">E134*H134</f>
        <v>158.53553868978287</v>
      </c>
      <c r="O134" s="5">
        <v>1000</v>
      </c>
      <c r="P134" s="1">
        <v>1</v>
      </c>
      <c r="Q134" s="32">
        <v>8167</v>
      </c>
      <c r="R134" s="9">
        <f>AVERAGE(Q134:Q143)</f>
        <v>8155.9</v>
      </c>
      <c r="S134" s="9" t="s">
        <v>3</v>
      </c>
    </row>
    <row r="135" spans="1:19" s="32" customFormat="1" x14ac:dyDescent="0.25">
      <c r="A135" s="19">
        <v>42541</v>
      </c>
      <c r="B135" s="32" t="s">
        <v>18</v>
      </c>
      <c r="C135" s="18">
        <v>0.71180555555555547</v>
      </c>
      <c r="D135" s="32">
        <v>1877</v>
      </c>
      <c r="E135" s="15">
        <f t="shared" si="29"/>
        <v>230.14014394487427</v>
      </c>
      <c r="F135" s="32">
        <v>10</v>
      </c>
      <c r="G135" s="32">
        <v>0</v>
      </c>
      <c r="H135" s="15">
        <f>(F135+G135)/F135</f>
        <v>1</v>
      </c>
      <c r="I135" s="15">
        <f t="shared" si="30"/>
        <v>230.14014394487427</v>
      </c>
      <c r="O135" s="5" t="s">
        <v>86</v>
      </c>
      <c r="P135" s="1">
        <v>2</v>
      </c>
      <c r="Q135" s="32">
        <v>8156</v>
      </c>
      <c r="R135" s="9">
        <f>SQRT(COUNT(Q134:Q143)/(COUNT(Q134:Q143)-1))*STDEVP(Q134:Q143)</f>
        <v>14.122086720217141</v>
      </c>
      <c r="S135" s="9" t="s">
        <v>4</v>
      </c>
    </row>
    <row r="136" spans="1:19" s="32" customFormat="1" x14ac:dyDescent="0.25">
      <c r="A136" s="19">
        <v>42541</v>
      </c>
      <c r="B136" s="32" t="s">
        <v>115</v>
      </c>
      <c r="C136" s="18">
        <v>0.63194444444444442</v>
      </c>
      <c r="D136" s="32">
        <v>1231</v>
      </c>
      <c r="E136" s="15">
        <f t="shared" si="29"/>
        <v>150.93367991270125</v>
      </c>
      <c r="F136" s="32">
        <v>10</v>
      </c>
      <c r="G136" s="32">
        <v>0</v>
      </c>
      <c r="H136" s="15">
        <f t="shared" ref="H136:H148" si="31">(F136+G136)/F136</f>
        <v>1</v>
      </c>
      <c r="I136" s="15">
        <f t="shared" si="30"/>
        <v>150.93367991270125</v>
      </c>
      <c r="O136" s="5" t="s">
        <v>140</v>
      </c>
      <c r="P136" s="1">
        <v>3</v>
      </c>
      <c r="Q136" s="32">
        <v>8162</v>
      </c>
      <c r="R136" s="9">
        <f>R135/R134</f>
        <v>1.7315178852385562E-3</v>
      </c>
      <c r="S136" s="9" t="s">
        <v>6</v>
      </c>
    </row>
    <row r="137" spans="1:19" s="32" customFormat="1" x14ac:dyDescent="0.25">
      <c r="A137" s="19">
        <v>42541</v>
      </c>
      <c r="B137" s="32" t="s">
        <v>126</v>
      </c>
      <c r="C137" s="18">
        <v>0.59375</v>
      </c>
      <c r="D137" s="32">
        <v>1107</v>
      </c>
      <c r="E137" s="15">
        <f t="shared" si="29"/>
        <v>135.72996235853799</v>
      </c>
      <c r="F137" s="32">
        <v>10</v>
      </c>
      <c r="G137" s="32">
        <v>0</v>
      </c>
      <c r="H137" s="15">
        <f t="shared" si="31"/>
        <v>1</v>
      </c>
      <c r="I137" s="15">
        <f t="shared" si="30"/>
        <v>135.72996235853799</v>
      </c>
      <c r="O137" s="5"/>
      <c r="P137" s="1">
        <v>4</v>
      </c>
      <c r="Q137" s="74">
        <v>8149</v>
      </c>
      <c r="R137" s="9"/>
      <c r="S137" s="9"/>
    </row>
    <row r="138" spans="1:19" s="32" customFormat="1" x14ac:dyDescent="0.25">
      <c r="A138" s="19">
        <v>42541</v>
      </c>
      <c r="B138" s="32" t="s">
        <v>123</v>
      </c>
      <c r="C138" s="18">
        <v>0.61805555555555558</v>
      </c>
      <c r="D138" s="32">
        <v>350</v>
      </c>
      <c r="E138" s="15">
        <f t="shared" si="29"/>
        <v>42.913718902880127</v>
      </c>
      <c r="F138" s="32">
        <v>10</v>
      </c>
      <c r="G138" s="32">
        <v>0</v>
      </c>
      <c r="H138" s="15">
        <f t="shared" si="31"/>
        <v>1</v>
      </c>
      <c r="I138" s="15">
        <f t="shared" si="30"/>
        <v>42.913718902880127</v>
      </c>
      <c r="O138" s="5"/>
      <c r="P138" s="1">
        <v>5</v>
      </c>
      <c r="Q138" s="74">
        <v>8122</v>
      </c>
      <c r="R138" s="9">
        <f>O134/R134</f>
        <v>0.12261062543680036</v>
      </c>
      <c r="S138" s="9" t="s">
        <v>7</v>
      </c>
    </row>
    <row r="139" spans="1:19" s="32" customFormat="1" x14ac:dyDescent="0.25">
      <c r="A139" s="19">
        <v>42541</v>
      </c>
      <c r="B139" s="32" t="s">
        <v>119</v>
      </c>
      <c r="C139" s="18">
        <v>0.61458333333333337</v>
      </c>
      <c r="D139" s="32">
        <v>1286</v>
      </c>
      <c r="E139" s="15">
        <f t="shared" si="29"/>
        <v>157.67726431172525</v>
      </c>
      <c r="F139" s="32">
        <v>10</v>
      </c>
      <c r="G139" s="32">
        <v>0</v>
      </c>
      <c r="H139" s="15">
        <f t="shared" si="31"/>
        <v>1</v>
      </c>
      <c r="I139" s="15">
        <f t="shared" si="30"/>
        <v>157.67726431172525</v>
      </c>
      <c r="O139" s="5"/>
      <c r="P139" s="1">
        <v>6</v>
      </c>
      <c r="Q139" s="74">
        <v>8171</v>
      </c>
      <c r="R139" s="9"/>
      <c r="S139" s="9"/>
    </row>
    <row r="140" spans="1:19" s="32" customFormat="1" x14ac:dyDescent="0.25">
      <c r="A140" s="19">
        <v>42541</v>
      </c>
      <c r="B140" s="32" t="s">
        <v>20</v>
      </c>
      <c r="C140" s="18">
        <v>0.4861111111111111</v>
      </c>
      <c r="D140" s="32">
        <v>1156</v>
      </c>
      <c r="E140" s="15">
        <f t="shared" si="29"/>
        <v>141.73788300494121</v>
      </c>
      <c r="F140" s="32">
        <v>10</v>
      </c>
      <c r="G140" s="32">
        <v>0</v>
      </c>
      <c r="H140" s="15">
        <f t="shared" si="31"/>
        <v>1</v>
      </c>
      <c r="I140" s="15">
        <f t="shared" si="30"/>
        <v>141.73788300494121</v>
      </c>
      <c r="O140" s="5"/>
      <c r="P140" s="1">
        <v>7</v>
      </c>
      <c r="Q140" s="74">
        <v>8162</v>
      </c>
      <c r="R140" s="9"/>
      <c r="S140" s="9"/>
    </row>
    <row r="141" spans="1:19" s="32" customFormat="1" x14ac:dyDescent="0.25">
      <c r="A141" s="19">
        <v>42541</v>
      </c>
      <c r="B141" s="32" t="s">
        <v>114</v>
      </c>
      <c r="C141" s="18">
        <v>0.55902777777777779</v>
      </c>
      <c r="D141" s="32">
        <v>625</v>
      </c>
      <c r="E141" s="15">
        <f t="shared" si="29"/>
        <v>76.631640898000228</v>
      </c>
      <c r="F141" s="32">
        <v>10</v>
      </c>
      <c r="G141" s="32">
        <v>0</v>
      </c>
      <c r="H141" s="15">
        <f t="shared" si="31"/>
        <v>1</v>
      </c>
      <c r="I141" s="15">
        <f t="shared" si="30"/>
        <v>76.631640898000228</v>
      </c>
      <c r="O141" s="5"/>
      <c r="P141" s="1">
        <v>8</v>
      </c>
      <c r="Q141" s="74">
        <v>8162</v>
      </c>
      <c r="R141" s="9"/>
      <c r="S141" s="9"/>
    </row>
    <row r="142" spans="1:19" s="32" customFormat="1" x14ac:dyDescent="0.25">
      <c r="A142" s="19">
        <v>42541</v>
      </c>
      <c r="B142" s="32" t="s">
        <v>117</v>
      </c>
      <c r="C142" s="18">
        <v>0.63541666666666663</v>
      </c>
      <c r="D142" s="32">
        <v>1845</v>
      </c>
      <c r="E142" s="15">
        <f t="shared" si="29"/>
        <v>226.21660393089667</v>
      </c>
      <c r="F142" s="32">
        <v>10</v>
      </c>
      <c r="G142" s="32">
        <v>0</v>
      </c>
      <c r="H142" s="15">
        <f t="shared" si="31"/>
        <v>1</v>
      </c>
      <c r="I142" s="15">
        <f t="shared" si="30"/>
        <v>226.21660393089667</v>
      </c>
      <c r="O142" s="5"/>
      <c r="P142" s="1">
        <v>9</v>
      </c>
      <c r="Q142" s="74">
        <v>8162</v>
      </c>
      <c r="R142" s="9"/>
      <c r="S142" s="9"/>
    </row>
    <row r="143" spans="1:19" s="32" customFormat="1" ht="15.75" thickBot="1" x14ac:dyDescent="0.3">
      <c r="A143" s="19">
        <v>42541</v>
      </c>
      <c r="B143" s="32" t="s">
        <v>19</v>
      </c>
      <c r="C143" s="18">
        <v>0.72569444444444453</v>
      </c>
      <c r="D143" s="32">
        <v>351</v>
      </c>
      <c r="E143" s="15">
        <f t="shared" si="29"/>
        <v>43.036329528316926</v>
      </c>
      <c r="F143" s="32">
        <v>10</v>
      </c>
      <c r="G143" s="32">
        <v>0</v>
      </c>
      <c r="H143" s="15">
        <f t="shared" si="31"/>
        <v>1</v>
      </c>
      <c r="I143" s="15">
        <f t="shared" si="30"/>
        <v>43.036329528316926</v>
      </c>
      <c r="O143" s="6"/>
      <c r="P143" s="7">
        <v>10</v>
      </c>
      <c r="Q143" s="10">
        <v>8146</v>
      </c>
      <c r="R143" s="10"/>
      <c r="S143" s="10"/>
    </row>
    <row r="144" spans="1:19" s="32" customFormat="1" x14ac:dyDescent="0.25">
      <c r="A144" s="19">
        <v>42541</v>
      </c>
      <c r="B144" s="32" t="s">
        <v>120</v>
      </c>
      <c r="C144" s="18">
        <v>0.51388888888888895</v>
      </c>
      <c r="D144" s="32">
        <v>1126</v>
      </c>
      <c r="E144" s="15">
        <f t="shared" si="29"/>
        <v>138.05956424183719</v>
      </c>
      <c r="F144" s="32">
        <v>10</v>
      </c>
      <c r="G144" s="32">
        <v>0</v>
      </c>
      <c r="H144" s="15">
        <f t="shared" si="31"/>
        <v>1</v>
      </c>
      <c r="I144" s="15">
        <f t="shared" si="30"/>
        <v>138.05956424183719</v>
      </c>
    </row>
    <row r="145" spans="1:19" s="32" customFormat="1" x14ac:dyDescent="0.25">
      <c r="A145" s="19">
        <v>42541</v>
      </c>
      <c r="B145" s="32" t="s">
        <v>118</v>
      </c>
      <c r="C145" s="18">
        <v>0.55208333333333337</v>
      </c>
      <c r="D145" s="32">
        <v>1711</v>
      </c>
      <c r="E145" s="15">
        <f t="shared" si="29"/>
        <v>209.78678012236543</v>
      </c>
      <c r="F145" s="32">
        <v>10</v>
      </c>
      <c r="G145" s="32">
        <v>0</v>
      </c>
      <c r="H145" s="15">
        <f t="shared" si="31"/>
        <v>1</v>
      </c>
      <c r="I145" s="15">
        <f t="shared" si="30"/>
        <v>209.78678012236543</v>
      </c>
    </row>
    <row r="146" spans="1:19" s="32" customFormat="1" x14ac:dyDescent="0.25">
      <c r="A146" s="19">
        <v>42541</v>
      </c>
      <c r="B146" s="32" t="s">
        <v>113</v>
      </c>
      <c r="C146" s="18">
        <v>0.52500000000000002</v>
      </c>
      <c r="D146" s="32">
        <v>1255</v>
      </c>
      <c r="E146" s="15">
        <f t="shared" si="29"/>
        <v>153.87633492318446</v>
      </c>
      <c r="F146" s="32">
        <v>10</v>
      </c>
      <c r="G146" s="32">
        <v>0</v>
      </c>
      <c r="H146" s="15">
        <f t="shared" si="31"/>
        <v>1</v>
      </c>
      <c r="I146" s="15">
        <f t="shared" si="30"/>
        <v>153.87633492318446</v>
      </c>
    </row>
    <row r="147" spans="1:19" s="32" customFormat="1" x14ac:dyDescent="0.25">
      <c r="A147" s="19">
        <v>42541</v>
      </c>
      <c r="B147" s="32" t="s">
        <v>127</v>
      </c>
      <c r="C147" s="18">
        <v>0.59722222222222221</v>
      </c>
      <c r="D147" s="32">
        <v>1446</v>
      </c>
      <c r="E147" s="15">
        <f t="shared" si="29"/>
        <v>177.29496438161331</v>
      </c>
      <c r="F147" s="32">
        <v>10</v>
      </c>
      <c r="G147" s="32">
        <v>0</v>
      </c>
      <c r="H147" s="15">
        <f t="shared" si="31"/>
        <v>1</v>
      </c>
      <c r="I147" s="15">
        <f t="shared" si="30"/>
        <v>177.29496438161331</v>
      </c>
    </row>
    <row r="148" spans="1:19" s="32" customFormat="1" x14ac:dyDescent="0.25">
      <c r="A148" s="19"/>
      <c r="C148" s="18"/>
      <c r="E148" s="15">
        <f t="shared" si="29"/>
        <v>0</v>
      </c>
      <c r="F148" s="32">
        <v>10</v>
      </c>
      <c r="G148" s="32">
        <v>0</v>
      </c>
      <c r="H148" s="15">
        <f t="shared" si="31"/>
        <v>1</v>
      </c>
      <c r="I148" s="15">
        <f t="shared" si="30"/>
        <v>0</v>
      </c>
    </row>
    <row r="149" spans="1:19" s="32" customFormat="1" x14ac:dyDescent="0.25">
      <c r="E149" s="15"/>
      <c r="H149" s="15"/>
      <c r="I149" s="15"/>
    </row>
    <row r="150" spans="1:19" s="32" customFormat="1" ht="15.75" thickBot="1" x14ac:dyDescent="0.3">
      <c r="A150" s="3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spans="1:19" s="32" customFormat="1" ht="15.75" thickBot="1" x14ac:dyDescent="0.3">
      <c r="A151" s="19"/>
      <c r="E151" s="15"/>
      <c r="H151" s="15"/>
      <c r="I151" s="15"/>
    </row>
    <row r="152" spans="1:19" s="32" customFormat="1" x14ac:dyDescent="0.25">
      <c r="A152" s="19">
        <v>42541</v>
      </c>
      <c r="B152" s="32" t="s">
        <v>112</v>
      </c>
      <c r="C152" s="18">
        <v>0.65</v>
      </c>
      <c r="D152" s="32">
        <v>660</v>
      </c>
      <c r="E152" s="15">
        <f>D152*$R$157</f>
        <v>80.923012788288233</v>
      </c>
      <c r="F152" s="32">
        <v>5</v>
      </c>
      <c r="G152" s="32">
        <v>0</v>
      </c>
      <c r="H152" s="15">
        <f t="shared" ref="H152:H153" si="32">(F152+G152)/F152</f>
        <v>1</v>
      </c>
      <c r="I152" s="15">
        <f>E152*H152</f>
        <v>80.923012788288233</v>
      </c>
      <c r="O152" s="3" t="s">
        <v>0</v>
      </c>
      <c r="P152" s="4"/>
      <c r="Q152" s="8" t="s">
        <v>1</v>
      </c>
      <c r="R152" s="8" t="s">
        <v>2</v>
      </c>
      <c r="S152" s="8"/>
    </row>
    <row r="153" spans="1:19" s="32" customFormat="1" x14ac:dyDescent="0.25">
      <c r="A153" s="19">
        <v>42541</v>
      </c>
      <c r="B153" s="32" t="s">
        <v>122</v>
      </c>
      <c r="C153" s="18">
        <v>0.57638888888888895</v>
      </c>
      <c r="D153" s="32">
        <v>350</v>
      </c>
      <c r="E153" s="15">
        <f t="shared" ref="E153:E167" si="33">D153*$R$157</f>
        <v>42.913718902880127</v>
      </c>
      <c r="F153" s="32">
        <v>7</v>
      </c>
      <c r="G153" s="32">
        <v>0</v>
      </c>
      <c r="H153" s="15">
        <f t="shared" si="32"/>
        <v>1</v>
      </c>
      <c r="I153" s="15">
        <f t="shared" ref="I153:I167" si="34">E153*H153</f>
        <v>42.913718902880127</v>
      </c>
      <c r="O153" s="5">
        <v>1000</v>
      </c>
      <c r="P153" s="1">
        <v>1</v>
      </c>
      <c r="Q153" s="32">
        <v>8167</v>
      </c>
      <c r="R153" s="9">
        <f>AVERAGE(Q153:Q162)</f>
        <v>8155.9</v>
      </c>
      <c r="S153" s="9" t="s">
        <v>3</v>
      </c>
    </row>
    <row r="154" spans="1:19" s="32" customFormat="1" x14ac:dyDescent="0.25">
      <c r="A154" s="19">
        <v>42541</v>
      </c>
      <c r="B154" s="32" t="s">
        <v>125</v>
      </c>
      <c r="C154" s="18">
        <v>0.69444444444444453</v>
      </c>
      <c r="D154" s="32">
        <v>969</v>
      </c>
      <c r="E154" s="15">
        <f t="shared" si="33"/>
        <v>118.80969604825955</v>
      </c>
      <c r="F154" s="32">
        <v>10</v>
      </c>
      <c r="G154" s="32">
        <v>0</v>
      </c>
      <c r="H154" s="15">
        <f>(F154+G154)/F154</f>
        <v>1</v>
      </c>
      <c r="I154" s="15">
        <f t="shared" si="34"/>
        <v>118.80969604825955</v>
      </c>
      <c r="O154" s="5" t="s">
        <v>86</v>
      </c>
      <c r="P154" s="1">
        <v>2</v>
      </c>
      <c r="Q154" s="32">
        <v>8156</v>
      </c>
      <c r="R154" s="9">
        <f>SQRT(COUNT(Q153:Q162)/(COUNT(Q153:Q162)-1))*STDEVP(Q153:Q162)</f>
        <v>14.122086720217141</v>
      </c>
      <c r="S154" s="9" t="s">
        <v>4</v>
      </c>
    </row>
    <row r="155" spans="1:19" s="32" customFormat="1" x14ac:dyDescent="0.25">
      <c r="A155" s="19">
        <v>42541</v>
      </c>
      <c r="B155" s="32" t="s">
        <v>130</v>
      </c>
      <c r="C155" s="18">
        <v>0.69444444444444453</v>
      </c>
      <c r="D155" s="32">
        <v>237</v>
      </c>
      <c r="E155" s="15">
        <f t="shared" si="33"/>
        <v>29.058718228521684</v>
      </c>
      <c r="F155" s="32">
        <v>10</v>
      </c>
      <c r="G155" s="32">
        <v>0</v>
      </c>
      <c r="H155" s="15">
        <f t="shared" ref="H155:H167" si="35">(F155+G155)/F155</f>
        <v>1</v>
      </c>
      <c r="I155" s="15">
        <f t="shared" si="34"/>
        <v>29.058718228521684</v>
      </c>
      <c r="O155" s="5" t="s">
        <v>141</v>
      </c>
      <c r="P155" s="1">
        <v>3</v>
      </c>
      <c r="Q155" s="32">
        <v>8162</v>
      </c>
      <c r="R155" s="9">
        <f>R154/R153</f>
        <v>1.7315178852385562E-3</v>
      </c>
      <c r="S155" s="9" t="s">
        <v>6</v>
      </c>
    </row>
    <row r="156" spans="1:19" s="32" customFormat="1" x14ac:dyDescent="0.25">
      <c r="A156" s="19">
        <v>42541</v>
      </c>
      <c r="B156" s="32" t="s">
        <v>124</v>
      </c>
      <c r="C156" s="18">
        <v>0.67847222222222225</v>
      </c>
      <c r="D156" s="32">
        <v>999</v>
      </c>
      <c r="E156" s="15">
        <f t="shared" si="33"/>
        <v>122.48801481136356</v>
      </c>
      <c r="F156" s="32">
        <v>10</v>
      </c>
      <c r="G156" s="32">
        <v>0</v>
      </c>
      <c r="H156" s="15">
        <f t="shared" si="35"/>
        <v>1</v>
      </c>
      <c r="I156" s="15">
        <f t="shared" si="34"/>
        <v>122.48801481136356</v>
      </c>
      <c r="O156" s="5"/>
      <c r="P156" s="1">
        <v>4</v>
      </c>
      <c r="Q156" s="74">
        <v>8149</v>
      </c>
      <c r="R156" s="9"/>
      <c r="S156" s="9"/>
    </row>
    <row r="157" spans="1:19" s="32" customFormat="1" x14ac:dyDescent="0.25">
      <c r="A157" s="19">
        <v>42541</v>
      </c>
      <c r="B157" s="32" t="s">
        <v>133</v>
      </c>
      <c r="C157" s="18">
        <v>0.66666666666666663</v>
      </c>
      <c r="D157" s="32">
        <v>2505</v>
      </c>
      <c r="E157" s="15">
        <f t="shared" si="33"/>
        <v>307.13961671918491</v>
      </c>
      <c r="F157" s="32">
        <v>10</v>
      </c>
      <c r="G157" s="32">
        <v>0</v>
      </c>
      <c r="H157" s="15">
        <f t="shared" si="35"/>
        <v>1</v>
      </c>
      <c r="I157" s="15">
        <f t="shared" si="34"/>
        <v>307.13961671918491</v>
      </c>
      <c r="O157" s="5"/>
      <c r="P157" s="1">
        <v>5</v>
      </c>
      <c r="Q157" s="74">
        <v>8122</v>
      </c>
      <c r="R157" s="9">
        <f>O153/R153</f>
        <v>0.12261062543680036</v>
      </c>
      <c r="S157" s="9" t="s">
        <v>7</v>
      </c>
    </row>
    <row r="158" spans="1:19" s="32" customFormat="1" x14ac:dyDescent="0.25">
      <c r="A158" s="19">
        <v>42541</v>
      </c>
      <c r="B158" s="32" t="s">
        <v>129</v>
      </c>
      <c r="C158" s="18">
        <v>0.64583333333333337</v>
      </c>
      <c r="D158" s="32">
        <v>674</v>
      </c>
      <c r="E158" s="15">
        <f>D158*$R$157</f>
        <v>82.639561544403449</v>
      </c>
      <c r="F158" s="32">
        <v>10</v>
      </c>
      <c r="G158" s="32">
        <v>0</v>
      </c>
      <c r="H158" s="15">
        <f t="shared" si="35"/>
        <v>1</v>
      </c>
      <c r="I158" s="15">
        <f t="shared" si="34"/>
        <v>82.639561544403449</v>
      </c>
      <c r="O158" s="5"/>
      <c r="P158" s="1">
        <v>6</v>
      </c>
      <c r="Q158" s="74">
        <v>8171</v>
      </c>
      <c r="R158" s="9"/>
      <c r="S158" s="9"/>
    </row>
    <row r="159" spans="1:19" s="32" customFormat="1" x14ac:dyDescent="0.25">
      <c r="A159" s="19">
        <v>42541</v>
      </c>
      <c r="B159" s="32" t="s">
        <v>128</v>
      </c>
      <c r="C159" s="18">
        <v>0.67847222222222225</v>
      </c>
      <c r="D159" s="32">
        <v>1451</v>
      </c>
      <c r="E159" s="15">
        <f t="shared" si="33"/>
        <v>177.90801750879731</v>
      </c>
      <c r="F159" s="32">
        <v>10</v>
      </c>
      <c r="G159" s="32">
        <v>0</v>
      </c>
      <c r="H159" s="15">
        <f t="shared" si="35"/>
        <v>1</v>
      </c>
      <c r="I159" s="15">
        <f t="shared" si="34"/>
        <v>177.90801750879731</v>
      </c>
      <c r="O159" s="5"/>
      <c r="P159" s="1">
        <v>7</v>
      </c>
      <c r="Q159" s="74">
        <v>8162</v>
      </c>
      <c r="R159" s="9"/>
      <c r="S159" s="9"/>
    </row>
    <row r="160" spans="1:19" s="32" customFormat="1" x14ac:dyDescent="0.25">
      <c r="A160" s="19">
        <v>42541</v>
      </c>
      <c r="B160" s="32" t="s">
        <v>116</v>
      </c>
      <c r="C160" s="18">
        <v>0.67361111111111116</v>
      </c>
      <c r="D160" s="32">
        <v>1119</v>
      </c>
      <c r="E160" s="15">
        <f t="shared" si="33"/>
        <v>137.20128986377961</v>
      </c>
      <c r="F160" s="32">
        <v>10</v>
      </c>
      <c r="G160" s="32">
        <v>0</v>
      </c>
      <c r="H160" s="15">
        <f t="shared" si="35"/>
        <v>1</v>
      </c>
      <c r="I160" s="15">
        <f t="shared" si="34"/>
        <v>137.20128986377961</v>
      </c>
      <c r="O160" s="5"/>
      <c r="P160" s="1">
        <v>8</v>
      </c>
      <c r="Q160" s="74">
        <v>8162</v>
      </c>
      <c r="R160" s="9"/>
      <c r="S160" s="9"/>
    </row>
    <row r="161" spans="1:19" s="32" customFormat="1" x14ac:dyDescent="0.25">
      <c r="A161" s="19">
        <v>42541</v>
      </c>
      <c r="C161" s="18"/>
      <c r="E161" s="15">
        <f t="shared" si="33"/>
        <v>0</v>
      </c>
      <c r="F161" s="32">
        <v>10</v>
      </c>
      <c r="G161" s="32">
        <v>0</v>
      </c>
      <c r="H161" s="15">
        <f t="shared" si="35"/>
        <v>1</v>
      </c>
      <c r="I161" s="15">
        <f t="shared" si="34"/>
        <v>0</v>
      </c>
      <c r="O161" s="5"/>
      <c r="P161" s="1">
        <v>9</v>
      </c>
      <c r="Q161" s="74">
        <v>8162</v>
      </c>
      <c r="R161" s="9"/>
      <c r="S161" s="9"/>
    </row>
    <row r="162" spans="1:19" s="32" customFormat="1" ht="15.75" thickBot="1" x14ac:dyDescent="0.3">
      <c r="A162" s="19">
        <v>42541</v>
      </c>
      <c r="C162" s="18"/>
      <c r="E162" s="15">
        <f t="shared" si="33"/>
        <v>0</v>
      </c>
      <c r="F162" s="32">
        <v>10</v>
      </c>
      <c r="G162" s="32">
        <v>0</v>
      </c>
      <c r="H162" s="15">
        <f t="shared" si="35"/>
        <v>1</v>
      </c>
      <c r="I162" s="15">
        <f t="shared" si="34"/>
        <v>0</v>
      </c>
      <c r="O162" s="6"/>
      <c r="P162" s="7">
        <v>10</v>
      </c>
      <c r="Q162" s="10">
        <v>8146</v>
      </c>
      <c r="R162" s="10"/>
      <c r="S162" s="10"/>
    </row>
    <row r="163" spans="1:19" s="32" customFormat="1" x14ac:dyDescent="0.25">
      <c r="A163" s="19">
        <v>42541</v>
      </c>
      <c r="C163" s="18"/>
      <c r="E163" s="15">
        <f t="shared" si="33"/>
        <v>0</v>
      </c>
      <c r="F163" s="32">
        <v>10</v>
      </c>
      <c r="G163" s="32">
        <v>0</v>
      </c>
      <c r="H163" s="15">
        <f t="shared" si="35"/>
        <v>1</v>
      </c>
      <c r="I163" s="15">
        <f t="shared" si="34"/>
        <v>0</v>
      </c>
    </row>
    <row r="164" spans="1:19" s="32" customFormat="1" x14ac:dyDescent="0.25">
      <c r="A164" s="19">
        <v>42541</v>
      </c>
      <c r="C164" s="18"/>
      <c r="E164" s="15">
        <f t="shared" si="33"/>
        <v>0</v>
      </c>
      <c r="F164" s="32">
        <v>10</v>
      </c>
      <c r="G164" s="32">
        <v>0</v>
      </c>
      <c r="H164" s="15">
        <f t="shared" si="35"/>
        <v>1</v>
      </c>
      <c r="I164" s="15">
        <f t="shared" si="34"/>
        <v>0</v>
      </c>
    </row>
    <row r="165" spans="1:19" s="32" customFormat="1" x14ac:dyDescent="0.25">
      <c r="A165" s="19">
        <v>42541</v>
      </c>
      <c r="C165" s="18"/>
      <c r="E165" s="15">
        <f t="shared" si="33"/>
        <v>0</v>
      </c>
      <c r="F165" s="32">
        <v>10</v>
      </c>
      <c r="G165" s="32">
        <v>0</v>
      </c>
      <c r="H165" s="15">
        <f t="shared" si="35"/>
        <v>1</v>
      </c>
      <c r="I165" s="15">
        <f t="shared" si="34"/>
        <v>0</v>
      </c>
    </row>
    <row r="166" spans="1:19" s="32" customFormat="1" x14ac:dyDescent="0.25">
      <c r="A166" s="19">
        <v>42541</v>
      </c>
      <c r="C166" s="18"/>
      <c r="E166" s="15">
        <f t="shared" si="33"/>
        <v>0</v>
      </c>
      <c r="F166" s="32">
        <v>10</v>
      </c>
      <c r="G166" s="32">
        <v>0</v>
      </c>
      <c r="H166" s="15">
        <f t="shared" si="35"/>
        <v>1</v>
      </c>
      <c r="I166" s="15">
        <f t="shared" si="34"/>
        <v>0</v>
      </c>
    </row>
    <row r="167" spans="1:19" s="32" customFormat="1" x14ac:dyDescent="0.25">
      <c r="A167" s="19">
        <v>42541</v>
      </c>
      <c r="C167" s="18"/>
      <c r="E167" s="15">
        <f t="shared" si="33"/>
        <v>0</v>
      </c>
      <c r="F167" s="32">
        <v>10</v>
      </c>
      <c r="G167" s="32">
        <v>0</v>
      </c>
      <c r="H167" s="15">
        <f t="shared" si="35"/>
        <v>1</v>
      </c>
      <c r="I167" s="15">
        <f t="shared" si="34"/>
        <v>0</v>
      </c>
    </row>
    <row r="168" spans="1:19" s="32" customFormat="1" x14ac:dyDescent="0.25">
      <c r="A168" s="19"/>
      <c r="E168" s="15"/>
      <c r="H168" s="15"/>
      <c r="I168" s="15"/>
    </row>
    <row r="169" spans="1:19" s="32" customFormat="1" ht="15.75" thickBot="1" x14ac:dyDescent="0.3">
      <c r="A169" s="3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1" spans="1:19" ht="15.75" thickBot="1" x14ac:dyDescent="0.3">
      <c r="A171" s="19">
        <v>42557</v>
      </c>
      <c r="B171" s="32" t="s">
        <v>29</v>
      </c>
      <c r="C171" s="18">
        <v>0.39930555555555558</v>
      </c>
      <c r="D171" s="32"/>
      <c r="F171" s="32"/>
      <c r="G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</row>
    <row r="172" spans="1:19" x14ac:dyDescent="0.25">
      <c r="A172" s="19">
        <v>42557</v>
      </c>
      <c r="B172" s="32" t="s">
        <v>139</v>
      </c>
      <c r="C172" s="18">
        <v>0.41666666666666669</v>
      </c>
      <c r="D172" s="32">
        <v>20929</v>
      </c>
      <c r="E172" s="15">
        <f>D172*$R$177</f>
        <v>2579.2736280393874</v>
      </c>
      <c r="F172" s="32">
        <v>10</v>
      </c>
      <c r="G172" s="32">
        <v>0</v>
      </c>
      <c r="H172" s="15">
        <v>1</v>
      </c>
      <c r="I172" s="15">
        <f>E172*H172</f>
        <v>2579.2736280393874</v>
      </c>
      <c r="J172" s="32"/>
      <c r="K172" s="32"/>
      <c r="L172" s="32"/>
      <c r="M172" s="32"/>
      <c r="N172" s="32"/>
      <c r="O172" s="3" t="s">
        <v>0</v>
      </c>
      <c r="P172" s="4"/>
      <c r="Q172" s="8" t="s">
        <v>1</v>
      </c>
      <c r="R172" s="8" t="s">
        <v>2</v>
      </c>
      <c r="S172" s="8"/>
    </row>
    <row r="173" spans="1:19" x14ac:dyDescent="0.25">
      <c r="A173" s="19">
        <v>42557</v>
      </c>
      <c r="B173" s="32" t="s">
        <v>135</v>
      </c>
      <c r="C173" s="18">
        <v>0.43055555555555558</v>
      </c>
      <c r="D173" s="32">
        <v>28657</v>
      </c>
      <c r="E173" s="15">
        <f t="shared" ref="E173:E178" si="36">D173*$R$177</f>
        <v>3531.6663174888777</v>
      </c>
      <c r="F173" s="32">
        <v>10</v>
      </c>
      <c r="G173" s="32">
        <v>0</v>
      </c>
      <c r="H173" s="15">
        <v>1</v>
      </c>
      <c r="I173" s="15">
        <f t="shared" ref="I173:I178" si="37">E173*H173</f>
        <v>3531.6663174888777</v>
      </c>
      <c r="J173" s="32"/>
      <c r="K173" s="32"/>
      <c r="L173" s="32"/>
      <c r="M173" s="32"/>
      <c r="N173" s="32"/>
      <c r="O173" s="5">
        <v>1000</v>
      </c>
      <c r="P173" s="1">
        <v>1</v>
      </c>
      <c r="Q173" s="32">
        <v>8087</v>
      </c>
      <c r="R173" s="9">
        <f>AVERAGE(Q173:Q182)</f>
        <v>8114.3</v>
      </c>
      <c r="S173" s="9" t="s">
        <v>3</v>
      </c>
    </row>
    <row r="174" spans="1:19" x14ac:dyDescent="0.25">
      <c r="A174" s="19">
        <v>42557</v>
      </c>
      <c r="B174" s="32" t="s">
        <v>134</v>
      </c>
      <c r="C174" s="18">
        <v>0.44791666666666669</v>
      </c>
      <c r="D174" s="32">
        <v>18662</v>
      </c>
      <c r="E174" s="15">
        <f t="shared" si="36"/>
        <v>2299.8903170945123</v>
      </c>
      <c r="F174" s="32">
        <v>10</v>
      </c>
      <c r="G174" s="32">
        <v>0</v>
      </c>
      <c r="H174" s="15">
        <v>1</v>
      </c>
      <c r="I174" s="15">
        <f t="shared" si="37"/>
        <v>2299.8903170945123</v>
      </c>
      <c r="J174" s="32"/>
      <c r="K174" s="32"/>
      <c r="L174" s="32"/>
      <c r="M174" s="32"/>
      <c r="N174" s="32"/>
      <c r="O174" s="5" t="s">
        <v>86</v>
      </c>
      <c r="P174" s="1">
        <v>2</v>
      </c>
      <c r="Q174" s="32">
        <v>8080</v>
      </c>
      <c r="R174" s="9">
        <f>SQRT(COUNT(Q173:Q182)/(COUNT(Q173:Q182)-1))*STDEVP(Q173:Q182)</f>
        <v>44.404829567164072</v>
      </c>
      <c r="S174" s="9" t="s">
        <v>4</v>
      </c>
    </row>
    <row r="175" spans="1:19" x14ac:dyDescent="0.25">
      <c r="A175" s="19">
        <v>42557</v>
      </c>
      <c r="B175" s="32" t="s">
        <v>136</v>
      </c>
      <c r="C175" s="18">
        <v>0.46875</v>
      </c>
      <c r="D175" s="32">
        <v>6317</v>
      </c>
      <c r="E175" s="15">
        <f t="shared" si="36"/>
        <v>778.50215052438284</v>
      </c>
      <c r="F175" s="32">
        <v>10</v>
      </c>
      <c r="G175" s="32">
        <v>0</v>
      </c>
      <c r="H175" s="15">
        <v>1</v>
      </c>
      <c r="I175" s="15">
        <f t="shared" si="37"/>
        <v>778.50215052438284</v>
      </c>
      <c r="J175" s="32"/>
      <c r="K175" s="32"/>
      <c r="L175" s="32"/>
      <c r="M175" s="32"/>
      <c r="N175" s="32"/>
      <c r="O175" s="5" t="s">
        <v>140</v>
      </c>
      <c r="P175" s="1">
        <v>3</v>
      </c>
      <c r="Q175" s="32">
        <v>8074</v>
      </c>
      <c r="R175" s="9">
        <f>R174/R173</f>
        <v>5.4724165445157406E-3</v>
      </c>
      <c r="S175" s="9" t="s">
        <v>6</v>
      </c>
    </row>
    <row r="176" spans="1:19" x14ac:dyDescent="0.25">
      <c r="A176" s="19">
        <v>42557</v>
      </c>
      <c r="B176" s="32" t="s">
        <v>32</v>
      </c>
      <c r="C176" s="18">
        <v>0.4861111111111111</v>
      </c>
      <c r="D176" s="32">
        <v>101848</v>
      </c>
      <c r="E176" s="15">
        <f t="shared" si="36"/>
        <v>12551.668042837953</v>
      </c>
      <c r="F176" s="32">
        <v>10</v>
      </c>
      <c r="G176" s="32">
        <v>0</v>
      </c>
      <c r="H176" s="15">
        <v>1</v>
      </c>
      <c r="I176" s="15">
        <f t="shared" si="37"/>
        <v>12551.668042837953</v>
      </c>
      <c r="J176" s="32"/>
      <c r="K176" s="32"/>
      <c r="L176" s="32"/>
      <c r="M176" s="32"/>
      <c r="N176" s="32"/>
      <c r="O176" s="5"/>
      <c r="P176" s="1">
        <v>4</v>
      </c>
      <c r="Q176" s="74">
        <v>8061</v>
      </c>
      <c r="R176" s="9"/>
      <c r="S176" s="9"/>
    </row>
    <row r="177" spans="1:19" x14ac:dyDescent="0.25">
      <c r="A177" s="19">
        <v>42557</v>
      </c>
      <c r="B177" s="32" t="s">
        <v>137</v>
      </c>
      <c r="C177" s="18">
        <v>0.5</v>
      </c>
      <c r="D177" s="32">
        <v>2246</v>
      </c>
      <c r="E177" s="15">
        <f t="shared" si="36"/>
        <v>276.7952873322406</v>
      </c>
      <c r="F177" s="32">
        <v>10</v>
      </c>
      <c r="G177" s="32">
        <v>0</v>
      </c>
      <c r="H177" s="15">
        <v>1</v>
      </c>
      <c r="I177" s="15">
        <f t="shared" si="37"/>
        <v>276.7952873322406</v>
      </c>
      <c r="J177" s="32"/>
      <c r="K177" s="32"/>
      <c r="L177" s="32"/>
      <c r="M177" s="32"/>
      <c r="N177" s="32"/>
      <c r="O177" s="5"/>
      <c r="P177" s="1">
        <v>5</v>
      </c>
      <c r="Q177" s="74">
        <v>8158</v>
      </c>
      <c r="R177" s="9">
        <f>O173/R173</f>
        <v>0.12323921964926118</v>
      </c>
      <c r="S177" s="9" t="s">
        <v>7</v>
      </c>
    </row>
    <row r="178" spans="1:19" x14ac:dyDescent="0.25">
      <c r="A178" s="19">
        <v>42557</v>
      </c>
      <c r="B178" s="32" t="s">
        <v>138</v>
      </c>
      <c r="C178" s="18">
        <v>0.52430555555555558</v>
      </c>
      <c r="D178" s="32">
        <v>6294</v>
      </c>
      <c r="E178" s="15">
        <f t="shared" si="36"/>
        <v>775.66764847244986</v>
      </c>
      <c r="F178" s="32">
        <v>10</v>
      </c>
      <c r="G178" s="32">
        <v>0</v>
      </c>
      <c r="H178" s="15">
        <v>1</v>
      </c>
      <c r="I178" s="15">
        <f t="shared" si="37"/>
        <v>775.66764847244986</v>
      </c>
      <c r="J178" s="32"/>
      <c r="K178" s="32"/>
      <c r="L178" s="32"/>
      <c r="M178" s="32"/>
      <c r="N178" s="32"/>
      <c r="O178" s="5"/>
      <c r="P178" s="1">
        <v>6</v>
      </c>
      <c r="Q178" s="74">
        <v>8160</v>
      </c>
      <c r="R178" s="9"/>
      <c r="S178" s="9"/>
    </row>
    <row r="179" spans="1:19" x14ac:dyDescent="0.25">
      <c r="A179" s="19">
        <v>42557</v>
      </c>
      <c r="B179" s="32"/>
      <c r="C179" s="18"/>
      <c r="D179" s="32"/>
      <c r="F179" s="32"/>
      <c r="G179" s="32"/>
      <c r="J179" s="32"/>
      <c r="K179" s="32"/>
      <c r="L179" s="32"/>
      <c r="M179" s="32"/>
      <c r="N179" s="32"/>
      <c r="O179" s="5"/>
      <c r="P179" s="1">
        <v>7</v>
      </c>
      <c r="Q179" s="74">
        <v>8161</v>
      </c>
      <c r="R179" s="9"/>
      <c r="S179" s="9"/>
    </row>
    <row r="180" spans="1:19" x14ac:dyDescent="0.25">
      <c r="A180" s="19">
        <v>42557</v>
      </c>
      <c r="B180" s="32"/>
      <c r="C180" s="18"/>
      <c r="D180" s="32"/>
      <c r="F180" s="32"/>
      <c r="G180" s="32"/>
      <c r="J180" s="32"/>
      <c r="K180" s="32"/>
      <c r="L180" s="32"/>
      <c r="M180" s="32"/>
      <c r="N180" s="32"/>
      <c r="O180" s="5"/>
      <c r="P180" s="1">
        <v>8</v>
      </c>
      <c r="Q180" s="74">
        <v>8160</v>
      </c>
      <c r="R180" s="9"/>
      <c r="S180" s="9"/>
    </row>
    <row r="181" spans="1:19" x14ac:dyDescent="0.25">
      <c r="A181" s="19">
        <v>42557</v>
      </c>
      <c r="B181" s="32"/>
      <c r="C181" s="18"/>
      <c r="D181" s="32"/>
      <c r="F181" s="32"/>
      <c r="G181" s="32"/>
      <c r="J181" s="32"/>
      <c r="K181" s="32"/>
      <c r="L181" s="32"/>
      <c r="M181" s="32"/>
      <c r="N181" s="32"/>
      <c r="O181" s="5"/>
      <c r="P181" s="1">
        <v>9</v>
      </c>
      <c r="Q181" s="74">
        <v>8138</v>
      </c>
      <c r="R181" s="9"/>
      <c r="S181" s="9"/>
    </row>
    <row r="182" spans="1:19" ht="15.75" thickBot="1" x14ac:dyDescent="0.3">
      <c r="A182" s="19">
        <v>42557</v>
      </c>
      <c r="B182" s="32"/>
      <c r="C182" s="18"/>
      <c r="D182" s="32"/>
      <c r="F182" s="32"/>
      <c r="G182" s="32"/>
      <c r="J182" s="32"/>
      <c r="K182" s="32"/>
      <c r="L182" s="32"/>
      <c r="M182" s="32"/>
      <c r="N182" s="32"/>
      <c r="O182" s="6"/>
      <c r="P182" s="7">
        <v>10</v>
      </c>
      <c r="Q182" s="10">
        <v>8064</v>
      </c>
      <c r="R182" s="10"/>
      <c r="S182" s="10"/>
    </row>
    <row r="183" spans="1:19" x14ac:dyDescent="0.25">
      <c r="A183" s="19">
        <v>42557</v>
      </c>
      <c r="B183" s="32"/>
      <c r="C183" s="18"/>
      <c r="D183" s="32"/>
      <c r="F183" s="32"/>
      <c r="G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spans="1:19" x14ac:dyDescent="0.25">
      <c r="A184" s="19">
        <v>42557</v>
      </c>
      <c r="B184" s="32"/>
      <c r="C184" s="18"/>
      <c r="D184" s="32"/>
      <c r="F184" s="32"/>
      <c r="G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spans="1:19" x14ac:dyDescent="0.25">
      <c r="A185" s="19">
        <v>42557</v>
      </c>
      <c r="B185" s="32"/>
      <c r="C185" s="18"/>
      <c r="D185" s="32"/>
      <c r="F185" s="32"/>
      <c r="G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spans="1:19" x14ac:dyDescent="0.25">
      <c r="A186" s="19">
        <v>42557</v>
      </c>
      <c r="B186" s="32"/>
      <c r="C186" s="18"/>
      <c r="D186" s="32"/>
      <c r="F186" s="32"/>
      <c r="G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spans="1:19" x14ac:dyDescent="0.25">
      <c r="A187" s="19">
        <v>42557</v>
      </c>
      <c r="B187" s="32"/>
      <c r="C187" s="18"/>
      <c r="D187" s="32"/>
      <c r="F187" s="32"/>
      <c r="G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spans="1:19" x14ac:dyDescent="0.25">
      <c r="A188" s="19">
        <v>42557</v>
      </c>
      <c r="B188" s="32"/>
      <c r="C188" s="32"/>
      <c r="D188" s="32"/>
      <c r="F188" s="32"/>
      <c r="G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spans="1:19" ht="15.75" thickBot="1" x14ac:dyDescent="0.3">
      <c r="A189" s="3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</row>
    <row r="190" spans="1:19" ht="15.75" thickBot="1" x14ac:dyDescent="0.3">
      <c r="B190" s="32"/>
      <c r="C190" s="32"/>
      <c r="D190" s="32"/>
      <c r="F190" s="32"/>
      <c r="G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spans="1:19" x14ac:dyDescent="0.25">
      <c r="A191" s="19">
        <v>42571</v>
      </c>
      <c r="B191" s="32" t="s">
        <v>113</v>
      </c>
      <c r="C191" s="18">
        <v>0.4548611111111111</v>
      </c>
      <c r="D191" s="32">
        <v>261</v>
      </c>
      <c r="E191" s="15">
        <f>D191*$R$196</f>
        <v>32.615215435369393</v>
      </c>
      <c r="F191" s="32">
        <v>10</v>
      </c>
      <c r="G191" s="32">
        <v>0</v>
      </c>
      <c r="H191" s="15">
        <v>1</v>
      </c>
      <c r="J191" s="32"/>
      <c r="K191" s="32"/>
      <c r="L191" s="32"/>
      <c r="M191" s="32"/>
      <c r="N191" s="32"/>
      <c r="O191" s="3" t="s">
        <v>0</v>
      </c>
      <c r="P191" s="4"/>
      <c r="Q191" s="8" t="s">
        <v>1</v>
      </c>
      <c r="R191" s="8" t="s">
        <v>2</v>
      </c>
      <c r="S191" s="8"/>
    </row>
    <row r="192" spans="1:19" x14ac:dyDescent="0.25">
      <c r="A192" s="19">
        <v>42571</v>
      </c>
      <c r="B192" s="32" t="s">
        <v>119</v>
      </c>
      <c r="C192" s="18">
        <v>0.52083333333333337</v>
      </c>
      <c r="D192" s="32">
        <v>262</v>
      </c>
      <c r="E192" s="15">
        <f t="shared" ref="E192:E207" si="38">D192*$R$196</f>
        <v>32.740177946616015</v>
      </c>
      <c r="F192" s="32">
        <v>10</v>
      </c>
      <c r="G192" s="32">
        <v>0</v>
      </c>
      <c r="H192" s="15">
        <v>1</v>
      </c>
      <c r="J192" s="32"/>
      <c r="K192" s="32"/>
      <c r="L192" s="32"/>
      <c r="M192" s="32"/>
      <c r="N192" s="32"/>
      <c r="O192" s="5">
        <v>1000</v>
      </c>
      <c r="P192" s="1">
        <v>1</v>
      </c>
      <c r="Q192" s="32">
        <v>7929</v>
      </c>
      <c r="R192" s="9">
        <f>AVERAGE(Q192:Q201)</f>
        <v>8002.4</v>
      </c>
      <c r="S192" s="9" t="s">
        <v>3</v>
      </c>
    </row>
    <row r="193" spans="1:19" x14ac:dyDescent="0.25">
      <c r="A193" s="19">
        <v>42571</v>
      </c>
      <c r="B193" s="32" t="s">
        <v>117</v>
      </c>
      <c r="C193" s="18">
        <v>4.8611111111111112E-2</v>
      </c>
      <c r="D193" s="32">
        <v>149</v>
      </c>
      <c r="E193" s="15">
        <f t="shared" si="38"/>
        <v>18.619414175747277</v>
      </c>
      <c r="F193" s="32">
        <v>10</v>
      </c>
      <c r="G193" s="32">
        <v>0</v>
      </c>
      <c r="H193" s="15">
        <v>1</v>
      </c>
      <c r="J193" s="32"/>
      <c r="K193" s="32"/>
      <c r="L193" s="32"/>
      <c r="M193" s="32"/>
      <c r="N193" s="32"/>
      <c r="O193" s="5" t="s">
        <v>86</v>
      </c>
      <c r="P193" s="1">
        <v>2</v>
      </c>
      <c r="Q193" s="32">
        <v>7928</v>
      </c>
      <c r="R193" s="9">
        <f>SQRT(COUNT(Q192:Q201)/(COUNT(Q192:Q201)-1))*STDEVP(Q192:Q201)</f>
        <v>51.983330661536755</v>
      </c>
      <c r="S193" s="9" t="s">
        <v>4</v>
      </c>
    </row>
    <row r="194" spans="1:19" x14ac:dyDescent="0.25">
      <c r="A194" s="19">
        <v>42571</v>
      </c>
      <c r="B194" s="32" t="s">
        <v>20</v>
      </c>
      <c r="C194" s="18">
        <v>0.42708333333333331</v>
      </c>
      <c r="D194" s="32">
        <v>138</v>
      </c>
      <c r="E194" s="15">
        <f t="shared" si="38"/>
        <v>17.24482655203439</v>
      </c>
      <c r="F194" s="32">
        <v>10</v>
      </c>
      <c r="G194" s="32">
        <v>0</v>
      </c>
      <c r="H194" s="15">
        <v>1</v>
      </c>
      <c r="J194" s="32"/>
      <c r="K194" s="32"/>
      <c r="L194" s="32"/>
      <c r="M194" s="32"/>
      <c r="N194" s="32"/>
      <c r="O194" s="5" t="s">
        <v>140</v>
      </c>
      <c r="P194" s="1">
        <v>3</v>
      </c>
      <c r="Q194" s="32">
        <v>7960</v>
      </c>
      <c r="R194" s="9">
        <f>R193/R192</f>
        <v>6.4959675424293662E-3</v>
      </c>
      <c r="S194" s="9" t="s">
        <v>6</v>
      </c>
    </row>
    <row r="195" spans="1:19" x14ac:dyDescent="0.25">
      <c r="A195" s="19">
        <v>42571</v>
      </c>
      <c r="B195" s="32" t="s">
        <v>120</v>
      </c>
      <c r="C195" s="18">
        <v>0.44791666666666669</v>
      </c>
      <c r="D195" s="32">
        <v>230</v>
      </c>
      <c r="E195" s="15">
        <f t="shared" si="38"/>
        <v>28.741377586723985</v>
      </c>
      <c r="F195" s="32">
        <v>10</v>
      </c>
      <c r="G195" s="32">
        <v>0</v>
      </c>
      <c r="H195" s="15">
        <v>1</v>
      </c>
      <c r="J195" s="32"/>
      <c r="K195" s="32"/>
      <c r="L195" s="32"/>
      <c r="M195" s="32"/>
      <c r="N195" s="32"/>
      <c r="O195" s="5"/>
      <c r="P195" s="1">
        <v>4</v>
      </c>
      <c r="Q195" s="74">
        <v>7985</v>
      </c>
      <c r="R195" s="9"/>
      <c r="S195" s="9"/>
    </row>
    <row r="196" spans="1:19" x14ac:dyDescent="0.25">
      <c r="A196" s="19">
        <v>42571</v>
      </c>
      <c r="B196" s="32" t="s">
        <v>118</v>
      </c>
      <c r="C196" s="18">
        <v>0.46527777777777773</v>
      </c>
      <c r="D196" s="32">
        <v>162</v>
      </c>
      <c r="E196" s="15">
        <f t="shared" si="38"/>
        <v>20.243926821953416</v>
      </c>
      <c r="F196" s="32">
        <v>10</v>
      </c>
      <c r="G196" s="32">
        <v>0</v>
      </c>
      <c r="H196" s="15">
        <v>1</v>
      </c>
      <c r="J196" s="32"/>
      <c r="K196" s="32"/>
      <c r="L196" s="32"/>
      <c r="M196" s="32"/>
      <c r="N196" s="32"/>
      <c r="O196" s="5"/>
      <c r="P196" s="1">
        <v>5</v>
      </c>
      <c r="Q196" s="74">
        <v>7985</v>
      </c>
      <c r="R196" s="9">
        <f>O192/R192</f>
        <v>0.12496251124662602</v>
      </c>
      <c r="S196" s="9" t="s">
        <v>7</v>
      </c>
    </row>
    <row r="197" spans="1:19" x14ac:dyDescent="0.25">
      <c r="A197" s="19">
        <v>42571</v>
      </c>
      <c r="B197" s="32" t="s">
        <v>114</v>
      </c>
      <c r="C197" s="18">
        <v>0.47222222222222227</v>
      </c>
      <c r="D197" s="32">
        <v>122</v>
      </c>
      <c r="E197" s="15">
        <f t="shared" si="38"/>
        <v>15.245426372088374</v>
      </c>
      <c r="F197" s="32">
        <v>10</v>
      </c>
      <c r="G197" s="32">
        <v>0</v>
      </c>
      <c r="H197" s="15">
        <v>1</v>
      </c>
      <c r="J197" s="32"/>
      <c r="K197" s="32"/>
      <c r="L197" s="32"/>
      <c r="M197" s="32"/>
      <c r="N197" s="32"/>
      <c r="O197" s="5"/>
      <c r="P197" s="1">
        <v>6</v>
      </c>
      <c r="Q197" s="74">
        <v>8029</v>
      </c>
      <c r="R197" s="9"/>
      <c r="S197" s="9"/>
    </row>
    <row r="198" spans="1:19" x14ac:dyDescent="0.25">
      <c r="A198" s="19">
        <v>42571</v>
      </c>
      <c r="B198" s="32" t="s">
        <v>121</v>
      </c>
      <c r="C198" s="18">
        <v>0.4861111111111111</v>
      </c>
      <c r="D198" s="32">
        <v>330</v>
      </c>
      <c r="E198" s="15">
        <f t="shared" si="38"/>
        <v>41.237628711386584</v>
      </c>
      <c r="F198" s="32">
        <v>10</v>
      </c>
      <c r="G198" s="32">
        <v>0</v>
      </c>
      <c r="H198" s="15">
        <v>1</v>
      </c>
      <c r="J198" s="32"/>
      <c r="K198" s="32"/>
      <c r="L198" s="32"/>
      <c r="M198" s="32"/>
      <c r="N198" s="32"/>
      <c r="O198" s="5"/>
      <c r="P198" s="1">
        <v>7</v>
      </c>
      <c r="Q198" s="74">
        <v>8036</v>
      </c>
      <c r="R198" s="9"/>
      <c r="S198" s="9"/>
    </row>
    <row r="199" spans="1:19" x14ac:dyDescent="0.25">
      <c r="A199" s="19">
        <v>42571</v>
      </c>
      <c r="B199" s="32" t="s">
        <v>122</v>
      </c>
      <c r="C199" s="18">
        <v>0.49305555555555558</v>
      </c>
      <c r="D199" s="32">
        <v>144</v>
      </c>
      <c r="E199" s="15">
        <f t="shared" si="38"/>
        <v>17.994601619514146</v>
      </c>
      <c r="F199" s="32">
        <v>10</v>
      </c>
      <c r="G199" s="32">
        <v>0</v>
      </c>
      <c r="H199" s="15">
        <v>1</v>
      </c>
      <c r="J199" s="32"/>
      <c r="K199" s="32"/>
      <c r="L199" s="32"/>
      <c r="M199" s="32"/>
      <c r="N199" s="32"/>
      <c r="O199" s="5"/>
      <c r="P199" s="1">
        <v>8</v>
      </c>
      <c r="Q199" s="74">
        <v>8049</v>
      </c>
      <c r="R199" s="9"/>
      <c r="S199" s="9"/>
    </row>
    <row r="200" spans="1:19" x14ac:dyDescent="0.25">
      <c r="A200" s="19">
        <v>42571</v>
      </c>
      <c r="B200" s="32" t="s">
        <v>126</v>
      </c>
      <c r="C200" s="18">
        <v>0.50694444444444442</v>
      </c>
      <c r="D200" s="32">
        <v>320</v>
      </c>
      <c r="E200" s="15">
        <f t="shared" si="38"/>
        <v>39.988003598920329</v>
      </c>
      <c r="F200" s="32">
        <v>10</v>
      </c>
      <c r="G200" s="32">
        <v>0</v>
      </c>
      <c r="H200" s="15">
        <v>1</v>
      </c>
      <c r="J200" s="32"/>
      <c r="K200" s="32"/>
      <c r="L200" s="32"/>
      <c r="M200" s="32"/>
      <c r="N200" s="32"/>
      <c r="O200" s="5"/>
      <c r="P200" s="1">
        <v>9</v>
      </c>
      <c r="Q200" s="74">
        <v>8062</v>
      </c>
      <c r="R200" s="9"/>
      <c r="S200" s="9"/>
    </row>
    <row r="201" spans="1:19" ht="15.75" thickBot="1" x14ac:dyDescent="0.3">
      <c r="A201" s="19">
        <v>42571</v>
      </c>
      <c r="B201" s="32" t="s">
        <v>127</v>
      </c>
      <c r="C201" s="18">
        <v>0.51388888888888895</v>
      </c>
      <c r="D201" s="32">
        <v>161</v>
      </c>
      <c r="E201" s="15">
        <f t="shared" si="38"/>
        <v>20.11896431070679</v>
      </c>
      <c r="F201" s="32">
        <v>10</v>
      </c>
      <c r="G201" s="32">
        <v>0</v>
      </c>
      <c r="H201" s="15">
        <v>1</v>
      </c>
      <c r="J201" s="32"/>
      <c r="K201" s="32"/>
      <c r="L201" s="32"/>
      <c r="M201" s="32"/>
      <c r="N201" s="32"/>
      <c r="O201" s="6"/>
      <c r="P201" s="7">
        <v>10</v>
      </c>
      <c r="Q201" s="10">
        <v>8061</v>
      </c>
      <c r="R201" s="10"/>
      <c r="S201" s="10"/>
    </row>
    <row r="202" spans="1:19" x14ac:dyDescent="0.25">
      <c r="A202" s="19">
        <v>42571</v>
      </c>
      <c r="B202" s="32" t="s">
        <v>123</v>
      </c>
      <c r="C202" s="18">
        <v>0.52777777777777779</v>
      </c>
      <c r="D202" s="32">
        <v>366</v>
      </c>
      <c r="E202" s="15">
        <f t="shared" si="38"/>
        <v>45.736279116265123</v>
      </c>
      <c r="F202" s="32">
        <v>10</v>
      </c>
      <c r="G202" s="32">
        <v>0</v>
      </c>
      <c r="H202" s="15">
        <v>1</v>
      </c>
      <c r="J202" s="32"/>
      <c r="K202" s="32"/>
      <c r="L202" s="32"/>
      <c r="M202" s="32"/>
      <c r="N202" s="32"/>
      <c r="O202" s="32"/>
      <c r="P202" s="32"/>
      <c r="Q202" s="32"/>
      <c r="R202" s="32"/>
      <c r="S202" s="32"/>
    </row>
    <row r="203" spans="1:19" x14ac:dyDescent="0.25">
      <c r="A203" s="19">
        <v>42571</v>
      </c>
      <c r="B203" s="32" t="s">
        <v>115</v>
      </c>
      <c r="C203" s="18">
        <v>4.1666666666666664E-2</v>
      </c>
      <c r="D203" s="32">
        <v>331</v>
      </c>
      <c r="E203" s="15">
        <f t="shared" si="38"/>
        <v>41.362591222633213</v>
      </c>
      <c r="F203" s="32">
        <v>10</v>
      </c>
      <c r="G203" s="32">
        <v>0</v>
      </c>
      <c r="H203" s="15">
        <v>1</v>
      </c>
      <c r="J203" s="32"/>
      <c r="K203" s="32"/>
      <c r="L203" s="32"/>
      <c r="M203" s="32"/>
      <c r="N203" s="32"/>
      <c r="O203" s="32"/>
      <c r="P203" s="32"/>
      <c r="Q203" s="32"/>
      <c r="R203" s="32"/>
      <c r="S203" s="32"/>
    </row>
    <row r="204" spans="1:19" x14ac:dyDescent="0.25">
      <c r="A204" s="19">
        <v>42571</v>
      </c>
      <c r="B204" s="32" t="s">
        <v>129</v>
      </c>
      <c r="C204" s="18">
        <v>5.6944444444444443E-2</v>
      </c>
      <c r="D204" s="32">
        <v>184</v>
      </c>
      <c r="E204" s="15">
        <f t="shared" si="38"/>
        <v>22.993102069379187</v>
      </c>
      <c r="F204" s="32">
        <v>10</v>
      </c>
      <c r="G204" s="32">
        <v>0</v>
      </c>
      <c r="H204" s="15">
        <v>1</v>
      </c>
      <c r="J204" s="32"/>
      <c r="K204" s="32"/>
      <c r="L204" s="32"/>
      <c r="M204" s="32"/>
      <c r="N204" s="32"/>
      <c r="O204" s="32"/>
      <c r="P204" s="32"/>
      <c r="Q204" s="32"/>
      <c r="R204" s="32"/>
      <c r="S204" s="32"/>
    </row>
    <row r="205" spans="1:19" x14ac:dyDescent="0.25">
      <c r="A205" s="19">
        <v>42571</v>
      </c>
      <c r="B205" s="32" t="s">
        <v>112</v>
      </c>
      <c r="C205" s="18">
        <v>6.25E-2</v>
      </c>
      <c r="D205" s="32">
        <v>106</v>
      </c>
      <c r="E205" s="15">
        <f t="shared" si="38"/>
        <v>13.246026192142358</v>
      </c>
      <c r="F205" s="32">
        <v>10</v>
      </c>
      <c r="G205" s="32">
        <v>0</v>
      </c>
      <c r="H205" s="15">
        <v>1</v>
      </c>
      <c r="J205" s="32"/>
      <c r="K205" s="32"/>
      <c r="L205" s="32"/>
      <c r="M205" s="32"/>
      <c r="N205" s="32"/>
      <c r="O205" s="32"/>
      <c r="P205" s="32"/>
      <c r="Q205" s="32"/>
      <c r="R205" s="32"/>
      <c r="S205" s="32"/>
    </row>
    <row r="206" spans="1:19" x14ac:dyDescent="0.25">
      <c r="A206" s="19">
        <v>42571</v>
      </c>
      <c r="B206" s="32" t="s">
        <v>133</v>
      </c>
      <c r="C206" s="18">
        <v>7.6388888888888895E-2</v>
      </c>
      <c r="D206" s="32">
        <v>308</v>
      </c>
      <c r="E206" s="15">
        <f t="shared" si="38"/>
        <v>38.488453463960816</v>
      </c>
      <c r="F206" s="32">
        <v>10</v>
      </c>
      <c r="G206" s="32">
        <v>0</v>
      </c>
      <c r="H206" s="15">
        <v>1</v>
      </c>
      <c r="J206" s="32"/>
      <c r="K206" s="32"/>
      <c r="L206" s="32"/>
      <c r="M206" s="32"/>
      <c r="N206" s="32"/>
      <c r="O206" s="32"/>
      <c r="P206" s="32"/>
      <c r="Q206" s="32"/>
      <c r="R206" s="32"/>
      <c r="S206" s="32"/>
    </row>
    <row r="207" spans="1:19" x14ac:dyDescent="0.25">
      <c r="A207" s="19">
        <v>42571</v>
      </c>
      <c r="B207" s="32" t="s">
        <v>116</v>
      </c>
      <c r="C207" s="18">
        <v>8.3333333333333329E-2</v>
      </c>
      <c r="D207" s="32">
        <v>154</v>
      </c>
      <c r="E207" s="15">
        <f t="shared" si="38"/>
        <v>19.244226731980408</v>
      </c>
      <c r="F207" s="32">
        <v>10</v>
      </c>
      <c r="G207" s="32">
        <v>0</v>
      </c>
      <c r="H207" s="15">
        <v>1</v>
      </c>
      <c r="J207" s="32"/>
      <c r="K207" s="32"/>
      <c r="L207" s="32"/>
      <c r="M207" s="32"/>
      <c r="N207" s="32"/>
      <c r="O207" s="32"/>
      <c r="P207" s="32"/>
      <c r="Q207" s="32"/>
      <c r="R207" s="32"/>
      <c r="S207" s="32"/>
    </row>
    <row r="208" spans="1:19" ht="15.75" thickBot="1" x14ac:dyDescent="0.3">
      <c r="A208" s="3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</row>
    <row r="209" spans="1:19" ht="15.75" thickBot="1" x14ac:dyDescent="0.3">
      <c r="B209" s="32"/>
      <c r="C209" s="32"/>
      <c r="D209" s="32"/>
      <c r="F209" s="32"/>
      <c r="G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spans="1:19" x14ac:dyDescent="0.25">
      <c r="A210" s="19">
        <v>42571</v>
      </c>
      <c r="B210" s="32" t="s">
        <v>128</v>
      </c>
      <c r="C210" s="18"/>
      <c r="D210" s="32">
        <v>519</v>
      </c>
      <c r="E210" s="15">
        <f>D210*$R$215</f>
        <v>64.855543336998906</v>
      </c>
      <c r="F210" s="32">
        <v>10</v>
      </c>
      <c r="G210" s="32">
        <v>0</v>
      </c>
      <c r="H210" s="15">
        <v>1</v>
      </c>
      <c r="J210" s="32"/>
      <c r="K210" s="32"/>
      <c r="L210" s="32"/>
      <c r="M210" s="32"/>
      <c r="N210" s="32"/>
      <c r="O210" s="3" t="s">
        <v>0</v>
      </c>
      <c r="P210" s="4"/>
      <c r="Q210" s="8" t="s">
        <v>1</v>
      </c>
      <c r="R210" s="8" t="s">
        <v>2</v>
      </c>
      <c r="S210" s="8"/>
    </row>
    <row r="211" spans="1:19" x14ac:dyDescent="0.25">
      <c r="A211" s="19">
        <v>42571</v>
      </c>
      <c r="B211" s="32" t="s">
        <v>124</v>
      </c>
      <c r="C211" s="18"/>
      <c r="D211" s="32">
        <v>275</v>
      </c>
      <c r="E211" s="15">
        <f t="shared" ref="E211:E215" si="39">D211*$R$215</f>
        <v>34.364690592822157</v>
      </c>
      <c r="F211" s="32">
        <v>10</v>
      </c>
      <c r="G211" s="32">
        <v>0</v>
      </c>
      <c r="H211" s="15">
        <v>1</v>
      </c>
      <c r="J211" s="32"/>
      <c r="K211" s="32"/>
      <c r="L211" s="32"/>
      <c r="M211" s="32"/>
      <c r="N211" s="32"/>
      <c r="O211" s="5">
        <v>1000</v>
      </c>
      <c r="P211" s="1">
        <v>1</v>
      </c>
      <c r="Q211" s="32">
        <v>7929</v>
      </c>
      <c r="R211" s="9">
        <f>AVERAGE(Q211:Q220)</f>
        <v>8002.4</v>
      </c>
      <c r="S211" s="9" t="s">
        <v>3</v>
      </c>
    </row>
    <row r="212" spans="1:19" x14ac:dyDescent="0.25">
      <c r="A212" s="19">
        <v>42571</v>
      </c>
      <c r="B212" s="32" t="s">
        <v>125</v>
      </c>
      <c r="C212" s="18">
        <v>0.1111111111111111</v>
      </c>
      <c r="D212" s="32">
        <v>610</v>
      </c>
      <c r="E212" s="15">
        <f t="shared" si="39"/>
        <v>76.227131860441872</v>
      </c>
      <c r="F212" s="32">
        <v>10</v>
      </c>
      <c r="G212" s="32">
        <v>0</v>
      </c>
      <c r="H212" s="15">
        <v>1</v>
      </c>
      <c r="J212" s="32"/>
      <c r="K212" s="32"/>
      <c r="L212" s="32"/>
      <c r="M212" s="32"/>
      <c r="N212" s="32"/>
      <c r="O212" s="5" t="s">
        <v>86</v>
      </c>
      <c r="P212" s="1">
        <v>2</v>
      </c>
      <c r="Q212" s="32">
        <v>7928</v>
      </c>
      <c r="R212" s="9">
        <f>SQRT(COUNT(Q211:Q220)/(COUNT(Q211:Q220)-1))*STDEVP(Q211:Q220)</f>
        <v>51.983330661536755</v>
      </c>
      <c r="S212" s="9" t="s">
        <v>4</v>
      </c>
    </row>
    <row r="213" spans="1:19" x14ac:dyDescent="0.25">
      <c r="A213" s="19">
        <v>42571</v>
      </c>
      <c r="B213" s="32" t="s">
        <v>130</v>
      </c>
      <c r="C213" s="18">
        <v>0.11458333333333333</v>
      </c>
      <c r="D213" s="32">
        <v>228</v>
      </c>
      <c r="E213" s="15">
        <f t="shared" si="39"/>
        <v>28.491452564230734</v>
      </c>
      <c r="F213" s="32">
        <v>10</v>
      </c>
      <c r="G213" s="32">
        <v>0</v>
      </c>
      <c r="H213" s="15">
        <v>1</v>
      </c>
      <c r="J213" s="32"/>
      <c r="K213" s="32"/>
      <c r="L213" s="32"/>
      <c r="M213" s="32"/>
      <c r="N213" s="32"/>
      <c r="O213" s="5" t="s">
        <v>140</v>
      </c>
      <c r="P213" s="1">
        <v>3</v>
      </c>
      <c r="Q213" s="32">
        <v>7960</v>
      </c>
      <c r="R213" s="9">
        <f>R212/R211</f>
        <v>6.4959675424293662E-3</v>
      </c>
      <c r="S213" s="9" t="s">
        <v>6</v>
      </c>
    </row>
    <row r="214" spans="1:19" x14ac:dyDescent="0.25">
      <c r="A214" s="19">
        <v>42571</v>
      </c>
      <c r="B214" s="32" t="s">
        <v>18</v>
      </c>
      <c r="C214" s="18">
        <v>0.13194444444444445</v>
      </c>
      <c r="D214" s="32">
        <v>244</v>
      </c>
      <c r="E214" s="15">
        <f t="shared" si="39"/>
        <v>30.490852744176749</v>
      </c>
      <c r="F214" s="32">
        <v>10</v>
      </c>
      <c r="G214" s="32">
        <v>0</v>
      </c>
      <c r="H214" s="15">
        <v>1</v>
      </c>
      <c r="J214" s="32"/>
      <c r="K214" s="32"/>
      <c r="L214" s="32"/>
      <c r="M214" s="32"/>
      <c r="N214" s="32"/>
      <c r="O214" s="5"/>
      <c r="P214" s="1">
        <v>4</v>
      </c>
      <c r="Q214" s="74">
        <v>7985</v>
      </c>
      <c r="R214" s="9"/>
      <c r="S214" s="9"/>
    </row>
    <row r="215" spans="1:19" x14ac:dyDescent="0.25">
      <c r="A215" s="19">
        <v>42571</v>
      </c>
      <c r="B215" s="32" t="s">
        <v>19</v>
      </c>
      <c r="C215" s="18">
        <v>0.1388888888888889</v>
      </c>
      <c r="D215" s="32">
        <v>210</v>
      </c>
      <c r="E215" s="15">
        <f t="shared" si="39"/>
        <v>26.242127361791464</v>
      </c>
      <c r="F215" s="32">
        <v>10</v>
      </c>
      <c r="G215" s="32">
        <v>0</v>
      </c>
      <c r="H215" s="15">
        <v>1</v>
      </c>
      <c r="J215" s="32"/>
      <c r="K215" s="32"/>
      <c r="L215" s="32"/>
      <c r="M215" s="32"/>
      <c r="N215" s="32"/>
      <c r="O215" s="5"/>
      <c r="P215" s="1">
        <v>5</v>
      </c>
      <c r="Q215" s="74">
        <v>7985</v>
      </c>
      <c r="R215" s="9">
        <f>O211/R211</f>
        <v>0.12496251124662602</v>
      </c>
      <c r="S215" s="9" t="s">
        <v>7</v>
      </c>
    </row>
    <row r="216" spans="1:19" x14ac:dyDescent="0.25">
      <c r="B216" s="32"/>
      <c r="C216" s="18"/>
      <c r="D216" s="32"/>
      <c r="F216" s="32"/>
      <c r="G216" s="32"/>
      <c r="J216" s="32"/>
      <c r="K216" s="32"/>
      <c r="L216" s="32"/>
      <c r="M216" s="32"/>
      <c r="N216" s="32"/>
      <c r="O216" s="5"/>
      <c r="P216" s="1">
        <v>6</v>
      </c>
      <c r="Q216" s="74">
        <v>8029</v>
      </c>
      <c r="R216" s="9"/>
      <c r="S216" s="9"/>
    </row>
    <row r="217" spans="1:19" x14ac:dyDescent="0.25">
      <c r="B217" s="32"/>
      <c r="C217" s="18"/>
      <c r="D217" s="32"/>
      <c r="F217" s="32"/>
      <c r="G217" s="32"/>
      <c r="J217" s="32"/>
      <c r="K217" s="32"/>
      <c r="L217" s="32"/>
      <c r="M217" s="32"/>
      <c r="N217" s="32"/>
      <c r="O217" s="5"/>
      <c r="P217" s="1">
        <v>7</v>
      </c>
      <c r="Q217" s="74">
        <v>8036</v>
      </c>
      <c r="R217" s="9"/>
      <c r="S217" s="9"/>
    </row>
    <row r="218" spans="1:19" x14ac:dyDescent="0.25">
      <c r="B218" s="32"/>
      <c r="C218" s="18"/>
      <c r="D218" s="32"/>
      <c r="F218" s="32"/>
      <c r="G218" s="32"/>
      <c r="J218" s="32"/>
      <c r="K218" s="32"/>
      <c r="L218" s="32"/>
      <c r="M218" s="32"/>
      <c r="N218" s="32"/>
      <c r="O218" s="5"/>
      <c r="P218" s="1">
        <v>8</v>
      </c>
      <c r="Q218" s="74">
        <v>8049</v>
      </c>
      <c r="R218" s="9"/>
      <c r="S218" s="9"/>
    </row>
    <row r="219" spans="1:19" x14ac:dyDescent="0.25">
      <c r="B219" s="32"/>
      <c r="C219" s="18"/>
      <c r="D219" s="32"/>
      <c r="F219" s="32"/>
      <c r="G219" s="32"/>
      <c r="J219" s="32"/>
      <c r="K219" s="32"/>
      <c r="L219" s="32"/>
      <c r="M219" s="32"/>
      <c r="N219" s="32"/>
      <c r="O219" s="5"/>
      <c r="P219" s="1">
        <v>9</v>
      </c>
      <c r="Q219" s="74">
        <v>8062</v>
      </c>
      <c r="R219" s="9"/>
      <c r="S219" s="9"/>
    </row>
    <row r="220" spans="1:19" ht="15.75" thickBot="1" x14ac:dyDescent="0.3">
      <c r="B220" s="32"/>
      <c r="C220" s="18"/>
      <c r="D220" s="32"/>
      <c r="F220" s="32"/>
      <c r="G220" s="32"/>
      <c r="J220" s="32"/>
      <c r="K220" s="32"/>
      <c r="L220" s="32"/>
      <c r="M220" s="32"/>
      <c r="N220" s="32"/>
      <c r="O220" s="6"/>
      <c r="P220" s="7">
        <v>10</v>
      </c>
      <c r="Q220" s="10">
        <v>8061</v>
      </c>
      <c r="R220" s="10"/>
      <c r="S220" s="10"/>
    </row>
    <row r="221" spans="1:19" x14ac:dyDescent="0.25">
      <c r="B221" s="32"/>
      <c r="C221" s="18"/>
      <c r="D221" s="32"/>
      <c r="F221" s="32"/>
      <c r="G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</row>
    <row r="222" spans="1:19" x14ac:dyDescent="0.25">
      <c r="B222" s="32"/>
      <c r="C222" s="18"/>
      <c r="D222" s="32"/>
      <c r="F222" s="32"/>
      <c r="G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</row>
    <row r="223" spans="1:19" x14ac:dyDescent="0.25">
      <c r="B223" s="32"/>
      <c r="C223" s="18"/>
      <c r="D223" s="32"/>
      <c r="F223" s="32"/>
      <c r="G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</row>
    <row r="224" spans="1:19" x14ac:dyDescent="0.25">
      <c r="B224" s="32"/>
      <c r="C224" s="18"/>
      <c r="D224" s="32"/>
      <c r="F224" s="32"/>
      <c r="G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</row>
    <row r="225" spans="1:19" x14ac:dyDescent="0.25">
      <c r="B225" s="32"/>
      <c r="C225" s="18"/>
      <c r="D225" s="32"/>
      <c r="F225" s="32"/>
      <c r="G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</row>
    <row r="226" spans="1:19" x14ac:dyDescent="0.25">
      <c r="A226" s="32"/>
      <c r="B226" s="32"/>
      <c r="C226" s="32"/>
      <c r="D226" s="32"/>
      <c r="F226" s="32"/>
      <c r="G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</row>
    <row r="227" spans="1:19" ht="15.75" thickBot="1" x14ac:dyDescent="0.3">
      <c r="A227" s="3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</row>
    <row r="228" spans="1:19" s="32" customFormat="1" ht="15.75" thickBot="1" x14ac:dyDescent="0.3">
      <c r="E228" s="15"/>
      <c r="H228" s="15"/>
      <c r="I228" s="15"/>
    </row>
    <row r="229" spans="1:19" s="32" customFormat="1" x14ac:dyDescent="0.25">
      <c r="A229" s="19">
        <v>42577</v>
      </c>
      <c r="B229" s="32" t="s">
        <v>38</v>
      </c>
      <c r="C229" s="18">
        <v>0.4826388888888889</v>
      </c>
      <c r="D229" s="32">
        <v>13751</v>
      </c>
      <c r="E229" s="15">
        <f>D229*$R$234</f>
        <v>1682.9441425564203</v>
      </c>
      <c r="F229" s="32">
        <v>10</v>
      </c>
      <c r="H229" s="15"/>
      <c r="I229" s="15"/>
      <c r="J229" s="32" t="s">
        <v>160</v>
      </c>
      <c r="O229" s="3" t="s">
        <v>0</v>
      </c>
      <c r="P229" s="4"/>
      <c r="Q229" s="8" t="s">
        <v>1</v>
      </c>
      <c r="R229" s="8" t="s">
        <v>2</v>
      </c>
      <c r="S229" s="8"/>
    </row>
    <row r="230" spans="1:19" s="32" customFormat="1" x14ac:dyDescent="0.25">
      <c r="A230" s="19">
        <v>42577</v>
      </c>
      <c r="B230" s="32" t="s">
        <v>20</v>
      </c>
      <c r="C230" s="18">
        <v>0.52083333333333337</v>
      </c>
      <c r="D230" s="32">
        <v>13077</v>
      </c>
      <c r="E230" s="15">
        <f t="shared" ref="E230:E234" si="40">D230*$R$234</f>
        <v>1600.455279776766</v>
      </c>
      <c r="F230" s="32">
        <v>10</v>
      </c>
      <c r="H230" s="15"/>
      <c r="I230" s="15"/>
      <c r="J230" s="32" t="s">
        <v>159</v>
      </c>
      <c r="O230" s="5">
        <v>1000</v>
      </c>
      <c r="P230" s="1">
        <v>1</v>
      </c>
      <c r="Q230" s="32">
        <v>8119</v>
      </c>
      <c r="R230" s="9">
        <f>AVERAGE(Q230:Q239)</f>
        <v>8170.8</v>
      </c>
      <c r="S230" s="9" t="s">
        <v>3</v>
      </c>
    </row>
    <row r="231" spans="1:19" s="32" customFormat="1" x14ac:dyDescent="0.25">
      <c r="A231" s="19">
        <v>42577</v>
      </c>
      <c r="B231" s="32" t="s">
        <v>18</v>
      </c>
      <c r="C231" s="18">
        <v>0.58333333333333337</v>
      </c>
      <c r="D231" s="32">
        <v>7573</v>
      </c>
      <c r="E231" s="15">
        <f t="shared" si="40"/>
        <v>926.83702942184357</v>
      </c>
      <c r="F231" s="32">
        <v>10</v>
      </c>
      <c r="H231" s="15"/>
      <c r="I231" s="15"/>
      <c r="O231" s="5" t="s">
        <v>86</v>
      </c>
      <c r="P231" s="1">
        <v>2</v>
      </c>
      <c r="Q231" s="32">
        <v>8134</v>
      </c>
      <c r="R231" s="9">
        <f>SQRT(COUNT(Q230:Q239)/(COUNT(Q230:Q239)-1))*STDEVP(Q230:Q239)</f>
        <v>25.005777110277716</v>
      </c>
      <c r="S231" s="9" t="s">
        <v>4</v>
      </c>
    </row>
    <row r="232" spans="1:19" s="32" customFormat="1" x14ac:dyDescent="0.25">
      <c r="A232" s="19">
        <v>42577</v>
      </c>
      <c r="B232" s="32" t="s">
        <v>19</v>
      </c>
      <c r="C232" s="18">
        <v>0.59375</v>
      </c>
      <c r="D232" s="32">
        <v>5186</v>
      </c>
      <c r="E232" s="15">
        <f t="shared" si="40"/>
        <v>634.69917266363143</v>
      </c>
      <c r="F232" s="32">
        <v>10</v>
      </c>
      <c r="H232" s="15"/>
      <c r="I232" s="15"/>
      <c r="O232" s="5" t="s">
        <v>155</v>
      </c>
      <c r="P232" s="1">
        <v>3</v>
      </c>
      <c r="Q232" s="32">
        <v>8183</v>
      </c>
      <c r="R232" s="9">
        <f>R231/R230</f>
        <v>3.0603829625346006E-3</v>
      </c>
      <c r="S232" s="9" t="s">
        <v>6</v>
      </c>
    </row>
    <row r="233" spans="1:19" s="32" customFormat="1" x14ac:dyDescent="0.25">
      <c r="A233" s="19">
        <v>42577</v>
      </c>
      <c r="B233" s="32" t="s">
        <v>21</v>
      </c>
      <c r="C233" s="18">
        <v>0.63541666666666663</v>
      </c>
      <c r="D233" s="32">
        <v>18913</v>
      </c>
      <c r="E233" s="15">
        <f t="shared" si="40"/>
        <v>2314.7060263376902</v>
      </c>
      <c r="F233" s="32">
        <v>10</v>
      </c>
      <c r="H233" s="15"/>
      <c r="I233" s="15"/>
      <c r="O233" s="5" t="s">
        <v>156</v>
      </c>
      <c r="P233" s="1">
        <v>4</v>
      </c>
      <c r="Q233" s="74">
        <v>8183</v>
      </c>
      <c r="R233" s="9"/>
      <c r="S233" s="9"/>
    </row>
    <row r="234" spans="1:19" s="32" customFormat="1" x14ac:dyDescent="0.25">
      <c r="A234" s="19">
        <v>42577</v>
      </c>
      <c r="B234" s="32" t="s">
        <v>21</v>
      </c>
      <c r="C234" s="18">
        <v>0.65625</v>
      </c>
      <c r="D234" s="32">
        <v>13901</v>
      </c>
      <c r="E234" s="15">
        <f t="shared" si="40"/>
        <v>1701.3021980711801</v>
      </c>
      <c r="F234" s="32">
        <v>10</v>
      </c>
      <c r="H234" s="15"/>
      <c r="I234" s="15"/>
      <c r="O234" s="5"/>
      <c r="P234" s="1">
        <v>5</v>
      </c>
      <c r="Q234" s="74">
        <v>8162</v>
      </c>
      <c r="R234" s="9">
        <f>O230/R230</f>
        <v>0.12238703676506583</v>
      </c>
      <c r="S234" s="9" t="s">
        <v>7</v>
      </c>
    </row>
    <row r="235" spans="1:19" s="32" customFormat="1" x14ac:dyDescent="0.25">
      <c r="A235" s="19"/>
      <c r="C235" s="18"/>
      <c r="E235" s="15"/>
      <c r="H235" s="15"/>
      <c r="I235" s="15"/>
      <c r="O235" s="5"/>
      <c r="P235" s="1">
        <v>6</v>
      </c>
      <c r="Q235" s="74">
        <v>8181</v>
      </c>
      <c r="R235" s="9"/>
      <c r="S235" s="9"/>
    </row>
    <row r="236" spans="1:19" s="32" customFormat="1" x14ac:dyDescent="0.25">
      <c r="A236" s="19"/>
      <c r="C236" s="18"/>
      <c r="E236" s="15"/>
      <c r="H236" s="15"/>
      <c r="I236" s="15"/>
      <c r="O236" s="5"/>
      <c r="P236" s="1">
        <v>7</v>
      </c>
      <c r="Q236" s="74">
        <v>8191</v>
      </c>
      <c r="R236" s="9"/>
      <c r="S236" s="9"/>
    </row>
    <row r="237" spans="1:19" s="32" customFormat="1" x14ac:dyDescent="0.25">
      <c r="A237" s="19"/>
      <c r="C237" s="18"/>
      <c r="E237" s="15"/>
      <c r="H237" s="15"/>
      <c r="I237" s="15"/>
      <c r="O237" s="5"/>
      <c r="P237" s="1">
        <v>8</v>
      </c>
      <c r="Q237" s="74">
        <v>8190</v>
      </c>
      <c r="R237" s="9"/>
      <c r="S237" s="9"/>
    </row>
    <row r="238" spans="1:19" s="32" customFormat="1" x14ac:dyDescent="0.25">
      <c r="A238" s="19"/>
      <c r="C238" s="18"/>
      <c r="E238" s="15"/>
      <c r="H238" s="15"/>
      <c r="I238" s="15"/>
      <c r="O238" s="5"/>
      <c r="P238" s="1">
        <v>9</v>
      </c>
      <c r="Q238" s="74">
        <v>8188</v>
      </c>
      <c r="R238" s="9"/>
      <c r="S238" s="9"/>
    </row>
    <row r="239" spans="1:19" s="32" customFormat="1" ht="15.75" thickBot="1" x14ac:dyDescent="0.3">
      <c r="A239" s="19"/>
      <c r="C239" s="18"/>
      <c r="E239" s="15"/>
      <c r="H239" s="15"/>
      <c r="I239" s="15"/>
      <c r="O239" s="6"/>
      <c r="P239" s="7">
        <v>10</v>
      </c>
      <c r="Q239" s="10">
        <v>8177</v>
      </c>
      <c r="R239" s="10"/>
      <c r="S239" s="10"/>
    </row>
    <row r="240" spans="1:19" s="32" customFormat="1" x14ac:dyDescent="0.25">
      <c r="A240" s="19"/>
      <c r="C240" s="18"/>
      <c r="E240" s="15"/>
      <c r="H240" s="15"/>
      <c r="I240" s="15"/>
    </row>
    <row r="241" spans="1:19" s="32" customFormat="1" x14ac:dyDescent="0.25">
      <c r="A241" s="19"/>
      <c r="C241" s="18"/>
      <c r="E241" s="15"/>
      <c r="H241" s="15"/>
      <c r="I241" s="15"/>
    </row>
    <row r="242" spans="1:19" s="32" customFormat="1" x14ac:dyDescent="0.25">
      <c r="A242" s="19"/>
      <c r="C242" s="18"/>
      <c r="E242" s="15"/>
      <c r="H242" s="15"/>
      <c r="I242" s="15"/>
    </row>
    <row r="243" spans="1:19" s="32" customFormat="1" x14ac:dyDescent="0.25">
      <c r="A243" s="19"/>
      <c r="C243" s="18"/>
      <c r="E243" s="15"/>
      <c r="H243" s="15"/>
      <c r="I243" s="15"/>
    </row>
    <row r="244" spans="1:19" s="32" customFormat="1" x14ac:dyDescent="0.25">
      <c r="A244" s="19"/>
      <c r="C244" s="18"/>
      <c r="E244" s="15"/>
      <c r="H244" s="15"/>
      <c r="I244" s="15"/>
    </row>
    <row r="245" spans="1:19" s="32" customFormat="1" x14ac:dyDescent="0.25">
      <c r="E245" s="15"/>
      <c r="H245" s="15"/>
      <c r="I245" s="15"/>
    </row>
    <row r="246" spans="1:19" s="32" customFormat="1" ht="15.75" thickBot="1" x14ac:dyDescent="0.3">
      <c r="A246" s="3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</row>
    <row r="247" spans="1:19" s="32" customFormat="1" ht="15.75" thickBot="1" x14ac:dyDescent="0.3">
      <c r="A247" s="19"/>
      <c r="E247" s="15"/>
      <c r="H247" s="15"/>
      <c r="I247" s="15"/>
    </row>
    <row r="248" spans="1:19" s="32" customFormat="1" x14ac:dyDescent="0.25">
      <c r="A248" s="19">
        <v>42577</v>
      </c>
      <c r="B248" s="32" t="s">
        <v>36</v>
      </c>
      <c r="C248" s="18">
        <v>0.45833333333333331</v>
      </c>
      <c r="D248" s="32">
        <v>1654</v>
      </c>
      <c r="E248" s="15">
        <f>D248*$R$234</f>
        <v>202.4281588094189</v>
      </c>
      <c r="F248" s="32">
        <v>10</v>
      </c>
      <c r="H248" s="15"/>
      <c r="I248" s="15"/>
      <c r="J248" s="32" t="s">
        <v>158</v>
      </c>
      <c r="O248" s="3" t="s">
        <v>0</v>
      </c>
      <c r="P248" s="4"/>
      <c r="Q248" s="8" t="s">
        <v>1</v>
      </c>
      <c r="R248" s="8" t="s">
        <v>2</v>
      </c>
      <c r="S248" s="8"/>
    </row>
    <row r="249" spans="1:19" s="32" customFormat="1" x14ac:dyDescent="0.25">
      <c r="A249" s="19">
        <v>42577</v>
      </c>
      <c r="B249" s="32" t="s">
        <v>37</v>
      </c>
      <c r="C249" s="18">
        <v>0.47222222222222227</v>
      </c>
      <c r="D249" s="32">
        <v>2134</v>
      </c>
      <c r="E249" s="15">
        <f t="shared" ref="E249:E251" si="41">D249*$R$234</f>
        <v>261.17393645665049</v>
      </c>
      <c r="F249" s="32">
        <v>10</v>
      </c>
      <c r="H249" s="15"/>
      <c r="I249" s="15"/>
      <c r="J249" s="32" t="s">
        <v>159</v>
      </c>
      <c r="O249" s="5">
        <v>1000</v>
      </c>
      <c r="P249" s="1">
        <v>1</v>
      </c>
      <c r="Q249" s="32">
        <v>8119</v>
      </c>
      <c r="R249" s="9">
        <f>AVERAGE(Q249:Q258)</f>
        <v>8170.8</v>
      </c>
      <c r="S249" s="9" t="s">
        <v>3</v>
      </c>
    </row>
    <row r="250" spans="1:19" s="32" customFormat="1" x14ac:dyDescent="0.25">
      <c r="A250" s="19">
        <v>42577</v>
      </c>
      <c r="B250" s="32" t="s">
        <v>17</v>
      </c>
      <c r="C250" s="18">
        <v>0.54861111111111105</v>
      </c>
      <c r="D250" s="32">
        <v>7944</v>
      </c>
      <c r="E250" s="15">
        <f t="shared" si="41"/>
        <v>972.24262006168294</v>
      </c>
      <c r="F250" s="32">
        <v>10</v>
      </c>
      <c r="H250" s="15"/>
      <c r="I250" s="15"/>
      <c r="O250" s="5" t="s">
        <v>86</v>
      </c>
      <c r="P250" s="1">
        <v>2</v>
      </c>
      <c r="Q250" s="32">
        <v>8134</v>
      </c>
      <c r="R250" s="9">
        <f>SQRT(COUNT(Q249:Q258)/(COUNT(Q249:Q258)-1))*STDEVP(Q249:Q258)</f>
        <v>25.005777110277716</v>
      </c>
      <c r="S250" s="9" t="s">
        <v>4</v>
      </c>
    </row>
    <row r="251" spans="1:19" s="32" customFormat="1" x14ac:dyDescent="0.25">
      <c r="A251" s="19">
        <v>42577</v>
      </c>
      <c r="B251" s="32" t="s">
        <v>22</v>
      </c>
      <c r="C251" s="18">
        <v>0.66666666666666663</v>
      </c>
      <c r="D251" s="32">
        <v>4733</v>
      </c>
      <c r="E251" s="15">
        <f t="shared" si="41"/>
        <v>579.25784500905661</v>
      </c>
      <c r="F251" s="32">
        <v>10</v>
      </c>
      <c r="H251" s="15"/>
      <c r="I251" s="15"/>
      <c r="O251" s="5" t="s">
        <v>140</v>
      </c>
      <c r="P251" s="1">
        <v>3</v>
      </c>
      <c r="Q251" s="32">
        <v>8183</v>
      </c>
      <c r="R251" s="9">
        <f>R250/R249</f>
        <v>3.0603829625346006E-3</v>
      </c>
      <c r="S251" s="9" t="s">
        <v>6</v>
      </c>
    </row>
    <row r="252" spans="1:19" s="32" customFormat="1" x14ac:dyDescent="0.25">
      <c r="A252" s="19"/>
      <c r="C252" s="18"/>
      <c r="E252" s="15"/>
      <c r="H252" s="15"/>
      <c r="I252" s="15"/>
      <c r="O252" s="5" t="s">
        <v>157</v>
      </c>
      <c r="P252" s="1">
        <v>4</v>
      </c>
      <c r="Q252" s="74">
        <v>8183</v>
      </c>
      <c r="R252" s="9"/>
      <c r="S252" s="9"/>
    </row>
    <row r="253" spans="1:19" s="32" customFormat="1" x14ac:dyDescent="0.25">
      <c r="A253" s="19"/>
      <c r="C253" s="18"/>
      <c r="E253" s="15"/>
      <c r="H253" s="15"/>
      <c r="I253" s="15"/>
      <c r="O253" s="5"/>
      <c r="P253" s="1">
        <v>5</v>
      </c>
      <c r="Q253" s="74">
        <v>8162</v>
      </c>
      <c r="R253" s="9">
        <f>O249/R249</f>
        <v>0.12238703676506583</v>
      </c>
      <c r="S253" s="9" t="s">
        <v>7</v>
      </c>
    </row>
    <row r="254" spans="1:19" s="32" customFormat="1" x14ac:dyDescent="0.25">
      <c r="A254" s="19"/>
      <c r="C254" s="18"/>
      <c r="E254" s="15"/>
      <c r="H254" s="15"/>
      <c r="I254" s="15"/>
      <c r="O254" s="5"/>
      <c r="P254" s="1">
        <v>6</v>
      </c>
      <c r="Q254" s="74">
        <v>8181</v>
      </c>
      <c r="R254" s="9"/>
      <c r="S254" s="9"/>
    </row>
    <row r="255" spans="1:19" s="32" customFormat="1" x14ac:dyDescent="0.25">
      <c r="A255" s="19"/>
      <c r="C255" s="18"/>
      <c r="E255" s="15"/>
      <c r="H255" s="15"/>
      <c r="I255" s="15"/>
      <c r="O255" s="5"/>
      <c r="P255" s="1">
        <v>7</v>
      </c>
      <c r="Q255" s="74">
        <v>8191</v>
      </c>
      <c r="R255" s="9"/>
      <c r="S255" s="9"/>
    </row>
    <row r="256" spans="1:19" s="32" customFormat="1" x14ac:dyDescent="0.25">
      <c r="A256" s="19"/>
      <c r="C256" s="18"/>
      <c r="E256" s="15"/>
      <c r="H256" s="15"/>
      <c r="I256" s="15"/>
      <c r="O256" s="5"/>
      <c r="P256" s="1">
        <v>8</v>
      </c>
      <c r="Q256" s="74">
        <v>8190</v>
      </c>
      <c r="R256" s="9"/>
      <c r="S256" s="9"/>
    </row>
    <row r="257" spans="1:24" s="32" customFormat="1" x14ac:dyDescent="0.25">
      <c r="A257" s="19"/>
      <c r="C257" s="18"/>
      <c r="E257" s="15"/>
      <c r="H257" s="15"/>
      <c r="I257" s="15"/>
      <c r="O257" s="5"/>
      <c r="P257" s="1">
        <v>9</v>
      </c>
      <c r="Q257" s="74">
        <v>8188</v>
      </c>
      <c r="R257" s="9"/>
      <c r="S257" s="9"/>
    </row>
    <row r="258" spans="1:24" s="32" customFormat="1" ht="15.75" thickBot="1" x14ac:dyDescent="0.3">
      <c r="A258" s="19"/>
      <c r="C258" s="18"/>
      <c r="E258" s="15"/>
      <c r="H258" s="15"/>
      <c r="I258" s="15"/>
      <c r="O258" s="6"/>
      <c r="P258" s="7">
        <v>10</v>
      </c>
      <c r="Q258" s="10">
        <v>8177</v>
      </c>
      <c r="R258" s="10"/>
      <c r="S258" s="10"/>
    </row>
    <row r="259" spans="1:24" s="32" customFormat="1" x14ac:dyDescent="0.25">
      <c r="A259" s="19"/>
      <c r="C259" s="18"/>
      <c r="E259" s="15"/>
      <c r="H259" s="15"/>
      <c r="I259" s="15"/>
    </row>
    <row r="260" spans="1:24" s="32" customFormat="1" x14ac:dyDescent="0.25">
      <c r="A260" s="19"/>
      <c r="C260" s="18"/>
      <c r="E260" s="15"/>
      <c r="H260" s="15"/>
      <c r="I260" s="15"/>
    </row>
    <row r="261" spans="1:24" s="32" customFormat="1" x14ac:dyDescent="0.25">
      <c r="A261" s="19"/>
      <c r="C261" s="18"/>
      <c r="E261" s="15"/>
      <c r="H261" s="15"/>
      <c r="I261" s="15"/>
    </row>
    <row r="262" spans="1:24" s="32" customFormat="1" x14ac:dyDescent="0.25">
      <c r="A262" s="19"/>
      <c r="C262" s="18"/>
      <c r="E262" s="15"/>
      <c r="H262" s="15"/>
      <c r="I262" s="15"/>
    </row>
    <row r="263" spans="1:24" s="32" customFormat="1" x14ac:dyDescent="0.25">
      <c r="A263" s="19"/>
      <c r="C263" s="18"/>
      <c r="E263" s="15"/>
      <c r="H263" s="15"/>
      <c r="I263" s="15"/>
    </row>
    <row r="264" spans="1:24" s="32" customFormat="1" x14ac:dyDescent="0.25">
      <c r="E264" s="15"/>
      <c r="H264" s="15"/>
      <c r="I264" s="15"/>
    </row>
    <row r="265" spans="1:24" s="32" customFormat="1" ht="15.75" thickBot="1" x14ac:dyDescent="0.3">
      <c r="A265" s="3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</row>
    <row r="266" spans="1:24" s="32" customFormat="1" ht="15.75" thickBot="1" x14ac:dyDescent="0.3">
      <c r="A266" s="19"/>
      <c r="E266" s="15"/>
      <c r="H266" s="15"/>
      <c r="I266" s="15"/>
    </row>
    <row r="267" spans="1:24" s="32" customFormat="1" x14ac:dyDescent="0.25">
      <c r="A267" s="19">
        <v>42592</v>
      </c>
      <c r="B267" s="32" t="s">
        <v>36</v>
      </c>
      <c r="C267" s="18">
        <v>0.39583333333333331</v>
      </c>
      <c r="D267" s="32">
        <v>1201</v>
      </c>
      <c r="E267" s="15">
        <f>D267*$R$234</f>
        <v>146.98683115484405</v>
      </c>
      <c r="F267" s="32">
        <v>10</v>
      </c>
      <c r="G267" s="32">
        <v>0</v>
      </c>
      <c r="H267" s="15"/>
      <c r="I267" s="15"/>
      <c r="J267" s="32" t="s">
        <v>164</v>
      </c>
      <c r="O267" s="3" t="s">
        <v>0</v>
      </c>
      <c r="P267" s="4"/>
      <c r="Q267" s="8" t="s">
        <v>1</v>
      </c>
      <c r="R267" s="8" t="s">
        <v>2</v>
      </c>
      <c r="S267" s="8"/>
      <c r="T267" s="3" t="s">
        <v>0</v>
      </c>
      <c r="U267" s="4"/>
      <c r="V267" s="8" t="s">
        <v>1</v>
      </c>
      <c r="W267" s="8" t="s">
        <v>2</v>
      </c>
      <c r="X267" s="8"/>
    </row>
    <row r="268" spans="1:24" s="32" customFormat="1" x14ac:dyDescent="0.25">
      <c r="A268" s="19">
        <v>42592</v>
      </c>
      <c r="B268" s="32" t="s">
        <v>37</v>
      </c>
      <c r="C268" s="18">
        <v>0.40625</v>
      </c>
      <c r="D268" s="32">
        <v>2306</v>
      </c>
      <c r="E268" s="15">
        <f t="shared" ref="E268:E276" si="42">D268*$R$234</f>
        <v>282.22450678024182</v>
      </c>
      <c r="F268" s="32">
        <v>10</v>
      </c>
      <c r="G268" s="32">
        <v>0</v>
      </c>
      <c r="H268" s="15"/>
      <c r="I268" s="15"/>
      <c r="J268" s="32" t="s">
        <v>164</v>
      </c>
      <c r="O268" s="5">
        <v>1000</v>
      </c>
      <c r="P268" s="1">
        <v>1</v>
      </c>
      <c r="Q268" s="32">
        <v>8245</v>
      </c>
      <c r="R268" s="9">
        <f>AVERAGE(Q268:Q277)</f>
        <v>8300.5</v>
      </c>
      <c r="S268" s="9" t="s">
        <v>3</v>
      </c>
      <c r="T268" s="5">
        <v>2.5099999999999998</v>
      </c>
      <c r="U268" s="1">
        <v>1</v>
      </c>
      <c r="V268" s="74">
        <v>2062</v>
      </c>
      <c r="W268" s="9">
        <f>AVERAGE(V268:V277)</f>
        <v>1989.2</v>
      </c>
      <c r="X268" s="9" t="s">
        <v>3</v>
      </c>
    </row>
    <row r="269" spans="1:24" s="32" customFormat="1" x14ac:dyDescent="0.25">
      <c r="A269" s="19">
        <v>42592</v>
      </c>
      <c r="B269" s="32" t="s">
        <v>38</v>
      </c>
      <c r="C269" s="18">
        <v>0.41666666666666669</v>
      </c>
      <c r="D269" s="32">
        <v>461</v>
      </c>
      <c r="E269" s="15">
        <f t="shared" si="42"/>
        <v>56.420423948695351</v>
      </c>
      <c r="F269" s="32">
        <v>10</v>
      </c>
      <c r="G269" s="32">
        <v>0</v>
      </c>
      <c r="H269" s="15"/>
      <c r="I269" s="15"/>
      <c r="J269" s="32" t="s">
        <v>164</v>
      </c>
      <c r="O269" s="5" t="s">
        <v>86</v>
      </c>
      <c r="P269" s="1">
        <v>2</v>
      </c>
      <c r="Q269" s="32">
        <v>8249</v>
      </c>
      <c r="R269" s="9">
        <f>SQRT(COUNT(Q268:Q277)/(COUNT(Q268:Q277)-1))*STDEVP(Q268:Q277)</f>
        <v>28.523869146928707</v>
      </c>
      <c r="S269" s="9" t="s">
        <v>4</v>
      </c>
      <c r="T269" s="5" t="s">
        <v>86</v>
      </c>
      <c r="U269" s="1">
        <v>2</v>
      </c>
      <c r="V269" s="32">
        <v>2067</v>
      </c>
      <c r="W269" s="9">
        <f>SQRT(COUNT(V268:V277)/(COUNT(V268:V277)-1))*STDEVP(V268:V277)</f>
        <v>42.863607977967611</v>
      </c>
      <c r="X269" s="9" t="s">
        <v>4</v>
      </c>
    </row>
    <row r="270" spans="1:24" s="32" customFormat="1" x14ac:dyDescent="0.25">
      <c r="A270" s="19">
        <v>42592</v>
      </c>
      <c r="B270" s="32" t="s">
        <v>20</v>
      </c>
      <c r="C270" s="18">
        <v>0.44791666666666669</v>
      </c>
      <c r="D270" s="32">
        <v>976</v>
      </c>
      <c r="E270" s="15">
        <f t="shared" si="42"/>
        <v>119.44974788270426</v>
      </c>
      <c r="F270" s="32">
        <v>10</v>
      </c>
      <c r="G270" s="32">
        <v>0</v>
      </c>
      <c r="H270" s="15"/>
      <c r="I270" s="15"/>
      <c r="J270" s="32" t="s">
        <v>164</v>
      </c>
      <c r="O270" s="5" t="s">
        <v>163</v>
      </c>
      <c r="P270" s="1">
        <v>3</v>
      </c>
      <c r="Q270" s="32">
        <v>8313</v>
      </c>
      <c r="R270" s="9">
        <f>R269/R268</f>
        <v>3.4364037283210296E-3</v>
      </c>
      <c r="S270" s="9" t="s">
        <v>6</v>
      </c>
      <c r="T270" s="5" t="s">
        <v>155</v>
      </c>
      <c r="U270" s="1">
        <v>3</v>
      </c>
      <c r="V270" s="32">
        <v>1989</v>
      </c>
      <c r="W270" s="9">
        <f>W269/W268</f>
        <v>2.1548164074988743E-2</v>
      </c>
      <c r="X270" s="9" t="s">
        <v>6</v>
      </c>
    </row>
    <row r="271" spans="1:24" s="32" customFormat="1" x14ac:dyDescent="0.25">
      <c r="A271" s="19">
        <v>42592</v>
      </c>
      <c r="B271" s="32" t="s">
        <v>17</v>
      </c>
      <c r="C271" s="18">
        <v>0.46875</v>
      </c>
      <c r="D271" s="32">
        <v>1362</v>
      </c>
      <c r="E271" s="15">
        <f t="shared" si="42"/>
        <v>166.69114407401966</v>
      </c>
      <c r="F271" s="32">
        <v>10</v>
      </c>
      <c r="G271" s="32">
        <v>0</v>
      </c>
      <c r="H271" s="15"/>
      <c r="I271" s="15"/>
      <c r="J271" s="32" t="s">
        <v>164</v>
      </c>
      <c r="O271" s="5"/>
      <c r="P271" s="1">
        <v>4</v>
      </c>
      <c r="Q271" s="74">
        <v>8312</v>
      </c>
      <c r="R271" s="9"/>
      <c r="S271" s="9"/>
      <c r="T271" s="5"/>
      <c r="U271" s="1">
        <v>4</v>
      </c>
      <c r="V271" s="74">
        <v>1989</v>
      </c>
      <c r="W271" s="9"/>
      <c r="X271" s="9"/>
    </row>
    <row r="272" spans="1:24" s="32" customFormat="1" x14ac:dyDescent="0.25">
      <c r="A272" s="19">
        <v>42592</v>
      </c>
      <c r="B272" s="32" t="s">
        <v>18</v>
      </c>
      <c r="C272" s="18">
        <v>0.47569444444444442</v>
      </c>
      <c r="D272" s="32">
        <v>471</v>
      </c>
      <c r="E272" s="15">
        <f t="shared" si="42"/>
        <v>57.644294316346006</v>
      </c>
      <c r="F272" s="32">
        <v>10</v>
      </c>
      <c r="G272" s="32">
        <v>0</v>
      </c>
      <c r="H272" s="15"/>
      <c r="I272" s="15"/>
      <c r="J272" s="32" t="s">
        <v>164</v>
      </c>
      <c r="O272" s="5"/>
      <c r="P272" s="1">
        <v>5</v>
      </c>
      <c r="Q272" s="74">
        <v>8312</v>
      </c>
      <c r="R272" s="9">
        <f>O268/R268</f>
        <v>0.12047467020059033</v>
      </c>
      <c r="S272" s="9" t="s">
        <v>7</v>
      </c>
      <c r="T272" s="5"/>
      <c r="U272" s="1">
        <v>5</v>
      </c>
      <c r="V272" s="74">
        <v>1998</v>
      </c>
      <c r="W272" s="9">
        <f>T268/W268</f>
        <v>1.2618137944902471E-3</v>
      </c>
      <c r="X272" s="9" t="s">
        <v>7</v>
      </c>
    </row>
    <row r="273" spans="1:24" s="32" customFormat="1" x14ac:dyDescent="0.25">
      <c r="A273" s="19">
        <v>42592</v>
      </c>
      <c r="B273" s="32" t="s">
        <v>19</v>
      </c>
      <c r="C273" s="18">
        <v>0.4826388888888889</v>
      </c>
      <c r="D273" s="32">
        <v>958</v>
      </c>
      <c r="E273" s="15">
        <f t="shared" si="42"/>
        <v>117.24678122093307</v>
      </c>
      <c r="F273" s="32">
        <v>10</v>
      </c>
      <c r="G273" s="32">
        <v>0</v>
      </c>
      <c r="H273" s="15"/>
      <c r="I273" s="15"/>
      <c r="J273" s="32" t="s">
        <v>164</v>
      </c>
      <c r="O273" s="5"/>
      <c r="P273" s="1">
        <v>6</v>
      </c>
      <c r="Q273" s="74">
        <v>8316</v>
      </c>
      <c r="R273" s="9"/>
      <c r="S273" s="9"/>
      <c r="T273" s="5"/>
      <c r="U273" s="1">
        <v>6</v>
      </c>
      <c r="V273" s="74">
        <v>1955</v>
      </c>
      <c r="W273" s="9"/>
      <c r="X273" s="9"/>
    </row>
    <row r="274" spans="1:24" s="32" customFormat="1" x14ac:dyDescent="0.25">
      <c r="A274" s="19">
        <v>42592</v>
      </c>
      <c r="B274" s="32" t="s">
        <v>21</v>
      </c>
      <c r="C274" s="18">
        <v>0.51736111111111105</v>
      </c>
      <c r="D274" s="32">
        <v>1962</v>
      </c>
      <c r="E274" s="15">
        <f t="shared" si="42"/>
        <v>240.12336613305916</v>
      </c>
      <c r="F274" s="32">
        <v>10</v>
      </c>
      <c r="G274" s="32">
        <v>0</v>
      </c>
      <c r="H274" s="15"/>
      <c r="I274" s="15"/>
      <c r="J274" s="32" t="s">
        <v>164</v>
      </c>
      <c r="O274" s="5"/>
      <c r="P274" s="1">
        <v>7</v>
      </c>
      <c r="Q274" s="74">
        <v>8308</v>
      </c>
      <c r="R274" s="9"/>
      <c r="S274" s="9"/>
      <c r="T274" s="5"/>
      <c r="U274" s="1">
        <v>7</v>
      </c>
      <c r="V274" s="74">
        <v>1959</v>
      </c>
      <c r="W274" s="9"/>
      <c r="X274" s="9"/>
    </row>
    <row r="275" spans="1:24" s="32" customFormat="1" x14ac:dyDescent="0.25">
      <c r="A275" s="19">
        <v>42592</v>
      </c>
      <c r="B275" s="32" t="s">
        <v>21</v>
      </c>
      <c r="C275" s="18">
        <v>0.53472222222222221</v>
      </c>
      <c r="D275" s="32">
        <v>691</v>
      </c>
      <c r="E275" s="15">
        <f t="shared" si="42"/>
        <v>84.569442404660492</v>
      </c>
      <c r="F275" s="32">
        <v>10</v>
      </c>
      <c r="G275" s="32">
        <v>0</v>
      </c>
      <c r="H275" s="15"/>
      <c r="I275" s="15"/>
      <c r="J275" s="32" t="s">
        <v>164</v>
      </c>
      <c r="O275" s="5"/>
      <c r="P275" s="1">
        <v>8</v>
      </c>
      <c r="Q275" s="74">
        <v>8311</v>
      </c>
      <c r="R275" s="9"/>
      <c r="S275" s="9"/>
      <c r="T275" s="5"/>
      <c r="U275" s="1">
        <v>8</v>
      </c>
      <c r="V275" s="74">
        <v>1962</v>
      </c>
      <c r="W275" s="9"/>
      <c r="X275" s="9"/>
    </row>
    <row r="276" spans="1:24" s="32" customFormat="1" x14ac:dyDescent="0.25">
      <c r="A276" s="19">
        <v>42592</v>
      </c>
      <c r="B276" s="32" t="s">
        <v>22</v>
      </c>
      <c r="C276" s="18">
        <v>0.54513888888888895</v>
      </c>
      <c r="D276" s="32">
        <v>1126</v>
      </c>
      <c r="E276" s="15">
        <f t="shared" si="42"/>
        <v>137.80780339746414</v>
      </c>
      <c r="F276" s="32">
        <v>10</v>
      </c>
      <c r="G276" s="32">
        <v>0</v>
      </c>
      <c r="H276" s="15"/>
      <c r="I276" s="15"/>
      <c r="J276" s="32" t="s">
        <v>165</v>
      </c>
      <c r="O276" s="5"/>
      <c r="P276" s="1">
        <v>9</v>
      </c>
      <c r="Q276" s="74">
        <v>8324</v>
      </c>
      <c r="R276" s="9"/>
      <c r="S276" s="9"/>
      <c r="T276" s="5"/>
      <c r="U276" s="1">
        <v>9</v>
      </c>
      <c r="V276" s="74">
        <v>1953</v>
      </c>
      <c r="W276" s="9"/>
      <c r="X276" s="9"/>
    </row>
    <row r="277" spans="1:24" s="32" customFormat="1" ht="15.75" thickBot="1" x14ac:dyDescent="0.3">
      <c r="A277" s="19"/>
      <c r="C277" s="18"/>
      <c r="E277" s="15"/>
      <c r="H277" s="15"/>
      <c r="I277" s="15"/>
      <c r="O277" s="6"/>
      <c r="P277" s="7">
        <v>10</v>
      </c>
      <c r="Q277" s="10">
        <v>8315</v>
      </c>
      <c r="R277" s="10"/>
      <c r="S277" s="10"/>
      <c r="T277" s="6"/>
      <c r="U277" s="7">
        <v>10</v>
      </c>
      <c r="V277" s="10">
        <v>1958</v>
      </c>
      <c r="W277" s="10"/>
      <c r="X277" s="10"/>
    </row>
    <row r="278" spans="1:24" s="32" customFormat="1" x14ac:dyDescent="0.25">
      <c r="A278" s="19"/>
      <c r="C278" s="18"/>
      <c r="E278" s="15"/>
      <c r="H278" s="15"/>
      <c r="I278" s="15"/>
    </row>
    <row r="279" spans="1:24" s="32" customFormat="1" x14ac:dyDescent="0.25">
      <c r="A279" s="19"/>
      <c r="C279" s="18"/>
      <c r="E279" s="15"/>
      <c r="H279" s="15"/>
      <c r="I279" s="15"/>
    </row>
    <row r="280" spans="1:24" s="32" customFormat="1" x14ac:dyDescent="0.25">
      <c r="A280" s="19"/>
      <c r="C280" s="18"/>
      <c r="E280" s="15"/>
      <c r="H280" s="15"/>
      <c r="I280" s="15"/>
    </row>
    <row r="281" spans="1:24" s="32" customFormat="1" x14ac:dyDescent="0.25">
      <c r="A281" s="19"/>
      <c r="C281" s="18"/>
      <c r="E281" s="15"/>
      <c r="H281" s="15"/>
      <c r="I281" s="15"/>
    </row>
    <row r="282" spans="1:24" s="32" customFormat="1" x14ac:dyDescent="0.25">
      <c r="A282" s="19"/>
      <c r="C282" s="18"/>
      <c r="E282" s="15"/>
      <c r="H282" s="15"/>
      <c r="I282" s="15"/>
    </row>
    <row r="283" spans="1:24" s="32" customFormat="1" x14ac:dyDescent="0.25">
      <c r="E283" s="15"/>
      <c r="H283" s="15"/>
      <c r="I283" s="15"/>
    </row>
    <row r="284" spans="1:24" s="32" customFormat="1" ht="15.75" thickBot="1" x14ac:dyDescent="0.3">
      <c r="A284" s="3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6" spans="1:24" ht="15.75" thickBot="1" x14ac:dyDescent="0.3">
      <c r="B286" s="32"/>
      <c r="C286" s="32"/>
      <c r="D286" s="32"/>
      <c r="F286" s="32"/>
      <c r="G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</row>
    <row r="287" spans="1:24" x14ac:dyDescent="0.25">
      <c r="A287" s="19">
        <v>42516</v>
      </c>
      <c r="B287" s="32" t="s">
        <v>29</v>
      </c>
      <c r="C287" s="18">
        <v>0.39583333333333331</v>
      </c>
      <c r="D287" s="32">
        <v>313</v>
      </c>
      <c r="E287" s="15">
        <f>D287*$R$234</f>
        <v>38.307142507465606</v>
      </c>
      <c r="F287" s="32"/>
      <c r="G287" s="32"/>
      <c r="J287" s="32" t="s">
        <v>164</v>
      </c>
      <c r="K287" s="32"/>
      <c r="L287" s="32"/>
      <c r="M287" s="32"/>
      <c r="N287" s="32"/>
      <c r="O287" s="3" t="s">
        <v>0</v>
      </c>
      <c r="P287" s="4"/>
      <c r="Q287" s="8" t="s">
        <v>1</v>
      </c>
      <c r="R287" s="8" t="s">
        <v>2</v>
      </c>
      <c r="S287" s="8"/>
      <c r="T287" s="3" t="s">
        <v>0</v>
      </c>
      <c r="U287" s="4"/>
      <c r="V287" s="8" t="s">
        <v>1</v>
      </c>
      <c r="W287" s="8" t="s">
        <v>2</v>
      </c>
      <c r="X287" s="8"/>
    </row>
    <row r="288" spans="1:24" x14ac:dyDescent="0.25">
      <c r="A288" s="19">
        <v>42516</v>
      </c>
      <c r="B288" s="32" t="s">
        <v>30</v>
      </c>
      <c r="C288" s="18">
        <v>0.40625</v>
      </c>
      <c r="D288" s="32">
        <v>610</v>
      </c>
      <c r="E288" s="15">
        <f t="shared" ref="E288:E301" si="43">D288*$R$234</f>
        <v>74.656092426690165</v>
      </c>
      <c r="F288" s="32"/>
      <c r="G288" s="32"/>
      <c r="J288" s="32" t="s">
        <v>164</v>
      </c>
      <c r="K288" s="32"/>
      <c r="L288" s="32"/>
      <c r="M288" s="32"/>
      <c r="N288" s="32"/>
      <c r="O288" s="5">
        <v>1000</v>
      </c>
      <c r="P288" s="1">
        <v>1</v>
      </c>
      <c r="Q288" s="32">
        <v>8245</v>
      </c>
      <c r="R288" s="9">
        <f>AVERAGE(Q288:Q297)</f>
        <v>8300.5</v>
      </c>
      <c r="S288" s="9" t="s">
        <v>3</v>
      </c>
      <c r="T288" s="5">
        <v>2.5099999999999998</v>
      </c>
      <c r="U288" s="1">
        <v>1</v>
      </c>
      <c r="V288" s="74">
        <v>2062</v>
      </c>
      <c r="W288" s="9">
        <f>AVERAGE(V288:V297)</f>
        <v>1989.2</v>
      </c>
      <c r="X288" s="9" t="s">
        <v>3</v>
      </c>
    </row>
    <row r="289" spans="1:24" x14ac:dyDescent="0.25">
      <c r="A289" s="19">
        <v>42516</v>
      </c>
      <c r="B289" s="32" t="s">
        <v>31</v>
      </c>
      <c r="C289" s="18">
        <v>0.41666666666666669</v>
      </c>
      <c r="D289" s="32">
        <v>343</v>
      </c>
      <c r="E289" s="15">
        <f t="shared" si="43"/>
        <v>41.978753610417584</v>
      </c>
      <c r="F289" s="32"/>
      <c r="G289" s="32"/>
      <c r="J289" s="32" t="s">
        <v>164</v>
      </c>
      <c r="K289" s="32"/>
      <c r="L289" s="32"/>
      <c r="M289" s="32"/>
      <c r="N289" s="32"/>
      <c r="O289" s="5" t="s">
        <v>86</v>
      </c>
      <c r="P289" s="1">
        <v>2</v>
      </c>
      <c r="Q289" s="32">
        <v>8249</v>
      </c>
      <c r="R289" s="9">
        <f>SQRT(COUNT(Q288:Q297)/(COUNT(Q288:Q297)-1))*STDEVP(Q288:Q297)</f>
        <v>28.523869146928707</v>
      </c>
      <c r="S289" s="9" t="s">
        <v>4</v>
      </c>
      <c r="T289" s="5" t="s">
        <v>86</v>
      </c>
      <c r="U289" s="1">
        <v>2</v>
      </c>
      <c r="V289" s="32">
        <v>2067</v>
      </c>
      <c r="W289" s="9">
        <f>SQRT(COUNT(V288:V297)/(COUNT(V288:V297)-1))*STDEVP(V288:V297)</f>
        <v>42.863607977967611</v>
      </c>
      <c r="X289" s="9" t="s">
        <v>4</v>
      </c>
    </row>
    <row r="290" spans="1:24" x14ac:dyDescent="0.25">
      <c r="A290" s="19">
        <v>42516</v>
      </c>
      <c r="B290" s="32" t="s">
        <v>32</v>
      </c>
      <c r="C290" s="18">
        <v>0.42708333333333331</v>
      </c>
      <c r="D290" s="32">
        <v>439</v>
      </c>
      <c r="E290" s="15">
        <f t="shared" si="43"/>
        <v>53.727909139863904</v>
      </c>
      <c r="F290" s="32"/>
      <c r="G290" s="32"/>
      <c r="J290" s="32" t="s">
        <v>164</v>
      </c>
      <c r="K290" s="32"/>
      <c r="L290" s="32"/>
      <c r="M290" s="32"/>
      <c r="N290" s="32"/>
      <c r="O290" s="5" t="s">
        <v>163</v>
      </c>
      <c r="P290" s="1">
        <v>3</v>
      </c>
      <c r="Q290" s="32">
        <v>8313</v>
      </c>
      <c r="R290" s="9">
        <f>R289/R288</f>
        <v>3.4364037283210296E-3</v>
      </c>
      <c r="S290" s="9" t="s">
        <v>6</v>
      </c>
      <c r="T290" s="5" t="s">
        <v>155</v>
      </c>
      <c r="U290" s="1">
        <v>3</v>
      </c>
      <c r="V290" s="32">
        <v>1989</v>
      </c>
      <c r="W290" s="9">
        <f>W289/W288</f>
        <v>2.1548164074988743E-2</v>
      </c>
      <c r="X290" s="9" t="s">
        <v>6</v>
      </c>
    </row>
    <row r="291" spans="1:24" x14ac:dyDescent="0.25">
      <c r="A291" s="19">
        <v>42516</v>
      </c>
      <c r="B291" s="32" t="s">
        <v>33</v>
      </c>
      <c r="C291" s="18">
        <v>0.43055555555555558</v>
      </c>
      <c r="D291" s="32">
        <v>857</v>
      </c>
      <c r="E291" s="15">
        <f t="shared" si="43"/>
        <v>104.88569050766142</v>
      </c>
      <c r="F291" s="32"/>
      <c r="G291" s="32"/>
      <c r="J291" s="32" t="s">
        <v>165</v>
      </c>
      <c r="K291" s="32"/>
      <c r="L291" s="32"/>
      <c r="M291" s="32"/>
      <c r="N291" s="32"/>
      <c r="O291" s="5"/>
      <c r="P291" s="1">
        <v>4</v>
      </c>
      <c r="Q291" s="74">
        <v>8312</v>
      </c>
      <c r="R291" s="9"/>
      <c r="S291" s="9"/>
      <c r="T291" s="5"/>
      <c r="U291" s="1">
        <v>4</v>
      </c>
      <c r="V291" s="74">
        <v>1989</v>
      </c>
      <c r="W291" s="9"/>
      <c r="X291" s="9"/>
    </row>
    <row r="292" spans="1:24" x14ac:dyDescent="0.25">
      <c r="A292" s="19">
        <v>42516</v>
      </c>
      <c r="B292" s="32" t="s">
        <v>27</v>
      </c>
      <c r="C292" s="18">
        <v>0.44791666666666669</v>
      </c>
      <c r="D292" s="32">
        <v>959</v>
      </c>
      <c r="E292" s="15">
        <f t="shared" si="43"/>
        <v>117.36916825769813</v>
      </c>
      <c r="F292" s="32"/>
      <c r="G292" s="32"/>
      <c r="J292" s="32" t="s">
        <v>164</v>
      </c>
      <c r="K292" s="32"/>
      <c r="L292" s="32"/>
      <c r="M292" s="32"/>
      <c r="N292" s="32"/>
      <c r="O292" s="5"/>
      <c r="P292" s="1">
        <v>5</v>
      </c>
      <c r="Q292" s="74">
        <v>8312</v>
      </c>
      <c r="R292" s="9">
        <f>O288/R288</f>
        <v>0.12047467020059033</v>
      </c>
      <c r="S292" s="9" t="s">
        <v>7</v>
      </c>
      <c r="T292" s="5"/>
      <c r="U292" s="1">
        <v>5</v>
      </c>
      <c r="V292" s="74">
        <v>1998</v>
      </c>
      <c r="W292" s="9">
        <f>T288/W288</f>
        <v>1.2618137944902471E-3</v>
      </c>
      <c r="X292" s="9" t="s">
        <v>7</v>
      </c>
    </row>
    <row r="293" spans="1:24" x14ac:dyDescent="0.25">
      <c r="A293" s="19">
        <v>42516</v>
      </c>
      <c r="B293" s="32" t="s">
        <v>36</v>
      </c>
      <c r="C293" s="18">
        <v>0.46875</v>
      </c>
      <c r="D293" s="32">
        <v>494</v>
      </c>
      <c r="E293" s="15">
        <f t="shared" si="43"/>
        <v>60.459196161942522</v>
      </c>
      <c r="F293" s="32"/>
      <c r="G293" s="32"/>
      <c r="J293" s="32" t="s">
        <v>164</v>
      </c>
      <c r="K293" s="32"/>
      <c r="L293" s="32"/>
      <c r="M293" s="32"/>
      <c r="N293" s="32"/>
      <c r="O293" s="5"/>
      <c r="P293" s="1">
        <v>6</v>
      </c>
      <c r="Q293" s="74">
        <v>8316</v>
      </c>
      <c r="R293" s="9"/>
      <c r="S293" s="9"/>
      <c r="T293" s="5"/>
      <c r="U293" s="1">
        <v>6</v>
      </c>
      <c r="V293" s="74">
        <v>1955</v>
      </c>
      <c r="W293" s="9"/>
      <c r="X293" s="9"/>
    </row>
    <row r="294" spans="1:24" x14ac:dyDescent="0.25">
      <c r="A294" s="19">
        <v>42516</v>
      </c>
      <c r="B294" s="32" t="s">
        <v>37</v>
      </c>
      <c r="C294" s="18">
        <v>0.47569444444444442</v>
      </c>
      <c r="D294" s="32">
        <v>1675</v>
      </c>
      <c r="E294" s="15">
        <f t="shared" si="43"/>
        <v>204.99828658148527</v>
      </c>
      <c r="F294" s="32"/>
      <c r="G294" s="32"/>
      <c r="J294" s="32" t="s">
        <v>164</v>
      </c>
      <c r="K294" s="32"/>
      <c r="L294" s="32"/>
      <c r="M294" s="32"/>
      <c r="N294" s="32"/>
      <c r="O294" s="5"/>
      <c r="P294" s="1">
        <v>7</v>
      </c>
      <c r="Q294" s="74">
        <v>8308</v>
      </c>
      <c r="R294" s="9"/>
      <c r="S294" s="9"/>
      <c r="T294" s="5"/>
      <c r="U294" s="1">
        <v>7</v>
      </c>
      <c r="V294" s="74">
        <v>1959</v>
      </c>
      <c r="W294" s="9"/>
      <c r="X294" s="9"/>
    </row>
    <row r="295" spans="1:24" x14ac:dyDescent="0.25">
      <c r="A295" s="19">
        <v>42516</v>
      </c>
      <c r="B295" s="32" t="s">
        <v>17</v>
      </c>
      <c r="C295" s="18">
        <v>0.52777777777777779</v>
      </c>
      <c r="D295" s="32">
        <v>355</v>
      </c>
      <c r="E295" s="15">
        <f t="shared" si="43"/>
        <v>43.44739805159837</v>
      </c>
      <c r="F295" s="32"/>
      <c r="G295" s="32"/>
      <c r="J295" s="32" t="s">
        <v>165</v>
      </c>
      <c r="K295" s="32"/>
      <c r="L295" s="32"/>
      <c r="M295" s="32"/>
      <c r="N295" s="32"/>
      <c r="O295" s="5"/>
      <c r="P295" s="1">
        <v>8</v>
      </c>
      <c r="Q295" s="74">
        <v>8311</v>
      </c>
      <c r="R295" s="9"/>
      <c r="S295" s="9"/>
      <c r="T295" s="5"/>
      <c r="U295" s="1">
        <v>8</v>
      </c>
      <c r="V295" s="74">
        <v>1962</v>
      </c>
      <c r="W295" s="9"/>
      <c r="X295" s="9"/>
    </row>
    <row r="296" spans="1:24" x14ac:dyDescent="0.25">
      <c r="A296" s="19">
        <v>42516</v>
      </c>
      <c r="B296" s="32" t="s">
        <v>18</v>
      </c>
      <c r="C296" s="18">
        <v>0.54166666666666663</v>
      </c>
      <c r="D296" s="32">
        <v>879</v>
      </c>
      <c r="E296" s="15">
        <f t="shared" si="43"/>
        <v>107.57820531649287</v>
      </c>
      <c r="F296" s="32"/>
      <c r="G296" s="32"/>
      <c r="J296" s="32" t="s">
        <v>164</v>
      </c>
      <c r="K296" s="32"/>
      <c r="L296" s="32"/>
      <c r="M296" s="32"/>
      <c r="N296" s="32"/>
      <c r="O296" s="5"/>
      <c r="P296" s="1">
        <v>9</v>
      </c>
      <c r="Q296" s="74">
        <v>8324</v>
      </c>
      <c r="R296" s="9"/>
      <c r="S296" s="9"/>
      <c r="T296" s="5"/>
      <c r="U296" s="1">
        <v>9</v>
      </c>
      <c r="V296" s="74">
        <v>1953</v>
      </c>
      <c r="W296" s="9"/>
      <c r="X296" s="9"/>
    </row>
    <row r="297" spans="1:24" ht="15.75" thickBot="1" x14ac:dyDescent="0.3">
      <c r="A297" s="19">
        <v>42516</v>
      </c>
      <c r="B297" s="32" t="s">
        <v>19</v>
      </c>
      <c r="C297" s="18">
        <v>0.55902777777777779</v>
      </c>
      <c r="D297" s="32">
        <v>384</v>
      </c>
      <c r="E297" s="15">
        <f t="shared" si="43"/>
        <v>46.996622117785279</v>
      </c>
      <c r="F297" s="32"/>
      <c r="G297" s="32"/>
      <c r="J297" s="32" t="s">
        <v>164</v>
      </c>
      <c r="K297" s="32"/>
      <c r="L297" s="32"/>
      <c r="M297" s="32"/>
      <c r="N297" s="32"/>
      <c r="O297" s="6"/>
      <c r="P297" s="7">
        <v>10</v>
      </c>
      <c r="Q297" s="10">
        <v>8315</v>
      </c>
      <c r="R297" s="10"/>
      <c r="S297" s="10"/>
      <c r="T297" s="6"/>
      <c r="U297" s="7">
        <v>10</v>
      </c>
      <c r="V297" s="10">
        <v>1958</v>
      </c>
      <c r="W297" s="10"/>
      <c r="X297" s="10"/>
    </row>
    <row r="298" spans="1:24" x14ac:dyDescent="0.25">
      <c r="A298" s="19">
        <v>42516</v>
      </c>
      <c r="B298" s="32" t="s">
        <v>20</v>
      </c>
      <c r="C298" s="18">
        <v>0.57291666666666663</v>
      </c>
      <c r="D298" s="32">
        <v>746</v>
      </c>
      <c r="E298" s="15">
        <f t="shared" si="43"/>
        <v>91.30072942673911</v>
      </c>
      <c r="F298" s="32"/>
      <c r="G298" s="32"/>
      <c r="J298" s="32" t="s">
        <v>164</v>
      </c>
      <c r="K298" s="32"/>
      <c r="L298" s="32"/>
      <c r="M298" s="32"/>
      <c r="N298" s="32"/>
      <c r="O298" s="32"/>
      <c r="P298" s="32"/>
      <c r="Q298" s="32"/>
      <c r="R298" s="32"/>
      <c r="S298" s="32"/>
    </row>
    <row r="299" spans="1:24" x14ac:dyDescent="0.25">
      <c r="A299" s="19">
        <v>42516</v>
      </c>
      <c r="B299" s="32" t="s">
        <v>21</v>
      </c>
      <c r="C299" s="18">
        <v>0.62152777777777779</v>
      </c>
      <c r="D299" s="32">
        <v>661</v>
      </c>
      <c r="E299" s="15">
        <f t="shared" si="43"/>
        <v>80.897831301708521</v>
      </c>
      <c r="F299" s="32"/>
      <c r="G299" s="32"/>
      <c r="J299" s="32" t="s">
        <v>164</v>
      </c>
      <c r="K299" s="32"/>
      <c r="L299" s="32"/>
      <c r="M299" s="32"/>
      <c r="N299" s="32"/>
      <c r="O299" s="32"/>
      <c r="P299" s="32"/>
      <c r="Q299" s="32"/>
      <c r="R299" s="32"/>
      <c r="S299" s="32"/>
    </row>
    <row r="300" spans="1:24" x14ac:dyDescent="0.25">
      <c r="A300" s="19">
        <v>42516</v>
      </c>
      <c r="B300" s="32" t="s">
        <v>21</v>
      </c>
      <c r="C300" s="18">
        <v>0.64583333333333337</v>
      </c>
      <c r="D300" s="32">
        <v>848</v>
      </c>
      <c r="E300" s="15">
        <f t="shared" si="43"/>
        <v>103.78420717677582</v>
      </c>
      <c r="F300" s="32"/>
      <c r="G300" s="32"/>
      <c r="J300" s="32" t="s">
        <v>164</v>
      </c>
      <c r="K300" s="32"/>
      <c r="L300" s="32"/>
      <c r="M300" s="32"/>
      <c r="N300" s="32"/>
      <c r="O300" s="32"/>
      <c r="P300" s="32"/>
      <c r="Q300" s="32"/>
      <c r="R300" s="32"/>
      <c r="S300" s="32"/>
    </row>
    <row r="301" spans="1:24" x14ac:dyDescent="0.25">
      <c r="A301" s="19">
        <v>42516</v>
      </c>
      <c r="B301" s="32" t="s">
        <v>22</v>
      </c>
      <c r="C301" s="18">
        <v>0.65625</v>
      </c>
      <c r="D301" s="32">
        <v>898</v>
      </c>
      <c r="E301" s="15">
        <f t="shared" si="43"/>
        <v>109.90355901502912</v>
      </c>
      <c r="F301" s="32"/>
      <c r="G301" s="32"/>
      <c r="J301" s="32" t="s">
        <v>164</v>
      </c>
      <c r="K301" s="32"/>
      <c r="L301" s="32"/>
      <c r="M301" s="32"/>
      <c r="N301" s="32"/>
      <c r="O301" s="32"/>
      <c r="P301" s="32"/>
      <c r="Q301" s="32"/>
      <c r="R301" s="32"/>
      <c r="S301" s="32"/>
    </row>
    <row r="302" spans="1:24" x14ac:dyDescent="0.25">
      <c r="B302" s="32"/>
      <c r="C302" s="18"/>
      <c r="D302" s="32"/>
      <c r="F302" s="32"/>
      <c r="G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</row>
    <row r="303" spans="1:24" x14ac:dyDescent="0.25">
      <c r="A303" s="32"/>
      <c r="B303" s="32"/>
      <c r="C303" s="32"/>
      <c r="D303" s="32"/>
      <c r="F303" s="32"/>
      <c r="G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</row>
    <row r="304" spans="1:24" ht="15.75" thickBot="1" x14ac:dyDescent="0.3">
      <c r="A304" s="3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6" spans="1:24" ht="15.75" thickBot="1" x14ac:dyDescent="0.3">
      <c r="A306" s="19">
        <v>42565</v>
      </c>
      <c r="B306" s="32" t="s">
        <v>36</v>
      </c>
      <c r="C306" s="18">
        <v>0.40972222222222227</v>
      </c>
      <c r="D306" s="32">
        <v>1130</v>
      </c>
      <c r="E306" s="15">
        <f>D306*$R$234</f>
        <v>138.29735154452439</v>
      </c>
      <c r="F306" s="32">
        <v>10</v>
      </c>
      <c r="G306" s="32">
        <v>10</v>
      </c>
      <c r="J306" s="32"/>
      <c r="K306" s="32"/>
      <c r="L306" s="32"/>
      <c r="M306" s="32"/>
      <c r="N306" s="32"/>
      <c r="O306" s="32"/>
      <c r="P306" s="32"/>
      <c r="Q306" s="32"/>
      <c r="R306" s="32"/>
      <c r="S306" s="32"/>
    </row>
    <row r="307" spans="1:24" x14ac:dyDescent="0.25">
      <c r="A307" s="19">
        <v>42565</v>
      </c>
      <c r="B307" s="32" t="s">
        <v>37</v>
      </c>
      <c r="C307" s="18">
        <v>0.4201388888888889</v>
      </c>
      <c r="D307" s="32">
        <v>2047</v>
      </c>
      <c r="E307" s="15">
        <f>D307*$R$234</f>
        <v>250.52626425808975</v>
      </c>
      <c r="F307" s="32">
        <v>10</v>
      </c>
      <c r="G307" s="32">
        <v>10</v>
      </c>
      <c r="J307" s="32"/>
      <c r="K307" s="32"/>
      <c r="L307" s="32"/>
      <c r="M307" s="32"/>
      <c r="N307" s="32"/>
      <c r="O307" s="3" t="s">
        <v>0</v>
      </c>
      <c r="P307" s="4"/>
      <c r="Q307" s="8" t="s">
        <v>1</v>
      </c>
      <c r="R307" s="8" t="s">
        <v>2</v>
      </c>
      <c r="S307" s="8"/>
      <c r="T307" s="3" t="s">
        <v>0</v>
      </c>
      <c r="U307" s="4"/>
      <c r="V307" s="8" t="s">
        <v>1</v>
      </c>
      <c r="W307" s="8" t="s">
        <v>2</v>
      </c>
      <c r="X307" s="8"/>
    </row>
    <row r="308" spans="1:24" x14ac:dyDescent="0.25">
      <c r="A308" s="19">
        <v>42565</v>
      </c>
      <c r="B308" s="32" t="s">
        <v>38</v>
      </c>
      <c r="C308" s="18">
        <v>0.43402777777777773</v>
      </c>
      <c r="D308" s="32">
        <v>1971</v>
      </c>
      <c r="E308" s="15">
        <f t="shared" ref="E308:E315" si="44">D308*$R$234</f>
        <v>241.22484946394476</v>
      </c>
      <c r="F308" s="32">
        <v>10</v>
      </c>
      <c r="G308" s="32">
        <v>10</v>
      </c>
      <c r="J308" s="32"/>
      <c r="K308" s="32"/>
      <c r="L308" s="32"/>
      <c r="M308" s="32"/>
      <c r="N308" s="32"/>
      <c r="O308" s="5">
        <v>1000</v>
      </c>
      <c r="P308" s="1">
        <v>1</v>
      </c>
      <c r="Q308" s="32">
        <v>77436</v>
      </c>
      <c r="R308" s="9">
        <f>AVERAGE(Q308:Q317)</f>
        <v>80253.8</v>
      </c>
      <c r="S308" s="9" t="s">
        <v>3</v>
      </c>
      <c r="T308" s="5">
        <v>2.5099999999999998</v>
      </c>
      <c r="U308" s="1">
        <v>1</v>
      </c>
      <c r="V308" s="74">
        <v>266</v>
      </c>
      <c r="W308" s="9">
        <f>AVERAGE(V308:V317)</f>
        <v>391</v>
      </c>
      <c r="X308" s="9" t="s">
        <v>3</v>
      </c>
    </row>
    <row r="309" spans="1:24" x14ac:dyDescent="0.25">
      <c r="A309" s="19">
        <v>42565</v>
      </c>
      <c r="B309" s="32" t="s">
        <v>20</v>
      </c>
      <c r="C309" s="18">
        <v>0.46180555555555558</v>
      </c>
      <c r="D309" s="32">
        <v>1006</v>
      </c>
      <c r="E309" s="15">
        <f t="shared" si="44"/>
        <v>123.12135898565623</v>
      </c>
      <c r="F309" s="32">
        <v>10</v>
      </c>
      <c r="G309" s="32">
        <v>10</v>
      </c>
      <c r="J309" s="32"/>
      <c r="K309" s="32"/>
      <c r="L309" s="32"/>
      <c r="M309" s="32"/>
      <c r="N309" s="32"/>
      <c r="O309" s="5" t="s">
        <v>86</v>
      </c>
      <c r="P309" s="1">
        <v>2</v>
      </c>
      <c r="Q309" s="32">
        <v>77583</v>
      </c>
      <c r="R309" s="9">
        <f>SQRT(COUNT(Q308:Q317)/(COUNT(Q308:Q317)-1))*STDEVP(Q308:Q317)</f>
        <v>1470.9889190609154</v>
      </c>
      <c r="S309" s="9" t="s">
        <v>4</v>
      </c>
      <c r="T309" s="5" t="s">
        <v>86</v>
      </c>
      <c r="U309" s="1">
        <v>2</v>
      </c>
      <c r="V309" s="32">
        <v>269</v>
      </c>
      <c r="W309" s="9">
        <f>SQRT(COUNT(V308:V317)/(COUNT(V308:V317)-1))*STDEVP(V308:V317)</f>
        <v>562.23028101382886</v>
      </c>
      <c r="X309" s="9" t="s">
        <v>4</v>
      </c>
    </row>
    <row r="310" spans="1:24" x14ac:dyDescent="0.25">
      <c r="A310" s="19">
        <v>42565</v>
      </c>
      <c r="B310" s="32" t="s">
        <v>17</v>
      </c>
      <c r="C310" s="18">
        <v>0.47916666666666669</v>
      </c>
      <c r="D310" s="32">
        <v>5977</v>
      </c>
      <c r="E310" s="15">
        <f t="shared" si="44"/>
        <v>731.50731874479845</v>
      </c>
      <c r="F310" s="32">
        <v>10</v>
      </c>
      <c r="G310" s="32">
        <v>10</v>
      </c>
      <c r="J310" s="32"/>
      <c r="K310" s="32"/>
      <c r="L310" s="32"/>
      <c r="M310" s="32"/>
      <c r="N310" s="32"/>
      <c r="O310" s="5"/>
      <c r="P310" s="1">
        <v>3</v>
      </c>
      <c r="Q310" s="74">
        <v>80680</v>
      </c>
      <c r="R310" s="9">
        <f>R309/R308</f>
        <v>1.8329212062991599E-2</v>
      </c>
      <c r="S310" s="9" t="s">
        <v>6</v>
      </c>
      <c r="T310" s="5" t="s">
        <v>140</v>
      </c>
      <c r="U310" s="1">
        <v>3</v>
      </c>
      <c r="V310" s="74">
        <v>198</v>
      </c>
      <c r="W310" s="9">
        <f>W309/W308</f>
        <v>1.4379291074522478</v>
      </c>
      <c r="X310" s="9" t="s">
        <v>6</v>
      </c>
    </row>
    <row r="311" spans="1:24" x14ac:dyDescent="0.25">
      <c r="A311" s="19">
        <v>42565</v>
      </c>
      <c r="B311" s="32" t="s">
        <v>18</v>
      </c>
      <c r="C311" s="18">
        <v>0.4861111111111111</v>
      </c>
      <c r="D311" s="32">
        <v>1069</v>
      </c>
      <c r="E311" s="15">
        <f t="shared" si="44"/>
        <v>130.83174230185537</v>
      </c>
      <c r="F311" s="32">
        <v>10</v>
      </c>
      <c r="G311" s="32">
        <v>10</v>
      </c>
      <c r="J311" s="32"/>
      <c r="K311" s="32"/>
      <c r="L311" s="32"/>
      <c r="M311" s="32"/>
      <c r="N311" s="32"/>
      <c r="O311" s="5" t="s">
        <v>170</v>
      </c>
      <c r="P311" s="1">
        <v>4</v>
      </c>
      <c r="Q311" s="74">
        <v>80802</v>
      </c>
      <c r="R311" s="9"/>
      <c r="S311" s="9"/>
      <c r="T311" s="5"/>
      <c r="U311" s="1">
        <v>4</v>
      </c>
      <c r="V311" s="74">
        <v>201</v>
      </c>
      <c r="W311" s="9"/>
      <c r="X311" s="9"/>
    </row>
    <row r="312" spans="1:24" x14ac:dyDescent="0.25">
      <c r="A312" s="19">
        <v>42565</v>
      </c>
      <c r="B312" s="32" t="s">
        <v>19</v>
      </c>
      <c r="C312" s="18">
        <v>0.49652777777777773</v>
      </c>
      <c r="D312" s="32">
        <v>412</v>
      </c>
      <c r="E312" s="15">
        <f t="shared" si="44"/>
        <v>50.423459147207126</v>
      </c>
      <c r="F312" s="32">
        <v>10</v>
      </c>
      <c r="G312" s="32">
        <v>10</v>
      </c>
      <c r="J312" s="32"/>
      <c r="K312" s="32"/>
      <c r="L312" s="32"/>
      <c r="M312" s="32"/>
      <c r="N312" s="32"/>
      <c r="O312" s="5"/>
      <c r="P312" s="1">
        <v>5</v>
      </c>
      <c r="Q312" s="74">
        <v>80644</v>
      </c>
      <c r="R312" s="9">
        <f>O308/R308</f>
        <v>1.2460469161584872E-2</v>
      </c>
      <c r="S312" s="9" t="s">
        <v>7</v>
      </c>
      <c r="T312" s="5"/>
      <c r="U312" s="1">
        <v>5</v>
      </c>
      <c r="V312" s="74">
        <v>204</v>
      </c>
      <c r="W312" s="9">
        <f>T308/W308</f>
        <v>6.4194373401534523E-3</v>
      </c>
      <c r="X312" s="9" t="s">
        <v>7</v>
      </c>
    </row>
    <row r="313" spans="1:24" x14ac:dyDescent="0.25">
      <c r="A313" s="19">
        <v>42565</v>
      </c>
      <c r="B313" s="32" t="s">
        <v>21</v>
      </c>
      <c r="C313" s="18">
        <v>0.53819444444444442</v>
      </c>
      <c r="D313" s="32">
        <v>1468</v>
      </c>
      <c r="E313" s="15">
        <f t="shared" si="44"/>
        <v>179.66416997111665</v>
      </c>
      <c r="F313" s="32">
        <v>10</v>
      </c>
      <c r="G313" s="32">
        <v>10</v>
      </c>
      <c r="J313" s="32"/>
      <c r="K313" s="32"/>
      <c r="L313" s="32"/>
      <c r="M313" s="32"/>
      <c r="N313" s="32"/>
      <c r="O313" s="5"/>
      <c r="P313" s="1">
        <v>6</v>
      </c>
      <c r="Q313" s="74">
        <v>81069</v>
      </c>
      <c r="R313" s="9"/>
      <c r="S313" s="9"/>
      <c r="T313" s="5"/>
      <c r="U313" s="1">
        <v>6</v>
      </c>
      <c r="V313" s="74">
        <v>196</v>
      </c>
      <c r="W313" s="9"/>
      <c r="X313" s="9"/>
    </row>
    <row r="314" spans="1:24" x14ac:dyDescent="0.25">
      <c r="A314" s="19">
        <v>42565</v>
      </c>
      <c r="B314" s="32" t="s">
        <v>35</v>
      </c>
      <c r="C314" s="18">
        <v>0.55902777777777779</v>
      </c>
      <c r="D314" s="32">
        <v>1642</v>
      </c>
      <c r="E314" s="15">
        <f t="shared" si="44"/>
        <v>200.9595143682381</v>
      </c>
      <c r="F314" s="32">
        <v>10</v>
      </c>
      <c r="G314" s="32">
        <v>10</v>
      </c>
      <c r="J314" s="32"/>
      <c r="K314" s="32"/>
      <c r="L314" s="32"/>
      <c r="M314" s="32"/>
      <c r="N314" s="32"/>
      <c r="O314" s="5"/>
      <c r="P314" s="1">
        <v>7</v>
      </c>
      <c r="Q314" s="74">
        <v>81045</v>
      </c>
      <c r="R314" s="9"/>
      <c r="S314" s="9"/>
      <c r="T314" s="5"/>
      <c r="U314" s="1">
        <v>7</v>
      </c>
      <c r="V314" s="74">
        <v>196</v>
      </c>
      <c r="W314" s="9"/>
      <c r="X314" s="9"/>
    </row>
    <row r="315" spans="1:24" x14ac:dyDescent="0.25">
      <c r="A315" s="19">
        <v>42565</v>
      </c>
      <c r="B315" s="32" t="s">
        <v>22</v>
      </c>
      <c r="C315" s="18">
        <v>0.56944444444444442</v>
      </c>
      <c r="D315" s="32">
        <v>5479</v>
      </c>
      <c r="E315" s="15">
        <f t="shared" si="44"/>
        <v>670.55857443579566</v>
      </c>
      <c r="F315" s="32">
        <v>10</v>
      </c>
      <c r="G315" s="32">
        <v>10</v>
      </c>
      <c r="J315" s="32"/>
      <c r="K315" s="32"/>
      <c r="L315" s="32"/>
      <c r="M315" s="32"/>
      <c r="N315" s="32"/>
      <c r="O315" s="5"/>
      <c r="P315" s="1">
        <v>8</v>
      </c>
      <c r="Q315" s="74">
        <v>80602</v>
      </c>
      <c r="R315" s="9"/>
      <c r="S315" s="9"/>
      <c r="T315" s="5"/>
      <c r="U315" s="1">
        <v>8</v>
      </c>
      <c r="V315" s="74">
        <v>1989</v>
      </c>
      <c r="W315" s="9"/>
      <c r="X315" s="9"/>
    </row>
    <row r="316" spans="1:24" x14ac:dyDescent="0.25">
      <c r="B316" s="32"/>
      <c r="C316" s="18"/>
      <c r="D316" s="32"/>
      <c r="F316" s="32"/>
      <c r="G316" s="32"/>
      <c r="J316" s="32"/>
      <c r="K316" s="32"/>
      <c r="L316" s="32"/>
      <c r="M316" s="32"/>
      <c r="N316" s="32"/>
      <c r="O316" s="5"/>
      <c r="P316" s="1">
        <v>9</v>
      </c>
      <c r="Q316" s="74">
        <v>81368</v>
      </c>
      <c r="R316" s="9"/>
      <c r="S316" s="9"/>
      <c r="T316" s="5"/>
      <c r="U316" s="1">
        <v>9</v>
      </c>
      <c r="V316" s="74">
        <v>194</v>
      </c>
      <c r="W316" s="9"/>
      <c r="X316" s="9"/>
    </row>
    <row r="317" spans="1:24" ht="15.75" thickBot="1" x14ac:dyDescent="0.3">
      <c r="B317" s="32"/>
      <c r="C317" s="18"/>
      <c r="D317" s="32"/>
      <c r="F317" s="32"/>
      <c r="G317" s="32"/>
      <c r="J317" s="32"/>
      <c r="K317" s="32"/>
      <c r="L317" s="32"/>
      <c r="M317" s="32"/>
      <c r="N317" s="32"/>
      <c r="O317" s="6"/>
      <c r="P317" s="7">
        <v>10</v>
      </c>
      <c r="Q317" s="10">
        <v>81309</v>
      </c>
      <c r="R317" s="10"/>
      <c r="S317" s="10"/>
      <c r="T317" s="6"/>
      <c r="U317" s="7">
        <v>10</v>
      </c>
      <c r="V317" s="10">
        <v>197</v>
      </c>
      <c r="W317" s="10"/>
      <c r="X317" s="10"/>
    </row>
    <row r="318" spans="1:24" x14ac:dyDescent="0.25">
      <c r="B318" s="32"/>
      <c r="C318" s="18"/>
      <c r="D318" s="32"/>
      <c r="F318" s="32"/>
      <c r="G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</row>
    <row r="319" spans="1:24" x14ac:dyDescent="0.25">
      <c r="B319" s="32"/>
      <c r="C319" s="18"/>
      <c r="D319" s="32"/>
      <c r="F319" s="32"/>
      <c r="G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</row>
    <row r="320" spans="1:24" x14ac:dyDescent="0.25">
      <c r="B320" s="32"/>
      <c r="C320" s="18"/>
      <c r="D320" s="32"/>
      <c r="F320" s="32"/>
      <c r="G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</row>
    <row r="321" spans="1:24" x14ac:dyDescent="0.25">
      <c r="B321" s="32"/>
      <c r="C321" s="18"/>
      <c r="D321" s="32"/>
      <c r="F321" s="32"/>
      <c r="G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</row>
    <row r="322" spans="1:24" x14ac:dyDescent="0.25">
      <c r="B322" s="32"/>
      <c r="C322" s="18"/>
      <c r="D322" s="32"/>
      <c r="F322" s="32"/>
      <c r="G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</row>
    <row r="323" spans="1:24" x14ac:dyDescent="0.25">
      <c r="A323" s="32"/>
      <c r="B323" s="32"/>
      <c r="C323" s="32"/>
      <c r="D323" s="32"/>
      <c r="F323" s="32"/>
      <c r="G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</row>
    <row r="324" spans="1:24" ht="15.75" thickBot="1" x14ac:dyDescent="0.3">
      <c r="A324" s="3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6" spans="1:24" s="32" customFormat="1" ht="15.75" thickBot="1" x14ac:dyDescent="0.3">
      <c r="A326" s="19"/>
      <c r="E326" s="15"/>
      <c r="H326" s="15"/>
      <c r="I326" s="15"/>
    </row>
    <row r="327" spans="1:24" s="32" customFormat="1" x14ac:dyDescent="0.25">
      <c r="A327" s="19"/>
      <c r="C327" s="18"/>
      <c r="E327" s="15">
        <f>D327*$R$234</f>
        <v>0</v>
      </c>
      <c r="H327" s="15"/>
      <c r="I327" s="15"/>
      <c r="O327" s="3" t="s">
        <v>0</v>
      </c>
      <c r="P327" s="4"/>
      <c r="Q327" s="8" t="s">
        <v>1</v>
      </c>
      <c r="R327" s="8" t="s">
        <v>2</v>
      </c>
      <c r="S327" s="8"/>
      <c r="T327" s="3" t="s">
        <v>0</v>
      </c>
      <c r="U327" s="4"/>
      <c r="V327" s="8" t="s">
        <v>1</v>
      </c>
      <c r="W327" s="8" t="s">
        <v>2</v>
      </c>
      <c r="X327" s="8"/>
    </row>
    <row r="328" spans="1:24" s="32" customFormat="1" x14ac:dyDescent="0.25">
      <c r="A328" s="19"/>
      <c r="C328" s="18"/>
      <c r="E328" s="15">
        <f t="shared" ref="E328:E332" si="45">D328*$R$234</f>
        <v>0</v>
      </c>
      <c r="H328" s="15"/>
      <c r="I328" s="15"/>
      <c r="O328" s="5">
        <v>1000</v>
      </c>
      <c r="P328" s="1">
        <v>1</v>
      </c>
      <c r="R328" s="9" t="e">
        <f>AVERAGE(Q328:Q337)</f>
        <v>#DIV/0!</v>
      </c>
      <c r="S328" s="9" t="s">
        <v>3</v>
      </c>
      <c r="T328" s="5">
        <v>2.5099999999999998</v>
      </c>
      <c r="U328" s="1">
        <v>1</v>
      </c>
      <c r="V328" s="74"/>
      <c r="W328" s="9" t="e">
        <f>AVERAGE(V328:V337)</f>
        <v>#DIV/0!</v>
      </c>
      <c r="X328" s="9" t="s">
        <v>3</v>
      </c>
    </row>
    <row r="329" spans="1:24" s="32" customFormat="1" x14ac:dyDescent="0.25">
      <c r="A329" s="19"/>
      <c r="C329" s="18"/>
      <c r="E329" s="15">
        <f t="shared" si="45"/>
        <v>0</v>
      </c>
      <c r="H329" s="15"/>
      <c r="I329" s="15"/>
      <c r="O329" s="5" t="s">
        <v>86</v>
      </c>
      <c r="P329" s="1">
        <v>2</v>
      </c>
      <c r="R329" s="9" t="e">
        <f>SQRT(COUNT(Q328:Q337)/(COUNT(Q328:Q337)-1))*STDEVP(Q328:Q337)</f>
        <v>#DIV/0!</v>
      </c>
      <c r="S329" s="9" t="s">
        <v>4</v>
      </c>
      <c r="T329" s="5" t="s">
        <v>86</v>
      </c>
      <c r="U329" s="1">
        <v>2</v>
      </c>
      <c r="W329" s="9" t="e">
        <f>SQRT(COUNT(V328:V337)/(COUNT(V328:V337)-1))*STDEVP(V328:V337)</f>
        <v>#DIV/0!</v>
      </c>
      <c r="X329" s="9" t="s">
        <v>4</v>
      </c>
    </row>
    <row r="330" spans="1:24" s="32" customFormat="1" x14ac:dyDescent="0.25">
      <c r="A330" s="19"/>
      <c r="C330" s="18"/>
      <c r="E330" s="15">
        <f t="shared" si="45"/>
        <v>0</v>
      </c>
      <c r="H330" s="15"/>
      <c r="I330" s="15"/>
      <c r="O330" s="5" t="s">
        <v>163</v>
      </c>
      <c r="P330" s="1">
        <v>3</v>
      </c>
      <c r="R330" s="9" t="e">
        <f>R329/R328</f>
        <v>#DIV/0!</v>
      </c>
      <c r="S330" s="9" t="s">
        <v>6</v>
      </c>
      <c r="T330" s="5" t="s">
        <v>155</v>
      </c>
      <c r="U330" s="1">
        <v>3</v>
      </c>
      <c r="W330" s="9" t="e">
        <f>W329/W328</f>
        <v>#DIV/0!</v>
      </c>
      <c r="X330" s="9" t="s">
        <v>6</v>
      </c>
    </row>
    <row r="331" spans="1:24" s="32" customFormat="1" x14ac:dyDescent="0.25">
      <c r="A331" s="19"/>
      <c r="C331" s="18"/>
      <c r="E331" s="15">
        <f t="shared" si="45"/>
        <v>0</v>
      </c>
      <c r="H331" s="15"/>
      <c r="I331" s="15"/>
      <c r="O331" s="5"/>
      <c r="P331" s="1">
        <v>4</v>
      </c>
      <c r="Q331" s="74"/>
      <c r="R331" s="9"/>
      <c r="S331" s="9"/>
      <c r="T331" s="5"/>
      <c r="U331" s="1">
        <v>4</v>
      </c>
      <c r="V331" s="74"/>
      <c r="W331" s="9"/>
      <c r="X331" s="9"/>
    </row>
    <row r="332" spans="1:24" s="32" customFormat="1" x14ac:dyDescent="0.25">
      <c r="A332" s="19"/>
      <c r="C332" s="18"/>
      <c r="E332" s="15">
        <f t="shared" si="45"/>
        <v>0</v>
      </c>
      <c r="H332" s="15"/>
      <c r="I332" s="15"/>
      <c r="O332" s="5"/>
      <c r="P332" s="1">
        <v>5</v>
      </c>
      <c r="Q332" s="74"/>
      <c r="R332" s="9" t="e">
        <f>O328/R328</f>
        <v>#DIV/0!</v>
      </c>
      <c r="S332" s="9" t="s">
        <v>7</v>
      </c>
      <c r="T332" s="5"/>
      <c r="U332" s="1">
        <v>5</v>
      </c>
      <c r="V332" s="74"/>
      <c r="W332" s="9" t="e">
        <f>T328/W328</f>
        <v>#DIV/0!</v>
      </c>
      <c r="X332" s="9" t="s">
        <v>7</v>
      </c>
    </row>
    <row r="333" spans="1:24" s="32" customFormat="1" x14ac:dyDescent="0.25">
      <c r="A333" s="19"/>
      <c r="C333" s="18"/>
      <c r="E333" s="15"/>
      <c r="H333" s="15"/>
      <c r="I333" s="15"/>
      <c r="O333" s="5"/>
      <c r="P333" s="1">
        <v>6</v>
      </c>
      <c r="Q333" s="74"/>
      <c r="R333" s="9"/>
      <c r="S333" s="9"/>
      <c r="T333" s="5"/>
      <c r="U333" s="1">
        <v>6</v>
      </c>
      <c r="V333" s="74"/>
      <c r="W333" s="9"/>
      <c r="X333" s="9"/>
    </row>
    <row r="334" spans="1:24" s="32" customFormat="1" x14ac:dyDescent="0.25">
      <c r="A334" s="19"/>
      <c r="C334" s="18"/>
      <c r="E334" s="15"/>
      <c r="H334" s="15"/>
      <c r="I334" s="15"/>
      <c r="O334" s="5"/>
      <c r="P334" s="1">
        <v>7</v>
      </c>
      <c r="Q334" s="74"/>
      <c r="R334" s="9"/>
      <c r="S334" s="9"/>
      <c r="T334" s="5"/>
      <c r="U334" s="1">
        <v>7</v>
      </c>
      <c r="V334" s="74"/>
      <c r="W334" s="9"/>
      <c r="X334" s="9"/>
    </row>
    <row r="335" spans="1:24" s="32" customFormat="1" x14ac:dyDescent="0.25">
      <c r="A335" s="19"/>
      <c r="C335" s="18"/>
      <c r="E335" s="15"/>
      <c r="H335" s="15"/>
      <c r="I335" s="15"/>
      <c r="O335" s="5"/>
      <c r="P335" s="1">
        <v>8</v>
      </c>
      <c r="Q335" s="74"/>
      <c r="R335" s="9"/>
      <c r="S335" s="9"/>
      <c r="T335" s="5"/>
      <c r="U335" s="1">
        <v>8</v>
      </c>
      <c r="V335" s="74"/>
      <c r="W335" s="9"/>
      <c r="X335" s="9"/>
    </row>
    <row r="336" spans="1:24" s="32" customFormat="1" x14ac:dyDescent="0.25">
      <c r="A336" s="19"/>
      <c r="C336" s="18"/>
      <c r="E336" s="15"/>
      <c r="H336" s="15"/>
      <c r="I336" s="15"/>
      <c r="O336" s="5"/>
      <c r="P336" s="1">
        <v>9</v>
      </c>
      <c r="Q336" s="74"/>
      <c r="R336" s="9"/>
      <c r="S336" s="9"/>
      <c r="T336" s="5"/>
      <c r="U336" s="1">
        <v>9</v>
      </c>
      <c r="V336" s="74"/>
      <c r="W336" s="9"/>
      <c r="X336" s="9"/>
    </row>
    <row r="337" spans="1:24" s="32" customFormat="1" ht="15.75" thickBot="1" x14ac:dyDescent="0.3">
      <c r="A337" s="19"/>
      <c r="C337" s="18"/>
      <c r="E337" s="15"/>
      <c r="H337" s="15"/>
      <c r="I337" s="15"/>
      <c r="O337" s="6"/>
      <c r="P337" s="7">
        <v>10</v>
      </c>
      <c r="Q337" s="10"/>
      <c r="R337" s="10"/>
      <c r="S337" s="10"/>
      <c r="T337" s="6"/>
      <c r="U337" s="7">
        <v>10</v>
      </c>
      <c r="V337" s="10"/>
      <c r="W337" s="10"/>
      <c r="X337" s="10"/>
    </row>
    <row r="338" spans="1:24" s="32" customFormat="1" x14ac:dyDescent="0.25">
      <c r="A338" s="19"/>
      <c r="C338" s="18"/>
      <c r="E338" s="15"/>
      <c r="H338" s="15"/>
      <c r="I338" s="15"/>
    </row>
    <row r="339" spans="1:24" s="32" customFormat="1" x14ac:dyDescent="0.25">
      <c r="A339" s="19"/>
      <c r="C339" s="18"/>
      <c r="E339" s="15"/>
      <c r="H339" s="15"/>
      <c r="I339" s="15"/>
    </row>
    <row r="340" spans="1:24" s="32" customFormat="1" x14ac:dyDescent="0.25">
      <c r="A340" s="19"/>
      <c r="C340" s="18"/>
      <c r="E340" s="15"/>
      <c r="H340" s="15"/>
      <c r="I340" s="15"/>
    </row>
    <row r="341" spans="1:24" s="32" customFormat="1" x14ac:dyDescent="0.25">
      <c r="A341" s="19"/>
      <c r="C341" s="18"/>
      <c r="E341" s="15"/>
      <c r="H341" s="15"/>
      <c r="I341" s="15"/>
    </row>
    <row r="342" spans="1:24" s="32" customFormat="1" x14ac:dyDescent="0.25">
      <c r="A342" s="19"/>
      <c r="C342" s="18"/>
      <c r="E342" s="15"/>
      <c r="H342" s="15"/>
      <c r="I342" s="15"/>
    </row>
    <row r="343" spans="1:24" s="32" customFormat="1" x14ac:dyDescent="0.25">
      <c r="E343" s="15"/>
      <c r="H343" s="15"/>
      <c r="I343" s="15"/>
    </row>
    <row r="344" spans="1:24" s="32" customFormat="1" ht="15.75" thickBot="1" x14ac:dyDescent="0.3">
      <c r="A344" s="3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6"/>
  <sheetViews>
    <sheetView zoomScaleNormal="100" workbookViewId="0">
      <pane ySplit="1" topLeftCell="A249" activePane="bottomLeft" state="frozen"/>
      <selection pane="bottomLeft" activeCell="F249" sqref="F249"/>
    </sheetView>
  </sheetViews>
  <sheetFormatPr defaultRowHeight="15" x14ac:dyDescent="0.25"/>
  <cols>
    <col min="1" max="1" width="11.28515625" style="19" bestFit="1" customWidth="1"/>
    <col min="2" max="2" width="18.85546875" bestFit="1" customWidth="1"/>
    <col min="3" max="3" width="12.5703125" customWidth="1"/>
    <col min="4" max="4" width="13.140625" customWidth="1"/>
    <col min="5" max="5" width="16.140625" customWidth="1"/>
    <col min="6" max="6" width="14.5703125" style="15" customWidth="1"/>
    <col min="7" max="7" width="9" style="15" bestFit="1" customWidth="1"/>
    <col min="8" max="8" width="18.7109375" customWidth="1"/>
    <col min="9" max="12" width="8.85546875" style="2"/>
    <col min="13" max="13" width="10.7109375" style="2" customWidth="1"/>
    <col min="14" max="14" width="8.85546875" style="2"/>
    <col min="15" max="15" width="11.7109375" style="30" customWidth="1"/>
    <col min="16" max="16" width="10.5703125" style="2" customWidth="1"/>
    <col min="17" max="17" width="15.28515625" style="2" customWidth="1"/>
    <col min="18" max="20" width="8.85546875" style="2"/>
  </cols>
  <sheetData>
    <row r="1" spans="1:20" ht="30" x14ac:dyDescent="0.25">
      <c r="A1" s="69" t="s">
        <v>16</v>
      </c>
      <c r="B1" s="24" t="s">
        <v>9</v>
      </c>
      <c r="C1" s="24" t="s">
        <v>28</v>
      </c>
      <c r="D1" s="26" t="s">
        <v>12</v>
      </c>
      <c r="E1" s="24" t="s">
        <v>48</v>
      </c>
      <c r="F1" s="27" t="s">
        <v>49</v>
      </c>
      <c r="G1" s="25" t="s">
        <v>50</v>
      </c>
      <c r="H1" s="24" t="s">
        <v>11</v>
      </c>
    </row>
    <row r="2" spans="1:20" s="32" customFormat="1" x14ac:dyDescent="0.25">
      <c r="A2" s="70"/>
      <c r="B2" s="63"/>
      <c r="C2" s="63"/>
      <c r="D2" s="64"/>
      <c r="E2" s="63"/>
      <c r="F2" s="65"/>
      <c r="G2" s="66"/>
      <c r="H2" s="63"/>
      <c r="I2" s="2"/>
      <c r="J2" s="2"/>
      <c r="K2" s="2"/>
      <c r="L2" s="2"/>
      <c r="M2" s="2"/>
      <c r="N2" s="2"/>
      <c r="O2" s="30"/>
      <c r="P2" s="2"/>
      <c r="Q2" s="2"/>
      <c r="R2" s="2"/>
      <c r="S2" s="2"/>
      <c r="T2" s="2"/>
    </row>
    <row r="3" spans="1:20" s="32" customFormat="1" x14ac:dyDescent="0.25">
      <c r="A3" s="71">
        <v>42575</v>
      </c>
      <c r="B3" s="67" t="s">
        <v>61</v>
      </c>
      <c r="C3" s="32" t="s">
        <v>62</v>
      </c>
      <c r="D3" s="68">
        <v>1</v>
      </c>
      <c r="E3" s="67">
        <v>1534.5</v>
      </c>
      <c r="F3" s="15">
        <f>(E3*0.0002)+(0.0373)</f>
        <v>0.34420000000000001</v>
      </c>
      <c r="G3" s="15">
        <f>F3/D3</f>
        <v>0.34420000000000001</v>
      </c>
      <c r="H3" t="s">
        <v>98</v>
      </c>
      <c r="I3" s="2"/>
      <c r="J3" s="2"/>
      <c r="K3" s="2"/>
      <c r="L3" s="2"/>
      <c r="M3" s="2"/>
      <c r="N3" s="2"/>
      <c r="O3" s="30"/>
      <c r="P3" s="2"/>
      <c r="Q3" s="2"/>
      <c r="R3" s="2"/>
      <c r="S3" s="2"/>
      <c r="T3" s="2"/>
    </row>
    <row r="4" spans="1:20" s="32" customFormat="1" x14ac:dyDescent="0.25">
      <c r="A4" s="71">
        <v>42209</v>
      </c>
      <c r="B4" s="67" t="s">
        <v>19</v>
      </c>
      <c r="C4" s="32" t="s">
        <v>62</v>
      </c>
      <c r="D4" s="68">
        <v>1</v>
      </c>
      <c r="E4" s="67">
        <v>1116</v>
      </c>
      <c r="F4" s="15">
        <f t="shared" ref="F4:F8" si="0">(E4*0.0002)+(0.0373)</f>
        <v>0.26050000000000001</v>
      </c>
      <c r="G4" s="15">
        <f t="shared" ref="G4:G8" si="1">F4/D4</f>
        <v>0.26050000000000001</v>
      </c>
      <c r="H4" s="63"/>
      <c r="I4" s="2"/>
      <c r="J4" s="2"/>
      <c r="K4" s="2"/>
      <c r="L4" s="2"/>
      <c r="M4" s="2"/>
      <c r="N4" s="2"/>
      <c r="O4" s="30"/>
      <c r="P4" s="2"/>
      <c r="Q4" s="2"/>
      <c r="R4" s="2"/>
      <c r="S4" s="2"/>
      <c r="T4" s="2"/>
    </row>
    <row r="5" spans="1:20" s="32" customFormat="1" x14ac:dyDescent="0.25">
      <c r="A5" s="71">
        <v>41844</v>
      </c>
      <c r="B5" s="67" t="s">
        <v>20</v>
      </c>
      <c r="C5" s="32" t="s">
        <v>62</v>
      </c>
      <c r="D5" s="68">
        <v>1</v>
      </c>
      <c r="E5" s="67">
        <v>550.13</v>
      </c>
      <c r="F5" s="15">
        <f t="shared" si="0"/>
        <v>0.14732600000000001</v>
      </c>
      <c r="G5" s="15">
        <f t="shared" si="1"/>
        <v>0.14732600000000001</v>
      </c>
      <c r="H5" s="63"/>
      <c r="I5" s="2"/>
      <c r="J5" s="2"/>
      <c r="K5" s="2"/>
      <c r="L5" s="2"/>
      <c r="M5" s="2"/>
      <c r="N5" s="2"/>
      <c r="O5" s="30"/>
      <c r="P5" s="2"/>
      <c r="Q5" s="2"/>
      <c r="R5" s="2"/>
      <c r="S5" s="2"/>
      <c r="T5" s="2"/>
    </row>
    <row r="6" spans="1:20" s="32" customFormat="1" x14ac:dyDescent="0.25">
      <c r="A6" s="71">
        <v>41479</v>
      </c>
      <c r="B6" s="67" t="s">
        <v>21</v>
      </c>
      <c r="C6" s="32" t="s">
        <v>62</v>
      </c>
      <c r="D6" s="68">
        <v>1</v>
      </c>
      <c r="E6" s="67">
        <v>1253.7</v>
      </c>
      <c r="F6" s="15">
        <f t="shared" si="0"/>
        <v>0.28804000000000002</v>
      </c>
      <c r="G6" s="15">
        <f t="shared" si="1"/>
        <v>0.28804000000000002</v>
      </c>
      <c r="H6" s="63"/>
      <c r="I6" s="2"/>
      <c r="J6" s="2"/>
      <c r="K6" s="2"/>
      <c r="L6" s="2"/>
      <c r="M6" s="2"/>
      <c r="N6" s="2"/>
      <c r="O6" s="30"/>
      <c r="P6" s="2"/>
      <c r="Q6" s="2"/>
      <c r="R6" s="2"/>
      <c r="S6" s="2"/>
      <c r="T6" s="2"/>
    </row>
    <row r="7" spans="1:20" s="32" customFormat="1" x14ac:dyDescent="0.25">
      <c r="A7" s="71">
        <v>41114</v>
      </c>
      <c r="B7" s="67" t="s">
        <v>35</v>
      </c>
      <c r="C7" s="32" t="s">
        <v>62</v>
      </c>
      <c r="D7" s="68">
        <v>1</v>
      </c>
      <c r="E7" s="67">
        <v>552.66999999999996</v>
      </c>
      <c r="F7" s="15">
        <f t="shared" si="0"/>
        <v>0.14783399999999999</v>
      </c>
      <c r="G7" s="15">
        <f t="shared" si="1"/>
        <v>0.14783399999999999</v>
      </c>
      <c r="H7" s="63"/>
      <c r="I7" s="2"/>
      <c r="J7" s="2"/>
      <c r="K7" s="2"/>
      <c r="L7" s="2"/>
      <c r="M7" s="2"/>
      <c r="N7" s="2"/>
      <c r="O7" s="30"/>
      <c r="P7" s="2"/>
      <c r="Q7" s="2"/>
      <c r="R7" s="2"/>
      <c r="S7" s="2"/>
      <c r="T7" s="2"/>
    </row>
    <row r="8" spans="1:20" s="32" customFormat="1" x14ac:dyDescent="0.25">
      <c r="A8" s="71">
        <v>40748</v>
      </c>
      <c r="B8" s="67" t="s">
        <v>22</v>
      </c>
      <c r="C8" s="32" t="s">
        <v>62</v>
      </c>
      <c r="D8" s="68">
        <v>1</v>
      </c>
      <c r="E8" s="67">
        <v>1498</v>
      </c>
      <c r="F8" s="15">
        <f t="shared" si="0"/>
        <v>0.33690000000000003</v>
      </c>
      <c r="G8" s="15">
        <f t="shared" si="1"/>
        <v>0.33690000000000003</v>
      </c>
      <c r="H8" s="63"/>
      <c r="I8" s="2"/>
      <c r="J8" s="2"/>
      <c r="K8" s="2"/>
      <c r="L8" s="2"/>
      <c r="M8" s="2"/>
      <c r="N8" s="2"/>
      <c r="O8" s="30"/>
      <c r="P8" s="2"/>
      <c r="Q8" s="2"/>
      <c r="R8" s="2"/>
      <c r="S8" s="2"/>
      <c r="T8" s="2"/>
    </row>
    <row r="9" spans="1:20" s="32" customFormat="1" x14ac:dyDescent="0.25">
      <c r="A9" s="70"/>
      <c r="B9" s="63"/>
      <c r="C9" s="63"/>
      <c r="D9" s="64"/>
      <c r="E9" s="63"/>
      <c r="F9" s="65"/>
      <c r="G9" s="66"/>
      <c r="H9" s="63"/>
      <c r="I9" s="2"/>
      <c r="J9" s="2"/>
      <c r="K9" s="2"/>
      <c r="L9" s="2"/>
      <c r="M9" s="2"/>
      <c r="N9" s="2"/>
      <c r="O9" s="30"/>
      <c r="P9" s="2"/>
      <c r="Q9" s="2"/>
      <c r="R9" s="2"/>
      <c r="S9" s="2"/>
      <c r="T9" s="2"/>
    </row>
    <row r="10" spans="1:20" s="32" customFormat="1" ht="15.75" thickBot="1" x14ac:dyDescent="0.3">
      <c r="A10" s="59"/>
      <c r="B10" s="39"/>
      <c r="C10" s="39"/>
      <c r="D10" s="61"/>
      <c r="E10" s="39"/>
      <c r="F10" s="62"/>
      <c r="G10" s="60"/>
      <c r="H10" s="39"/>
      <c r="I10" s="2"/>
      <c r="J10" s="2"/>
      <c r="K10" s="2"/>
      <c r="L10" s="2"/>
      <c r="M10" s="2"/>
      <c r="N10" s="2"/>
      <c r="O10" s="30"/>
      <c r="P10" s="2"/>
      <c r="Q10" s="2"/>
      <c r="R10" s="2"/>
      <c r="S10" s="2"/>
      <c r="T10" s="2"/>
    </row>
    <row r="11" spans="1:20" s="32" customFormat="1" x14ac:dyDescent="0.25">
      <c r="A11" s="70"/>
      <c r="B11" s="63"/>
      <c r="C11" s="63"/>
      <c r="D11" s="64"/>
      <c r="E11" s="63"/>
      <c r="F11" s="65"/>
      <c r="G11" s="66"/>
      <c r="H11" s="63"/>
      <c r="I11" s="2"/>
      <c r="J11" s="2"/>
      <c r="K11" s="2"/>
      <c r="L11" s="2"/>
      <c r="M11" s="2"/>
      <c r="N11" s="2"/>
      <c r="O11" s="30"/>
      <c r="P11" s="2"/>
      <c r="Q11" s="2"/>
      <c r="R11" s="2"/>
      <c r="S11" s="2"/>
      <c r="T11" s="2"/>
    </row>
    <row r="12" spans="1:20" s="32" customFormat="1" x14ac:dyDescent="0.25">
      <c r="A12" s="29">
        <v>42589</v>
      </c>
      <c r="B12" s="71" t="s">
        <v>22</v>
      </c>
      <c r="C12" s="67" t="s">
        <v>95</v>
      </c>
      <c r="D12" s="67">
        <v>1</v>
      </c>
      <c r="E12" s="68">
        <v>899.77</v>
      </c>
      <c r="F12" s="15">
        <f>(E12*0.0002)+(0.0382)</f>
        <v>0.21815400000000001</v>
      </c>
      <c r="G12" s="15">
        <f>F12/D12</f>
        <v>0.21815400000000001</v>
      </c>
      <c r="H12" t="s">
        <v>99</v>
      </c>
      <c r="I12" s="2"/>
      <c r="J12" s="2"/>
      <c r="K12" s="2"/>
      <c r="L12" s="2"/>
      <c r="M12" s="2"/>
      <c r="N12" s="2"/>
      <c r="O12" s="30"/>
      <c r="P12" s="2"/>
      <c r="Q12" s="2"/>
      <c r="R12" s="2"/>
      <c r="S12" s="2"/>
      <c r="T12" s="2"/>
    </row>
    <row r="13" spans="1:20" s="32" customFormat="1" x14ac:dyDescent="0.25">
      <c r="A13" s="29">
        <v>42589</v>
      </c>
      <c r="B13" s="71" t="s">
        <v>35</v>
      </c>
      <c r="C13" s="67" t="s">
        <v>95</v>
      </c>
      <c r="D13" s="72">
        <v>1</v>
      </c>
      <c r="E13" s="68">
        <v>1247</v>
      </c>
      <c r="F13" s="15">
        <f t="shared" ref="F13:F17" si="2">(E13*0.0002)+(0.0382)</f>
        <v>0.28760000000000002</v>
      </c>
      <c r="G13" s="15">
        <f>F13/D13</f>
        <v>0.28760000000000002</v>
      </c>
      <c r="H13" s="67" t="s">
        <v>96</v>
      </c>
      <c r="I13" s="2"/>
      <c r="J13" s="2"/>
      <c r="K13" s="2"/>
      <c r="L13" s="2"/>
      <c r="M13" s="2"/>
      <c r="N13" s="2"/>
      <c r="O13" s="30"/>
      <c r="P13" s="2"/>
      <c r="Q13" s="2"/>
      <c r="R13" s="2"/>
      <c r="S13" s="2"/>
      <c r="T13" s="2"/>
    </row>
    <row r="14" spans="1:20" s="32" customFormat="1" x14ac:dyDescent="0.25">
      <c r="A14" s="29">
        <v>42589</v>
      </c>
      <c r="B14" s="71" t="s">
        <v>21</v>
      </c>
      <c r="C14" s="67" t="s">
        <v>95</v>
      </c>
      <c r="D14" s="72">
        <v>1</v>
      </c>
      <c r="E14" s="68">
        <v>1118.3</v>
      </c>
      <c r="F14" s="15">
        <f t="shared" si="2"/>
        <v>0.26185999999999998</v>
      </c>
      <c r="G14" s="15">
        <f t="shared" ref="G14:G17" si="3">F14/D14</f>
        <v>0.26185999999999998</v>
      </c>
      <c r="H14" s="63"/>
      <c r="I14" s="2"/>
      <c r="J14" s="2"/>
      <c r="K14" s="2"/>
      <c r="L14" s="2"/>
      <c r="M14" s="2"/>
      <c r="N14" s="2"/>
      <c r="O14" s="30"/>
      <c r="P14" s="2"/>
      <c r="Q14" s="2"/>
      <c r="R14" s="2"/>
      <c r="S14" s="2"/>
      <c r="T14" s="2"/>
    </row>
    <row r="15" spans="1:20" s="32" customFormat="1" x14ac:dyDescent="0.25">
      <c r="A15" s="29">
        <v>42589</v>
      </c>
      <c r="B15" s="71" t="s">
        <v>19</v>
      </c>
      <c r="C15" s="67" t="s">
        <v>95</v>
      </c>
      <c r="D15" s="72">
        <v>1</v>
      </c>
      <c r="E15" s="68">
        <v>1049.2</v>
      </c>
      <c r="F15" s="15">
        <f t="shared" si="2"/>
        <v>0.24804000000000004</v>
      </c>
      <c r="G15" s="15">
        <f t="shared" si="3"/>
        <v>0.24804000000000004</v>
      </c>
      <c r="H15" s="63"/>
      <c r="I15" s="2"/>
      <c r="J15" s="2"/>
      <c r="K15" s="2"/>
      <c r="L15" s="2"/>
      <c r="M15" s="2"/>
      <c r="N15" s="2"/>
      <c r="O15" s="30"/>
      <c r="P15" s="2"/>
      <c r="Q15" s="2"/>
      <c r="R15" s="2"/>
      <c r="S15" s="2"/>
      <c r="T15" s="2"/>
    </row>
    <row r="16" spans="1:20" s="32" customFormat="1" x14ac:dyDescent="0.25">
      <c r="A16" s="29">
        <v>42589</v>
      </c>
      <c r="B16" s="71" t="s">
        <v>61</v>
      </c>
      <c r="C16" s="67" t="s">
        <v>95</v>
      </c>
      <c r="D16" s="72">
        <v>1</v>
      </c>
      <c r="E16" s="68">
        <v>713.63</v>
      </c>
      <c r="F16" s="15">
        <f t="shared" si="2"/>
        <v>0.18092600000000003</v>
      </c>
      <c r="G16" s="15">
        <f t="shared" si="3"/>
        <v>0.18092600000000003</v>
      </c>
      <c r="H16" s="63"/>
      <c r="I16" s="2"/>
      <c r="J16" s="2"/>
      <c r="K16" s="2"/>
      <c r="L16" s="2"/>
      <c r="M16" s="2"/>
      <c r="N16" s="2"/>
      <c r="O16" s="30"/>
      <c r="P16" s="2"/>
      <c r="Q16" s="2"/>
      <c r="R16" s="2"/>
      <c r="S16" s="2"/>
      <c r="T16" s="2"/>
    </row>
    <row r="17" spans="1:20" s="32" customFormat="1" x14ac:dyDescent="0.25">
      <c r="A17" s="29">
        <v>42589</v>
      </c>
      <c r="B17" s="71" t="s">
        <v>20</v>
      </c>
      <c r="C17" s="67" t="s">
        <v>95</v>
      </c>
      <c r="D17" s="72">
        <v>1</v>
      </c>
      <c r="E17" s="68">
        <v>1059.5999999999999</v>
      </c>
      <c r="F17" s="15">
        <f t="shared" si="2"/>
        <v>0.25012000000000001</v>
      </c>
      <c r="G17" s="15">
        <f t="shared" si="3"/>
        <v>0.25012000000000001</v>
      </c>
      <c r="H17" s="63"/>
      <c r="I17" s="2"/>
      <c r="J17" s="2"/>
      <c r="K17" s="2"/>
      <c r="L17" s="2"/>
      <c r="M17" s="2"/>
      <c r="N17" s="2"/>
      <c r="O17" s="30"/>
      <c r="P17" s="2"/>
      <c r="Q17" s="2"/>
      <c r="R17" s="2"/>
      <c r="S17" s="2"/>
      <c r="T17" s="2"/>
    </row>
    <row r="18" spans="1:20" s="32" customFormat="1" ht="15.75" thickBot="1" x14ac:dyDescent="0.3">
      <c r="A18" s="59"/>
      <c r="B18" s="39"/>
      <c r="C18" s="39"/>
      <c r="D18" s="61"/>
      <c r="E18" s="39"/>
      <c r="F18" s="62"/>
      <c r="G18" s="60"/>
      <c r="H18" s="39"/>
      <c r="I18" s="2"/>
      <c r="J18" s="2"/>
      <c r="K18" s="2"/>
      <c r="L18" s="2"/>
      <c r="M18" s="2"/>
      <c r="N18" s="2"/>
      <c r="O18" s="30"/>
      <c r="P18" s="2"/>
      <c r="Q18" s="2"/>
      <c r="R18" s="2"/>
      <c r="S18" s="2"/>
      <c r="T18" s="2"/>
    </row>
    <row r="19" spans="1:20" s="32" customFormat="1" x14ac:dyDescent="0.25">
      <c r="A19" s="70"/>
      <c r="B19" s="63"/>
      <c r="C19" s="63"/>
      <c r="D19" s="64"/>
      <c r="E19" s="63"/>
      <c r="F19" s="65"/>
      <c r="G19" s="66"/>
      <c r="H19" s="63"/>
      <c r="I19" s="2"/>
      <c r="J19" s="2"/>
      <c r="K19" s="2"/>
      <c r="L19" s="2"/>
      <c r="M19" s="2"/>
      <c r="N19" s="2"/>
      <c r="O19" s="30"/>
      <c r="P19" s="2"/>
      <c r="Q19" s="2"/>
      <c r="R19" s="2"/>
      <c r="S19" s="2"/>
      <c r="T19" s="2"/>
    </row>
    <row r="20" spans="1:20" s="32" customFormat="1" x14ac:dyDescent="0.25">
      <c r="A20" s="29">
        <v>42236</v>
      </c>
      <c r="B20" s="32" t="s">
        <v>61</v>
      </c>
      <c r="C20" s="18">
        <v>0.44791666666666669</v>
      </c>
      <c r="D20" s="32">
        <v>1</v>
      </c>
      <c r="E20" s="32">
        <v>1451.6</v>
      </c>
      <c r="F20" s="15">
        <f>(E20* 0.0002)+(0.0381)</f>
        <v>0.32842000000000005</v>
      </c>
      <c r="G20" s="15">
        <f>F20/D20</f>
        <v>0.32842000000000005</v>
      </c>
      <c r="H20" t="s">
        <v>106</v>
      </c>
      <c r="I20" s="2"/>
      <c r="J20" s="2"/>
      <c r="K20" s="2"/>
      <c r="L20" s="2"/>
      <c r="M20" s="2"/>
      <c r="N20" s="2"/>
      <c r="O20" s="30"/>
      <c r="P20" s="2"/>
      <c r="Q20" s="2"/>
      <c r="R20" s="2"/>
      <c r="S20" s="2"/>
      <c r="T20" s="2"/>
    </row>
    <row r="21" spans="1:20" s="32" customFormat="1" x14ac:dyDescent="0.25">
      <c r="A21" s="29">
        <v>42236</v>
      </c>
      <c r="B21" s="32" t="s">
        <v>61</v>
      </c>
      <c r="C21" s="18">
        <v>0.50555555555555554</v>
      </c>
      <c r="D21" s="32">
        <v>1</v>
      </c>
      <c r="E21" s="32">
        <v>1218.0999999999999</v>
      </c>
      <c r="F21" s="15">
        <f t="shared" ref="F21:F43" si="4">(E21* 0.0002)+(0.0381)</f>
        <v>0.28172000000000003</v>
      </c>
      <c r="G21" s="15">
        <f t="shared" ref="G21:G43" si="5">F21/D21</f>
        <v>0.28172000000000003</v>
      </c>
      <c r="H21" s="63"/>
      <c r="I21" s="2"/>
      <c r="J21" s="2"/>
      <c r="K21" s="2"/>
      <c r="L21" s="2"/>
      <c r="M21" s="2"/>
      <c r="N21" s="2"/>
      <c r="O21" s="30"/>
      <c r="P21" s="2"/>
      <c r="Q21" s="2"/>
      <c r="R21" s="2"/>
      <c r="S21" s="2"/>
      <c r="T21" s="2"/>
    </row>
    <row r="22" spans="1:20" s="32" customFormat="1" x14ac:dyDescent="0.25">
      <c r="A22" s="29">
        <v>42236</v>
      </c>
      <c r="B22" s="32" t="s">
        <v>100</v>
      </c>
      <c r="C22" s="18">
        <v>0.51736111111111105</v>
      </c>
      <c r="D22" s="32">
        <v>1</v>
      </c>
      <c r="E22" s="32">
        <v>1446.6</v>
      </c>
      <c r="F22" s="15">
        <f t="shared" si="4"/>
        <v>0.32742000000000004</v>
      </c>
      <c r="G22" s="15">
        <f t="shared" si="5"/>
        <v>0.32742000000000004</v>
      </c>
      <c r="H22" s="63"/>
      <c r="I22" s="2"/>
      <c r="J22" s="2"/>
      <c r="K22" s="2"/>
      <c r="L22" s="2"/>
      <c r="M22" s="2"/>
      <c r="N22" s="2"/>
      <c r="O22" s="30"/>
      <c r="P22" s="2"/>
      <c r="Q22" s="2"/>
      <c r="R22" s="2"/>
      <c r="S22" s="2"/>
      <c r="T22" s="2"/>
    </row>
    <row r="23" spans="1:20" s="32" customFormat="1" x14ac:dyDescent="0.25">
      <c r="A23" s="29">
        <v>42236</v>
      </c>
      <c r="B23" s="32" t="s">
        <v>101</v>
      </c>
      <c r="C23" s="18">
        <v>0.55069444444444449</v>
      </c>
      <c r="D23" s="32">
        <v>1</v>
      </c>
      <c r="E23" s="32">
        <v>1295</v>
      </c>
      <c r="F23" s="15">
        <f t="shared" si="4"/>
        <v>0.29710000000000003</v>
      </c>
      <c r="G23" s="15">
        <f t="shared" si="5"/>
        <v>0.29710000000000003</v>
      </c>
      <c r="H23" s="63"/>
      <c r="I23" s="2"/>
      <c r="J23" s="2"/>
      <c r="K23" s="2"/>
      <c r="L23" s="2"/>
      <c r="M23" s="2"/>
      <c r="N23" s="2"/>
      <c r="O23" s="30"/>
      <c r="P23" s="2"/>
      <c r="Q23" s="2"/>
      <c r="R23" s="2"/>
      <c r="S23" s="2"/>
      <c r="T23" s="2"/>
    </row>
    <row r="24" spans="1:20" s="32" customFormat="1" x14ac:dyDescent="0.25">
      <c r="A24" s="29">
        <v>42236</v>
      </c>
      <c r="B24" s="32" t="s">
        <v>101</v>
      </c>
      <c r="C24" s="18">
        <v>0.57222222222222219</v>
      </c>
      <c r="D24" s="32">
        <v>1</v>
      </c>
      <c r="E24" s="32">
        <v>1258.9000000000001</v>
      </c>
      <c r="F24" s="15">
        <f t="shared" si="4"/>
        <v>0.28988000000000003</v>
      </c>
      <c r="G24" s="15">
        <f t="shared" si="5"/>
        <v>0.28988000000000003</v>
      </c>
      <c r="H24" s="63"/>
      <c r="I24" s="2"/>
      <c r="J24" s="2"/>
      <c r="K24" s="2"/>
      <c r="L24" s="2"/>
      <c r="M24" s="2"/>
      <c r="N24" s="2"/>
      <c r="O24" s="30"/>
      <c r="P24" s="2"/>
      <c r="Q24" s="2"/>
      <c r="R24" s="2"/>
      <c r="S24" s="2"/>
      <c r="T24" s="2"/>
    </row>
    <row r="25" spans="1:20" s="32" customFormat="1" x14ac:dyDescent="0.25">
      <c r="A25" s="29">
        <v>42236</v>
      </c>
      <c r="B25" s="32" t="s">
        <v>101</v>
      </c>
      <c r="C25" s="18">
        <v>0.59236111111111112</v>
      </c>
      <c r="D25" s="32">
        <v>1</v>
      </c>
      <c r="E25" s="32">
        <v>1099.0999999999999</v>
      </c>
      <c r="F25" s="15">
        <f t="shared" si="4"/>
        <v>0.25791999999999998</v>
      </c>
      <c r="G25" s="15">
        <f t="shared" si="5"/>
        <v>0.25791999999999998</v>
      </c>
      <c r="H25" s="63"/>
      <c r="I25" s="2"/>
      <c r="J25" s="2"/>
      <c r="K25" s="2"/>
      <c r="L25" s="2"/>
      <c r="M25" s="2"/>
      <c r="N25" s="2"/>
      <c r="O25" s="30"/>
      <c r="P25" s="2"/>
      <c r="Q25" s="2"/>
      <c r="R25" s="2"/>
      <c r="S25" s="2"/>
      <c r="T25" s="2"/>
    </row>
    <row r="26" spans="1:20" s="32" customFormat="1" x14ac:dyDescent="0.25">
      <c r="A26" s="29">
        <v>42236</v>
      </c>
      <c r="B26" s="32" t="s">
        <v>102</v>
      </c>
      <c r="C26" s="18">
        <v>0.63402777777777775</v>
      </c>
      <c r="D26" s="32">
        <v>1</v>
      </c>
      <c r="E26" s="32">
        <v>1464.6</v>
      </c>
      <c r="F26" s="15">
        <f t="shared" si="4"/>
        <v>0.33102000000000004</v>
      </c>
      <c r="G26" s="15">
        <f t="shared" si="5"/>
        <v>0.33102000000000004</v>
      </c>
      <c r="H26" s="63"/>
      <c r="I26" s="2"/>
      <c r="J26" s="2"/>
      <c r="K26" s="2"/>
      <c r="L26" s="2"/>
      <c r="M26" s="2"/>
      <c r="N26" s="2"/>
      <c r="O26" s="30"/>
      <c r="P26" s="2"/>
      <c r="Q26" s="2"/>
      <c r="R26" s="2"/>
      <c r="S26" s="2"/>
      <c r="T26" s="2"/>
    </row>
    <row r="27" spans="1:20" s="32" customFormat="1" x14ac:dyDescent="0.25">
      <c r="A27" s="29">
        <v>42236</v>
      </c>
      <c r="B27" s="32" t="s">
        <v>102</v>
      </c>
      <c r="C27" s="18">
        <v>0.62777777777777777</v>
      </c>
      <c r="D27" s="32">
        <v>1</v>
      </c>
      <c r="E27" s="32">
        <v>1048.9000000000001</v>
      </c>
      <c r="F27" s="15">
        <f t="shared" si="4"/>
        <v>0.24788000000000002</v>
      </c>
      <c r="G27" s="15">
        <f t="shared" si="5"/>
        <v>0.24788000000000002</v>
      </c>
      <c r="H27" s="63"/>
      <c r="I27" s="2"/>
      <c r="J27" s="2"/>
      <c r="K27" s="2"/>
      <c r="L27" s="2"/>
      <c r="M27" s="2"/>
      <c r="N27" s="2"/>
      <c r="O27" s="30"/>
      <c r="P27" s="2"/>
      <c r="Q27" s="2"/>
      <c r="R27" s="2"/>
      <c r="S27" s="2"/>
      <c r="T27" s="2"/>
    </row>
    <row r="28" spans="1:20" s="32" customFormat="1" x14ac:dyDescent="0.25">
      <c r="A28" s="29">
        <v>42236</v>
      </c>
      <c r="B28" s="32" t="s">
        <v>101</v>
      </c>
      <c r="C28" s="18">
        <v>0.67708333333333337</v>
      </c>
      <c r="D28" s="32">
        <v>1</v>
      </c>
      <c r="E28" s="32">
        <v>1057.9000000000001</v>
      </c>
      <c r="F28" s="15">
        <f t="shared" si="4"/>
        <v>0.24968000000000001</v>
      </c>
      <c r="G28" s="15">
        <f t="shared" si="5"/>
        <v>0.24968000000000001</v>
      </c>
      <c r="H28" s="63"/>
      <c r="I28" s="2"/>
      <c r="J28" s="2"/>
      <c r="K28" s="2"/>
      <c r="L28" s="2"/>
      <c r="M28" s="2"/>
      <c r="N28" s="2"/>
      <c r="O28" s="30"/>
      <c r="P28" s="2"/>
      <c r="Q28" s="2"/>
      <c r="R28" s="2"/>
      <c r="S28" s="2"/>
      <c r="T28" s="2"/>
    </row>
    <row r="29" spans="1:20" s="32" customFormat="1" x14ac:dyDescent="0.25">
      <c r="A29" s="29">
        <v>42236</v>
      </c>
      <c r="B29" s="32" t="s">
        <v>103</v>
      </c>
      <c r="C29" s="18">
        <v>0.6875</v>
      </c>
      <c r="D29" s="32">
        <v>1</v>
      </c>
      <c r="E29" s="32">
        <v>1128.5999999999999</v>
      </c>
      <c r="F29" s="15">
        <f t="shared" si="4"/>
        <v>0.26382</v>
      </c>
      <c r="G29" s="15">
        <f t="shared" si="5"/>
        <v>0.26382</v>
      </c>
      <c r="H29" s="63"/>
      <c r="I29" s="2"/>
      <c r="J29" s="2"/>
      <c r="K29" s="2"/>
      <c r="L29" s="2"/>
      <c r="M29" s="2"/>
      <c r="N29" s="2"/>
      <c r="O29" s="30"/>
      <c r="P29" s="2"/>
      <c r="Q29" s="2"/>
      <c r="R29" s="2"/>
      <c r="S29" s="2"/>
      <c r="T29" s="2"/>
    </row>
    <row r="30" spans="1:20" s="32" customFormat="1" x14ac:dyDescent="0.25">
      <c r="A30" s="29">
        <v>42236</v>
      </c>
      <c r="B30" s="32" t="s">
        <v>68</v>
      </c>
      <c r="C30" s="18">
        <v>0.73125000000000007</v>
      </c>
      <c r="D30" s="32">
        <v>1</v>
      </c>
      <c r="E30" s="32">
        <v>627.30999999999995</v>
      </c>
      <c r="F30" s="15">
        <f t="shared" si="4"/>
        <v>0.16356199999999999</v>
      </c>
      <c r="G30" s="15">
        <f t="shared" si="5"/>
        <v>0.16356199999999999</v>
      </c>
      <c r="H30" s="63"/>
      <c r="I30" s="2"/>
      <c r="J30" s="2"/>
      <c r="K30" s="2"/>
      <c r="L30" s="2"/>
      <c r="M30" s="2"/>
      <c r="N30" s="2"/>
      <c r="O30" s="30"/>
      <c r="P30" s="2"/>
      <c r="Q30" s="2"/>
      <c r="R30" s="2"/>
      <c r="S30" s="2"/>
      <c r="T30" s="2"/>
    </row>
    <row r="31" spans="1:20" s="32" customFormat="1" x14ac:dyDescent="0.25">
      <c r="A31" s="29">
        <v>42236</v>
      </c>
      <c r="B31" s="32" t="s">
        <v>69</v>
      </c>
      <c r="C31" s="18">
        <v>0.74652777777777779</v>
      </c>
      <c r="D31" s="32">
        <v>1</v>
      </c>
      <c r="E31" s="32">
        <v>955.96</v>
      </c>
      <c r="F31" s="15">
        <f t="shared" si="4"/>
        <v>0.22929200000000002</v>
      </c>
      <c r="G31" s="15">
        <f t="shared" si="5"/>
        <v>0.22929200000000002</v>
      </c>
      <c r="H31" s="63"/>
      <c r="I31" s="2"/>
      <c r="J31" s="2"/>
      <c r="K31" s="2"/>
      <c r="L31" s="2"/>
      <c r="M31" s="2"/>
      <c r="N31" s="2"/>
      <c r="O31" s="30"/>
      <c r="P31" s="2"/>
      <c r="Q31" s="2"/>
      <c r="R31" s="2"/>
      <c r="S31" s="2"/>
      <c r="T31" s="2"/>
    </row>
    <row r="32" spans="1:20" s="32" customFormat="1" x14ac:dyDescent="0.25">
      <c r="A32" s="29">
        <v>42235</v>
      </c>
      <c r="B32" s="32" t="s">
        <v>61</v>
      </c>
      <c r="C32" s="18">
        <v>0.4458333333333333</v>
      </c>
      <c r="D32" s="32">
        <v>1</v>
      </c>
      <c r="E32" s="32">
        <v>1067.0999999999999</v>
      </c>
      <c r="F32" s="15">
        <f t="shared" si="4"/>
        <v>0.25152000000000002</v>
      </c>
      <c r="G32" s="15">
        <f t="shared" si="5"/>
        <v>0.25152000000000002</v>
      </c>
      <c r="H32" s="63"/>
      <c r="I32" s="2"/>
      <c r="J32" s="2"/>
      <c r="K32" s="2"/>
      <c r="L32" s="2"/>
      <c r="M32" s="2"/>
      <c r="N32" s="2"/>
      <c r="O32" s="30"/>
      <c r="P32" s="2"/>
      <c r="Q32" s="2"/>
      <c r="R32" s="2"/>
      <c r="S32" s="2"/>
      <c r="T32" s="2"/>
    </row>
    <row r="33" spans="1:20" s="32" customFormat="1" x14ac:dyDescent="0.25">
      <c r="A33" s="29">
        <v>42235</v>
      </c>
      <c r="B33" s="32" t="s">
        <v>61</v>
      </c>
      <c r="C33" s="18">
        <v>0.47083333333333338</v>
      </c>
      <c r="D33" s="32">
        <v>0.5</v>
      </c>
      <c r="E33" s="32">
        <v>138.01</v>
      </c>
      <c r="F33" s="15">
        <f t="shared" si="4"/>
        <v>6.5701999999999997E-2</v>
      </c>
      <c r="G33" s="15">
        <f t="shared" si="5"/>
        <v>0.13140399999999999</v>
      </c>
      <c r="H33" s="63"/>
      <c r="I33" s="2"/>
      <c r="J33" s="2"/>
      <c r="K33" s="2"/>
      <c r="L33" s="2"/>
      <c r="M33" s="2"/>
      <c r="N33" s="2"/>
      <c r="O33" s="30"/>
      <c r="P33" s="2"/>
      <c r="Q33" s="2"/>
      <c r="R33" s="2"/>
      <c r="S33" s="2"/>
      <c r="T33" s="2"/>
    </row>
    <row r="34" spans="1:20" s="32" customFormat="1" x14ac:dyDescent="0.25">
      <c r="A34" s="29">
        <v>42235</v>
      </c>
      <c r="B34" s="32" t="s">
        <v>61</v>
      </c>
      <c r="C34" s="18">
        <v>0.49444444444444446</v>
      </c>
      <c r="D34" s="32">
        <v>0.7</v>
      </c>
      <c r="E34" s="32">
        <v>986.5</v>
      </c>
      <c r="F34" s="15">
        <f t="shared" si="4"/>
        <v>0.2354</v>
      </c>
      <c r="G34" s="15">
        <f t="shared" si="5"/>
        <v>0.3362857142857143</v>
      </c>
      <c r="H34" s="63"/>
      <c r="I34" s="2"/>
      <c r="J34" s="2"/>
      <c r="K34" s="2"/>
      <c r="L34" s="2"/>
      <c r="M34" s="2"/>
      <c r="N34" s="2"/>
      <c r="O34" s="30"/>
      <c r="P34" s="2"/>
      <c r="Q34" s="2"/>
      <c r="R34" s="2"/>
      <c r="S34" s="2"/>
      <c r="T34" s="2"/>
    </row>
    <row r="35" spans="1:20" s="32" customFormat="1" x14ac:dyDescent="0.25">
      <c r="A35" s="29">
        <v>42235</v>
      </c>
      <c r="B35" s="32" t="s">
        <v>61</v>
      </c>
      <c r="C35" s="18">
        <v>0.50624999999999998</v>
      </c>
      <c r="D35" s="32">
        <v>1</v>
      </c>
      <c r="E35" s="32">
        <v>1806.9</v>
      </c>
      <c r="F35" s="15">
        <f t="shared" si="4"/>
        <v>0.39948000000000006</v>
      </c>
      <c r="G35" s="15">
        <f t="shared" si="5"/>
        <v>0.39948000000000006</v>
      </c>
      <c r="H35" s="63"/>
      <c r="I35" s="2"/>
      <c r="J35" s="2"/>
      <c r="K35" s="2"/>
      <c r="L35" s="2"/>
      <c r="M35" s="2"/>
      <c r="N35" s="2"/>
      <c r="O35" s="30"/>
      <c r="P35" s="2"/>
      <c r="Q35" s="2"/>
      <c r="R35" s="2"/>
      <c r="S35" s="2"/>
      <c r="T35" s="2"/>
    </row>
    <row r="36" spans="1:20" s="32" customFormat="1" x14ac:dyDescent="0.25">
      <c r="A36" s="29">
        <v>42235</v>
      </c>
      <c r="B36" s="32" t="s">
        <v>61</v>
      </c>
      <c r="C36" s="18">
        <v>0.52916666666666667</v>
      </c>
      <c r="D36" s="32">
        <v>1</v>
      </c>
      <c r="E36" s="32">
        <v>1432.9</v>
      </c>
      <c r="F36" s="15">
        <f t="shared" si="4"/>
        <v>0.32468000000000008</v>
      </c>
      <c r="G36" s="15">
        <f t="shared" si="5"/>
        <v>0.32468000000000008</v>
      </c>
      <c r="H36" s="63"/>
      <c r="I36" s="2"/>
      <c r="J36" s="2"/>
      <c r="K36" s="2"/>
      <c r="L36" s="2"/>
      <c r="M36" s="2"/>
      <c r="N36" s="2"/>
      <c r="O36" s="30"/>
      <c r="P36" s="2"/>
      <c r="Q36" s="2"/>
      <c r="R36" s="2"/>
      <c r="S36" s="2"/>
      <c r="T36" s="2"/>
    </row>
    <row r="37" spans="1:20" s="32" customFormat="1" x14ac:dyDescent="0.25">
      <c r="A37" s="29">
        <v>42235</v>
      </c>
      <c r="B37" s="32" t="s">
        <v>61</v>
      </c>
      <c r="C37" s="18">
        <v>0.54513888888888895</v>
      </c>
      <c r="D37" s="32">
        <v>1</v>
      </c>
      <c r="E37" s="32">
        <v>1410.3</v>
      </c>
      <c r="F37" s="15">
        <f t="shared" si="4"/>
        <v>0.32016</v>
      </c>
      <c r="G37" s="15">
        <f t="shared" si="5"/>
        <v>0.32016</v>
      </c>
      <c r="H37" s="63"/>
      <c r="I37" s="2"/>
      <c r="J37" s="2"/>
      <c r="K37" s="2"/>
      <c r="L37" s="2"/>
      <c r="M37" s="2"/>
      <c r="N37" s="2"/>
      <c r="O37" s="30"/>
      <c r="P37" s="2"/>
      <c r="Q37" s="2"/>
      <c r="R37" s="2"/>
      <c r="S37" s="2"/>
      <c r="T37" s="2"/>
    </row>
    <row r="38" spans="1:20" s="32" customFormat="1" x14ac:dyDescent="0.25">
      <c r="A38" s="29">
        <v>42235</v>
      </c>
      <c r="B38" s="32" t="s">
        <v>61</v>
      </c>
      <c r="C38" s="18">
        <v>0.55763888888888891</v>
      </c>
      <c r="D38" s="32">
        <v>1</v>
      </c>
      <c r="E38" s="32">
        <v>2076.8000000000002</v>
      </c>
      <c r="F38" s="15">
        <f t="shared" si="4"/>
        <v>0.45346000000000009</v>
      </c>
      <c r="G38" s="15">
        <f t="shared" si="5"/>
        <v>0.45346000000000009</v>
      </c>
      <c r="H38" s="63"/>
      <c r="I38" s="2"/>
      <c r="J38" s="2"/>
      <c r="K38" s="2"/>
      <c r="L38" s="2"/>
      <c r="M38" s="2"/>
      <c r="N38" s="2"/>
      <c r="O38" s="30"/>
      <c r="P38" s="2"/>
      <c r="Q38" s="2"/>
      <c r="R38" s="2"/>
      <c r="S38" s="2"/>
      <c r="T38" s="2"/>
    </row>
    <row r="39" spans="1:20" s="32" customFormat="1" x14ac:dyDescent="0.25">
      <c r="A39" s="29">
        <v>42235</v>
      </c>
      <c r="B39" s="32" t="s">
        <v>61</v>
      </c>
      <c r="C39" s="18">
        <v>0.57916666666666672</v>
      </c>
      <c r="D39" s="32">
        <v>1</v>
      </c>
      <c r="E39" s="32">
        <v>1557.6</v>
      </c>
      <c r="F39" s="15">
        <f t="shared" si="4"/>
        <v>0.34962000000000004</v>
      </c>
      <c r="G39" s="15">
        <f t="shared" si="5"/>
        <v>0.34962000000000004</v>
      </c>
      <c r="H39" s="63"/>
      <c r="I39" s="2"/>
      <c r="J39" s="2"/>
      <c r="K39" s="2"/>
      <c r="L39" s="2"/>
      <c r="M39" s="2"/>
      <c r="N39" s="2"/>
      <c r="O39" s="30"/>
      <c r="P39" s="2"/>
      <c r="Q39" s="2"/>
      <c r="R39" s="2"/>
      <c r="S39" s="2"/>
      <c r="T39" s="2"/>
    </row>
    <row r="40" spans="1:20" s="32" customFormat="1" x14ac:dyDescent="0.25">
      <c r="A40" s="29">
        <v>42235</v>
      </c>
      <c r="B40" s="32" t="s">
        <v>61</v>
      </c>
      <c r="C40" s="18">
        <v>0.58819444444444446</v>
      </c>
      <c r="D40" s="32">
        <v>1</v>
      </c>
      <c r="E40" s="32">
        <v>1603.3</v>
      </c>
      <c r="F40" s="15">
        <f t="shared" si="4"/>
        <v>0.35876000000000002</v>
      </c>
      <c r="G40" s="15">
        <f t="shared" si="5"/>
        <v>0.35876000000000002</v>
      </c>
      <c r="H40" s="63"/>
      <c r="I40" s="2"/>
      <c r="J40" s="2"/>
      <c r="K40" s="2"/>
      <c r="L40" s="2"/>
      <c r="M40" s="2"/>
      <c r="N40" s="2"/>
      <c r="O40" s="30"/>
      <c r="P40" s="2"/>
      <c r="Q40" s="2"/>
      <c r="R40" s="2"/>
      <c r="S40" s="2"/>
      <c r="T40" s="2"/>
    </row>
    <row r="41" spans="1:20" s="32" customFormat="1" x14ac:dyDescent="0.25">
      <c r="A41" s="29">
        <v>42235</v>
      </c>
      <c r="B41" s="32" t="s">
        <v>20</v>
      </c>
      <c r="C41" s="18">
        <v>0.62152777777777779</v>
      </c>
      <c r="D41" s="32">
        <v>1</v>
      </c>
      <c r="E41" s="32">
        <v>1989.8</v>
      </c>
      <c r="F41" s="15">
        <f t="shared" si="4"/>
        <v>0.43606000000000006</v>
      </c>
      <c r="G41" s="15">
        <f t="shared" si="5"/>
        <v>0.43606000000000006</v>
      </c>
      <c r="H41" s="63"/>
      <c r="I41" s="2"/>
      <c r="J41" s="2"/>
      <c r="K41" s="2"/>
      <c r="L41" s="2"/>
      <c r="M41" s="2"/>
      <c r="N41" s="2"/>
      <c r="O41" s="30"/>
      <c r="P41" s="2"/>
      <c r="Q41" s="2"/>
      <c r="R41" s="2"/>
      <c r="S41" s="2"/>
      <c r="T41" s="2"/>
    </row>
    <row r="42" spans="1:20" s="32" customFormat="1" x14ac:dyDescent="0.25">
      <c r="A42" s="29">
        <v>42235</v>
      </c>
      <c r="B42" s="32" t="s">
        <v>104</v>
      </c>
      <c r="C42" s="18">
        <v>0.75</v>
      </c>
      <c r="D42" s="32">
        <v>1</v>
      </c>
      <c r="E42" s="32">
        <v>1478.5</v>
      </c>
      <c r="F42" s="15">
        <f t="shared" si="4"/>
        <v>0.33380000000000004</v>
      </c>
      <c r="G42" s="15">
        <f t="shared" si="5"/>
        <v>0.33380000000000004</v>
      </c>
      <c r="H42" s="63"/>
      <c r="I42" s="2"/>
      <c r="J42" s="2"/>
      <c r="K42" s="2"/>
      <c r="L42" s="2"/>
      <c r="M42" s="2"/>
      <c r="N42" s="2"/>
      <c r="O42" s="30"/>
      <c r="P42" s="2"/>
      <c r="Q42" s="2"/>
      <c r="R42" s="2"/>
      <c r="S42" s="2"/>
      <c r="T42" s="2"/>
    </row>
    <row r="43" spans="1:20" s="32" customFormat="1" x14ac:dyDescent="0.25">
      <c r="A43" s="29">
        <v>42235</v>
      </c>
      <c r="B43" s="32" t="s">
        <v>18</v>
      </c>
      <c r="C43" s="32" t="s">
        <v>95</v>
      </c>
      <c r="D43" s="32">
        <v>1</v>
      </c>
      <c r="E43" s="32">
        <v>1634.3</v>
      </c>
      <c r="F43" s="15">
        <f t="shared" si="4"/>
        <v>0.36496000000000001</v>
      </c>
      <c r="G43" s="15">
        <f t="shared" si="5"/>
        <v>0.36496000000000001</v>
      </c>
      <c r="H43" s="63"/>
      <c r="I43" s="2"/>
      <c r="J43" s="2"/>
      <c r="K43" s="2"/>
      <c r="L43" s="2"/>
      <c r="M43" s="2"/>
      <c r="N43" s="2"/>
      <c r="O43" s="30"/>
      <c r="P43" s="2"/>
      <c r="Q43" s="2"/>
      <c r="R43" s="2"/>
      <c r="S43" s="2"/>
      <c r="T43" s="2"/>
    </row>
    <row r="44" spans="1:20" s="32" customFormat="1" x14ac:dyDescent="0.25">
      <c r="A44" s="70"/>
      <c r="B44" s="63"/>
      <c r="C44" s="63"/>
      <c r="D44" s="64"/>
      <c r="E44" s="63"/>
      <c r="F44" s="65"/>
      <c r="G44" s="66"/>
      <c r="H44" s="63"/>
      <c r="I44" s="2"/>
      <c r="J44" s="2"/>
      <c r="K44" s="2"/>
      <c r="L44" s="2"/>
      <c r="M44" s="2"/>
      <c r="N44" s="2"/>
      <c r="O44" s="30"/>
      <c r="P44" s="2"/>
      <c r="Q44" s="2"/>
      <c r="R44" s="2"/>
      <c r="S44" s="2"/>
      <c r="T44" s="2"/>
    </row>
    <row r="45" spans="1:20" s="32" customFormat="1" ht="15.75" thickBot="1" x14ac:dyDescent="0.3">
      <c r="A45" s="70"/>
      <c r="B45" s="63"/>
      <c r="C45" s="63"/>
      <c r="D45" s="64"/>
      <c r="E45" s="63"/>
      <c r="F45" s="65"/>
      <c r="G45" s="66"/>
      <c r="H45" s="63"/>
      <c r="I45" s="2"/>
      <c r="J45" s="2"/>
      <c r="K45" s="2"/>
      <c r="L45" s="2"/>
      <c r="M45" s="2"/>
      <c r="N45" s="2"/>
      <c r="O45" s="30"/>
      <c r="P45" s="2"/>
      <c r="Q45" s="2"/>
      <c r="R45" s="2"/>
      <c r="S45" s="2"/>
      <c r="T45" s="2"/>
    </row>
    <row r="46" spans="1:20" ht="15.75" thickTop="1" x14ac:dyDescent="0.25">
      <c r="A46" s="58"/>
      <c r="B46" s="49"/>
      <c r="C46" s="49"/>
      <c r="D46" s="49"/>
      <c r="E46" s="49"/>
      <c r="F46" s="51"/>
      <c r="G46" s="51"/>
      <c r="H46" s="49"/>
    </row>
    <row r="47" spans="1:20" x14ac:dyDescent="0.25">
      <c r="A47" s="19">
        <v>42279</v>
      </c>
      <c r="B47" t="s">
        <v>17</v>
      </c>
      <c r="C47" s="18">
        <v>0.44791666666666669</v>
      </c>
      <c r="D47">
        <v>5</v>
      </c>
      <c r="E47" s="15">
        <v>7021.3</v>
      </c>
      <c r="F47" s="15">
        <f>(E47*0.0002)-(0.0142)</f>
        <v>1.3900600000000001</v>
      </c>
      <c r="G47" s="15">
        <f>F47/D47</f>
        <v>0.27801200000000004</v>
      </c>
      <c r="H47" t="s">
        <v>47</v>
      </c>
    </row>
    <row r="48" spans="1:20" x14ac:dyDescent="0.25">
      <c r="A48" s="19">
        <v>42279</v>
      </c>
      <c r="B48" t="s">
        <v>18</v>
      </c>
      <c r="C48" s="18">
        <v>0.5</v>
      </c>
      <c r="D48">
        <v>3</v>
      </c>
      <c r="E48" s="15">
        <v>4144.3</v>
      </c>
      <c r="F48" s="15">
        <f t="shared" ref="F48:F58" si="6">(E48*0.0002)-(0.0142)</f>
        <v>0.81466000000000005</v>
      </c>
      <c r="G48" s="15">
        <f t="shared" ref="G48:G58" si="7">F48/D48</f>
        <v>0.27155333333333337</v>
      </c>
    </row>
    <row r="49" spans="1:20" x14ac:dyDescent="0.25">
      <c r="A49" s="19">
        <v>42279</v>
      </c>
      <c r="B49" t="s">
        <v>19</v>
      </c>
      <c r="C49" s="18">
        <v>0.52083333333333337</v>
      </c>
      <c r="D49">
        <v>2</v>
      </c>
      <c r="E49" s="15">
        <v>2197.9</v>
      </c>
      <c r="F49" s="15">
        <f t="shared" si="6"/>
        <v>0.42538000000000004</v>
      </c>
      <c r="G49" s="15">
        <f t="shared" si="7"/>
        <v>0.21269000000000002</v>
      </c>
    </row>
    <row r="50" spans="1:20" x14ac:dyDescent="0.25">
      <c r="A50" s="19">
        <v>42279</v>
      </c>
      <c r="B50" t="s">
        <v>20</v>
      </c>
      <c r="C50" s="18">
        <v>0.54166666666666663</v>
      </c>
      <c r="D50">
        <v>1</v>
      </c>
      <c r="E50" s="15">
        <v>1360.3</v>
      </c>
      <c r="F50" s="15">
        <f t="shared" si="6"/>
        <v>0.25786000000000003</v>
      </c>
      <c r="G50" s="15">
        <f t="shared" si="7"/>
        <v>0.25786000000000003</v>
      </c>
    </row>
    <row r="51" spans="1:20" x14ac:dyDescent="0.25">
      <c r="A51" s="19">
        <v>42279</v>
      </c>
      <c r="B51" t="s">
        <v>21</v>
      </c>
      <c r="C51" s="18">
        <v>0.57638888888888895</v>
      </c>
      <c r="D51">
        <v>1</v>
      </c>
      <c r="E51" s="15">
        <v>1482.7</v>
      </c>
      <c r="F51" s="15">
        <f t="shared" si="6"/>
        <v>0.28234000000000004</v>
      </c>
      <c r="G51" s="15">
        <f t="shared" si="7"/>
        <v>0.28234000000000004</v>
      </c>
    </row>
    <row r="52" spans="1:20" x14ac:dyDescent="0.25">
      <c r="A52" s="19">
        <v>42279</v>
      </c>
      <c r="B52" t="s">
        <v>35</v>
      </c>
      <c r="C52" s="18">
        <v>0.59027777777777779</v>
      </c>
      <c r="D52">
        <v>1</v>
      </c>
      <c r="E52" s="15">
        <v>1784.2</v>
      </c>
      <c r="F52" s="15">
        <f t="shared" si="6"/>
        <v>0.34264000000000006</v>
      </c>
      <c r="G52" s="15">
        <f t="shared" si="7"/>
        <v>0.34264000000000006</v>
      </c>
    </row>
    <row r="53" spans="1:20" x14ac:dyDescent="0.25">
      <c r="A53" s="19">
        <v>42279</v>
      </c>
      <c r="B53" t="s">
        <v>22</v>
      </c>
      <c r="C53" s="18">
        <v>0.60069444444444442</v>
      </c>
      <c r="D53">
        <v>1</v>
      </c>
      <c r="E53" s="15">
        <v>1493.9</v>
      </c>
      <c r="F53" s="15">
        <f t="shared" si="6"/>
        <v>0.28458000000000006</v>
      </c>
      <c r="G53" s="15">
        <f t="shared" si="7"/>
        <v>0.28458000000000006</v>
      </c>
    </row>
    <row r="54" spans="1:20" x14ac:dyDescent="0.25">
      <c r="A54" s="19">
        <v>42279</v>
      </c>
      <c r="B54" t="s">
        <v>23</v>
      </c>
      <c r="C54" s="18">
        <v>0.63541666666666663</v>
      </c>
      <c r="D54">
        <v>1</v>
      </c>
      <c r="E54" s="15">
        <v>1298.5</v>
      </c>
      <c r="F54" s="15">
        <f t="shared" si="6"/>
        <v>0.2455</v>
      </c>
      <c r="G54" s="15">
        <f t="shared" si="7"/>
        <v>0.2455</v>
      </c>
    </row>
    <row r="55" spans="1:20" x14ac:dyDescent="0.25">
      <c r="A55" s="19">
        <v>42279</v>
      </c>
      <c r="B55" t="s">
        <v>24</v>
      </c>
      <c r="C55" s="18">
        <v>0.64583333333333337</v>
      </c>
      <c r="D55">
        <v>1</v>
      </c>
      <c r="E55" s="15">
        <v>1299</v>
      </c>
      <c r="F55" s="15">
        <f t="shared" si="6"/>
        <v>0.24560000000000004</v>
      </c>
      <c r="G55" s="15">
        <f t="shared" si="7"/>
        <v>0.24560000000000004</v>
      </c>
    </row>
    <row r="56" spans="1:20" x14ac:dyDescent="0.25">
      <c r="A56" s="19">
        <v>42279</v>
      </c>
      <c r="B56" t="s">
        <v>25</v>
      </c>
      <c r="C56" s="18">
        <v>0.66319444444444442</v>
      </c>
      <c r="D56">
        <v>1</v>
      </c>
      <c r="E56" s="15">
        <v>2049.5</v>
      </c>
      <c r="F56" s="15">
        <f t="shared" si="6"/>
        <v>0.39570000000000005</v>
      </c>
      <c r="G56" s="15">
        <f t="shared" si="7"/>
        <v>0.39570000000000005</v>
      </c>
    </row>
    <row r="57" spans="1:20" x14ac:dyDescent="0.25">
      <c r="A57" s="19">
        <v>42279</v>
      </c>
      <c r="B57" t="s">
        <v>26</v>
      </c>
      <c r="C57" s="18">
        <v>0.67013888888888884</v>
      </c>
      <c r="D57">
        <v>1</v>
      </c>
      <c r="E57" s="15">
        <v>830.02</v>
      </c>
      <c r="F57" s="15">
        <f t="shared" si="6"/>
        <v>0.15180400000000002</v>
      </c>
      <c r="G57" s="15">
        <f t="shared" si="7"/>
        <v>0.15180400000000002</v>
      </c>
    </row>
    <row r="58" spans="1:20" x14ac:dyDescent="0.25">
      <c r="A58" s="19">
        <v>42279</v>
      </c>
      <c r="B58" t="s">
        <v>27</v>
      </c>
      <c r="C58" s="18">
        <v>0.68402777777777779</v>
      </c>
      <c r="D58">
        <v>1</v>
      </c>
      <c r="E58" s="15">
        <v>1134.4000000000001</v>
      </c>
      <c r="F58" s="15">
        <f t="shared" si="6"/>
        <v>0.21268000000000004</v>
      </c>
      <c r="G58" s="15">
        <f t="shared" si="7"/>
        <v>0.21268000000000004</v>
      </c>
    </row>
    <row r="60" spans="1:20" s="32" customFormat="1" ht="15.75" thickBot="1" x14ac:dyDescent="0.3">
      <c r="A60" s="35"/>
      <c r="B60" s="13"/>
      <c r="C60" s="13"/>
      <c r="D60" s="13"/>
      <c r="E60" s="13"/>
      <c r="F60" s="16"/>
      <c r="G60" s="16"/>
      <c r="H60" s="13"/>
      <c r="I60" s="2"/>
      <c r="J60" s="2"/>
      <c r="K60" s="2"/>
      <c r="L60" s="2"/>
      <c r="M60" s="2"/>
      <c r="N60" s="2"/>
      <c r="O60" s="30"/>
      <c r="P60" s="2"/>
      <c r="Q60" s="2"/>
      <c r="R60" s="2"/>
      <c r="S60" s="2"/>
      <c r="T60" s="2"/>
    </row>
    <row r="61" spans="1:20" s="32" customFormat="1" x14ac:dyDescent="0.25">
      <c r="A61" s="19"/>
      <c r="F61" s="15"/>
      <c r="G61" s="15"/>
      <c r="I61" s="2"/>
      <c r="J61" s="2"/>
      <c r="K61" s="2"/>
      <c r="L61" s="2"/>
      <c r="M61" s="2"/>
      <c r="N61" s="2"/>
      <c r="O61" s="30"/>
      <c r="P61" s="2"/>
      <c r="Q61" s="2"/>
      <c r="R61" s="2"/>
      <c r="S61" s="2"/>
      <c r="T61" s="2"/>
    </row>
    <row r="62" spans="1:20" s="32" customFormat="1" x14ac:dyDescent="0.25">
      <c r="A62" s="19">
        <v>42291</v>
      </c>
      <c r="B62" s="32" t="s">
        <v>29</v>
      </c>
      <c r="C62" s="18">
        <v>0.44791666666666669</v>
      </c>
      <c r="D62" s="32">
        <v>1</v>
      </c>
      <c r="E62" s="32">
        <v>1012.3</v>
      </c>
      <c r="F62" s="15">
        <f>(E62*0.0002)-(0.0142)</f>
        <v>0.18826000000000001</v>
      </c>
      <c r="G62" s="15">
        <f>F62/D62</f>
        <v>0.18826000000000001</v>
      </c>
      <c r="H62" s="32" t="s">
        <v>47</v>
      </c>
      <c r="I62" s="2"/>
      <c r="J62" s="2"/>
      <c r="K62" s="2"/>
      <c r="L62" s="2"/>
      <c r="M62" s="2"/>
      <c r="N62" s="2"/>
      <c r="O62" s="30"/>
      <c r="P62" s="2"/>
      <c r="Q62" s="2"/>
      <c r="R62" s="2"/>
      <c r="S62" s="2"/>
      <c r="T62" s="2"/>
    </row>
    <row r="63" spans="1:20" s="32" customFormat="1" x14ac:dyDescent="0.25">
      <c r="A63" s="19">
        <v>42291</v>
      </c>
      <c r="B63" s="32" t="s">
        <v>30</v>
      </c>
      <c r="C63" s="18">
        <v>0.46875</v>
      </c>
      <c r="D63" s="32">
        <v>1</v>
      </c>
      <c r="E63" s="32">
        <v>1391.9</v>
      </c>
      <c r="F63" s="15">
        <f t="shared" ref="F63:F74" si="8">(E63*0.0002)-(0.0142)</f>
        <v>0.26418000000000003</v>
      </c>
      <c r="G63" s="15">
        <f t="shared" ref="G63:G74" si="9">F63/D63</f>
        <v>0.26418000000000003</v>
      </c>
      <c r="H63" s="32" t="s">
        <v>60</v>
      </c>
      <c r="I63" s="2"/>
      <c r="J63" s="2"/>
      <c r="K63" s="2"/>
      <c r="L63" s="2"/>
      <c r="M63" s="2"/>
      <c r="N63" s="2"/>
      <c r="O63" s="30"/>
      <c r="P63" s="2"/>
      <c r="Q63" s="2"/>
      <c r="R63" s="2"/>
      <c r="S63" s="2"/>
      <c r="T63" s="2"/>
    </row>
    <row r="64" spans="1:20" s="32" customFormat="1" x14ac:dyDescent="0.25">
      <c r="A64" s="19">
        <v>42291</v>
      </c>
      <c r="B64" s="32" t="s">
        <v>31</v>
      </c>
      <c r="C64" s="18">
        <v>0.47916666666666669</v>
      </c>
      <c r="D64" s="32">
        <v>1</v>
      </c>
      <c r="E64" s="32">
        <v>934.52</v>
      </c>
      <c r="F64" s="15">
        <f t="shared" si="8"/>
        <v>0.17270400000000002</v>
      </c>
      <c r="G64" s="15">
        <f t="shared" si="9"/>
        <v>0.17270400000000002</v>
      </c>
      <c r="I64" s="2"/>
      <c r="J64" s="2"/>
      <c r="K64" s="2"/>
      <c r="L64" s="2"/>
      <c r="M64" s="2"/>
      <c r="N64" s="2"/>
      <c r="O64" s="30"/>
      <c r="P64" s="2"/>
      <c r="Q64" s="2"/>
      <c r="R64" s="2"/>
      <c r="S64" s="2"/>
      <c r="T64" s="2"/>
    </row>
    <row r="65" spans="1:24" s="32" customFormat="1" x14ac:dyDescent="0.25">
      <c r="A65" s="19">
        <v>42291</v>
      </c>
      <c r="B65" s="32" t="s">
        <v>32</v>
      </c>
      <c r="C65" s="18">
        <v>0.48958333333333331</v>
      </c>
      <c r="D65" s="32">
        <v>1</v>
      </c>
      <c r="E65" s="32">
        <v>1938.6</v>
      </c>
      <c r="F65" s="15">
        <f t="shared" si="8"/>
        <v>0.37352000000000002</v>
      </c>
      <c r="G65" s="15">
        <f t="shared" si="9"/>
        <v>0.37352000000000002</v>
      </c>
      <c r="I65" s="2"/>
      <c r="J65" s="2"/>
      <c r="K65" s="2"/>
      <c r="L65" s="2"/>
      <c r="M65" s="2"/>
      <c r="N65" s="2"/>
      <c r="O65" s="30"/>
      <c r="P65" s="2"/>
      <c r="Q65" s="2"/>
      <c r="R65" s="2"/>
      <c r="S65" s="2"/>
      <c r="T65" s="2"/>
    </row>
    <row r="66" spans="1:24" s="32" customFormat="1" x14ac:dyDescent="0.25">
      <c r="A66" s="19">
        <v>42291</v>
      </c>
      <c r="B66" s="32" t="s">
        <v>33</v>
      </c>
      <c r="C66" s="18">
        <v>0.5</v>
      </c>
      <c r="D66" s="32">
        <v>1</v>
      </c>
      <c r="E66" s="32">
        <v>851.64</v>
      </c>
      <c r="F66" s="15">
        <f t="shared" si="8"/>
        <v>0.15612800000000002</v>
      </c>
      <c r="G66" s="15">
        <f t="shared" si="9"/>
        <v>0.15612800000000002</v>
      </c>
      <c r="I66" s="2"/>
      <c r="J66" s="2"/>
      <c r="K66" s="2"/>
      <c r="L66" s="2"/>
      <c r="M66" s="2"/>
      <c r="N66" s="2"/>
      <c r="O66" s="30"/>
      <c r="P66" s="2"/>
      <c r="Q66" s="2"/>
      <c r="R66" s="2"/>
      <c r="S66" s="2"/>
      <c r="T66" s="2"/>
    </row>
    <row r="67" spans="1:24" s="32" customFormat="1" x14ac:dyDescent="0.25">
      <c r="A67" s="19">
        <v>42291</v>
      </c>
      <c r="B67" s="32" t="s">
        <v>27</v>
      </c>
      <c r="C67" s="18">
        <v>0.51041666666666663</v>
      </c>
      <c r="D67" s="32">
        <v>1</v>
      </c>
      <c r="E67" s="32">
        <v>1489.9</v>
      </c>
      <c r="F67" s="15">
        <f t="shared" si="8"/>
        <v>0.28378000000000003</v>
      </c>
      <c r="G67" s="15">
        <f t="shared" si="9"/>
        <v>0.28378000000000003</v>
      </c>
      <c r="I67" s="2"/>
      <c r="J67" s="2"/>
      <c r="K67" s="2"/>
      <c r="L67" s="2"/>
      <c r="M67" s="2"/>
      <c r="N67" s="2"/>
      <c r="O67" s="30"/>
      <c r="P67" s="2"/>
      <c r="Q67" s="2"/>
      <c r="R67" s="2"/>
      <c r="S67" s="2"/>
      <c r="T67" s="2"/>
    </row>
    <row r="68" spans="1:24" s="32" customFormat="1" x14ac:dyDescent="0.25">
      <c r="A68" s="19">
        <v>42291</v>
      </c>
      <c r="B68" s="32" t="s">
        <v>17</v>
      </c>
      <c r="C68" s="18">
        <v>0.55208333333333337</v>
      </c>
      <c r="D68" s="32">
        <v>1</v>
      </c>
      <c r="E68" s="32">
        <v>1593.8</v>
      </c>
      <c r="F68" s="15">
        <f t="shared" si="8"/>
        <v>0.30456</v>
      </c>
      <c r="G68" s="15">
        <f t="shared" si="9"/>
        <v>0.30456</v>
      </c>
      <c r="I68" s="2"/>
      <c r="J68" s="2"/>
      <c r="K68" s="2"/>
      <c r="L68" s="2"/>
      <c r="M68" s="2"/>
      <c r="N68" s="2"/>
      <c r="O68" s="30"/>
      <c r="P68" s="2"/>
      <c r="Q68" s="2"/>
      <c r="R68" s="2"/>
      <c r="S68" s="2"/>
      <c r="T68" s="2"/>
    </row>
    <row r="69" spans="1:24" s="32" customFormat="1" x14ac:dyDescent="0.25">
      <c r="A69" s="19">
        <v>42291</v>
      </c>
      <c r="B69" s="32" t="s">
        <v>18</v>
      </c>
      <c r="C69" s="18">
        <v>0.61458333333333337</v>
      </c>
      <c r="D69" s="32">
        <v>1</v>
      </c>
      <c r="E69" s="32">
        <v>1307</v>
      </c>
      <c r="F69" s="15">
        <f t="shared" si="8"/>
        <v>0.24720000000000003</v>
      </c>
      <c r="G69" s="15">
        <f t="shared" si="9"/>
        <v>0.24720000000000003</v>
      </c>
      <c r="I69" s="2"/>
      <c r="J69" s="2"/>
      <c r="K69" s="2"/>
      <c r="L69" s="2"/>
      <c r="M69" s="2"/>
      <c r="N69" s="2"/>
      <c r="O69" s="30"/>
      <c r="P69" s="2"/>
      <c r="Q69" s="2"/>
      <c r="R69" s="2"/>
      <c r="S69" s="2"/>
      <c r="T69" s="2"/>
    </row>
    <row r="70" spans="1:24" s="32" customFormat="1" x14ac:dyDescent="0.25">
      <c r="A70" s="19">
        <v>42291</v>
      </c>
      <c r="B70" s="32" t="s">
        <v>19</v>
      </c>
      <c r="C70" s="18">
        <v>0.625</v>
      </c>
      <c r="D70" s="32">
        <v>1</v>
      </c>
      <c r="E70" s="32">
        <v>1037.2</v>
      </c>
      <c r="F70" s="15">
        <f t="shared" si="8"/>
        <v>0.19324000000000002</v>
      </c>
      <c r="G70" s="15">
        <f t="shared" si="9"/>
        <v>0.19324000000000002</v>
      </c>
      <c r="I70" s="2"/>
      <c r="J70" s="2"/>
      <c r="K70" s="2"/>
      <c r="L70" s="2"/>
      <c r="M70" s="2"/>
      <c r="N70" s="2"/>
      <c r="O70" s="30"/>
      <c r="P70" s="2"/>
      <c r="Q70" s="2"/>
      <c r="R70" s="2"/>
      <c r="S70" s="2"/>
      <c r="T70" s="2"/>
    </row>
    <row r="71" spans="1:24" s="32" customFormat="1" x14ac:dyDescent="0.25">
      <c r="A71" s="19">
        <v>42291</v>
      </c>
      <c r="B71" s="32" t="s">
        <v>20</v>
      </c>
      <c r="C71" s="18">
        <v>0.63541666666666663</v>
      </c>
      <c r="D71" s="32">
        <v>1</v>
      </c>
      <c r="E71" s="32">
        <v>1457.6</v>
      </c>
      <c r="F71" s="15">
        <f t="shared" si="8"/>
        <v>0.27732000000000001</v>
      </c>
      <c r="G71" s="15">
        <f t="shared" si="9"/>
        <v>0.27732000000000001</v>
      </c>
      <c r="I71" s="2"/>
      <c r="J71" s="2"/>
      <c r="K71" s="2"/>
      <c r="L71" s="2"/>
      <c r="M71" s="2"/>
      <c r="N71" s="2"/>
      <c r="O71" s="30"/>
      <c r="P71" s="2"/>
      <c r="Q71" s="2"/>
      <c r="R71" s="2"/>
      <c r="S71" s="2"/>
      <c r="T71" s="2"/>
    </row>
    <row r="72" spans="1:24" s="32" customFormat="1" x14ac:dyDescent="0.25">
      <c r="A72" s="19">
        <v>42291</v>
      </c>
      <c r="B72" s="32" t="s">
        <v>21</v>
      </c>
      <c r="C72" s="18">
        <v>0.67361111111111116</v>
      </c>
      <c r="D72" s="32">
        <v>1</v>
      </c>
      <c r="E72" s="32">
        <v>1144.0999999999999</v>
      </c>
      <c r="F72" s="15">
        <f t="shared" si="8"/>
        <v>0.21462000000000001</v>
      </c>
      <c r="G72" s="15">
        <f t="shared" si="9"/>
        <v>0.21462000000000001</v>
      </c>
      <c r="I72" s="2"/>
      <c r="J72" s="2"/>
      <c r="K72" s="2"/>
      <c r="L72" s="2"/>
      <c r="M72" s="2"/>
      <c r="N72" s="2"/>
      <c r="O72" s="30"/>
      <c r="P72" s="2"/>
      <c r="Q72" s="2"/>
      <c r="R72" s="2"/>
      <c r="S72" s="2"/>
      <c r="T72" s="2"/>
    </row>
    <row r="73" spans="1:24" s="32" customFormat="1" x14ac:dyDescent="0.25">
      <c r="A73" s="19">
        <v>42291</v>
      </c>
      <c r="B73" s="32" t="s">
        <v>35</v>
      </c>
      <c r="C73" s="18">
        <v>0.6875</v>
      </c>
      <c r="D73" s="32">
        <v>1</v>
      </c>
      <c r="E73" s="32">
        <v>1211.9000000000001</v>
      </c>
      <c r="F73" s="15">
        <f t="shared" si="8"/>
        <v>0.22818000000000005</v>
      </c>
      <c r="G73" s="15">
        <f t="shared" si="9"/>
        <v>0.22818000000000005</v>
      </c>
      <c r="I73" s="2"/>
      <c r="J73" s="2"/>
      <c r="K73" s="2"/>
      <c r="L73" s="2"/>
      <c r="M73" s="2"/>
      <c r="N73" s="2"/>
      <c r="O73" s="30"/>
      <c r="P73" s="2"/>
      <c r="Q73" s="2"/>
      <c r="R73" s="2"/>
      <c r="S73" s="2"/>
      <c r="T73" s="2"/>
    </row>
    <row r="74" spans="1:24" s="32" customFormat="1" x14ac:dyDescent="0.25">
      <c r="A74" s="19">
        <v>42291</v>
      </c>
      <c r="B74" s="32" t="s">
        <v>22</v>
      </c>
      <c r="C74" s="18">
        <v>0.69791666666666663</v>
      </c>
      <c r="D74" s="32">
        <v>1</v>
      </c>
      <c r="E74" s="32">
        <v>1297.4000000000001</v>
      </c>
      <c r="F74" s="15">
        <f t="shared" si="8"/>
        <v>0.24528000000000005</v>
      </c>
      <c r="G74" s="15">
        <f t="shared" si="9"/>
        <v>0.24528000000000005</v>
      </c>
      <c r="I74" s="2"/>
      <c r="J74" s="2"/>
      <c r="K74" s="2"/>
      <c r="L74" s="2"/>
      <c r="M74" s="2"/>
      <c r="N74" s="2"/>
      <c r="O74" s="30"/>
      <c r="P74" s="2"/>
      <c r="Q74" s="2"/>
      <c r="R74" s="2"/>
      <c r="S74" s="2"/>
      <c r="T74" s="2"/>
    </row>
    <row r="75" spans="1:24" s="32" customFormat="1" x14ac:dyDescent="0.25">
      <c r="A75" s="19"/>
      <c r="F75" s="15"/>
      <c r="G75" s="15"/>
      <c r="I75" s="2"/>
      <c r="J75" s="2"/>
      <c r="K75" s="2"/>
      <c r="L75" s="2"/>
      <c r="M75" s="2"/>
      <c r="N75" s="2"/>
      <c r="O75" s="30"/>
      <c r="P75" s="2"/>
      <c r="Q75" s="2"/>
      <c r="R75" s="2"/>
      <c r="S75" s="2"/>
      <c r="T75" s="2"/>
    </row>
    <row r="76" spans="1:24" ht="15.75" thickBot="1" x14ac:dyDescent="0.3">
      <c r="A76" s="35"/>
      <c r="B76" s="13"/>
      <c r="C76" s="13"/>
      <c r="D76" s="13"/>
      <c r="E76" s="13"/>
      <c r="F76" s="16"/>
      <c r="G76" s="16"/>
      <c r="H76" s="13"/>
    </row>
    <row r="77" spans="1:24" x14ac:dyDescent="0.25">
      <c r="B77" s="32"/>
      <c r="C77" s="32"/>
      <c r="D77" s="32"/>
      <c r="E77" s="32"/>
      <c r="H77" s="32"/>
      <c r="U77" s="32"/>
      <c r="V77" s="32"/>
      <c r="W77" s="32"/>
      <c r="X77" s="32"/>
    </row>
    <row r="78" spans="1:24" x14ac:dyDescent="0.25">
      <c r="A78" s="19">
        <v>42305</v>
      </c>
      <c r="B78" s="32" t="s">
        <v>29</v>
      </c>
      <c r="C78" s="18">
        <v>0.41666666666666669</v>
      </c>
      <c r="D78" s="32">
        <v>1</v>
      </c>
      <c r="E78" s="15">
        <v>1269</v>
      </c>
      <c r="F78" s="15">
        <f>(E78*0.0002)+(0.0262)</f>
        <v>0.28000000000000003</v>
      </c>
      <c r="G78" s="15">
        <f>F78/D78</f>
        <v>0.28000000000000003</v>
      </c>
      <c r="H78" t="s">
        <v>52</v>
      </c>
      <c r="U78" s="32"/>
      <c r="V78" s="32"/>
      <c r="W78" s="32"/>
      <c r="X78" s="32"/>
    </row>
    <row r="79" spans="1:24" x14ac:dyDescent="0.25">
      <c r="A79" s="19">
        <v>42305</v>
      </c>
      <c r="B79" s="32" t="s">
        <v>30</v>
      </c>
      <c r="C79" s="18">
        <v>0.42708333333333331</v>
      </c>
      <c r="D79" s="32">
        <v>1</v>
      </c>
      <c r="E79" s="15">
        <v>1532</v>
      </c>
      <c r="F79" s="15">
        <f t="shared" ref="F79:F90" si="10">(E79*0.0002)+(0.0262)</f>
        <v>0.33260000000000001</v>
      </c>
      <c r="G79" s="15">
        <f t="shared" ref="G79:G89" si="11">F79/D79</f>
        <v>0.33260000000000001</v>
      </c>
      <c r="H79" s="32"/>
      <c r="U79" s="32"/>
      <c r="V79" s="32"/>
      <c r="W79" s="32"/>
      <c r="X79" s="32"/>
    </row>
    <row r="80" spans="1:24" x14ac:dyDescent="0.25">
      <c r="A80" s="19">
        <v>42305</v>
      </c>
      <c r="B80" s="32" t="s">
        <v>31</v>
      </c>
      <c r="C80" s="18">
        <v>0.4375</v>
      </c>
      <c r="D80" s="32">
        <v>1</v>
      </c>
      <c r="E80" s="15">
        <v>2189.9</v>
      </c>
      <c r="F80" s="15">
        <f t="shared" si="10"/>
        <v>0.46418000000000004</v>
      </c>
      <c r="G80" s="15">
        <f t="shared" si="11"/>
        <v>0.46418000000000004</v>
      </c>
      <c r="H80" s="32"/>
      <c r="U80" s="32"/>
      <c r="V80" s="32"/>
      <c r="W80" s="32"/>
      <c r="X80" s="32"/>
    </row>
    <row r="81" spans="1:24" x14ac:dyDescent="0.25">
      <c r="A81" s="19">
        <v>42305</v>
      </c>
      <c r="B81" s="32" t="s">
        <v>32</v>
      </c>
      <c r="C81" s="18">
        <v>0.44791666666666669</v>
      </c>
      <c r="D81" s="32">
        <v>1</v>
      </c>
      <c r="E81" s="15">
        <v>3002.9</v>
      </c>
      <c r="F81" s="15">
        <f t="shared" si="10"/>
        <v>0.62678</v>
      </c>
      <c r="G81" s="15">
        <f t="shared" si="11"/>
        <v>0.62678</v>
      </c>
      <c r="H81" s="32"/>
      <c r="U81" s="32"/>
      <c r="V81" s="32"/>
      <c r="W81" s="32"/>
      <c r="X81" s="32"/>
    </row>
    <row r="82" spans="1:24" x14ac:dyDescent="0.25">
      <c r="A82" s="19">
        <v>42305</v>
      </c>
      <c r="B82" s="32" t="s">
        <v>33</v>
      </c>
      <c r="C82" s="18">
        <v>0.4548611111111111</v>
      </c>
      <c r="D82" s="32">
        <v>1</v>
      </c>
      <c r="E82" s="15">
        <v>1496.8</v>
      </c>
      <c r="F82" s="15">
        <f t="shared" si="10"/>
        <v>0.32556000000000002</v>
      </c>
      <c r="G82" s="15">
        <f t="shared" si="11"/>
        <v>0.32556000000000002</v>
      </c>
      <c r="H82" s="32"/>
      <c r="U82" s="32"/>
      <c r="V82" s="32"/>
      <c r="W82" s="32"/>
      <c r="X82" s="32"/>
    </row>
    <row r="83" spans="1:24" x14ac:dyDescent="0.25">
      <c r="A83" s="19">
        <v>42305</v>
      </c>
      <c r="B83" s="32" t="s">
        <v>27</v>
      </c>
      <c r="C83" s="18">
        <v>0.46875</v>
      </c>
      <c r="D83" s="32">
        <v>1</v>
      </c>
      <c r="E83" s="15">
        <v>2438.1</v>
      </c>
      <c r="F83" s="15">
        <f t="shared" si="10"/>
        <v>0.51381999999999994</v>
      </c>
      <c r="G83" s="15">
        <f t="shared" si="11"/>
        <v>0.51381999999999994</v>
      </c>
      <c r="H83" s="32"/>
      <c r="U83" s="32"/>
      <c r="V83" s="32"/>
      <c r="W83" s="32"/>
      <c r="X83" s="32"/>
    </row>
    <row r="84" spans="1:24" x14ac:dyDescent="0.25">
      <c r="A84" s="19">
        <v>42305</v>
      </c>
      <c r="B84" s="32" t="s">
        <v>17</v>
      </c>
      <c r="C84" s="18">
        <v>0.51041666666666663</v>
      </c>
      <c r="D84" s="32">
        <v>1</v>
      </c>
      <c r="E84" s="15">
        <v>2661.3</v>
      </c>
      <c r="F84" s="15">
        <f t="shared" si="10"/>
        <v>0.55846000000000007</v>
      </c>
      <c r="G84" s="15">
        <f t="shared" si="11"/>
        <v>0.55846000000000007</v>
      </c>
      <c r="H84" s="32"/>
      <c r="U84" s="32"/>
      <c r="V84" s="32"/>
      <c r="W84" s="32"/>
      <c r="X84" s="32"/>
    </row>
    <row r="85" spans="1:24" x14ac:dyDescent="0.25">
      <c r="A85" s="19">
        <v>42305</v>
      </c>
      <c r="B85" s="32" t="s">
        <v>18</v>
      </c>
      <c r="C85" s="18">
        <v>0.52430555555555558</v>
      </c>
      <c r="D85" s="32">
        <v>1</v>
      </c>
      <c r="E85" s="15">
        <v>1940.6</v>
      </c>
      <c r="F85" s="15">
        <f t="shared" si="10"/>
        <v>0.41432000000000002</v>
      </c>
      <c r="G85" s="15">
        <f t="shared" si="11"/>
        <v>0.41432000000000002</v>
      </c>
      <c r="H85" s="32"/>
      <c r="U85" s="32"/>
      <c r="V85" s="32"/>
      <c r="W85" s="32"/>
      <c r="X85" s="32"/>
    </row>
    <row r="86" spans="1:24" x14ac:dyDescent="0.25">
      <c r="A86" s="19">
        <v>42305</v>
      </c>
      <c r="B86" s="32" t="s">
        <v>19</v>
      </c>
      <c r="C86" s="18">
        <v>0.53472222222222221</v>
      </c>
      <c r="D86" s="32">
        <v>1</v>
      </c>
      <c r="E86" s="15">
        <v>1884.8</v>
      </c>
      <c r="F86" s="15">
        <f t="shared" si="10"/>
        <v>0.40316000000000002</v>
      </c>
      <c r="G86" s="15">
        <f t="shared" si="11"/>
        <v>0.40316000000000002</v>
      </c>
      <c r="H86" s="32"/>
      <c r="U86" s="32"/>
      <c r="V86" s="32"/>
      <c r="W86" s="32"/>
      <c r="X86" s="32"/>
    </row>
    <row r="87" spans="1:24" x14ac:dyDescent="0.25">
      <c r="A87" s="19">
        <v>42305</v>
      </c>
      <c r="B87" s="32" t="s">
        <v>20</v>
      </c>
      <c r="C87" s="18">
        <v>0.55208333333333337</v>
      </c>
      <c r="D87" s="32">
        <v>1</v>
      </c>
      <c r="E87" s="15">
        <v>2492.8000000000002</v>
      </c>
      <c r="F87" s="15">
        <f t="shared" si="10"/>
        <v>0.52476000000000012</v>
      </c>
      <c r="G87" s="15">
        <f t="shared" si="11"/>
        <v>0.52476000000000012</v>
      </c>
      <c r="H87" s="32"/>
      <c r="U87" s="32"/>
      <c r="V87" s="32"/>
      <c r="W87" s="32"/>
      <c r="X87" s="32"/>
    </row>
    <row r="88" spans="1:24" x14ac:dyDescent="0.25">
      <c r="A88" s="19">
        <v>42305</v>
      </c>
      <c r="B88" s="32" t="s">
        <v>21</v>
      </c>
      <c r="C88" s="18">
        <v>0.59027777777777779</v>
      </c>
      <c r="D88" s="32">
        <v>1</v>
      </c>
      <c r="E88" s="15">
        <v>2403.9</v>
      </c>
      <c r="F88" s="15">
        <f t="shared" si="10"/>
        <v>0.50697999999999999</v>
      </c>
      <c r="G88" s="15">
        <f t="shared" si="11"/>
        <v>0.50697999999999999</v>
      </c>
      <c r="H88" s="32"/>
      <c r="U88" s="32"/>
      <c r="V88" s="32"/>
      <c r="W88" s="32"/>
      <c r="X88" s="32"/>
    </row>
    <row r="89" spans="1:24" x14ac:dyDescent="0.25">
      <c r="A89" s="19">
        <v>42305</v>
      </c>
      <c r="B89" s="32" t="s">
        <v>35</v>
      </c>
      <c r="C89" s="18">
        <v>0.61111111111111105</v>
      </c>
      <c r="D89" s="32">
        <v>1</v>
      </c>
      <c r="E89" s="15">
        <v>978.44</v>
      </c>
      <c r="F89" s="15">
        <f t="shared" si="10"/>
        <v>0.22188800000000003</v>
      </c>
      <c r="G89" s="15">
        <f t="shared" si="11"/>
        <v>0.22188800000000003</v>
      </c>
      <c r="H89" s="32"/>
      <c r="U89" s="32"/>
      <c r="V89" s="32"/>
      <c r="W89" s="32"/>
      <c r="X89" s="32"/>
    </row>
    <row r="90" spans="1:24" x14ac:dyDescent="0.25">
      <c r="A90" s="19">
        <v>42305</v>
      </c>
      <c r="B90" s="32" t="s">
        <v>22</v>
      </c>
      <c r="C90" s="18">
        <v>0.62152777777777779</v>
      </c>
      <c r="D90" s="32">
        <v>1</v>
      </c>
      <c r="E90" s="15">
        <v>2226</v>
      </c>
      <c r="F90" s="15">
        <f t="shared" si="10"/>
        <v>0.47140000000000004</v>
      </c>
      <c r="G90" s="15">
        <f t="shared" ref="G90" si="12">F90/D90</f>
        <v>0.47140000000000004</v>
      </c>
      <c r="H90" s="32"/>
      <c r="U90" s="32"/>
      <c r="V90" s="32"/>
      <c r="W90" s="32"/>
      <c r="X90" s="32"/>
    </row>
    <row r="91" spans="1:24" x14ac:dyDescent="0.25">
      <c r="B91" s="32"/>
      <c r="C91" s="32"/>
      <c r="D91" s="32"/>
      <c r="E91" s="32"/>
      <c r="H91" s="32"/>
      <c r="U91" s="32"/>
      <c r="V91" s="32"/>
      <c r="W91" s="32"/>
      <c r="X91" s="32"/>
    </row>
    <row r="92" spans="1:24" ht="15.75" thickBot="1" x14ac:dyDescent="0.3">
      <c r="A92" s="35"/>
      <c r="B92" s="13"/>
      <c r="C92" s="13"/>
      <c r="D92" s="13"/>
      <c r="E92" s="13"/>
      <c r="F92" s="16"/>
      <c r="G92" s="16"/>
      <c r="H92" s="13"/>
    </row>
    <row r="94" spans="1:24" x14ac:dyDescent="0.25">
      <c r="A94" s="19">
        <v>42326</v>
      </c>
      <c r="B94" s="32" t="s">
        <v>23</v>
      </c>
      <c r="C94" s="18">
        <v>0.42708333333333331</v>
      </c>
      <c r="D94" s="32">
        <v>5</v>
      </c>
      <c r="E94" s="15">
        <v>5502.3</v>
      </c>
      <c r="F94" s="15">
        <f>(E94*0.0002)+(0.0022)</f>
        <v>1.10266</v>
      </c>
      <c r="G94" s="15">
        <f>F94/D94</f>
        <v>0.22053200000000001</v>
      </c>
      <c r="H94" t="s">
        <v>54</v>
      </c>
    </row>
    <row r="95" spans="1:24" x14ac:dyDescent="0.25">
      <c r="A95" s="19">
        <v>42326</v>
      </c>
      <c r="B95" s="32" t="s">
        <v>24</v>
      </c>
      <c r="C95" s="18">
        <v>0.4375</v>
      </c>
      <c r="D95" s="32">
        <v>5</v>
      </c>
      <c r="E95" s="15">
        <v>7662.4</v>
      </c>
      <c r="F95" s="15">
        <f t="shared" ref="F95:F106" si="13">(E95*0.0002)+(0.0022)</f>
        <v>1.53468</v>
      </c>
      <c r="G95" s="15">
        <f t="shared" ref="G95:G106" si="14">F95/D95</f>
        <v>0.30693599999999999</v>
      </c>
    </row>
    <row r="96" spans="1:24" x14ac:dyDescent="0.25">
      <c r="A96" s="19">
        <v>42326</v>
      </c>
      <c r="B96" s="32" t="s">
        <v>34</v>
      </c>
      <c r="C96" s="18">
        <v>0.44791666666666669</v>
      </c>
      <c r="D96" s="32">
        <v>5</v>
      </c>
      <c r="E96" s="15">
        <v>5902.3</v>
      </c>
      <c r="F96" s="15">
        <f t="shared" si="13"/>
        <v>1.18266</v>
      </c>
      <c r="G96" s="15">
        <f t="shared" si="14"/>
        <v>0.23653200000000002</v>
      </c>
    </row>
    <row r="97" spans="1:8" x14ac:dyDescent="0.25">
      <c r="A97" s="19">
        <v>42326</v>
      </c>
      <c r="B97" s="32" t="s">
        <v>25</v>
      </c>
      <c r="C97" s="18">
        <v>0.45833333333333331</v>
      </c>
      <c r="D97" s="32">
        <v>1</v>
      </c>
      <c r="E97" s="15">
        <v>1507.9</v>
      </c>
      <c r="F97" s="15">
        <f t="shared" si="13"/>
        <v>0.30377999999999999</v>
      </c>
      <c r="G97" s="15">
        <f t="shared" si="14"/>
        <v>0.30377999999999999</v>
      </c>
    </row>
    <row r="98" spans="1:8" x14ac:dyDescent="0.25">
      <c r="A98" s="19">
        <v>42326</v>
      </c>
      <c r="B98" s="32" t="s">
        <v>26</v>
      </c>
      <c r="C98" s="18">
        <v>0.46527777777777773</v>
      </c>
      <c r="D98" s="32">
        <v>1</v>
      </c>
      <c r="E98" s="15">
        <v>670.95</v>
      </c>
      <c r="F98" s="15">
        <f t="shared" si="13"/>
        <v>0.13639000000000001</v>
      </c>
      <c r="G98" s="15">
        <f t="shared" si="14"/>
        <v>0.13639000000000001</v>
      </c>
    </row>
    <row r="99" spans="1:8" x14ac:dyDescent="0.25">
      <c r="A99" s="19">
        <v>42326</v>
      </c>
      <c r="B99" s="32" t="s">
        <v>27</v>
      </c>
      <c r="C99" s="18">
        <v>0.47569444444444442</v>
      </c>
      <c r="D99" s="32">
        <v>1</v>
      </c>
      <c r="E99" s="15">
        <v>1224.0999999999999</v>
      </c>
      <c r="F99" s="15">
        <f t="shared" si="13"/>
        <v>0.24701999999999999</v>
      </c>
      <c r="G99" s="15">
        <f t="shared" si="14"/>
        <v>0.24701999999999999</v>
      </c>
    </row>
    <row r="100" spans="1:8" x14ac:dyDescent="0.25">
      <c r="A100" s="19">
        <v>42326</v>
      </c>
      <c r="B100" s="32" t="s">
        <v>17</v>
      </c>
      <c r="C100" s="18">
        <v>0.51736111111111105</v>
      </c>
      <c r="D100" s="32">
        <v>1</v>
      </c>
      <c r="E100" s="15">
        <v>1222.8</v>
      </c>
      <c r="F100" s="15">
        <f t="shared" si="13"/>
        <v>0.24676000000000001</v>
      </c>
      <c r="G100" s="15">
        <f t="shared" si="14"/>
        <v>0.24676000000000001</v>
      </c>
    </row>
    <row r="101" spans="1:8" x14ac:dyDescent="0.25">
      <c r="A101" s="19">
        <v>42326</v>
      </c>
      <c r="B101" s="32" t="s">
        <v>18</v>
      </c>
      <c r="C101" s="18">
        <v>0.56597222222222221</v>
      </c>
      <c r="D101" s="32">
        <v>1</v>
      </c>
      <c r="E101" s="15">
        <v>1020.7</v>
      </c>
      <c r="F101" s="15">
        <f t="shared" si="13"/>
        <v>0.20634000000000002</v>
      </c>
      <c r="G101" s="15">
        <f t="shared" si="14"/>
        <v>0.20634000000000002</v>
      </c>
    </row>
    <row r="102" spans="1:8" x14ac:dyDescent="0.25">
      <c r="A102" s="19">
        <v>42326</v>
      </c>
      <c r="B102" s="32" t="s">
        <v>19</v>
      </c>
      <c r="C102" s="18">
        <v>0.53819444444444442</v>
      </c>
      <c r="D102" s="32">
        <v>1</v>
      </c>
      <c r="E102" s="15">
        <v>984.37</v>
      </c>
      <c r="F102" s="15">
        <f t="shared" si="13"/>
        <v>0.19907400000000003</v>
      </c>
      <c r="G102" s="15">
        <f t="shared" si="14"/>
        <v>0.19907400000000003</v>
      </c>
    </row>
    <row r="103" spans="1:8" x14ac:dyDescent="0.25">
      <c r="A103" s="19">
        <v>42326</v>
      </c>
      <c r="B103" s="32" t="s">
        <v>20</v>
      </c>
      <c r="C103" s="18">
        <v>0.55208333333333337</v>
      </c>
      <c r="D103" s="32">
        <v>1</v>
      </c>
      <c r="E103" s="15">
        <v>1004.8</v>
      </c>
      <c r="F103" s="15">
        <f t="shared" si="13"/>
        <v>0.20316000000000001</v>
      </c>
      <c r="G103" s="15">
        <f t="shared" si="14"/>
        <v>0.20316000000000001</v>
      </c>
    </row>
    <row r="104" spans="1:8" x14ac:dyDescent="0.25">
      <c r="A104" s="19">
        <v>42326</v>
      </c>
      <c r="B104" s="32" t="s">
        <v>21</v>
      </c>
      <c r="C104" s="18">
        <v>0.58680555555555558</v>
      </c>
      <c r="D104" s="32">
        <v>1</v>
      </c>
      <c r="E104" s="15">
        <v>1287.8</v>
      </c>
      <c r="F104" s="15">
        <f t="shared" si="13"/>
        <v>0.25975999999999999</v>
      </c>
      <c r="G104" s="15">
        <f t="shared" si="14"/>
        <v>0.25975999999999999</v>
      </c>
    </row>
    <row r="105" spans="1:8" x14ac:dyDescent="0.25">
      <c r="A105" s="19">
        <v>42326</v>
      </c>
      <c r="B105" s="32" t="s">
        <v>35</v>
      </c>
      <c r="C105" s="18">
        <v>0.61111111111111105</v>
      </c>
      <c r="D105" s="32">
        <v>1</v>
      </c>
      <c r="E105" s="15">
        <v>1291.5999999999999</v>
      </c>
      <c r="F105" s="15">
        <f t="shared" si="13"/>
        <v>0.26051999999999997</v>
      </c>
      <c r="G105" s="15">
        <f t="shared" si="14"/>
        <v>0.26051999999999997</v>
      </c>
    </row>
    <row r="106" spans="1:8" x14ac:dyDescent="0.25">
      <c r="A106" s="19">
        <v>42326</v>
      </c>
      <c r="B106" s="32" t="s">
        <v>22</v>
      </c>
      <c r="C106" s="18">
        <v>0.62152777777777779</v>
      </c>
      <c r="D106" s="32">
        <v>1</v>
      </c>
      <c r="E106" s="15">
        <v>1083.4000000000001</v>
      </c>
      <c r="F106" s="15">
        <f t="shared" si="13"/>
        <v>0.21888000000000005</v>
      </c>
      <c r="G106" s="15">
        <f t="shared" si="14"/>
        <v>0.21888000000000005</v>
      </c>
    </row>
    <row r="108" spans="1:8" ht="15.75" thickBot="1" x14ac:dyDescent="0.3">
      <c r="A108" s="35"/>
      <c r="B108" s="13"/>
      <c r="C108" s="13"/>
      <c r="D108" s="13"/>
      <c r="E108" s="13"/>
      <c r="F108" s="16"/>
      <c r="G108" s="16"/>
      <c r="H108" s="13"/>
    </row>
    <row r="110" spans="1:8" x14ac:dyDescent="0.25">
      <c r="A110" s="19">
        <v>42438</v>
      </c>
      <c r="B110" t="s">
        <v>29</v>
      </c>
      <c r="C110" s="18">
        <v>0.39583333333333331</v>
      </c>
      <c r="D110">
        <v>1</v>
      </c>
      <c r="E110">
        <v>820.81</v>
      </c>
      <c r="F110" s="15">
        <f>(E110*0.0002)-(0.001)</f>
        <v>0.163162</v>
      </c>
      <c r="G110" s="15">
        <f>F110/D110</f>
        <v>0.163162</v>
      </c>
      <c r="H110" t="s">
        <v>56</v>
      </c>
    </row>
    <row r="111" spans="1:8" x14ac:dyDescent="0.25">
      <c r="A111" s="19">
        <v>42438</v>
      </c>
      <c r="B111" t="s">
        <v>30</v>
      </c>
      <c r="C111" s="18">
        <v>0.40625</v>
      </c>
      <c r="D111">
        <v>1</v>
      </c>
      <c r="E111">
        <v>1134.9000000000001</v>
      </c>
      <c r="F111" s="15">
        <f t="shared" ref="F111:F125" si="15">(E111*0.0002)-(0.001)</f>
        <v>0.22598000000000004</v>
      </c>
      <c r="G111" s="15">
        <f t="shared" ref="G111:G125" si="16">F111/D111</f>
        <v>0.22598000000000004</v>
      </c>
    </row>
    <row r="112" spans="1:8" x14ac:dyDescent="0.25">
      <c r="A112" s="19">
        <v>42438</v>
      </c>
      <c r="B112" t="s">
        <v>31</v>
      </c>
      <c r="C112" s="18">
        <v>0.4201388888888889</v>
      </c>
      <c r="D112">
        <v>1</v>
      </c>
      <c r="E112">
        <v>1297.7</v>
      </c>
      <c r="F112" s="15">
        <f t="shared" si="15"/>
        <v>0.25854000000000005</v>
      </c>
      <c r="G112" s="15">
        <f t="shared" si="16"/>
        <v>0.25854000000000005</v>
      </c>
    </row>
    <row r="113" spans="1:20" x14ac:dyDescent="0.25">
      <c r="A113" s="19">
        <v>42438</v>
      </c>
      <c r="B113" t="s">
        <v>32</v>
      </c>
      <c r="C113" s="18">
        <v>0.42708333333333331</v>
      </c>
      <c r="D113">
        <v>1</v>
      </c>
      <c r="E113">
        <v>1256.5</v>
      </c>
      <c r="F113" s="15">
        <f t="shared" si="15"/>
        <v>0.25030000000000002</v>
      </c>
      <c r="G113" s="15">
        <f t="shared" si="16"/>
        <v>0.25030000000000002</v>
      </c>
    </row>
    <row r="114" spans="1:20" x14ac:dyDescent="0.25">
      <c r="A114" s="19">
        <v>42438</v>
      </c>
      <c r="B114" t="s">
        <v>33</v>
      </c>
      <c r="C114" s="18">
        <v>0.43055555555555558</v>
      </c>
      <c r="D114">
        <v>1</v>
      </c>
      <c r="E114">
        <v>996.62</v>
      </c>
      <c r="F114" s="15">
        <f t="shared" si="15"/>
        <v>0.198324</v>
      </c>
      <c r="G114" s="15">
        <f t="shared" si="16"/>
        <v>0.198324</v>
      </c>
    </row>
    <row r="115" spans="1:20" x14ac:dyDescent="0.25">
      <c r="A115" s="19">
        <v>42438</v>
      </c>
      <c r="B115" t="s">
        <v>27</v>
      </c>
      <c r="C115" s="18">
        <v>0.44791666666666669</v>
      </c>
      <c r="D115">
        <v>1</v>
      </c>
      <c r="E115">
        <v>925.3</v>
      </c>
      <c r="F115" s="15">
        <f t="shared" si="15"/>
        <v>0.18406</v>
      </c>
      <c r="G115" s="15">
        <f t="shared" si="16"/>
        <v>0.18406</v>
      </c>
    </row>
    <row r="116" spans="1:20" x14ac:dyDescent="0.25">
      <c r="A116" s="19">
        <v>42438</v>
      </c>
      <c r="B116" t="s">
        <v>36</v>
      </c>
      <c r="C116" s="18">
        <v>0.46180555555555558</v>
      </c>
      <c r="D116">
        <v>1</v>
      </c>
      <c r="E116">
        <v>1185.2</v>
      </c>
      <c r="F116" s="15">
        <f t="shared" si="15"/>
        <v>0.23604000000000003</v>
      </c>
      <c r="G116" s="15">
        <f t="shared" si="16"/>
        <v>0.23604000000000003</v>
      </c>
    </row>
    <row r="117" spans="1:20" x14ac:dyDescent="0.25">
      <c r="A117" s="19">
        <v>42438</v>
      </c>
      <c r="B117" t="s">
        <v>38</v>
      </c>
      <c r="C117" s="18">
        <v>0.47916666666666669</v>
      </c>
      <c r="D117">
        <v>1</v>
      </c>
      <c r="E117">
        <v>1069.0999999999999</v>
      </c>
      <c r="F117" s="15">
        <f t="shared" si="15"/>
        <v>0.21281999999999998</v>
      </c>
      <c r="G117" s="15">
        <f t="shared" si="16"/>
        <v>0.21281999999999998</v>
      </c>
    </row>
    <row r="118" spans="1:20" x14ac:dyDescent="0.25">
      <c r="A118" s="19">
        <v>42438</v>
      </c>
      <c r="B118" t="s">
        <v>37</v>
      </c>
      <c r="C118" s="18">
        <v>0.47222222222222227</v>
      </c>
      <c r="D118">
        <v>1</v>
      </c>
      <c r="E118">
        <v>1351.7</v>
      </c>
      <c r="F118" s="15">
        <f t="shared" si="15"/>
        <v>0.26934000000000002</v>
      </c>
      <c r="G118" s="15">
        <f t="shared" si="16"/>
        <v>0.26934000000000002</v>
      </c>
    </row>
    <row r="119" spans="1:20" x14ac:dyDescent="0.25">
      <c r="A119" s="19">
        <v>42438</v>
      </c>
      <c r="B119" t="s">
        <v>17</v>
      </c>
      <c r="C119" s="18">
        <v>0.52083333333333337</v>
      </c>
      <c r="D119">
        <v>1</v>
      </c>
      <c r="E119">
        <v>1157.9000000000001</v>
      </c>
      <c r="F119" s="15">
        <f t="shared" si="15"/>
        <v>0.23058000000000003</v>
      </c>
      <c r="G119" s="15">
        <f t="shared" si="16"/>
        <v>0.23058000000000003</v>
      </c>
    </row>
    <row r="120" spans="1:20" x14ac:dyDescent="0.25">
      <c r="A120" s="19">
        <v>42438</v>
      </c>
      <c r="B120" t="s">
        <v>18</v>
      </c>
      <c r="C120" s="18">
        <v>0.53125</v>
      </c>
      <c r="D120">
        <v>1</v>
      </c>
      <c r="E120">
        <v>1017.4</v>
      </c>
      <c r="F120" s="15">
        <f t="shared" si="15"/>
        <v>0.20247999999999999</v>
      </c>
      <c r="G120" s="15">
        <f t="shared" si="16"/>
        <v>0.20247999999999999</v>
      </c>
    </row>
    <row r="121" spans="1:20" x14ac:dyDescent="0.25">
      <c r="A121" s="19">
        <v>42438</v>
      </c>
      <c r="B121" t="s">
        <v>19</v>
      </c>
      <c r="C121" s="18">
        <v>0.55555555555555558</v>
      </c>
      <c r="D121">
        <v>1</v>
      </c>
      <c r="E121">
        <v>1051.8</v>
      </c>
      <c r="F121" s="15">
        <f t="shared" si="15"/>
        <v>0.20935999999999999</v>
      </c>
      <c r="G121" s="15">
        <f t="shared" si="16"/>
        <v>0.20935999999999999</v>
      </c>
    </row>
    <row r="122" spans="1:20" s="32" customFormat="1" x14ac:dyDescent="0.25">
      <c r="A122" s="19">
        <v>42438</v>
      </c>
      <c r="B122" s="32" t="s">
        <v>20</v>
      </c>
      <c r="C122" s="18">
        <v>0.57291666666666663</v>
      </c>
      <c r="D122" s="32">
        <v>1</v>
      </c>
      <c r="E122" s="32">
        <v>895.28</v>
      </c>
      <c r="F122" s="15">
        <f t="shared" si="15"/>
        <v>0.17805599999999999</v>
      </c>
      <c r="G122" s="15">
        <f t="shared" si="16"/>
        <v>0.17805599999999999</v>
      </c>
      <c r="I122" s="2"/>
      <c r="J122" s="2"/>
      <c r="K122" s="2"/>
      <c r="L122" s="2"/>
      <c r="M122" s="2"/>
      <c r="N122" s="2"/>
      <c r="O122" s="30"/>
      <c r="P122" s="2"/>
      <c r="Q122" s="2"/>
      <c r="R122" s="2"/>
      <c r="S122" s="2"/>
      <c r="T122" s="2"/>
    </row>
    <row r="123" spans="1:20" s="32" customFormat="1" x14ac:dyDescent="0.25">
      <c r="A123" s="19">
        <v>42438</v>
      </c>
      <c r="B123" s="32" t="s">
        <v>21</v>
      </c>
      <c r="C123" s="18">
        <v>0.60763888888888895</v>
      </c>
      <c r="D123" s="32">
        <v>1</v>
      </c>
      <c r="E123" s="32">
        <v>937.4</v>
      </c>
      <c r="F123" s="15">
        <f t="shared" si="15"/>
        <v>0.18648000000000001</v>
      </c>
      <c r="G123" s="15">
        <f t="shared" si="16"/>
        <v>0.18648000000000001</v>
      </c>
      <c r="I123" s="2"/>
      <c r="J123" s="2"/>
      <c r="K123" s="2"/>
      <c r="L123" s="2"/>
      <c r="M123" s="2"/>
      <c r="N123" s="2"/>
      <c r="O123" s="30"/>
      <c r="P123" s="2"/>
      <c r="Q123" s="2"/>
      <c r="R123" s="2"/>
      <c r="S123" s="2"/>
      <c r="T123" s="2"/>
    </row>
    <row r="124" spans="1:20" s="32" customFormat="1" x14ac:dyDescent="0.25">
      <c r="A124" s="19">
        <v>42438</v>
      </c>
      <c r="B124" s="32" t="s">
        <v>35</v>
      </c>
      <c r="C124" s="18">
        <v>0.625</v>
      </c>
      <c r="D124" s="32">
        <v>1</v>
      </c>
      <c r="E124" s="32">
        <v>1063.7</v>
      </c>
      <c r="F124" s="15">
        <f t="shared" si="15"/>
        <v>0.21174000000000001</v>
      </c>
      <c r="G124" s="15">
        <f t="shared" si="16"/>
        <v>0.21174000000000001</v>
      </c>
      <c r="I124" s="2"/>
      <c r="J124" s="2"/>
      <c r="K124" s="2"/>
      <c r="L124" s="2"/>
      <c r="M124" s="2"/>
      <c r="N124" s="2"/>
      <c r="O124" s="30"/>
      <c r="P124" s="2"/>
      <c r="Q124" s="2"/>
      <c r="R124" s="2"/>
      <c r="S124" s="2"/>
      <c r="T124" s="2"/>
    </row>
    <row r="125" spans="1:20" x14ac:dyDescent="0.25">
      <c r="A125" s="19">
        <v>42438</v>
      </c>
      <c r="B125" t="s">
        <v>22</v>
      </c>
      <c r="C125" s="18">
        <v>0.63541666666666663</v>
      </c>
      <c r="D125">
        <v>1</v>
      </c>
      <c r="E125">
        <v>436.73</v>
      </c>
      <c r="F125" s="15">
        <f t="shared" si="15"/>
        <v>8.6346000000000006E-2</v>
      </c>
      <c r="G125" s="15">
        <f t="shared" si="16"/>
        <v>8.6346000000000006E-2</v>
      </c>
    </row>
    <row r="126" spans="1:20" x14ac:dyDescent="0.25">
      <c r="C126" s="18"/>
    </row>
    <row r="127" spans="1:20" ht="15.75" thickBot="1" x14ac:dyDescent="0.3">
      <c r="A127" s="35"/>
      <c r="B127" s="13"/>
      <c r="C127" s="34"/>
      <c r="D127" s="13"/>
      <c r="E127" s="13"/>
      <c r="F127" s="16"/>
      <c r="G127" s="16"/>
      <c r="H127" s="13"/>
    </row>
    <row r="128" spans="1:20" x14ac:dyDescent="0.25">
      <c r="C128" s="18"/>
    </row>
    <row r="129" spans="1:20" x14ac:dyDescent="0.25">
      <c r="A129" s="19">
        <v>42530</v>
      </c>
      <c r="B129" s="32" t="s">
        <v>32</v>
      </c>
      <c r="C129" s="18">
        <v>0.44791666666666669</v>
      </c>
      <c r="D129" s="32">
        <v>5</v>
      </c>
      <c r="E129" s="32">
        <v>7240.7</v>
      </c>
      <c r="F129" s="15">
        <f>(0.0002*E129)+0.0054</f>
        <v>1.4535400000000001</v>
      </c>
      <c r="G129" s="15">
        <f>F129/D129</f>
        <v>0.29070800000000002</v>
      </c>
      <c r="H129" t="s">
        <v>111</v>
      </c>
    </row>
    <row r="130" spans="1:20" x14ac:dyDescent="0.25">
      <c r="A130" s="19">
        <v>42530</v>
      </c>
      <c r="B130" s="32" t="s">
        <v>27</v>
      </c>
      <c r="C130" s="18">
        <v>0.47222222222222227</v>
      </c>
      <c r="D130" s="32">
        <v>5</v>
      </c>
      <c r="E130" s="32">
        <v>6778.6</v>
      </c>
      <c r="F130" s="15">
        <f t="shared" ref="F130:F144" si="17">(0.0002*E130)+0.0054</f>
        <v>1.3611200000000001</v>
      </c>
      <c r="G130" s="15">
        <f t="shared" ref="G130:G144" si="18">F130/D130</f>
        <v>0.27222400000000002</v>
      </c>
    </row>
    <row r="131" spans="1:20" x14ac:dyDescent="0.25">
      <c r="A131" s="19">
        <v>42530</v>
      </c>
      <c r="B131" s="32" t="s">
        <v>21</v>
      </c>
      <c r="C131" s="18">
        <v>0.62847222222222221</v>
      </c>
      <c r="D131" s="32">
        <v>3</v>
      </c>
      <c r="E131" s="32">
        <v>6419</v>
      </c>
      <c r="F131" s="15">
        <f t="shared" si="17"/>
        <v>1.2892000000000001</v>
      </c>
      <c r="G131" s="15">
        <f t="shared" si="18"/>
        <v>0.42973333333333336</v>
      </c>
    </row>
    <row r="132" spans="1:20" x14ac:dyDescent="0.25">
      <c r="A132" s="19">
        <v>42530</v>
      </c>
      <c r="B132" s="32" t="s">
        <v>22</v>
      </c>
      <c r="C132" s="18">
        <v>0.66666666666666663</v>
      </c>
      <c r="D132" s="32">
        <v>1</v>
      </c>
      <c r="E132" s="32">
        <v>1901</v>
      </c>
      <c r="F132" s="15">
        <f t="shared" si="17"/>
        <v>0.38560000000000005</v>
      </c>
      <c r="G132" s="15">
        <f t="shared" si="18"/>
        <v>0.38560000000000005</v>
      </c>
    </row>
    <row r="133" spans="1:20" x14ac:dyDescent="0.25">
      <c r="A133" s="19">
        <v>42530</v>
      </c>
      <c r="B133" s="32" t="s">
        <v>19</v>
      </c>
      <c r="C133" s="18">
        <v>0.57291666666666663</v>
      </c>
      <c r="D133" s="32">
        <v>1</v>
      </c>
      <c r="E133" s="32">
        <v>1325.2</v>
      </c>
      <c r="F133" s="15">
        <f t="shared" si="17"/>
        <v>0.27044000000000001</v>
      </c>
      <c r="G133" s="15">
        <f t="shared" si="18"/>
        <v>0.27044000000000001</v>
      </c>
    </row>
    <row r="134" spans="1:20" x14ac:dyDescent="0.25">
      <c r="A134" s="19">
        <v>42530</v>
      </c>
      <c r="B134" s="32" t="s">
        <v>20</v>
      </c>
      <c r="C134" s="18">
        <v>0.58680555555555558</v>
      </c>
      <c r="D134" s="32">
        <v>1</v>
      </c>
      <c r="E134" s="32">
        <v>973.39</v>
      </c>
      <c r="F134" s="15">
        <f t="shared" si="17"/>
        <v>0.20007800000000001</v>
      </c>
      <c r="G134" s="15">
        <f t="shared" si="18"/>
        <v>0.20007800000000001</v>
      </c>
    </row>
    <row r="135" spans="1:20" x14ac:dyDescent="0.25">
      <c r="A135" s="19">
        <v>42530</v>
      </c>
      <c r="B135" s="32" t="s">
        <v>18</v>
      </c>
      <c r="C135" s="18">
        <v>0.54861111111111105</v>
      </c>
      <c r="D135" s="32">
        <v>1</v>
      </c>
      <c r="E135" s="32">
        <v>1426.5</v>
      </c>
      <c r="F135" s="15">
        <f t="shared" si="17"/>
        <v>0.29070000000000001</v>
      </c>
      <c r="G135" s="15">
        <f t="shared" si="18"/>
        <v>0.29070000000000001</v>
      </c>
    </row>
    <row r="136" spans="1:20" x14ac:dyDescent="0.25">
      <c r="A136" s="19">
        <v>42530</v>
      </c>
      <c r="B136" s="32" t="s">
        <v>33</v>
      </c>
      <c r="C136" s="18">
        <v>0.45833333333333331</v>
      </c>
      <c r="D136" s="32">
        <v>1</v>
      </c>
      <c r="E136" s="32">
        <v>1070.4000000000001</v>
      </c>
      <c r="F136" s="15">
        <f t="shared" si="17"/>
        <v>0.21948000000000001</v>
      </c>
      <c r="G136" s="15">
        <f t="shared" si="18"/>
        <v>0.21948000000000001</v>
      </c>
    </row>
    <row r="137" spans="1:20" x14ac:dyDescent="0.25">
      <c r="A137" s="19">
        <v>42530</v>
      </c>
      <c r="B137" s="32" t="s">
        <v>36</v>
      </c>
      <c r="C137" s="18">
        <v>0.48958333333333331</v>
      </c>
      <c r="D137" s="32">
        <v>1</v>
      </c>
      <c r="E137" s="32">
        <v>1700.8</v>
      </c>
      <c r="F137" s="15">
        <f t="shared" si="17"/>
        <v>0.34556000000000003</v>
      </c>
      <c r="G137" s="15">
        <f t="shared" si="18"/>
        <v>0.34556000000000003</v>
      </c>
    </row>
    <row r="138" spans="1:20" x14ac:dyDescent="0.25">
      <c r="A138" s="19">
        <v>42530</v>
      </c>
      <c r="B138" s="32" t="s">
        <v>17</v>
      </c>
      <c r="C138" s="18">
        <v>0.5625</v>
      </c>
      <c r="D138" s="32">
        <v>1</v>
      </c>
      <c r="E138" s="32">
        <v>1416.7</v>
      </c>
      <c r="F138" s="15">
        <f t="shared" si="17"/>
        <v>0.28874000000000005</v>
      </c>
      <c r="G138" s="15">
        <f t="shared" si="18"/>
        <v>0.28874000000000005</v>
      </c>
    </row>
    <row r="139" spans="1:20" x14ac:dyDescent="0.25">
      <c r="A139" s="19">
        <v>42530</v>
      </c>
      <c r="B139" s="32" t="s">
        <v>35</v>
      </c>
      <c r="C139" s="18">
        <v>0.65625</v>
      </c>
      <c r="D139" s="32">
        <v>1</v>
      </c>
      <c r="E139" s="32">
        <v>1598.9</v>
      </c>
      <c r="F139" s="15">
        <f t="shared" si="17"/>
        <v>0.32518000000000002</v>
      </c>
      <c r="G139" s="15">
        <f t="shared" si="18"/>
        <v>0.32518000000000002</v>
      </c>
    </row>
    <row r="140" spans="1:20" x14ac:dyDescent="0.25">
      <c r="A140" s="19">
        <v>42530</v>
      </c>
      <c r="B140" s="32" t="s">
        <v>29</v>
      </c>
      <c r="C140" s="18">
        <v>0.40972222222222227</v>
      </c>
      <c r="D140" s="32">
        <v>1</v>
      </c>
      <c r="E140" s="32">
        <v>1273.8</v>
      </c>
      <c r="F140" s="15">
        <f t="shared" si="17"/>
        <v>0.26016</v>
      </c>
      <c r="G140" s="15">
        <f t="shared" si="18"/>
        <v>0.26016</v>
      </c>
    </row>
    <row r="141" spans="1:20" x14ac:dyDescent="0.25">
      <c r="A141" s="19">
        <v>42530</v>
      </c>
      <c r="B141" s="32" t="s">
        <v>30</v>
      </c>
      <c r="C141" s="18">
        <v>0.4201388888888889</v>
      </c>
      <c r="D141" s="32">
        <v>1</v>
      </c>
      <c r="E141" s="32">
        <v>1187.8</v>
      </c>
      <c r="F141" s="15">
        <f t="shared" si="17"/>
        <v>0.24295999999999998</v>
      </c>
      <c r="G141" s="15">
        <f t="shared" si="18"/>
        <v>0.24295999999999998</v>
      </c>
    </row>
    <row r="142" spans="1:20" ht="15.75" thickBot="1" x14ac:dyDescent="0.3">
      <c r="A142" s="35"/>
      <c r="B142" s="32" t="s">
        <v>37</v>
      </c>
      <c r="C142" s="18">
        <v>0.5</v>
      </c>
      <c r="D142" s="32">
        <v>1</v>
      </c>
      <c r="E142" s="32">
        <v>1713.9</v>
      </c>
      <c r="F142" s="15">
        <f t="shared" si="17"/>
        <v>0.34818000000000005</v>
      </c>
      <c r="G142" s="15">
        <f t="shared" si="18"/>
        <v>0.34818000000000005</v>
      </c>
      <c r="H142" s="16"/>
      <c r="I142" s="30"/>
      <c r="J142" s="30"/>
      <c r="K142" s="30"/>
      <c r="L142" s="30"/>
      <c r="M142" s="30"/>
      <c r="N142" s="30"/>
      <c r="P142" s="30"/>
      <c r="Q142" s="30"/>
    </row>
    <row r="143" spans="1:20" s="32" customFormat="1" x14ac:dyDescent="0.25">
      <c r="A143" s="19"/>
      <c r="B143" s="32" t="s">
        <v>38</v>
      </c>
      <c r="C143" s="18">
        <v>0.51041666666666663</v>
      </c>
      <c r="D143" s="32">
        <v>1</v>
      </c>
      <c r="E143" s="32">
        <v>1539.9</v>
      </c>
      <c r="F143" s="15">
        <f t="shared" si="17"/>
        <v>0.31338000000000005</v>
      </c>
      <c r="G143" s="15">
        <f t="shared" si="18"/>
        <v>0.31338000000000005</v>
      </c>
      <c r="I143" s="2"/>
      <c r="J143" s="2"/>
      <c r="K143" s="2"/>
      <c r="L143" s="2"/>
      <c r="M143" s="2"/>
      <c r="N143" s="2"/>
      <c r="O143" s="30"/>
      <c r="P143" s="2"/>
      <c r="Q143" s="2"/>
      <c r="R143" s="2"/>
      <c r="S143" s="2"/>
      <c r="T143" s="2"/>
    </row>
    <row r="144" spans="1:20" s="32" customFormat="1" x14ac:dyDescent="0.25">
      <c r="A144" s="19"/>
      <c r="B144" s="32" t="s">
        <v>31</v>
      </c>
      <c r="C144" s="18">
        <v>0.43402777777777773</v>
      </c>
      <c r="D144" s="32">
        <v>1</v>
      </c>
      <c r="E144" s="32">
        <v>1440.8</v>
      </c>
      <c r="F144" s="15">
        <f t="shared" si="17"/>
        <v>0.29356000000000004</v>
      </c>
      <c r="G144" s="15">
        <f t="shared" si="18"/>
        <v>0.29356000000000004</v>
      </c>
      <c r="I144" s="2"/>
      <c r="J144" s="2"/>
      <c r="K144" s="2"/>
      <c r="L144" s="2"/>
      <c r="M144" s="2"/>
      <c r="N144" s="2"/>
      <c r="O144" s="30"/>
      <c r="P144" s="2"/>
      <c r="Q144" s="2"/>
      <c r="R144" s="2"/>
      <c r="S144" s="2"/>
      <c r="T144" s="2"/>
    </row>
    <row r="145" spans="1:20" s="32" customFormat="1" x14ac:dyDescent="0.25">
      <c r="A145" s="19"/>
      <c r="C145" s="18"/>
      <c r="F145" s="15"/>
      <c r="G145" s="15"/>
      <c r="I145" s="2"/>
      <c r="J145" s="2"/>
      <c r="K145" s="2"/>
      <c r="L145" s="2"/>
      <c r="M145" s="2"/>
      <c r="N145" s="2"/>
      <c r="O145" s="30"/>
      <c r="P145" s="2"/>
      <c r="Q145" s="2"/>
      <c r="R145" s="2"/>
      <c r="S145" s="2"/>
      <c r="T145" s="2"/>
    </row>
    <row r="146" spans="1:20" s="32" customFormat="1" x14ac:dyDescent="0.25">
      <c r="A146" s="19"/>
      <c r="C146" s="18"/>
      <c r="F146" s="15"/>
      <c r="G146" s="15"/>
      <c r="I146" s="2"/>
      <c r="J146" s="2"/>
      <c r="K146" s="2"/>
      <c r="L146" s="2"/>
      <c r="M146" s="2"/>
      <c r="N146" s="2"/>
      <c r="O146" s="30"/>
      <c r="P146" s="2"/>
      <c r="Q146" s="2"/>
      <c r="R146" s="2"/>
      <c r="S146" s="2"/>
      <c r="T146" s="2"/>
    </row>
    <row r="147" spans="1:20" s="32" customFormat="1" x14ac:dyDescent="0.25">
      <c r="A147" s="19"/>
      <c r="C147" s="18"/>
      <c r="F147" s="15"/>
      <c r="G147" s="15"/>
      <c r="I147" s="2"/>
      <c r="J147" s="2"/>
      <c r="K147" s="2"/>
      <c r="L147" s="2"/>
      <c r="M147" s="2"/>
      <c r="N147" s="2"/>
      <c r="O147" s="30"/>
      <c r="P147" s="2"/>
      <c r="Q147" s="2"/>
      <c r="R147" s="2"/>
      <c r="S147" s="2"/>
      <c r="T147" s="2"/>
    </row>
    <row r="148" spans="1:20" s="32" customFormat="1" x14ac:dyDescent="0.25">
      <c r="A148" s="19"/>
      <c r="C148" s="18"/>
      <c r="F148" s="15"/>
      <c r="G148" s="15"/>
      <c r="I148" s="2"/>
      <c r="J148" s="2"/>
      <c r="K148" s="2"/>
      <c r="L148" s="2"/>
      <c r="M148" s="2"/>
      <c r="N148" s="2"/>
      <c r="O148" s="30"/>
      <c r="P148" s="2"/>
      <c r="Q148" s="2"/>
      <c r="R148" s="2"/>
      <c r="S148" s="2"/>
      <c r="T148" s="2"/>
    </row>
    <row r="149" spans="1:20" s="32" customFormat="1" x14ac:dyDescent="0.25">
      <c r="A149" s="19"/>
      <c r="C149" s="18"/>
      <c r="F149" s="15"/>
      <c r="G149" s="15"/>
      <c r="I149" s="2"/>
      <c r="J149" s="2"/>
      <c r="K149" s="2"/>
      <c r="L149" s="2"/>
      <c r="M149" s="2"/>
      <c r="N149" s="2"/>
      <c r="O149" s="30"/>
      <c r="P149" s="2"/>
      <c r="Q149" s="2"/>
      <c r="R149" s="2"/>
      <c r="S149" s="2"/>
      <c r="T149" s="2"/>
    </row>
    <row r="150" spans="1:20" s="32" customFormat="1" x14ac:dyDescent="0.25">
      <c r="A150" s="19"/>
      <c r="C150" s="18"/>
      <c r="F150" s="15"/>
      <c r="G150" s="15"/>
      <c r="I150" s="2"/>
      <c r="J150" s="2"/>
      <c r="K150" s="2"/>
      <c r="L150" s="2"/>
      <c r="M150" s="2"/>
      <c r="N150" s="2"/>
      <c r="O150" s="30"/>
      <c r="P150" s="2"/>
      <c r="Q150" s="2"/>
      <c r="R150" s="2"/>
      <c r="S150" s="2"/>
      <c r="T150" s="2"/>
    </row>
    <row r="151" spans="1:20" s="32" customFormat="1" x14ac:dyDescent="0.25">
      <c r="A151" s="19"/>
      <c r="C151" s="18"/>
      <c r="F151" s="15"/>
      <c r="G151" s="15"/>
      <c r="I151" s="2"/>
      <c r="J151" s="2"/>
      <c r="K151" s="2"/>
      <c r="L151" s="2"/>
      <c r="M151" s="2"/>
      <c r="N151" s="2"/>
      <c r="O151" s="30"/>
      <c r="P151" s="2"/>
      <c r="Q151" s="2"/>
      <c r="R151" s="2"/>
      <c r="S151" s="2"/>
      <c r="T151" s="2"/>
    </row>
    <row r="152" spans="1:20" s="32" customFormat="1" x14ac:dyDescent="0.25">
      <c r="A152" s="19"/>
      <c r="C152" s="18"/>
      <c r="F152" s="15"/>
      <c r="G152" s="15"/>
      <c r="I152" s="2"/>
      <c r="J152" s="2"/>
      <c r="K152" s="2"/>
      <c r="L152" s="2"/>
      <c r="M152" s="2"/>
      <c r="N152" s="2"/>
      <c r="O152" s="30"/>
      <c r="P152" s="2"/>
      <c r="Q152" s="2"/>
      <c r="R152" s="2"/>
      <c r="S152" s="2"/>
      <c r="T152" s="2"/>
    </row>
    <row r="153" spans="1:20" s="32" customFormat="1" x14ac:dyDescent="0.25">
      <c r="A153" s="19"/>
      <c r="C153" s="18"/>
      <c r="F153" s="15"/>
      <c r="G153" s="15"/>
      <c r="I153" s="2"/>
      <c r="J153" s="2"/>
      <c r="K153" s="2"/>
      <c r="L153" s="2"/>
      <c r="M153" s="2"/>
      <c r="N153" s="2"/>
      <c r="O153" s="30"/>
      <c r="P153" s="2"/>
      <c r="Q153" s="2"/>
      <c r="R153" s="2"/>
      <c r="S153" s="2"/>
      <c r="T153" s="2"/>
    </row>
    <row r="154" spans="1:20" s="32" customFormat="1" x14ac:dyDescent="0.25">
      <c r="A154" s="19"/>
      <c r="C154" s="18"/>
      <c r="F154" s="15"/>
      <c r="G154" s="15"/>
      <c r="I154" s="2"/>
      <c r="J154" s="2"/>
      <c r="K154" s="2"/>
      <c r="L154" s="2"/>
      <c r="M154" s="2"/>
      <c r="N154" s="2"/>
      <c r="O154" s="30"/>
      <c r="P154" s="2"/>
      <c r="Q154" s="2"/>
      <c r="R154" s="2"/>
      <c r="S154" s="2"/>
      <c r="T154" s="2"/>
    </row>
    <row r="155" spans="1:20" s="32" customFormat="1" x14ac:dyDescent="0.25">
      <c r="A155" s="19"/>
      <c r="C155" s="18"/>
      <c r="F155" s="15"/>
      <c r="G155" s="15"/>
      <c r="I155" s="2"/>
      <c r="J155" s="2"/>
      <c r="K155" s="2"/>
      <c r="L155" s="2"/>
      <c r="M155" s="2"/>
      <c r="N155" s="2"/>
      <c r="O155" s="30"/>
      <c r="P155" s="2"/>
      <c r="Q155" s="2"/>
      <c r="R155" s="2"/>
      <c r="S155" s="2"/>
      <c r="T155" s="2"/>
    </row>
    <row r="156" spans="1:20" s="32" customFormat="1" x14ac:dyDescent="0.25">
      <c r="A156" s="19"/>
      <c r="F156" s="15"/>
      <c r="G156" s="15"/>
      <c r="I156" s="2"/>
      <c r="J156" s="2"/>
      <c r="K156" s="2"/>
      <c r="L156" s="2"/>
      <c r="M156" s="2"/>
      <c r="N156" s="2"/>
      <c r="O156" s="30"/>
      <c r="P156" s="2"/>
      <c r="Q156" s="2"/>
      <c r="R156" s="2"/>
      <c r="S156" s="2"/>
      <c r="T156" s="2"/>
    </row>
    <row r="157" spans="1:20" s="32" customFormat="1" ht="15.75" thickBot="1" x14ac:dyDescent="0.3">
      <c r="A157" s="35"/>
      <c r="B157" s="16"/>
      <c r="C157" s="16"/>
      <c r="D157" s="16"/>
      <c r="E157" s="16"/>
      <c r="F157" s="16"/>
      <c r="G157" s="16"/>
      <c r="H157" s="16"/>
      <c r="I157" s="30"/>
      <c r="J157" s="30"/>
      <c r="K157" s="30"/>
      <c r="L157" s="30"/>
      <c r="M157" s="30"/>
      <c r="N157" s="30"/>
      <c r="O157" s="30"/>
      <c r="P157" s="30"/>
      <c r="Q157" s="30"/>
      <c r="R157" s="2"/>
      <c r="S157" s="2"/>
      <c r="T157" s="2"/>
    </row>
    <row r="159" spans="1:20" x14ac:dyDescent="0.25">
      <c r="A159" s="19">
        <v>42542</v>
      </c>
      <c r="B159" s="32" t="s">
        <v>20</v>
      </c>
      <c r="C159" s="18">
        <v>0.4861111111111111</v>
      </c>
      <c r="D159" s="32">
        <v>3</v>
      </c>
      <c r="E159" s="32">
        <v>6349.6</v>
      </c>
      <c r="F159" s="32">
        <f>(E159*0.0002)+0.0026</f>
        <v>1.2725200000000001</v>
      </c>
      <c r="G159" s="32">
        <f>F159/D159</f>
        <v>0.42417333333333335</v>
      </c>
      <c r="H159" t="s">
        <v>132</v>
      </c>
    </row>
    <row r="160" spans="1:20" x14ac:dyDescent="0.25">
      <c r="A160" s="19">
        <v>42542</v>
      </c>
      <c r="B160" s="32" t="s">
        <v>112</v>
      </c>
      <c r="C160" s="18">
        <v>0.65</v>
      </c>
      <c r="D160" s="32">
        <v>1</v>
      </c>
      <c r="E160" s="32">
        <v>3024</v>
      </c>
      <c r="F160" s="32">
        <f t="shared" ref="F160:F179" si="19">(E160*0.0002)+0.0026</f>
        <v>0.60740000000000005</v>
      </c>
      <c r="G160" s="32">
        <f t="shared" ref="G160:G179" si="20">F160/D160</f>
        <v>0.60740000000000005</v>
      </c>
      <c r="H160" s="32"/>
    </row>
    <row r="161" spans="1:8" x14ac:dyDescent="0.25">
      <c r="A161" s="19">
        <v>42542</v>
      </c>
      <c r="B161" s="32" t="s">
        <v>113</v>
      </c>
      <c r="C161" s="18">
        <v>0.52430555555555558</v>
      </c>
      <c r="D161" s="32">
        <v>1</v>
      </c>
      <c r="E161" s="32">
        <v>1345</v>
      </c>
      <c r="F161" s="32">
        <f t="shared" si="19"/>
        <v>0.27160000000000001</v>
      </c>
      <c r="G161" s="32">
        <f t="shared" si="20"/>
        <v>0.27160000000000001</v>
      </c>
      <c r="H161" s="32"/>
    </row>
    <row r="162" spans="1:8" x14ac:dyDescent="0.25">
      <c r="A162" s="19">
        <v>42542</v>
      </c>
      <c r="B162" s="32" t="s">
        <v>114</v>
      </c>
      <c r="C162" s="18">
        <v>0.55902777777777779</v>
      </c>
      <c r="D162" s="32">
        <v>1</v>
      </c>
      <c r="E162" s="32">
        <v>2497.1999999999998</v>
      </c>
      <c r="F162" s="32">
        <f t="shared" si="19"/>
        <v>0.50204000000000004</v>
      </c>
      <c r="G162" s="32">
        <f t="shared" si="20"/>
        <v>0.50204000000000004</v>
      </c>
      <c r="H162" s="32"/>
    </row>
    <row r="163" spans="1:8" x14ac:dyDescent="0.25">
      <c r="A163" s="19">
        <v>42542</v>
      </c>
      <c r="B163" s="32" t="s">
        <v>115</v>
      </c>
      <c r="C163" s="18">
        <v>0.63194444444444442</v>
      </c>
      <c r="D163" s="32">
        <v>1</v>
      </c>
      <c r="E163" s="32">
        <v>2244.4</v>
      </c>
      <c r="F163" s="32">
        <f t="shared" si="19"/>
        <v>0.45148000000000005</v>
      </c>
      <c r="G163" s="32">
        <f t="shared" si="20"/>
        <v>0.45148000000000005</v>
      </c>
      <c r="H163" s="32"/>
    </row>
    <row r="164" spans="1:8" x14ac:dyDescent="0.25">
      <c r="A164" s="19">
        <v>42542</v>
      </c>
      <c r="B164" s="32" t="s">
        <v>116</v>
      </c>
      <c r="C164" s="18">
        <v>0.66666666666666663</v>
      </c>
      <c r="D164" s="32">
        <v>1</v>
      </c>
      <c r="E164" s="32">
        <v>2307</v>
      </c>
      <c r="F164" s="32">
        <f t="shared" si="19"/>
        <v>0.46400000000000002</v>
      </c>
      <c r="G164" s="32">
        <f t="shared" si="20"/>
        <v>0.46400000000000002</v>
      </c>
      <c r="H164" s="32"/>
    </row>
    <row r="165" spans="1:8" x14ac:dyDescent="0.25">
      <c r="A165" s="19">
        <v>42542</v>
      </c>
      <c r="B165" s="32" t="s">
        <v>117</v>
      </c>
      <c r="C165" s="18">
        <v>0.63541666666666663</v>
      </c>
      <c r="D165" s="32">
        <v>1</v>
      </c>
      <c r="E165" s="32">
        <v>3757.8</v>
      </c>
      <c r="F165" s="32">
        <f t="shared" si="19"/>
        <v>0.75416000000000016</v>
      </c>
      <c r="G165" s="32">
        <f t="shared" si="20"/>
        <v>0.75416000000000016</v>
      </c>
      <c r="H165" s="32"/>
    </row>
    <row r="166" spans="1:8" x14ac:dyDescent="0.25">
      <c r="A166" s="19">
        <v>42542</v>
      </c>
      <c r="B166" s="32" t="s">
        <v>118</v>
      </c>
      <c r="C166" s="18">
        <v>0.55208333333333337</v>
      </c>
      <c r="D166" s="32">
        <v>1</v>
      </c>
      <c r="E166" s="32">
        <v>1725.1</v>
      </c>
      <c r="F166" s="32">
        <f t="shared" si="19"/>
        <v>0.34761999999999998</v>
      </c>
      <c r="G166" s="32">
        <f t="shared" si="20"/>
        <v>0.34761999999999998</v>
      </c>
      <c r="H166" s="32"/>
    </row>
    <row r="167" spans="1:8" x14ac:dyDescent="0.25">
      <c r="A167" s="19">
        <v>42542</v>
      </c>
      <c r="B167" s="32" t="s">
        <v>119</v>
      </c>
      <c r="C167" s="18">
        <v>0.61458333333333337</v>
      </c>
      <c r="D167" s="32">
        <v>1</v>
      </c>
      <c r="E167" s="32">
        <v>1522.9</v>
      </c>
      <c r="F167" s="32">
        <f t="shared" si="19"/>
        <v>0.30718000000000001</v>
      </c>
      <c r="G167" s="32">
        <f t="shared" si="20"/>
        <v>0.30718000000000001</v>
      </c>
      <c r="H167" s="32"/>
    </row>
    <row r="168" spans="1:8" x14ac:dyDescent="0.25">
      <c r="A168" s="19">
        <v>42542</v>
      </c>
      <c r="B168" s="32" t="s">
        <v>120</v>
      </c>
      <c r="C168" s="18">
        <v>0.51388888888888895</v>
      </c>
      <c r="D168" s="32">
        <v>1</v>
      </c>
      <c r="E168" s="32">
        <v>1470.8</v>
      </c>
      <c r="F168" s="32">
        <f t="shared" si="19"/>
        <v>0.29676000000000002</v>
      </c>
      <c r="G168" s="32">
        <f t="shared" si="20"/>
        <v>0.29676000000000002</v>
      </c>
      <c r="H168" s="32"/>
    </row>
    <row r="169" spans="1:8" x14ac:dyDescent="0.25">
      <c r="A169" s="19">
        <v>42542</v>
      </c>
      <c r="B169" s="32" t="s">
        <v>121</v>
      </c>
      <c r="C169" s="18">
        <v>0.5708333333333333</v>
      </c>
      <c r="D169" s="32">
        <v>1</v>
      </c>
      <c r="E169" s="32">
        <v>1842.5</v>
      </c>
      <c r="F169" s="32">
        <f t="shared" si="19"/>
        <v>0.37109999999999999</v>
      </c>
      <c r="G169" s="32">
        <f t="shared" si="20"/>
        <v>0.37109999999999999</v>
      </c>
      <c r="H169" s="32"/>
    </row>
    <row r="170" spans="1:8" x14ac:dyDescent="0.25">
      <c r="A170" s="19">
        <v>42542</v>
      </c>
      <c r="B170" s="32" t="s">
        <v>122</v>
      </c>
      <c r="C170" s="18">
        <v>0.57638888888888895</v>
      </c>
      <c r="D170" s="32">
        <v>1</v>
      </c>
      <c r="E170" s="32">
        <v>2532.6999999999998</v>
      </c>
      <c r="F170" s="32">
        <f t="shared" si="19"/>
        <v>0.50914000000000004</v>
      </c>
      <c r="G170" s="32">
        <f t="shared" si="20"/>
        <v>0.50914000000000004</v>
      </c>
      <c r="H170" s="32"/>
    </row>
    <row r="171" spans="1:8" x14ac:dyDescent="0.25">
      <c r="A171" s="19">
        <v>42542</v>
      </c>
      <c r="B171" s="32" t="s">
        <v>123</v>
      </c>
      <c r="C171" s="18">
        <v>0.61805555555555558</v>
      </c>
      <c r="D171" s="32">
        <v>1</v>
      </c>
      <c r="E171" s="32">
        <v>2586.6</v>
      </c>
      <c r="F171" s="32">
        <f t="shared" si="19"/>
        <v>0.51992000000000005</v>
      </c>
      <c r="G171" s="32">
        <f t="shared" si="20"/>
        <v>0.51992000000000005</v>
      </c>
      <c r="H171" s="32"/>
    </row>
    <row r="172" spans="1:8" x14ac:dyDescent="0.25">
      <c r="A172" s="19">
        <v>42542</v>
      </c>
      <c r="B172" s="32" t="s">
        <v>124</v>
      </c>
      <c r="C172" s="18">
        <v>0.67847222222222225</v>
      </c>
      <c r="D172" s="32">
        <v>1</v>
      </c>
      <c r="E172" s="32">
        <v>1965.2</v>
      </c>
      <c r="F172" s="32">
        <f t="shared" si="19"/>
        <v>0.39563999999999999</v>
      </c>
      <c r="G172" s="32">
        <f t="shared" si="20"/>
        <v>0.39563999999999999</v>
      </c>
      <c r="H172" s="32"/>
    </row>
    <row r="173" spans="1:8" x14ac:dyDescent="0.25">
      <c r="A173" s="19">
        <v>42542</v>
      </c>
      <c r="B173" s="32" t="s">
        <v>125</v>
      </c>
      <c r="C173" s="18">
        <v>0.69444444444444453</v>
      </c>
      <c r="D173" s="32">
        <v>1</v>
      </c>
      <c r="E173" s="32">
        <v>1981.9</v>
      </c>
      <c r="F173" s="32">
        <f t="shared" si="19"/>
        <v>0.39898</v>
      </c>
      <c r="G173" s="32">
        <f t="shared" si="20"/>
        <v>0.39898</v>
      </c>
      <c r="H173" s="32"/>
    </row>
    <row r="174" spans="1:8" x14ac:dyDescent="0.25">
      <c r="A174" s="19">
        <v>42542</v>
      </c>
      <c r="B174" s="32" t="s">
        <v>126</v>
      </c>
      <c r="C174" s="18">
        <v>0.59375</v>
      </c>
      <c r="D174" s="32">
        <v>1</v>
      </c>
      <c r="E174" s="32">
        <v>1167.4000000000001</v>
      </c>
      <c r="F174" s="32">
        <f t="shared" si="19"/>
        <v>0.23608000000000001</v>
      </c>
      <c r="G174" s="32">
        <f t="shared" si="20"/>
        <v>0.23608000000000001</v>
      </c>
      <c r="H174" s="32"/>
    </row>
    <row r="175" spans="1:8" x14ac:dyDescent="0.25">
      <c r="A175" s="19">
        <v>42542</v>
      </c>
      <c r="B175" s="32" t="s">
        <v>127</v>
      </c>
      <c r="C175" s="18">
        <v>0.59722222222222221</v>
      </c>
      <c r="D175" s="32">
        <v>1</v>
      </c>
      <c r="E175" s="32">
        <v>2014</v>
      </c>
      <c r="F175" s="32">
        <f t="shared" si="19"/>
        <v>0.40540000000000004</v>
      </c>
      <c r="G175" s="32">
        <f t="shared" si="20"/>
        <v>0.40540000000000004</v>
      </c>
      <c r="H175" s="32"/>
    </row>
    <row r="176" spans="1:8" x14ac:dyDescent="0.25">
      <c r="A176" s="19">
        <v>42542</v>
      </c>
      <c r="B176" s="32" t="s">
        <v>128</v>
      </c>
      <c r="C176" s="18">
        <v>0.67847222222222225</v>
      </c>
      <c r="D176" s="32">
        <v>1</v>
      </c>
      <c r="E176" s="32">
        <v>1997.4</v>
      </c>
      <c r="F176" s="32">
        <f t="shared" si="19"/>
        <v>0.40208000000000005</v>
      </c>
      <c r="G176" s="32">
        <f t="shared" si="20"/>
        <v>0.40208000000000005</v>
      </c>
      <c r="H176" s="32"/>
    </row>
    <row r="177" spans="1:8" x14ac:dyDescent="0.25">
      <c r="A177" s="19">
        <v>42542</v>
      </c>
      <c r="B177" s="32" t="s">
        <v>18</v>
      </c>
      <c r="C177" s="18">
        <v>0.71180555555555547</v>
      </c>
      <c r="D177" s="32">
        <v>1</v>
      </c>
      <c r="E177" s="32">
        <v>1981.5</v>
      </c>
      <c r="F177" s="32">
        <f t="shared" si="19"/>
        <v>0.39890000000000003</v>
      </c>
      <c r="G177" s="32">
        <f t="shared" si="20"/>
        <v>0.39890000000000003</v>
      </c>
      <c r="H177" s="32"/>
    </row>
    <row r="178" spans="1:8" x14ac:dyDescent="0.25">
      <c r="A178" s="19">
        <v>42542</v>
      </c>
      <c r="B178" s="32" t="s">
        <v>129</v>
      </c>
      <c r="C178" s="18">
        <v>0.64583333333333337</v>
      </c>
      <c r="D178" s="32">
        <v>1</v>
      </c>
      <c r="E178" s="32">
        <v>1608.6</v>
      </c>
      <c r="F178" s="32">
        <f t="shared" si="19"/>
        <v>0.32432</v>
      </c>
      <c r="G178" s="32">
        <f t="shared" si="20"/>
        <v>0.32432</v>
      </c>
      <c r="H178" s="32"/>
    </row>
    <row r="179" spans="1:8" x14ac:dyDescent="0.25">
      <c r="A179" s="19">
        <v>42542</v>
      </c>
      <c r="B179" s="32" t="s">
        <v>130</v>
      </c>
      <c r="C179" s="18">
        <v>0.69444444444444453</v>
      </c>
      <c r="D179" s="32">
        <v>1</v>
      </c>
      <c r="E179" s="32">
        <v>2639.9</v>
      </c>
      <c r="F179" s="32">
        <f t="shared" si="19"/>
        <v>0.53058000000000005</v>
      </c>
      <c r="G179" s="32">
        <f t="shared" si="20"/>
        <v>0.53058000000000005</v>
      </c>
      <c r="H179" s="32"/>
    </row>
    <row r="180" spans="1:8" x14ac:dyDescent="0.25">
      <c r="B180" s="32"/>
      <c r="C180" s="32"/>
      <c r="D180" s="32"/>
      <c r="E180" s="32"/>
      <c r="H180" s="32"/>
    </row>
    <row r="181" spans="1:8" x14ac:dyDescent="0.25">
      <c r="B181" s="32"/>
      <c r="C181" s="18"/>
      <c r="D181" s="32"/>
      <c r="E181" s="32"/>
      <c r="H181" s="32"/>
    </row>
    <row r="182" spans="1:8" x14ac:dyDescent="0.25">
      <c r="A182" s="19">
        <v>42558</v>
      </c>
      <c r="B182" s="32" t="s">
        <v>136</v>
      </c>
      <c r="C182" s="18">
        <v>0.46875</v>
      </c>
      <c r="D182" s="32">
        <v>3</v>
      </c>
      <c r="E182" s="32">
        <v>5781.6</v>
      </c>
      <c r="F182" s="15">
        <f>(0.0003*E182)+0.0109</f>
        <v>1.7453799999999999</v>
      </c>
      <c r="G182" s="15">
        <f>F182/D182</f>
        <v>0.58179333333333327</v>
      </c>
      <c r="H182" t="s">
        <v>143</v>
      </c>
    </row>
    <row r="183" spans="1:8" x14ac:dyDescent="0.25">
      <c r="A183" s="19">
        <v>42558</v>
      </c>
      <c r="B183" s="32" t="s">
        <v>137</v>
      </c>
      <c r="C183" s="18">
        <v>0.5</v>
      </c>
      <c r="D183" s="32">
        <v>3</v>
      </c>
      <c r="E183" s="32">
        <v>7893.5</v>
      </c>
      <c r="F183" s="15">
        <f t="shared" ref="F183:F189" si="21">(0.0003*E183)+0.0109</f>
        <v>2.3789499999999997</v>
      </c>
      <c r="G183" s="15">
        <f t="shared" ref="G183:G189" si="22">F183/D183</f>
        <v>0.79298333333333326</v>
      </c>
      <c r="H183" s="32"/>
    </row>
    <row r="184" spans="1:8" x14ac:dyDescent="0.25">
      <c r="A184" s="19">
        <v>42558</v>
      </c>
      <c r="B184" s="32" t="s">
        <v>138</v>
      </c>
      <c r="C184" s="18">
        <v>0.52430555555555558</v>
      </c>
      <c r="D184" s="32">
        <v>1</v>
      </c>
      <c r="E184" s="32">
        <v>1380.1</v>
      </c>
      <c r="F184" s="15">
        <f t="shared" si="21"/>
        <v>0.42492999999999997</v>
      </c>
      <c r="G184" s="15">
        <f t="shared" si="22"/>
        <v>0.42492999999999997</v>
      </c>
      <c r="H184" s="32"/>
    </row>
    <row r="185" spans="1:8" x14ac:dyDescent="0.25">
      <c r="A185" s="19">
        <v>42558</v>
      </c>
      <c r="B185" s="32" t="s">
        <v>139</v>
      </c>
      <c r="C185" s="18">
        <v>0.41666666666666669</v>
      </c>
      <c r="D185" s="32">
        <v>1</v>
      </c>
      <c r="E185" s="32">
        <v>1901.9</v>
      </c>
      <c r="F185" s="15">
        <f t="shared" si="21"/>
        <v>0.58147000000000004</v>
      </c>
      <c r="G185" s="15">
        <f t="shared" si="22"/>
        <v>0.58147000000000004</v>
      </c>
      <c r="H185" s="32"/>
    </row>
    <row r="186" spans="1:8" x14ac:dyDescent="0.25">
      <c r="A186" s="19">
        <v>42558</v>
      </c>
      <c r="B186" s="32" t="s">
        <v>32</v>
      </c>
      <c r="C186" s="18">
        <v>0.4861111111111111</v>
      </c>
      <c r="D186" s="32">
        <v>1</v>
      </c>
      <c r="E186" s="32">
        <v>3770.8</v>
      </c>
      <c r="F186" s="15">
        <f t="shared" si="21"/>
        <v>1.1421399999999999</v>
      </c>
      <c r="G186" s="15">
        <f t="shared" si="22"/>
        <v>1.1421399999999999</v>
      </c>
      <c r="H186" s="32"/>
    </row>
    <row r="187" spans="1:8" x14ac:dyDescent="0.25">
      <c r="A187" s="19">
        <v>42558</v>
      </c>
      <c r="B187" s="32" t="s">
        <v>134</v>
      </c>
      <c r="C187" s="18">
        <v>0.44791666666666669</v>
      </c>
      <c r="D187" s="32">
        <v>1</v>
      </c>
      <c r="E187" s="32">
        <v>2565.6999999999998</v>
      </c>
      <c r="F187" s="15">
        <f t="shared" si="21"/>
        <v>0.78060999999999992</v>
      </c>
      <c r="G187" s="15">
        <f t="shared" si="22"/>
        <v>0.78060999999999992</v>
      </c>
      <c r="H187" s="32"/>
    </row>
    <row r="188" spans="1:8" x14ac:dyDescent="0.25">
      <c r="A188" s="19">
        <v>42558</v>
      </c>
      <c r="B188" s="32" t="s">
        <v>135</v>
      </c>
      <c r="C188" s="18">
        <v>0.43055555555555558</v>
      </c>
      <c r="D188" s="32">
        <v>1</v>
      </c>
      <c r="E188" s="32">
        <v>875.52</v>
      </c>
      <c r="F188" s="15">
        <f t="shared" si="21"/>
        <v>0.27355599999999997</v>
      </c>
      <c r="G188" s="15">
        <f t="shared" si="22"/>
        <v>0.27355599999999997</v>
      </c>
      <c r="H188" s="32"/>
    </row>
    <row r="189" spans="1:8" x14ac:dyDescent="0.25">
      <c r="A189" s="19">
        <v>42558</v>
      </c>
      <c r="B189" s="32" t="s">
        <v>29</v>
      </c>
      <c r="C189" s="18">
        <v>0.39930555555555558</v>
      </c>
      <c r="D189" s="32">
        <v>1</v>
      </c>
      <c r="E189" s="32">
        <v>3226.2</v>
      </c>
      <c r="F189" s="15">
        <f t="shared" si="21"/>
        <v>0.97875999999999985</v>
      </c>
      <c r="G189" s="15">
        <f t="shared" si="22"/>
        <v>0.97875999999999985</v>
      </c>
      <c r="H189" s="32"/>
    </row>
    <row r="190" spans="1:8" x14ac:dyDescent="0.25">
      <c r="B190" s="32"/>
      <c r="C190" s="18"/>
      <c r="D190" s="32"/>
      <c r="E190" s="32"/>
      <c r="H190" s="32"/>
    </row>
    <row r="191" spans="1:8" x14ac:dyDescent="0.25">
      <c r="B191" s="32"/>
      <c r="C191" s="18"/>
      <c r="D191" s="32"/>
      <c r="E191" s="32"/>
      <c r="H191" s="32"/>
    </row>
    <row r="192" spans="1:8" x14ac:dyDescent="0.25">
      <c r="B192" s="32"/>
      <c r="C192" s="18"/>
      <c r="D192" s="32"/>
      <c r="E192" s="32"/>
      <c r="H192" s="32"/>
    </row>
    <row r="193" spans="1:8" x14ac:dyDescent="0.25">
      <c r="B193" s="32"/>
      <c r="C193" s="18"/>
      <c r="D193" s="32"/>
      <c r="E193" s="32"/>
      <c r="H193" s="32"/>
    </row>
    <row r="194" spans="1:8" x14ac:dyDescent="0.25">
      <c r="B194" s="32"/>
      <c r="C194" s="18"/>
      <c r="D194" s="32"/>
      <c r="E194" s="32"/>
      <c r="H194" s="32"/>
    </row>
    <row r="195" spans="1:8" x14ac:dyDescent="0.25">
      <c r="B195" s="32"/>
      <c r="C195" s="18"/>
      <c r="D195" s="32"/>
      <c r="E195" s="32"/>
      <c r="H195" s="32"/>
    </row>
    <row r="196" spans="1:8" x14ac:dyDescent="0.25">
      <c r="B196" s="32"/>
      <c r="C196" s="18"/>
      <c r="D196" s="32"/>
      <c r="E196" s="32"/>
      <c r="H196" s="32"/>
    </row>
    <row r="197" spans="1:8" x14ac:dyDescent="0.25">
      <c r="B197" s="32"/>
      <c r="C197" s="18"/>
      <c r="D197" s="32"/>
      <c r="E197" s="32"/>
      <c r="H197" s="32"/>
    </row>
    <row r="198" spans="1:8" ht="15.75" thickBot="1" x14ac:dyDescent="0.3">
      <c r="A198" s="35"/>
      <c r="B198" s="13"/>
      <c r="C198" s="34"/>
      <c r="D198" s="13"/>
      <c r="E198" s="13"/>
      <c r="F198" s="16"/>
      <c r="G198" s="16"/>
      <c r="H198" s="13"/>
    </row>
    <row r="199" spans="1:8" x14ac:dyDescent="0.25">
      <c r="B199" s="32"/>
      <c r="C199" s="32"/>
      <c r="D199" s="32"/>
      <c r="E199" s="32"/>
      <c r="H199" s="32"/>
    </row>
    <row r="200" spans="1:8" x14ac:dyDescent="0.25">
      <c r="A200" s="19">
        <v>42566</v>
      </c>
      <c r="B200" s="32" t="s">
        <v>36</v>
      </c>
      <c r="C200" s="18">
        <v>0.40972222222222227</v>
      </c>
      <c r="D200" s="32">
        <v>1</v>
      </c>
      <c r="E200" s="32">
        <v>2092.9</v>
      </c>
      <c r="F200" s="15">
        <f>(0.0002*E200)+0.0097</f>
        <v>0.42828000000000005</v>
      </c>
      <c r="G200" s="15">
        <f>F200/D200</f>
        <v>0.42828000000000005</v>
      </c>
      <c r="H200" t="s">
        <v>145</v>
      </c>
    </row>
    <row r="201" spans="1:8" x14ac:dyDescent="0.25">
      <c r="A201" s="19">
        <v>42566</v>
      </c>
      <c r="B201" s="32" t="s">
        <v>18</v>
      </c>
      <c r="C201" s="18">
        <v>0.4861111111111111</v>
      </c>
      <c r="D201" s="32">
        <v>1</v>
      </c>
      <c r="E201" s="32">
        <v>1864.4</v>
      </c>
      <c r="F201" s="15">
        <f t="shared" ref="F201:F209" si="23">(0.0002*E201)+0.0097</f>
        <v>0.38258000000000003</v>
      </c>
      <c r="G201" s="15">
        <f t="shared" ref="G201:G209" si="24">F201/D201</f>
        <v>0.38258000000000003</v>
      </c>
      <c r="H201" s="32"/>
    </row>
    <row r="202" spans="1:8" x14ac:dyDescent="0.25">
      <c r="A202" s="19">
        <v>42566</v>
      </c>
      <c r="B202" s="32" t="s">
        <v>20</v>
      </c>
      <c r="C202" s="18">
        <v>0.46180555555555558</v>
      </c>
      <c r="D202" s="32">
        <v>1</v>
      </c>
      <c r="E202" s="32">
        <v>2071.6999999999998</v>
      </c>
      <c r="F202" s="15">
        <f t="shared" si="23"/>
        <v>0.42403999999999997</v>
      </c>
      <c r="G202" s="15">
        <f t="shared" si="24"/>
        <v>0.42403999999999997</v>
      </c>
      <c r="H202" s="32"/>
    </row>
    <row r="203" spans="1:8" x14ac:dyDescent="0.25">
      <c r="A203" s="19">
        <v>42566</v>
      </c>
      <c r="B203" s="32" t="s">
        <v>37</v>
      </c>
      <c r="C203" s="18">
        <v>0.4201388888888889</v>
      </c>
      <c r="D203" s="32">
        <v>1</v>
      </c>
      <c r="E203" s="32">
        <v>3174.7</v>
      </c>
      <c r="F203" s="15">
        <f t="shared" si="23"/>
        <v>0.64463999999999999</v>
      </c>
      <c r="G203" s="15">
        <f t="shared" si="24"/>
        <v>0.64463999999999999</v>
      </c>
      <c r="H203" s="32"/>
    </row>
    <row r="204" spans="1:8" x14ac:dyDescent="0.25">
      <c r="A204" s="19">
        <v>42566</v>
      </c>
      <c r="B204" s="32" t="s">
        <v>38</v>
      </c>
      <c r="C204" s="18">
        <v>0.43402777777777773</v>
      </c>
      <c r="D204" s="32">
        <v>1</v>
      </c>
      <c r="E204" s="32">
        <v>2235.5</v>
      </c>
      <c r="F204" s="15">
        <f t="shared" si="23"/>
        <v>0.45679999999999998</v>
      </c>
      <c r="G204" s="15">
        <f t="shared" si="24"/>
        <v>0.45679999999999998</v>
      </c>
      <c r="H204" s="32"/>
    </row>
    <row r="205" spans="1:8" x14ac:dyDescent="0.25">
      <c r="A205" s="19">
        <v>42566</v>
      </c>
      <c r="B205" s="32" t="s">
        <v>19</v>
      </c>
      <c r="C205" s="18">
        <v>0.49652777777777773</v>
      </c>
      <c r="D205" s="32">
        <v>1</v>
      </c>
      <c r="E205" s="32">
        <v>2024.2</v>
      </c>
      <c r="F205" s="15">
        <f t="shared" si="23"/>
        <v>0.41454000000000002</v>
      </c>
      <c r="G205" s="15">
        <f t="shared" si="24"/>
        <v>0.41454000000000002</v>
      </c>
      <c r="H205" s="32"/>
    </row>
    <row r="206" spans="1:8" x14ac:dyDescent="0.25">
      <c r="A206" s="19">
        <v>42566</v>
      </c>
      <c r="B206" s="32" t="s">
        <v>17</v>
      </c>
      <c r="C206" s="18">
        <v>0.47916666666666669</v>
      </c>
      <c r="D206" s="32">
        <v>1</v>
      </c>
      <c r="E206" s="32">
        <v>2137.5</v>
      </c>
      <c r="F206" s="15">
        <f t="shared" si="23"/>
        <v>0.43720000000000003</v>
      </c>
      <c r="G206" s="15">
        <f t="shared" si="24"/>
        <v>0.43720000000000003</v>
      </c>
      <c r="H206" s="32"/>
    </row>
    <row r="207" spans="1:8" x14ac:dyDescent="0.25">
      <c r="A207" s="19">
        <v>42566</v>
      </c>
      <c r="B207" s="32" t="s">
        <v>21</v>
      </c>
      <c r="C207" s="18">
        <v>0.53819444444444442</v>
      </c>
      <c r="D207" s="32">
        <v>1</v>
      </c>
      <c r="E207" s="32">
        <v>2636</v>
      </c>
      <c r="F207" s="15">
        <f t="shared" si="23"/>
        <v>0.53690000000000004</v>
      </c>
      <c r="G207" s="15">
        <f t="shared" si="24"/>
        <v>0.53690000000000004</v>
      </c>
      <c r="H207" s="32"/>
    </row>
    <row r="208" spans="1:8" x14ac:dyDescent="0.25">
      <c r="A208" s="19">
        <v>42566</v>
      </c>
      <c r="B208" s="32" t="s">
        <v>35</v>
      </c>
      <c r="C208" s="18">
        <v>0.55902777777777779</v>
      </c>
      <c r="D208" s="32">
        <v>1</v>
      </c>
      <c r="E208" s="32">
        <v>2573</v>
      </c>
      <c r="F208" s="15">
        <f t="shared" si="23"/>
        <v>0.5243000000000001</v>
      </c>
      <c r="G208" s="15">
        <f t="shared" si="24"/>
        <v>0.5243000000000001</v>
      </c>
      <c r="H208" s="32"/>
    </row>
    <row r="209" spans="1:8" x14ac:dyDescent="0.25">
      <c r="A209" s="19">
        <v>42566</v>
      </c>
      <c r="B209" s="32" t="s">
        <v>22</v>
      </c>
      <c r="C209" s="18">
        <v>0.56944444444444442</v>
      </c>
      <c r="D209" s="32">
        <v>1</v>
      </c>
      <c r="E209" s="32">
        <v>3365.9</v>
      </c>
      <c r="F209" s="15">
        <f t="shared" si="23"/>
        <v>0.68288000000000004</v>
      </c>
      <c r="G209" s="15">
        <f t="shared" si="24"/>
        <v>0.68288000000000004</v>
      </c>
      <c r="H209" s="32"/>
    </row>
    <row r="210" spans="1:8" x14ac:dyDescent="0.25">
      <c r="B210" s="32"/>
      <c r="C210" s="18"/>
      <c r="D210" s="32"/>
      <c r="E210" s="32"/>
      <c r="H210" s="32"/>
    </row>
    <row r="211" spans="1:8" x14ac:dyDescent="0.25">
      <c r="B211" s="32"/>
      <c r="C211" s="18"/>
      <c r="D211" s="32"/>
      <c r="E211" s="32"/>
      <c r="H211" s="32"/>
    </row>
    <row r="212" spans="1:8" x14ac:dyDescent="0.25">
      <c r="B212" s="32"/>
      <c r="C212" s="18"/>
      <c r="D212" s="32"/>
      <c r="E212" s="32"/>
      <c r="H212" s="32"/>
    </row>
    <row r="213" spans="1:8" x14ac:dyDescent="0.25">
      <c r="B213" s="32"/>
      <c r="C213" s="18"/>
      <c r="D213" s="32"/>
      <c r="E213" s="32"/>
      <c r="H213" s="32"/>
    </row>
    <row r="214" spans="1:8" x14ac:dyDescent="0.25">
      <c r="B214" s="32"/>
      <c r="C214" s="18"/>
      <c r="D214" s="32"/>
      <c r="E214" s="32"/>
      <c r="H214" s="32"/>
    </row>
    <row r="215" spans="1:8" x14ac:dyDescent="0.25">
      <c r="B215" s="32"/>
      <c r="C215" s="18"/>
      <c r="D215" s="32"/>
      <c r="E215" s="32"/>
      <c r="H215" s="32"/>
    </row>
    <row r="216" spans="1:8" x14ac:dyDescent="0.25">
      <c r="B216" s="32"/>
      <c r="C216" s="18"/>
      <c r="D216" s="32"/>
      <c r="E216" s="32"/>
      <c r="H216" s="32"/>
    </row>
    <row r="217" spans="1:8" ht="15.75" thickBot="1" x14ac:dyDescent="0.3">
      <c r="A217" s="35"/>
      <c r="B217" s="13"/>
      <c r="C217" s="34"/>
      <c r="D217" s="13"/>
      <c r="E217" s="13"/>
      <c r="F217" s="16"/>
      <c r="G217" s="16"/>
      <c r="H217" s="13"/>
    </row>
    <row r="218" spans="1:8" x14ac:dyDescent="0.25">
      <c r="B218" s="32"/>
      <c r="C218" s="32"/>
      <c r="D218" s="32"/>
      <c r="E218" s="32"/>
      <c r="H218" s="32"/>
    </row>
    <row r="219" spans="1:8" x14ac:dyDescent="0.25">
      <c r="A219" s="19">
        <v>42571</v>
      </c>
      <c r="B219" s="32" t="s">
        <v>20</v>
      </c>
      <c r="C219" s="18">
        <v>0.42708333333333331</v>
      </c>
      <c r="D219" s="32">
        <v>3</v>
      </c>
      <c r="E219" s="32">
        <v>7062.8</v>
      </c>
      <c r="F219" s="15">
        <f>(0.0002*E219)+0.0117</f>
        <v>1.4242600000000001</v>
      </c>
      <c r="G219" s="15">
        <f>F219/D219</f>
        <v>0.47475333333333336</v>
      </c>
      <c r="H219" t="s">
        <v>147</v>
      </c>
    </row>
    <row r="220" spans="1:8" x14ac:dyDescent="0.25">
      <c r="A220" s="19">
        <v>42571</v>
      </c>
      <c r="B220" s="32" t="s">
        <v>120</v>
      </c>
      <c r="C220" s="18">
        <v>0.44791666666666669</v>
      </c>
      <c r="D220" s="32">
        <v>1</v>
      </c>
      <c r="E220" s="32">
        <v>2004.5</v>
      </c>
      <c r="F220" s="15">
        <f t="shared" ref="F220:F241" si="25">(0.0002*E220)+0.0117</f>
        <v>0.41260000000000002</v>
      </c>
      <c r="G220" s="15">
        <f t="shared" ref="G220:G241" si="26">F220/D220</f>
        <v>0.41260000000000002</v>
      </c>
      <c r="H220" s="32"/>
    </row>
    <row r="221" spans="1:8" x14ac:dyDescent="0.25">
      <c r="A221" s="19">
        <v>42571</v>
      </c>
      <c r="B221" s="32" t="s">
        <v>113</v>
      </c>
      <c r="C221" s="18">
        <v>0.4548611111111111</v>
      </c>
      <c r="D221" s="32">
        <v>1</v>
      </c>
      <c r="E221" s="32">
        <v>2249.6</v>
      </c>
      <c r="F221" s="15">
        <f t="shared" si="25"/>
        <v>0.46161999999999997</v>
      </c>
      <c r="G221" s="15">
        <f t="shared" si="26"/>
        <v>0.46161999999999997</v>
      </c>
      <c r="H221" s="32"/>
    </row>
    <row r="222" spans="1:8" x14ac:dyDescent="0.25">
      <c r="A222" s="19">
        <v>42571</v>
      </c>
      <c r="B222" s="32" t="s">
        <v>118</v>
      </c>
      <c r="C222" s="18">
        <v>0.46527777777777773</v>
      </c>
      <c r="D222" s="32">
        <v>1</v>
      </c>
      <c r="E222" s="32">
        <v>1456.9</v>
      </c>
      <c r="F222" s="15">
        <f t="shared" si="25"/>
        <v>0.30308000000000002</v>
      </c>
      <c r="G222" s="15">
        <f t="shared" si="26"/>
        <v>0.30308000000000002</v>
      </c>
      <c r="H222" s="32"/>
    </row>
    <row r="223" spans="1:8" x14ac:dyDescent="0.25">
      <c r="A223" s="19">
        <v>42571</v>
      </c>
      <c r="B223" s="32" t="s">
        <v>114</v>
      </c>
      <c r="C223" s="18">
        <v>0.47222222222222227</v>
      </c>
      <c r="D223" s="32">
        <v>1</v>
      </c>
      <c r="E223" s="32">
        <v>2723.1</v>
      </c>
      <c r="F223" s="15">
        <f t="shared" si="25"/>
        <v>0.55632000000000004</v>
      </c>
      <c r="G223" s="15">
        <f t="shared" si="26"/>
        <v>0.55632000000000004</v>
      </c>
      <c r="H223" s="32"/>
    </row>
    <row r="224" spans="1:8" x14ac:dyDescent="0.25">
      <c r="A224" s="19">
        <v>42571</v>
      </c>
      <c r="B224" s="32" t="s">
        <v>121</v>
      </c>
      <c r="C224" s="18">
        <v>0.4861111111111111</v>
      </c>
      <c r="D224" s="32">
        <v>1</v>
      </c>
      <c r="E224" s="32">
        <v>1987.2</v>
      </c>
      <c r="F224" s="15">
        <f t="shared" si="25"/>
        <v>0.40914</v>
      </c>
      <c r="G224" s="15">
        <f t="shared" si="26"/>
        <v>0.40914</v>
      </c>
      <c r="H224" s="32"/>
    </row>
    <row r="225" spans="1:8" x14ac:dyDescent="0.25">
      <c r="A225" s="19">
        <v>42571</v>
      </c>
      <c r="B225" s="32" t="s">
        <v>122</v>
      </c>
      <c r="C225" s="18">
        <v>0.49305555555555558</v>
      </c>
      <c r="D225" s="32">
        <v>1</v>
      </c>
      <c r="E225" s="32">
        <v>2199.1</v>
      </c>
      <c r="F225" s="15">
        <f t="shared" si="25"/>
        <v>0.45151999999999998</v>
      </c>
      <c r="G225" s="15">
        <f t="shared" si="26"/>
        <v>0.45151999999999998</v>
      </c>
      <c r="H225" s="32"/>
    </row>
    <row r="226" spans="1:8" x14ac:dyDescent="0.25">
      <c r="A226" s="19">
        <v>42571</v>
      </c>
      <c r="B226" s="32" t="s">
        <v>126</v>
      </c>
      <c r="C226" s="18">
        <v>0.50694444444444442</v>
      </c>
      <c r="D226" s="32">
        <v>1</v>
      </c>
      <c r="E226" s="32">
        <v>2387.1999999999998</v>
      </c>
      <c r="F226" s="15">
        <f t="shared" si="25"/>
        <v>0.48913999999999996</v>
      </c>
      <c r="G226" s="15">
        <f t="shared" si="26"/>
        <v>0.48913999999999996</v>
      </c>
      <c r="H226" s="32"/>
    </row>
    <row r="227" spans="1:8" x14ac:dyDescent="0.25">
      <c r="A227" s="19">
        <v>42571</v>
      </c>
      <c r="B227" s="32" t="s">
        <v>127</v>
      </c>
      <c r="C227" s="18">
        <v>0.51388888888888895</v>
      </c>
      <c r="D227" s="32">
        <v>1</v>
      </c>
      <c r="E227" s="32">
        <v>2847.5</v>
      </c>
      <c r="F227" s="15">
        <f t="shared" si="25"/>
        <v>0.58120000000000005</v>
      </c>
      <c r="G227" s="15">
        <f t="shared" si="26"/>
        <v>0.58120000000000005</v>
      </c>
      <c r="H227" s="32"/>
    </row>
    <row r="228" spans="1:8" x14ac:dyDescent="0.25">
      <c r="A228" s="19">
        <v>42571</v>
      </c>
      <c r="B228" s="32" t="s">
        <v>119</v>
      </c>
      <c r="C228" s="18">
        <v>0.52083333333333337</v>
      </c>
      <c r="D228" s="32">
        <v>1</v>
      </c>
      <c r="E228" s="32">
        <v>1865</v>
      </c>
      <c r="F228" s="15">
        <f t="shared" si="25"/>
        <v>0.38469999999999999</v>
      </c>
      <c r="G228" s="15">
        <f t="shared" si="26"/>
        <v>0.38469999999999999</v>
      </c>
      <c r="H228" s="32"/>
    </row>
    <row r="229" spans="1:8" x14ac:dyDescent="0.25">
      <c r="A229" s="19">
        <v>42571</v>
      </c>
      <c r="B229" s="32" t="s">
        <v>123</v>
      </c>
      <c r="C229" s="18">
        <v>0.52777777777777779</v>
      </c>
      <c r="D229" s="32">
        <v>1</v>
      </c>
      <c r="E229" s="32">
        <v>2573.5</v>
      </c>
      <c r="F229" s="15">
        <f t="shared" si="25"/>
        <v>0.52640000000000009</v>
      </c>
      <c r="G229" s="15">
        <f t="shared" si="26"/>
        <v>0.52640000000000009</v>
      </c>
      <c r="H229" s="32"/>
    </row>
    <row r="230" spans="1:8" x14ac:dyDescent="0.25">
      <c r="A230" s="19">
        <v>42571</v>
      </c>
      <c r="B230" s="32" t="s">
        <v>115</v>
      </c>
      <c r="C230" s="18">
        <v>4.1666666666666664E-2</v>
      </c>
      <c r="D230" s="32">
        <v>1</v>
      </c>
      <c r="E230" s="32">
        <v>3461.6</v>
      </c>
      <c r="F230" s="15">
        <f t="shared" si="25"/>
        <v>0.70402000000000009</v>
      </c>
      <c r="G230" s="15">
        <f t="shared" si="26"/>
        <v>0.70402000000000009</v>
      </c>
      <c r="H230" s="32"/>
    </row>
    <row r="231" spans="1:8" x14ac:dyDescent="0.25">
      <c r="A231" s="19">
        <v>42571</v>
      </c>
      <c r="B231" s="32" t="s">
        <v>117</v>
      </c>
      <c r="C231" s="18">
        <v>4.8611111111111112E-2</v>
      </c>
      <c r="D231" s="32">
        <v>1</v>
      </c>
      <c r="E231" s="32">
        <v>2764.2</v>
      </c>
      <c r="F231" s="15">
        <f t="shared" si="25"/>
        <v>0.56454000000000004</v>
      </c>
      <c r="G231" s="15">
        <f t="shared" si="26"/>
        <v>0.56454000000000004</v>
      </c>
      <c r="H231" s="32"/>
    </row>
    <row r="232" spans="1:8" x14ac:dyDescent="0.25">
      <c r="A232" s="19">
        <v>42571</v>
      </c>
      <c r="B232" s="32" t="s">
        <v>129</v>
      </c>
      <c r="C232" s="18">
        <v>5.6944444444444443E-2</v>
      </c>
      <c r="D232" s="32">
        <v>1</v>
      </c>
      <c r="E232" s="32">
        <v>2281.5</v>
      </c>
      <c r="F232" s="15">
        <f t="shared" si="25"/>
        <v>0.46800000000000003</v>
      </c>
      <c r="G232" s="15">
        <f t="shared" si="26"/>
        <v>0.46800000000000003</v>
      </c>
      <c r="H232" s="32"/>
    </row>
    <row r="233" spans="1:8" x14ac:dyDescent="0.25">
      <c r="A233" s="19">
        <v>42571</v>
      </c>
      <c r="B233" s="32" t="s">
        <v>112</v>
      </c>
      <c r="C233" s="18">
        <v>6.25E-2</v>
      </c>
      <c r="D233" s="32">
        <v>1</v>
      </c>
      <c r="E233" s="32">
        <v>3338.5</v>
      </c>
      <c r="F233" s="15">
        <f t="shared" si="25"/>
        <v>0.67940000000000011</v>
      </c>
      <c r="G233" s="15">
        <f t="shared" si="26"/>
        <v>0.67940000000000011</v>
      </c>
      <c r="H233" s="32"/>
    </row>
    <row r="234" spans="1:8" x14ac:dyDescent="0.25">
      <c r="A234" s="19">
        <v>42571</v>
      </c>
      <c r="B234" s="32" t="s">
        <v>133</v>
      </c>
      <c r="C234" s="18">
        <v>7.6388888888888895E-2</v>
      </c>
      <c r="D234" s="32">
        <v>1</v>
      </c>
      <c r="E234" s="32">
        <v>2708.9</v>
      </c>
      <c r="F234" s="15">
        <f t="shared" si="25"/>
        <v>0.55348000000000008</v>
      </c>
      <c r="G234" s="15">
        <f t="shared" si="26"/>
        <v>0.55348000000000008</v>
      </c>
      <c r="H234" s="32"/>
    </row>
    <row r="235" spans="1:8" x14ac:dyDescent="0.25">
      <c r="A235" s="19">
        <v>42571</v>
      </c>
      <c r="B235" s="32" t="s">
        <v>116</v>
      </c>
      <c r="C235" s="18">
        <v>8.3333333333333329E-2</v>
      </c>
      <c r="D235" s="32">
        <v>1</v>
      </c>
      <c r="E235" s="32">
        <v>2278.8000000000002</v>
      </c>
      <c r="F235" s="15">
        <f t="shared" si="25"/>
        <v>0.46746000000000004</v>
      </c>
      <c r="G235" s="15">
        <f t="shared" si="26"/>
        <v>0.46746000000000004</v>
      </c>
      <c r="H235" s="32"/>
    </row>
    <row r="236" spans="1:8" x14ac:dyDescent="0.25">
      <c r="A236" s="19">
        <v>42571</v>
      </c>
      <c r="B236" s="32" t="s">
        <v>128</v>
      </c>
      <c r="C236" s="18">
        <v>9.375E-2</v>
      </c>
      <c r="D236" s="32">
        <v>1</v>
      </c>
      <c r="E236" s="32">
        <v>2243.9</v>
      </c>
      <c r="F236" s="15">
        <f t="shared" si="25"/>
        <v>0.46048</v>
      </c>
      <c r="G236" s="15">
        <f t="shared" si="26"/>
        <v>0.46048</v>
      </c>
      <c r="H236" s="2"/>
    </row>
    <row r="237" spans="1:8" x14ac:dyDescent="0.25">
      <c r="A237" s="19">
        <v>42571</v>
      </c>
      <c r="B237" s="32" t="s">
        <v>124</v>
      </c>
      <c r="C237" s="18">
        <v>9.8611111111111108E-2</v>
      </c>
      <c r="D237" s="32">
        <v>1</v>
      </c>
      <c r="E237" s="32">
        <v>3677.9</v>
      </c>
      <c r="F237" s="15">
        <f t="shared" si="25"/>
        <v>0.74728000000000006</v>
      </c>
      <c r="G237" s="15">
        <f t="shared" si="26"/>
        <v>0.74728000000000006</v>
      </c>
      <c r="H237" s="32"/>
    </row>
    <row r="238" spans="1:8" x14ac:dyDescent="0.25">
      <c r="A238" s="19">
        <v>42571</v>
      </c>
      <c r="B238" s="32" t="s">
        <v>125</v>
      </c>
      <c r="C238" s="18">
        <v>0.1111111111111111</v>
      </c>
      <c r="D238" s="32">
        <v>1</v>
      </c>
      <c r="E238" s="32">
        <v>2562.8000000000002</v>
      </c>
      <c r="F238" s="15">
        <f t="shared" si="25"/>
        <v>0.52426000000000006</v>
      </c>
      <c r="G238" s="15">
        <f t="shared" si="26"/>
        <v>0.52426000000000006</v>
      </c>
      <c r="H238" s="32"/>
    </row>
    <row r="239" spans="1:8" x14ac:dyDescent="0.25">
      <c r="A239" s="19">
        <v>42571</v>
      </c>
      <c r="B239" s="32" t="s">
        <v>130</v>
      </c>
      <c r="C239" s="18">
        <v>0.11458333333333333</v>
      </c>
      <c r="D239" s="32">
        <v>1</v>
      </c>
      <c r="E239" s="32">
        <v>2671.5</v>
      </c>
      <c r="F239" s="15">
        <f t="shared" si="25"/>
        <v>0.54600000000000004</v>
      </c>
      <c r="G239" s="15">
        <f t="shared" si="26"/>
        <v>0.54600000000000004</v>
      </c>
      <c r="H239" s="32"/>
    </row>
    <row r="240" spans="1:8" x14ac:dyDescent="0.25">
      <c r="A240" s="19">
        <v>42571</v>
      </c>
      <c r="B240" s="32" t="s">
        <v>18</v>
      </c>
      <c r="C240" s="18">
        <v>0.13194444444444445</v>
      </c>
      <c r="D240" s="32">
        <v>1</v>
      </c>
      <c r="E240" s="32">
        <v>2382.6999999999998</v>
      </c>
      <c r="F240" s="15">
        <f t="shared" si="25"/>
        <v>0.48823999999999995</v>
      </c>
      <c r="G240" s="15">
        <f t="shared" si="26"/>
        <v>0.48823999999999995</v>
      </c>
      <c r="H240" s="32"/>
    </row>
    <row r="241" spans="1:20" x14ac:dyDescent="0.25">
      <c r="A241" s="19">
        <v>42571</v>
      </c>
      <c r="B241" s="32" t="s">
        <v>19</v>
      </c>
      <c r="C241" s="18">
        <v>0.13541666666666666</v>
      </c>
      <c r="D241" s="32">
        <v>1</v>
      </c>
      <c r="E241" s="32">
        <v>2059.8000000000002</v>
      </c>
      <c r="F241" s="15">
        <f t="shared" si="25"/>
        <v>0.42366000000000004</v>
      </c>
      <c r="G241" s="15">
        <f t="shared" si="26"/>
        <v>0.42366000000000004</v>
      </c>
      <c r="H241" s="32"/>
    </row>
    <row r="242" spans="1:20" x14ac:dyDescent="0.25">
      <c r="B242" s="32"/>
      <c r="C242" s="18"/>
      <c r="D242" s="32"/>
      <c r="E242" s="32"/>
      <c r="H242" s="32"/>
    </row>
    <row r="243" spans="1:20" s="32" customFormat="1" ht="15.75" thickBot="1" x14ac:dyDescent="0.3">
      <c r="A243" s="35"/>
      <c r="B243" s="13"/>
      <c r="C243" s="34"/>
      <c r="D243" s="13"/>
      <c r="E243" s="13"/>
      <c r="F243" s="16"/>
      <c r="G243" s="16"/>
      <c r="H243" s="13"/>
      <c r="I243" s="2"/>
      <c r="J243" s="2"/>
      <c r="K243" s="2"/>
      <c r="L243" s="2"/>
      <c r="M243" s="2"/>
      <c r="N243" s="2"/>
      <c r="O243" s="30"/>
      <c r="P243" s="2"/>
      <c r="Q243" s="2"/>
      <c r="R243" s="2"/>
      <c r="S243" s="2"/>
      <c r="T243" s="2"/>
    </row>
    <row r="244" spans="1:20" s="32" customFormat="1" x14ac:dyDescent="0.25">
      <c r="A244" s="77"/>
      <c r="B244" s="2"/>
      <c r="C244" s="78"/>
      <c r="D244" s="2"/>
      <c r="E244" s="2"/>
      <c r="F244" s="30"/>
      <c r="G244" s="30"/>
      <c r="H244" s="2"/>
      <c r="I244" s="2"/>
      <c r="J244" s="2"/>
      <c r="K244" s="2"/>
      <c r="L244" s="2"/>
      <c r="M244" s="2"/>
      <c r="N244" s="2"/>
      <c r="O244" s="30"/>
      <c r="P244" s="2"/>
      <c r="Q244" s="2"/>
      <c r="R244" s="2"/>
      <c r="S244" s="2"/>
      <c r="T244" s="2"/>
    </row>
    <row r="245" spans="1:20" s="32" customFormat="1" x14ac:dyDescent="0.25">
      <c r="A245" s="19">
        <v>42577</v>
      </c>
      <c r="B245" s="32" t="s">
        <v>36</v>
      </c>
      <c r="C245" s="18">
        <v>0.45833333333333331</v>
      </c>
      <c r="D245" s="32">
        <v>1</v>
      </c>
      <c r="E245" s="32">
        <v>994.95</v>
      </c>
      <c r="F245" s="15">
        <f>(0.0002*E245)+0.0013</f>
        <v>0.20029000000000002</v>
      </c>
      <c r="G245" s="15">
        <f>F245/D245</f>
        <v>0.20029000000000002</v>
      </c>
      <c r="H245" s="32" t="s">
        <v>153</v>
      </c>
      <c r="I245" s="2"/>
      <c r="J245" s="2"/>
      <c r="K245" s="2"/>
      <c r="L245" s="2"/>
      <c r="M245" s="2"/>
      <c r="N245" s="2"/>
      <c r="O245" s="30"/>
      <c r="P245" s="2"/>
      <c r="Q245" s="2"/>
      <c r="R245" s="2"/>
      <c r="S245" s="2"/>
      <c r="T245" s="2"/>
    </row>
    <row r="246" spans="1:20" s="32" customFormat="1" x14ac:dyDescent="0.25">
      <c r="A246" s="19">
        <v>42577</v>
      </c>
      <c r="B246" s="32" t="s">
        <v>37</v>
      </c>
      <c r="C246" s="18">
        <v>0.47222222222222227</v>
      </c>
      <c r="D246" s="32">
        <v>1</v>
      </c>
      <c r="E246" s="32">
        <v>3137</v>
      </c>
      <c r="F246" s="15">
        <f t="shared" ref="F246:F254" si="27">(0.0002*E246)+0.0097</f>
        <v>0.63710000000000011</v>
      </c>
      <c r="G246" s="15">
        <f t="shared" ref="G246:G254" si="28">F246/D246</f>
        <v>0.63710000000000011</v>
      </c>
      <c r="I246" s="2"/>
      <c r="J246" s="2"/>
      <c r="K246" s="2"/>
      <c r="L246" s="2"/>
      <c r="M246" s="2"/>
      <c r="N246" s="2"/>
      <c r="O246" s="30"/>
      <c r="P246" s="2"/>
      <c r="Q246" s="2"/>
      <c r="R246" s="2"/>
      <c r="S246" s="2"/>
      <c r="T246" s="2"/>
    </row>
    <row r="247" spans="1:20" s="32" customFormat="1" x14ac:dyDescent="0.25">
      <c r="A247" s="19">
        <v>42577</v>
      </c>
      <c r="B247" s="32" t="s">
        <v>38</v>
      </c>
      <c r="C247" s="18">
        <v>0.4826388888888889</v>
      </c>
      <c r="D247" s="32">
        <v>1</v>
      </c>
      <c r="E247" s="32">
        <v>2370.8000000000002</v>
      </c>
      <c r="F247" s="15">
        <f t="shared" si="27"/>
        <v>0.48386000000000007</v>
      </c>
      <c r="G247" s="15">
        <f t="shared" si="28"/>
        <v>0.48386000000000007</v>
      </c>
      <c r="I247" s="2"/>
      <c r="J247" s="2"/>
      <c r="K247" s="2"/>
      <c r="L247" s="2"/>
      <c r="M247" s="2"/>
      <c r="N247" s="2"/>
      <c r="O247" s="30"/>
      <c r="P247" s="2"/>
      <c r="Q247" s="2"/>
      <c r="R247" s="2"/>
      <c r="S247" s="2"/>
      <c r="T247" s="2"/>
    </row>
    <row r="248" spans="1:20" s="32" customFormat="1" x14ac:dyDescent="0.25">
      <c r="A248" s="19">
        <v>42577</v>
      </c>
      <c r="B248" s="32" t="s">
        <v>20</v>
      </c>
      <c r="C248" s="18">
        <v>0.52083333333333337</v>
      </c>
      <c r="D248" s="32">
        <v>1</v>
      </c>
      <c r="E248" s="32">
        <v>2219.6999999999998</v>
      </c>
      <c r="F248" s="15">
        <f t="shared" si="27"/>
        <v>0.45363999999999999</v>
      </c>
      <c r="G248" s="15">
        <f t="shared" si="28"/>
        <v>0.45363999999999999</v>
      </c>
      <c r="I248" s="2"/>
      <c r="J248" s="2"/>
      <c r="K248" s="2"/>
      <c r="L248" s="2"/>
      <c r="M248" s="2"/>
      <c r="N248" s="2"/>
      <c r="O248" s="30"/>
      <c r="P248" s="2"/>
      <c r="Q248" s="2"/>
      <c r="R248" s="2"/>
      <c r="S248" s="2"/>
      <c r="T248" s="2"/>
    </row>
    <row r="249" spans="1:20" s="32" customFormat="1" x14ac:dyDescent="0.25">
      <c r="A249" s="19">
        <v>42577</v>
      </c>
      <c r="B249" s="32" t="s">
        <v>17</v>
      </c>
      <c r="C249" s="18">
        <v>0.54861111111111105</v>
      </c>
      <c r="D249" s="32">
        <v>1</v>
      </c>
      <c r="E249" s="32">
        <v>2459.1</v>
      </c>
      <c r="F249" s="15">
        <f t="shared" si="27"/>
        <v>0.50151999999999997</v>
      </c>
      <c r="G249" s="15">
        <f t="shared" si="28"/>
        <v>0.50151999999999997</v>
      </c>
      <c r="I249" s="2"/>
      <c r="J249" s="2"/>
      <c r="K249" s="2"/>
      <c r="L249" s="2"/>
      <c r="M249" s="2"/>
      <c r="N249" s="2"/>
      <c r="O249" s="30"/>
      <c r="P249" s="2"/>
      <c r="Q249" s="2"/>
      <c r="R249" s="2"/>
      <c r="S249" s="2"/>
      <c r="T249" s="2"/>
    </row>
    <row r="250" spans="1:20" s="32" customFormat="1" x14ac:dyDescent="0.25">
      <c r="A250" s="19">
        <v>42577</v>
      </c>
      <c r="B250" s="32" t="s">
        <v>18</v>
      </c>
      <c r="C250" s="18">
        <v>0.58333333333333337</v>
      </c>
      <c r="D250" s="32">
        <v>1</v>
      </c>
      <c r="E250" s="32">
        <v>1216.9000000000001</v>
      </c>
      <c r="F250" s="15">
        <f t="shared" si="27"/>
        <v>0.25308000000000003</v>
      </c>
      <c r="G250" s="15">
        <f t="shared" si="28"/>
        <v>0.25308000000000003</v>
      </c>
      <c r="I250" s="2"/>
      <c r="J250" s="2"/>
      <c r="K250" s="2"/>
      <c r="L250" s="2"/>
      <c r="M250" s="2"/>
      <c r="N250" s="2"/>
      <c r="O250" s="30"/>
      <c r="P250" s="2"/>
      <c r="Q250" s="2"/>
      <c r="R250" s="2"/>
      <c r="S250" s="2"/>
      <c r="T250" s="2"/>
    </row>
    <row r="251" spans="1:20" s="32" customFormat="1" x14ac:dyDescent="0.25">
      <c r="A251" s="19">
        <v>42577</v>
      </c>
      <c r="B251" s="32" t="s">
        <v>19</v>
      </c>
      <c r="C251" s="18">
        <v>0.59375</v>
      </c>
      <c r="D251" s="32">
        <v>1</v>
      </c>
      <c r="E251" s="32">
        <v>2025</v>
      </c>
      <c r="F251" s="15">
        <f t="shared" si="27"/>
        <v>0.41470000000000001</v>
      </c>
      <c r="G251" s="15">
        <f t="shared" si="28"/>
        <v>0.41470000000000001</v>
      </c>
      <c r="I251" s="2"/>
      <c r="J251" s="2"/>
      <c r="K251" s="2"/>
      <c r="L251" s="2"/>
      <c r="M251" s="2"/>
      <c r="N251" s="2"/>
      <c r="O251" s="30"/>
      <c r="P251" s="2"/>
      <c r="Q251" s="2"/>
      <c r="R251" s="2"/>
      <c r="S251" s="2"/>
      <c r="T251" s="2"/>
    </row>
    <row r="252" spans="1:20" s="32" customFormat="1" x14ac:dyDescent="0.25">
      <c r="A252" s="19">
        <v>42577</v>
      </c>
      <c r="B252" s="32" t="s">
        <v>21</v>
      </c>
      <c r="C252" s="18">
        <v>0.63541666666666663</v>
      </c>
      <c r="D252" s="32">
        <v>1</v>
      </c>
      <c r="E252" s="32">
        <v>2451.1</v>
      </c>
      <c r="F252" s="15">
        <f t="shared" si="27"/>
        <v>0.49991999999999998</v>
      </c>
      <c r="G252" s="15">
        <f t="shared" si="28"/>
        <v>0.49991999999999998</v>
      </c>
      <c r="I252" s="2"/>
      <c r="J252" s="2"/>
      <c r="K252" s="2"/>
      <c r="L252" s="2"/>
      <c r="M252" s="2"/>
      <c r="N252" s="2"/>
      <c r="O252" s="30"/>
      <c r="P252" s="2"/>
      <c r="Q252" s="2"/>
      <c r="R252" s="2"/>
      <c r="S252" s="2"/>
      <c r="T252" s="2"/>
    </row>
    <row r="253" spans="1:20" x14ac:dyDescent="0.25">
      <c r="A253" s="19">
        <v>42577</v>
      </c>
      <c r="B253" s="32" t="s">
        <v>21</v>
      </c>
      <c r="C253" s="18">
        <v>0.65625</v>
      </c>
      <c r="D253" s="32">
        <v>1</v>
      </c>
      <c r="E253" s="32">
        <v>1434.1</v>
      </c>
      <c r="F253" s="15">
        <f t="shared" si="27"/>
        <v>0.29652000000000001</v>
      </c>
      <c r="G253" s="15">
        <f t="shared" si="28"/>
        <v>0.29652000000000001</v>
      </c>
      <c r="H253" s="32"/>
    </row>
    <row r="254" spans="1:20" x14ac:dyDescent="0.25">
      <c r="A254" s="19">
        <v>42577</v>
      </c>
      <c r="B254" s="32" t="s">
        <v>22</v>
      </c>
      <c r="C254" s="18">
        <v>0.66666666666666663</v>
      </c>
      <c r="D254" s="32">
        <v>1</v>
      </c>
      <c r="E254" s="32">
        <v>39.909999999999997</v>
      </c>
      <c r="F254" s="15">
        <f t="shared" si="27"/>
        <v>1.7682E-2</v>
      </c>
      <c r="G254" s="15">
        <f t="shared" si="28"/>
        <v>1.7682E-2</v>
      </c>
      <c r="H254" s="32"/>
    </row>
    <row r="255" spans="1:20" x14ac:dyDescent="0.25">
      <c r="B255" s="32"/>
      <c r="C255" s="18"/>
      <c r="D255" s="32"/>
      <c r="E255" s="32"/>
      <c r="H255" s="32"/>
    </row>
    <row r="256" spans="1:20" ht="15.75" thickBot="1" x14ac:dyDescent="0.3">
      <c r="A256" s="35"/>
      <c r="B256" s="13"/>
      <c r="C256" s="34"/>
      <c r="D256" s="13"/>
      <c r="E256" s="13"/>
      <c r="F256" s="16"/>
      <c r="G256" s="16"/>
      <c r="H256" s="13"/>
    </row>
    <row r="257" spans="1:8" x14ac:dyDescent="0.25">
      <c r="A257" s="77"/>
      <c r="B257" s="2"/>
      <c r="C257" s="78"/>
      <c r="D257" s="2"/>
      <c r="E257" s="2"/>
      <c r="F257" s="30"/>
      <c r="G257" s="30"/>
      <c r="H257" s="2"/>
    </row>
    <row r="258" spans="1:8" x14ac:dyDescent="0.25">
      <c r="A258" s="19">
        <v>42592</v>
      </c>
      <c r="B258" s="32" t="s">
        <v>36</v>
      </c>
      <c r="C258" s="18">
        <v>0.39583333333333331</v>
      </c>
      <c r="D258" s="32">
        <v>1</v>
      </c>
      <c r="E258" s="32">
        <v>2577.1999999999998</v>
      </c>
      <c r="F258" s="15">
        <f>(0.0002*E258)+0.0016</f>
        <v>0.51704000000000006</v>
      </c>
      <c r="G258" s="15">
        <f>F258/D258</f>
        <v>0.51704000000000006</v>
      </c>
      <c r="H258" s="32" t="s">
        <v>166</v>
      </c>
    </row>
    <row r="259" spans="1:8" x14ac:dyDescent="0.25">
      <c r="A259" s="19">
        <v>42592</v>
      </c>
      <c r="B259" s="32" t="s">
        <v>37</v>
      </c>
      <c r="C259" s="18">
        <v>0.40625</v>
      </c>
      <c r="D259" s="32">
        <v>1</v>
      </c>
      <c r="E259" s="32">
        <v>2747.1</v>
      </c>
      <c r="F259" s="15">
        <f t="shared" ref="F259:F267" si="29">(0.0002*E259)+0.0016</f>
        <v>0.55102000000000007</v>
      </c>
      <c r="G259" s="15">
        <f t="shared" ref="G259:G267" si="30">F259/D259</f>
        <v>0.55102000000000007</v>
      </c>
      <c r="H259" s="32"/>
    </row>
    <row r="260" spans="1:8" x14ac:dyDescent="0.25">
      <c r="A260" s="19">
        <v>42592</v>
      </c>
      <c r="B260" s="32" t="s">
        <v>38</v>
      </c>
      <c r="C260" s="18">
        <v>0.41666666666666669</v>
      </c>
      <c r="D260" s="32">
        <v>1</v>
      </c>
      <c r="E260" s="32">
        <v>2347.3000000000002</v>
      </c>
      <c r="F260" s="15">
        <f t="shared" si="29"/>
        <v>0.47106000000000003</v>
      </c>
      <c r="G260" s="15">
        <f t="shared" si="30"/>
        <v>0.47106000000000003</v>
      </c>
      <c r="H260" s="32"/>
    </row>
    <row r="261" spans="1:8" x14ac:dyDescent="0.25">
      <c r="A261" s="19">
        <v>42592</v>
      </c>
      <c r="B261" s="32" t="s">
        <v>20</v>
      </c>
      <c r="C261" s="18">
        <v>0.44791666666666669</v>
      </c>
      <c r="D261" s="32">
        <v>1</v>
      </c>
      <c r="E261" s="32">
        <v>1663.8</v>
      </c>
      <c r="F261" s="15">
        <f t="shared" si="29"/>
        <v>0.33435999999999999</v>
      </c>
      <c r="G261" s="15">
        <f t="shared" si="30"/>
        <v>0.33435999999999999</v>
      </c>
      <c r="H261" s="32"/>
    </row>
    <row r="262" spans="1:8" x14ac:dyDescent="0.25">
      <c r="A262" s="19">
        <v>42592</v>
      </c>
      <c r="B262" s="32" t="s">
        <v>17</v>
      </c>
      <c r="C262" s="18">
        <v>0.46875</v>
      </c>
      <c r="D262" s="32">
        <v>1</v>
      </c>
      <c r="E262" s="32">
        <v>2206.3000000000002</v>
      </c>
      <c r="F262" s="15">
        <f t="shared" si="29"/>
        <v>0.44286000000000003</v>
      </c>
      <c r="G262" s="15">
        <f t="shared" si="30"/>
        <v>0.44286000000000003</v>
      </c>
      <c r="H262" s="32"/>
    </row>
    <row r="263" spans="1:8" x14ac:dyDescent="0.25">
      <c r="A263" s="19">
        <v>42592</v>
      </c>
      <c r="B263" s="32" t="s">
        <v>18</v>
      </c>
      <c r="C263" s="18">
        <v>0.47569444444444442</v>
      </c>
      <c r="D263" s="32">
        <v>1</v>
      </c>
      <c r="E263" s="32">
        <v>1582.7</v>
      </c>
      <c r="F263" s="15">
        <f t="shared" si="29"/>
        <v>0.31814000000000003</v>
      </c>
      <c r="G263" s="15">
        <f t="shared" si="30"/>
        <v>0.31814000000000003</v>
      </c>
      <c r="H263" s="32"/>
    </row>
    <row r="264" spans="1:8" x14ac:dyDescent="0.25">
      <c r="A264" s="19">
        <v>42592</v>
      </c>
      <c r="B264" s="32" t="s">
        <v>19</v>
      </c>
      <c r="C264" s="18">
        <v>0.4826388888888889</v>
      </c>
      <c r="D264" s="32">
        <v>1</v>
      </c>
      <c r="E264" s="32">
        <v>620.17999999999995</v>
      </c>
      <c r="F264" s="15">
        <f t="shared" si="29"/>
        <v>0.125636</v>
      </c>
      <c r="G264" s="15">
        <f t="shared" si="30"/>
        <v>0.125636</v>
      </c>
      <c r="H264" s="32"/>
    </row>
    <row r="265" spans="1:8" x14ac:dyDescent="0.25">
      <c r="A265" s="19">
        <v>42592</v>
      </c>
      <c r="B265" s="32" t="s">
        <v>21</v>
      </c>
      <c r="C265" s="18">
        <v>0.51736111111111105</v>
      </c>
      <c r="D265" s="32">
        <v>1</v>
      </c>
      <c r="E265" s="32">
        <v>2240.4</v>
      </c>
      <c r="F265" s="15">
        <f t="shared" si="29"/>
        <v>0.44968000000000002</v>
      </c>
      <c r="G265" s="15">
        <f t="shared" si="30"/>
        <v>0.44968000000000002</v>
      </c>
      <c r="H265" s="32"/>
    </row>
    <row r="266" spans="1:8" x14ac:dyDescent="0.25">
      <c r="A266" s="19">
        <v>42592</v>
      </c>
      <c r="B266" s="32" t="s">
        <v>35</v>
      </c>
      <c r="C266" s="18">
        <v>0.53472222222222221</v>
      </c>
      <c r="D266" s="32">
        <v>1</v>
      </c>
      <c r="E266" s="32">
        <v>1622.4</v>
      </c>
      <c r="F266" s="15">
        <f t="shared" si="29"/>
        <v>0.32608000000000004</v>
      </c>
      <c r="G266" s="15">
        <f t="shared" si="30"/>
        <v>0.32608000000000004</v>
      </c>
      <c r="H266" s="32"/>
    </row>
    <row r="267" spans="1:8" x14ac:dyDescent="0.25">
      <c r="A267" s="19">
        <v>42592</v>
      </c>
      <c r="B267" s="32" t="s">
        <v>22</v>
      </c>
      <c r="C267" s="18">
        <v>0.54513888888888895</v>
      </c>
      <c r="D267" s="32">
        <v>1</v>
      </c>
      <c r="E267" s="32">
        <v>1152.7</v>
      </c>
      <c r="F267" s="15">
        <f t="shared" si="29"/>
        <v>0.23214000000000001</v>
      </c>
      <c r="G267" s="15">
        <f t="shared" si="30"/>
        <v>0.23214000000000001</v>
      </c>
      <c r="H267" s="32"/>
    </row>
    <row r="269" spans="1:8" ht="15.75" thickBot="1" x14ac:dyDescent="0.3">
      <c r="A269" s="35"/>
      <c r="B269" s="13"/>
      <c r="C269" s="34"/>
      <c r="D269" s="13"/>
      <c r="E269" s="13"/>
      <c r="F269" s="16"/>
      <c r="G269" s="16"/>
      <c r="H269" s="13"/>
    </row>
    <row r="270" spans="1:8" x14ac:dyDescent="0.25">
      <c r="A270" s="77"/>
      <c r="B270" s="2"/>
      <c r="C270" s="78"/>
      <c r="D270" s="2"/>
      <c r="E270" s="2"/>
      <c r="F270" s="30"/>
      <c r="G270" s="30"/>
      <c r="H270" s="2"/>
    </row>
    <row r="271" spans="1:8" x14ac:dyDescent="0.25">
      <c r="A271" s="19">
        <v>42516</v>
      </c>
      <c r="B271" t="s">
        <v>29</v>
      </c>
      <c r="C271" s="18">
        <v>0.39583333333333331</v>
      </c>
      <c r="D271" s="32">
        <v>1</v>
      </c>
      <c r="E271" s="32">
        <v>684.97</v>
      </c>
      <c r="F271" s="15">
        <f>(0.0002*E271)+0.0016</f>
        <v>0.13859399999999999</v>
      </c>
      <c r="G271" s="15">
        <f>F271/D271</f>
        <v>0.13859399999999999</v>
      </c>
      <c r="H271" s="32" t="s">
        <v>166</v>
      </c>
    </row>
    <row r="272" spans="1:8" x14ac:dyDescent="0.25">
      <c r="A272" s="19">
        <v>42516</v>
      </c>
      <c r="B272" t="s">
        <v>30</v>
      </c>
      <c r="C272" s="18">
        <v>0.40625</v>
      </c>
      <c r="D272" s="32">
        <v>1</v>
      </c>
      <c r="E272" s="32">
        <v>940.08</v>
      </c>
      <c r="F272" s="15">
        <f t="shared" ref="F272:F286" si="31">(0.0002*E272)+0.0016</f>
        <v>0.18961600000000001</v>
      </c>
      <c r="G272" s="15">
        <f t="shared" ref="G272:G286" si="32">F272/D272</f>
        <v>0.18961600000000001</v>
      </c>
      <c r="H272" s="32"/>
    </row>
    <row r="273" spans="1:8" x14ac:dyDescent="0.25">
      <c r="A273" s="19">
        <v>42516</v>
      </c>
      <c r="B273" t="s">
        <v>31</v>
      </c>
      <c r="C273" s="18">
        <v>0.41666666666666669</v>
      </c>
      <c r="D273" s="32">
        <v>1</v>
      </c>
      <c r="E273" s="32">
        <v>743.19</v>
      </c>
      <c r="F273" s="15">
        <f t="shared" si="31"/>
        <v>0.15023800000000001</v>
      </c>
      <c r="G273" s="15">
        <f t="shared" si="32"/>
        <v>0.15023800000000001</v>
      </c>
      <c r="H273" s="32"/>
    </row>
    <row r="274" spans="1:8" x14ac:dyDescent="0.25">
      <c r="A274" s="19">
        <v>42516</v>
      </c>
      <c r="B274" t="s">
        <v>32</v>
      </c>
      <c r="C274" s="18">
        <v>0.42708333333333331</v>
      </c>
      <c r="D274" s="32">
        <v>1</v>
      </c>
      <c r="E274" s="32">
        <v>1205.7</v>
      </c>
      <c r="F274" s="15">
        <f t="shared" si="31"/>
        <v>0.24274000000000001</v>
      </c>
      <c r="G274" s="15">
        <f t="shared" si="32"/>
        <v>0.24274000000000001</v>
      </c>
      <c r="H274" s="32"/>
    </row>
    <row r="275" spans="1:8" x14ac:dyDescent="0.25">
      <c r="A275" s="19">
        <v>42516</v>
      </c>
      <c r="B275" t="s">
        <v>33</v>
      </c>
      <c r="C275" s="18">
        <v>0.43055555555555558</v>
      </c>
      <c r="D275" s="32">
        <v>1</v>
      </c>
      <c r="E275" s="32">
        <v>828.49</v>
      </c>
      <c r="F275" s="15">
        <f t="shared" si="31"/>
        <v>0.167298</v>
      </c>
      <c r="G275" s="15">
        <f t="shared" si="32"/>
        <v>0.167298</v>
      </c>
      <c r="H275" s="32"/>
    </row>
    <row r="276" spans="1:8" x14ac:dyDescent="0.25">
      <c r="A276" s="19">
        <v>42516</v>
      </c>
      <c r="B276" t="s">
        <v>27</v>
      </c>
      <c r="C276" s="18">
        <v>0.44791666666666669</v>
      </c>
      <c r="D276" s="32">
        <v>1</v>
      </c>
      <c r="E276" s="32">
        <v>778.09</v>
      </c>
      <c r="F276" s="15">
        <f t="shared" si="31"/>
        <v>0.157218</v>
      </c>
      <c r="G276" s="15">
        <f t="shared" si="32"/>
        <v>0.157218</v>
      </c>
      <c r="H276" s="32"/>
    </row>
    <row r="277" spans="1:8" x14ac:dyDescent="0.25">
      <c r="A277" s="19">
        <v>42516</v>
      </c>
      <c r="B277" s="32" t="s">
        <v>36</v>
      </c>
      <c r="C277" s="18">
        <v>0.46875</v>
      </c>
      <c r="D277" s="32">
        <v>1</v>
      </c>
      <c r="E277" s="32">
        <v>1554.7</v>
      </c>
      <c r="F277" s="15">
        <f t="shared" si="31"/>
        <v>0.31254000000000004</v>
      </c>
      <c r="G277" s="15">
        <f t="shared" si="32"/>
        <v>0.31254000000000004</v>
      </c>
      <c r="H277" s="32"/>
    </row>
    <row r="278" spans="1:8" x14ac:dyDescent="0.25">
      <c r="A278" s="19">
        <v>42516</v>
      </c>
      <c r="B278" s="32" t="s">
        <v>37</v>
      </c>
      <c r="C278" s="18">
        <v>0.47569444444444442</v>
      </c>
      <c r="D278" s="32">
        <v>1</v>
      </c>
      <c r="E278" s="32">
        <v>1253.8</v>
      </c>
      <c r="F278" s="15">
        <f t="shared" si="31"/>
        <v>0.25235999999999997</v>
      </c>
      <c r="G278" s="15">
        <f t="shared" si="32"/>
        <v>0.25235999999999997</v>
      </c>
      <c r="H278" s="32"/>
    </row>
    <row r="279" spans="1:8" x14ac:dyDescent="0.25">
      <c r="A279" s="19">
        <v>42516</v>
      </c>
      <c r="B279" s="32" t="s">
        <v>38</v>
      </c>
      <c r="C279" s="18">
        <v>0.48958333333333331</v>
      </c>
      <c r="D279" s="32">
        <v>1</v>
      </c>
      <c r="E279" s="32">
        <v>1120</v>
      </c>
      <c r="F279" s="15">
        <f t="shared" si="31"/>
        <v>0.22559999999999999</v>
      </c>
      <c r="G279" s="15">
        <f t="shared" si="32"/>
        <v>0.22559999999999999</v>
      </c>
      <c r="H279" s="32"/>
    </row>
    <row r="280" spans="1:8" x14ac:dyDescent="0.25">
      <c r="A280" s="19">
        <v>42516</v>
      </c>
      <c r="B280" s="32" t="s">
        <v>17</v>
      </c>
      <c r="C280" s="18">
        <v>0.52777777777777779</v>
      </c>
      <c r="D280" s="32">
        <v>1</v>
      </c>
      <c r="E280" s="32">
        <v>1357.6</v>
      </c>
      <c r="F280" s="15">
        <f t="shared" si="31"/>
        <v>0.27311999999999997</v>
      </c>
      <c r="G280" s="15">
        <f t="shared" si="32"/>
        <v>0.27311999999999997</v>
      </c>
      <c r="H280" s="32"/>
    </row>
    <row r="281" spans="1:8" x14ac:dyDescent="0.25">
      <c r="A281" s="19">
        <v>42516</v>
      </c>
      <c r="B281" s="32" t="s">
        <v>18</v>
      </c>
      <c r="C281" s="18">
        <v>0.54166666666666663</v>
      </c>
      <c r="D281">
        <v>1</v>
      </c>
      <c r="E281">
        <v>1426.5</v>
      </c>
      <c r="F281" s="15">
        <f t="shared" si="31"/>
        <v>0.28689999999999999</v>
      </c>
      <c r="G281" s="15">
        <f t="shared" si="32"/>
        <v>0.28689999999999999</v>
      </c>
    </row>
    <row r="282" spans="1:8" x14ac:dyDescent="0.25">
      <c r="A282" s="19">
        <v>42516</v>
      </c>
      <c r="B282" s="32" t="s">
        <v>19</v>
      </c>
      <c r="C282" s="18">
        <v>0.55902777777777779</v>
      </c>
      <c r="D282">
        <v>1</v>
      </c>
      <c r="E282">
        <v>1356</v>
      </c>
      <c r="F282" s="15">
        <f t="shared" si="31"/>
        <v>0.27279999999999999</v>
      </c>
      <c r="G282" s="15">
        <f t="shared" si="32"/>
        <v>0.27279999999999999</v>
      </c>
    </row>
    <row r="283" spans="1:8" x14ac:dyDescent="0.25">
      <c r="A283" s="19">
        <v>42516</v>
      </c>
      <c r="B283" s="32" t="s">
        <v>20</v>
      </c>
      <c r="C283" s="18">
        <v>0.57291666666666663</v>
      </c>
      <c r="D283">
        <v>1</v>
      </c>
      <c r="E283">
        <v>1444.7</v>
      </c>
      <c r="F283" s="15">
        <f t="shared" si="31"/>
        <v>0.29054000000000002</v>
      </c>
      <c r="G283" s="15">
        <f t="shared" si="32"/>
        <v>0.29054000000000002</v>
      </c>
    </row>
    <row r="284" spans="1:8" x14ac:dyDescent="0.25">
      <c r="A284" s="19">
        <v>42516</v>
      </c>
      <c r="B284" s="32" t="s">
        <v>21</v>
      </c>
      <c r="C284" s="18">
        <v>0.62152777777777779</v>
      </c>
      <c r="D284">
        <v>1</v>
      </c>
      <c r="E284">
        <v>1696.4</v>
      </c>
      <c r="F284" s="15">
        <f t="shared" si="31"/>
        <v>0.34088000000000002</v>
      </c>
      <c r="G284" s="15">
        <f t="shared" si="32"/>
        <v>0.34088000000000002</v>
      </c>
    </row>
    <row r="285" spans="1:8" x14ac:dyDescent="0.25">
      <c r="A285" s="19">
        <v>42516</v>
      </c>
      <c r="B285" s="32" t="s">
        <v>35</v>
      </c>
      <c r="C285" s="18">
        <v>0.64583333333333337</v>
      </c>
      <c r="D285">
        <v>1</v>
      </c>
      <c r="E285">
        <v>1199.3</v>
      </c>
      <c r="F285" s="15">
        <f t="shared" si="31"/>
        <v>0.24145999999999998</v>
      </c>
      <c r="G285" s="15">
        <f t="shared" si="32"/>
        <v>0.24145999999999998</v>
      </c>
    </row>
    <row r="286" spans="1:8" x14ac:dyDescent="0.25">
      <c r="A286" s="19">
        <v>42516</v>
      </c>
      <c r="B286" s="32" t="s">
        <v>22</v>
      </c>
      <c r="C286" s="18">
        <v>0.65625</v>
      </c>
      <c r="D286">
        <v>1</v>
      </c>
      <c r="E286">
        <v>1434.7</v>
      </c>
      <c r="F286" s="15">
        <f t="shared" si="31"/>
        <v>0.28854000000000002</v>
      </c>
      <c r="G286" s="15">
        <f t="shared" si="32"/>
        <v>0.28854000000000002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220" workbookViewId="0">
      <selection activeCell="C246" sqref="C246"/>
    </sheetView>
  </sheetViews>
  <sheetFormatPr defaultRowHeight="15" x14ac:dyDescent="0.25"/>
  <cols>
    <col min="3" max="3" width="16" customWidth="1"/>
    <col min="5" max="5" width="14.5703125" customWidth="1"/>
  </cols>
  <sheetData>
    <row r="1" spans="1:6" s="32" customFormat="1" x14ac:dyDescent="0.25">
      <c r="A1" s="32" t="s">
        <v>94</v>
      </c>
    </row>
    <row r="2" spans="1:6" s="32" customFormat="1" x14ac:dyDescent="0.25">
      <c r="A2" s="32" t="s">
        <v>40</v>
      </c>
      <c r="B2" s="32" t="s">
        <v>41</v>
      </c>
      <c r="C2" s="32" t="s">
        <v>39</v>
      </c>
      <c r="E2" s="32" t="s">
        <v>42</v>
      </c>
      <c r="F2" s="32">
        <v>20</v>
      </c>
    </row>
    <row r="3" spans="1:6" s="32" customFormat="1" x14ac:dyDescent="0.25">
      <c r="A3" s="2">
        <v>1</v>
      </c>
      <c r="B3" s="30">
        <v>135.35333333333332</v>
      </c>
      <c r="C3" s="32">
        <f>A3*$F$6</f>
        <v>4.0245605569487503E-2</v>
      </c>
      <c r="E3" s="32" t="s">
        <v>43</v>
      </c>
      <c r="F3" s="32">
        <f>100/101.325</f>
        <v>0.98692326671601283</v>
      </c>
    </row>
    <row r="4" spans="1:6" s="32" customFormat="1" ht="18" x14ac:dyDescent="0.35">
      <c r="A4" s="2">
        <v>3</v>
      </c>
      <c r="B4" s="30">
        <v>501.07</v>
      </c>
      <c r="C4" s="32">
        <f t="shared" ref="C4:C8" si="0">A4*$F$6</f>
        <v>0.12073681670846251</v>
      </c>
      <c r="E4" s="32" t="s">
        <v>44</v>
      </c>
      <c r="F4" s="32">
        <v>980.9</v>
      </c>
    </row>
    <row r="5" spans="1:6" s="32" customFormat="1" x14ac:dyDescent="0.25">
      <c r="A5" s="2">
        <v>5</v>
      </c>
      <c r="B5" s="30">
        <v>896.10666666666668</v>
      </c>
      <c r="C5" s="32">
        <f t="shared" si="0"/>
        <v>0.20122802784743751</v>
      </c>
    </row>
    <row r="6" spans="1:6" s="32" customFormat="1" ht="18" x14ac:dyDescent="0.35">
      <c r="A6" s="2">
        <v>7</v>
      </c>
      <c r="B6" s="30">
        <v>1283.1333333333332</v>
      </c>
      <c r="C6" s="32">
        <f t="shared" si="0"/>
        <v>0.28171923898641249</v>
      </c>
      <c r="E6" s="32" t="s">
        <v>45</v>
      </c>
      <c r="F6" s="32">
        <f>((F4*F3)/((8.2054*(10^(-5))*(F2+273.15))))*10^(-6)</f>
        <v>4.0245605569487503E-2</v>
      </c>
    </row>
    <row r="7" spans="1:6" s="32" customFormat="1" x14ac:dyDescent="0.25">
      <c r="A7" s="2">
        <v>10</v>
      </c>
      <c r="B7" s="30">
        <v>1856.4666666666665</v>
      </c>
      <c r="C7" s="32">
        <f t="shared" si="0"/>
        <v>0.40245605569487503</v>
      </c>
    </row>
    <row r="8" spans="1:6" s="32" customFormat="1" x14ac:dyDescent="0.25">
      <c r="A8" s="2">
        <v>15</v>
      </c>
      <c r="B8" s="30">
        <v>3292.1999999999994</v>
      </c>
      <c r="C8" s="32">
        <f t="shared" si="0"/>
        <v>0.60368408354231251</v>
      </c>
    </row>
    <row r="9" spans="1:6" s="32" customFormat="1" x14ac:dyDescent="0.25"/>
    <row r="10" spans="1:6" s="32" customFormat="1" x14ac:dyDescent="0.25"/>
    <row r="11" spans="1:6" s="32" customFormat="1" x14ac:dyDescent="0.25"/>
    <row r="12" spans="1:6" s="32" customFormat="1" x14ac:dyDescent="0.25"/>
    <row r="13" spans="1:6" s="32" customFormat="1" x14ac:dyDescent="0.25"/>
    <row r="14" spans="1:6" s="32" customFormat="1" x14ac:dyDescent="0.25"/>
    <row r="15" spans="1:6" s="32" customFormat="1" x14ac:dyDescent="0.25"/>
    <row r="16" spans="1:6" s="32" customFormat="1" x14ac:dyDescent="0.25"/>
    <row r="17" spans="1:6" s="32" customFormat="1" x14ac:dyDescent="0.25"/>
    <row r="18" spans="1:6" s="32" customFormat="1" x14ac:dyDescent="0.25">
      <c r="A18" s="32" t="s">
        <v>97</v>
      </c>
    </row>
    <row r="19" spans="1:6" s="32" customFormat="1" x14ac:dyDescent="0.25">
      <c r="A19" s="32" t="s">
        <v>40</v>
      </c>
      <c r="B19" s="32" t="s">
        <v>41</v>
      </c>
      <c r="C19" s="32" t="s">
        <v>39</v>
      </c>
      <c r="E19" s="32" t="s">
        <v>42</v>
      </c>
      <c r="F19" s="32">
        <v>21</v>
      </c>
    </row>
    <row r="20" spans="1:6" s="32" customFormat="1" x14ac:dyDescent="0.25">
      <c r="A20" s="2">
        <v>1</v>
      </c>
      <c r="B20" s="30">
        <v>138.77000000000001</v>
      </c>
      <c r="C20" s="32">
        <f>A20*$F$23</f>
        <v>4.0189003131873714E-2</v>
      </c>
      <c r="E20" s="32" t="s">
        <v>43</v>
      </c>
      <c r="F20" s="32">
        <f>100.2/101.325</f>
        <v>0.98889711324944485</v>
      </c>
    </row>
    <row r="21" spans="1:6" s="32" customFormat="1" ht="18" x14ac:dyDescent="0.35">
      <c r="A21" s="2">
        <v>3</v>
      </c>
      <c r="B21" s="30">
        <v>539.65333333333331</v>
      </c>
      <c r="C21" s="32">
        <f t="shared" ref="C21:C25" si="1">A21*$F$23</f>
        <v>0.12056700939562115</v>
      </c>
      <c r="E21" s="32" t="s">
        <v>44</v>
      </c>
      <c r="F21" s="32">
        <v>980.9</v>
      </c>
    </row>
    <row r="22" spans="1:6" s="32" customFormat="1" x14ac:dyDescent="0.25">
      <c r="A22" s="2">
        <v>5</v>
      </c>
      <c r="B22" s="30">
        <v>884.38000000000011</v>
      </c>
      <c r="C22" s="32">
        <f t="shared" si="1"/>
        <v>0.20094501565936856</v>
      </c>
    </row>
    <row r="23" spans="1:6" s="32" customFormat="1" ht="18" x14ac:dyDescent="0.35">
      <c r="A23" s="2">
        <v>7</v>
      </c>
      <c r="B23" s="30">
        <v>1265.2666666666667</v>
      </c>
      <c r="C23" s="32">
        <f t="shared" si="1"/>
        <v>0.28132302192311598</v>
      </c>
      <c r="E23" s="32" t="s">
        <v>45</v>
      </c>
      <c r="F23" s="32">
        <f>((F21*F20)/((8.2054*(10^(-5))*(F19+273.15))))*10^(-6)</f>
        <v>4.0189003131873714E-2</v>
      </c>
    </row>
    <row r="24" spans="1:6" s="32" customFormat="1" x14ac:dyDescent="0.25">
      <c r="A24" s="2">
        <v>10</v>
      </c>
      <c r="B24" s="30">
        <v>1796.8999999999999</v>
      </c>
      <c r="C24" s="32">
        <f t="shared" si="1"/>
        <v>0.40189003131873713</v>
      </c>
    </row>
    <row r="25" spans="1:6" s="32" customFormat="1" x14ac:dyDescent="0.25">
      <c r="A25" s="2">
        <v>15</v>
      </c>
      <c r="B25" s="30">
        <v>3315.5333333333328</v>
      </c>
      <c r="C25" s="32">
        <f t="shared" si="1"/>
        <v>0.60283504697810575</v>
      </c>
    </row>
    <row r="26" spans="1:6" s="32" customFormat="1" x14ac:dyDescent="0.25"/>
    <row r="27" spans="1:6" s="32" customFormat="1" x14ac:dyDescent="0.25"/>
    <row r="28" spans="1:6" s="32" customFormat="1" x14ac:dyDescent="0.25"/>
    <row r="29" spans="1:6" s="32" customFormat="1" x14ac:dyDescent="0.25"/>
    <row r="30" spans="1:6" s="32" customFormat="1" x14ac:dyDescent="0.25"/>
    <row r="31" spans="1:6" s="32" customFormat="1" x14ac:dyDescent="0.25"/>
    <row r="32" spans="1:6" s="32" customFormat="1" x14ac:dyDescent="0.25"/>
    <row r="33" spans="1:6" s="32" customFormat="1" x14ac:dyDescent="0.25"/>
    <row r="34" spans="1:6" s="32" customFormat="1" x14ac:dyDescent="0.25"/>
    <row r="35" spans="1:6" s="32" customFormat="1" x14ac:dyDescent="0.25">
      <c r="A35" s="32" t="s">
        <v>105</v>
      </c>
    </row>
    <row r="36" spans="1:6" s="32" customFormat="1" x14ac:dyDescent="0.25">
      <c r="A36" s="32" t="s">
        <v>40</v>
      </c>
      <c r="B36" s="32" t="s">
        <v>41</v>
      </c>
      <c r="C36" s="32" t="s">
        <v>39</v>
      </c>
      <c r="E36" s="32" t="s">
        <v>42</v>
      </c>
      <c r="F36" s="32">
        <v>22.5</v>
      </c>
    </row>
    <row r="37" spans="1:6" s="32" customFormat="1" x14ac:dyDescent="0.25">
      <c r="A37" s="2">
        <v>1</v>
      </c>
      <c r="B37" s="30">
        <v>138.77000000000001</v>
      </c>
      <c r="C37" s="32">
        <f>A37*$F$40</f>
        <v>4.0104817416062033E-2</v>
      </c>
      <c r="E37" s="32" t="s">
        <v>43</v>
      </c>
      <c r="F37" s="32">
        <f>100.5/101.325</f>
        <v>0.99185788304959288</v>
      </c>
    </row>
    <row r="38" spans="1:6" s="32" customFormat="1" ht="18" x14ac:dyDescent="0.35">
      <c r="A38" s="2">
        <v>3</v>
      </c>
      <c r="B38" s="30">
        <v>539.65333333333331</v>
      </c>
      <c r="C38" s="32">
        <f t="shared" ref="C38:C42" si="2">A38*$F$40</f>
        <v>0.1203144522481861</v>
      </c>
      <c r="E38" s="32" t="s">
        <v>44</v>
      </c>
      <c r="F38" s="32">
        <v>980.9</v>
      </c>
    </row>
    <row r="39" spans="1:6" s="32" customFormat="1" x14ac:dyDescent="0.25">
      <c r="A39" s="2">
        <v>5</v>
      </c>
      <c r="B39" s="30">
        <v>884.38000000000011</v>
      </c>
      <c r="C39" s="32">
        <f t="shared" si="2"/>
        <v>0.20052408708031016</v>
      </c>
    </row>
    <row r="40" spans="1:6" s="32" customFormat="1" ht="18" x14ac:dyDescent="0.35">
      <c r="A40" s="2">
        <v>7</v>
      </c>
      <c r="B40" s="30">
        <v>1265.2666666666667</v>
      </c>
      <c r="C40" s="32">
        <f t="shared" si="2"/>
        <v>0.28073372191243423</v>
      </c>
      <c r="E40" s="32" t="s">
        <v>45</v>
      </c>
      <c r="F40" s="32">
        <f>((F38*F37)/((8.2054*(10^(-5))*(F36+273.15))))*10^(-6)</f>
        <v>4.0104817416062033E-2</v>
      </c>
    </row>
    <row r="41" spans="1:6" s="32" customFormat="1" x14ac:dyDescent="0.25">
      <c r="A41" s="2">
        <v>10</v>
      </c>
      <c r="B41" s="30">
        <v>1796.8999999999999</v>
      </c>
      <c r="C41" s="32">
        <f t="shared" si="2"/>
        <v>0.40104817416062033</v>
      </c>
    </row>
    <row r="42" spans="1:6" s="32" customFormat="1" x14ac:dyDescent="0.25">
      <c r="A42" s="2">
        <v>15</v>
      </c>
      <c r="B42" s="30">
        <v>3315.5333333333328</v>
      </c>
      <c r="C42" s="32">
        <f t="shared" si="2"/>
        <v>0.60157226124093044</v>
      </c>
    </row>
    <row r="43" spans="1:6" s="32" customFormat="1" x14ac:dyDescent="0.25"/>
    <row r="44" spans="1:6" s="32" customFormat="1" x14ac:dyDescent="0.25"/>
    <row r="45" spans="1:6" s="32" customFormat="1" x14ac:dyDescent="0.25"/>
    <row r="46" spans="1:6" s="32" customFormat="1" x14ac:dyDescent="0.25"/>
    <row r="47" spans="1:6" s="32" customFormat="1" x14ac:dyDescent="0.25"/>
    <row r="48" spans="1:6" s="32" customFormat="1" x14ac:dyDescent="0.25"/>
    <row r="49" spans="1:6" s="32" customFormat="1" x14ac:dyDescent="0.25"/>
    <row r="50" spans="1:6" s="32" customFormat="1" x14ac:dyDescent="0.25"/>
    <row r="51" spans="1:6" s="32" customFormat="1" x14ac:dyDescent="0.25"/>
    <row r="52" spans="1:6" s="32" customFormat="1" x14ac:dyDescent="0.25"/>
    <row r="53" spans="1:6" x14ac:dyDescent="0.25">
      <c r="A53" t="s">
        <v>46</v>
      </c>
    </row>
    <row r="54" spans="1:6" x14ac:dyDescent="0.25">
      <c r="A54" s="31" t="s">
        <v>40</v>
      </c>
      <c r="B54" s="31" t="s">
        <v>41</v>
      </c>
      <c r="C54" s="31" t="s">
        <v>39</v>
      </c>
      <c r="E54" s="32" t="s">
        <v>42</v>
      </c>
      <c r="F54" s="32">
        <v>21.5</v>
      </c>
    </row>
    <row r="55" spans="1:6" x14ac:dyDescent="0.25">
      <c r="A55" s="2">
        <v>1</v>
      </c>
      <c r="B55" s="30">
        <v>181.44666666666669</v>
      </c>
      <c r="C55">
        <f>A55*$F$58</f>
        <v>3.9960642369420908E-2</v>
      </c>
      <c r="E55" s="32" t="s">
        <v>43</v>
      </c>
      <c r="F55" s="32">
        <f>99.8/101.325</f>
        <v>0.9849494201825808</v>
      </c>
    </row>
    <row r="56" spans="1:6" ht="18" x14ac:dyDescent="0.35">
      <c r="A56" s="2">
        <v>3</v>
      </c>
      <c r="B56" s="30">
        <v>605.42333333333329</v>
      </c>
      <c r="C56" s="32">
        <f t="shared" ref="C56:C60" si="3">A56*$F$58</f>
        <v>0.11988192710826273</v>
      </c>
      <c r="E56" s="32" t="s">
        <v>44</v>
      </c>
      <c r="F56" s="32">
        <v>980.9</v>
      </c>
    </row>
    <row r="57" spans="1:6" x14ac:dyDescent="0.25">
      <c r="A57" s="2">
        <v>5</v>
      </c>
      <c r="B57" s="30">
        <v>1075.8333333333333</v>
      </c>
      <c r="C57" s="32">
        <f t="shared" si="3"/>
        <v>0.19980321184710453</v>
      </c>
      <c r="E57" s="32"/>
      <c r="F57" s="32"/>
    </row>
    <row r="58" spans="1:6" ht="18" x14ac:dyDescent="0.35">
      <c r="A58" s="2">
        <v>7</v>
      </c>
      <c r="B58" s="30">
        <v>1419.6000000000001</v>
      </c>
      <c r="C58" s="32">
        <f t="shared" si="3"/>
        <v>0.27972449658594634</v>
      </c>
      <c r="E58" s="32" t="s">
        <v>45</v>
      </c>
      <c r="F58" s="32">
        <f>((F56*F55)/((8.2054*(10^(-5))*(F54+273.15))))*10^(-6)</f>
        <v>3.9960642369420908E-2</v>
      </c>
    </row>
    <row r="59" spans="1:6" x14ac:dyDescent="0.25">
      <c r="A59" s="2">
        <v>10</v>
      </c>
      <c r="B59" s="30">
        <v>1866.2</v>
      </c>
      <c r="C59" s="32">
        <f t="shared" si="3"/>
        <v>0.39960642369420907</v>
      </c>
    </row>
    <row r="60" spans="1:6" x14ac:dyDescent="0.25">
      <c r="A60" s="2">
        <v>15</v>
      </c>
      <c r="B60" s="30">
        <v>2795.3333333333335</v>
      </c>
      <c r="C60" s="32">
        <f t="shared" si="3"/>
        <v>0.59940963554131366</v>
      </c>
    </row>
    <row r="62" spans="1:6" s="32" customFormat="1" x14ac:dyDescent="0.25"/>
    <row r="63" spans="1:6" s="32" customFormat="1" x14ac:dyDescent="0.25"/>
    <row r="64" spans="1:6" s="32" customFormat="1" x14ac:dyDescent="0.25"/>
    <row r="65" spans="1:6" s="32" customFormat="1" x14ac:dyDescent="0.25"/>
    <row r="66" spans="1:6" s="32" customFormat="1" x14ac:dyDescent="0.25"/>
    <row r="67" spans="1:6" s="32" customFormat="1" x14ac:dyDescent="0.25"/>
    <row r="68" spans="1:6" s="32" customFormat="1" x14ac:dyDescent="0.25"/>
    <row r="69" spans="1:6" s="32" customFormat="1" x14ac:dyDescent="0.25"/>
    <row r="70" spans="1:6" s="32" customFormat="1" x14ac:dyDescent="0.25"/>
    <row r="71" spans="1:6" s="32" customFormat="1" x14ac:dyDescent="0.25"/>
    <row r="72" spans="1:6" s="32" customFormat="1" x14ac:dyDescent="0.25">
      <c r="A72" s="32" t="s">
        <v>59</v>
      </c>
    </row>
    <row r="73" spans="1:6" s="32" customFormat="1" x14ac:dyDescent="0.25">
      <c r="A73" s="32" t="s">
        <v>40</v>
      </c>
      <c r="B73" s="32" t="s">
        <v>41</v>
      </c>
      <c r="C73" s="32" t="s">
        <v>39</v>
      </c>
      <c r="E73" s="32" t="s">
        <v>42</v>
      </c>
      <c r="F73" s="32">
        <v>21.5</v>
      </c>
    </row>
    <row r="74" spans="1:6" s="32" customFormat="1" x14ac:dyDescent="0.25">
      <c r="A74" s="2">
        <v>1</v>
      </c>
      <c r="B74" s="30">
        <v>181.44666666666669</v>
      </c>
      <c r="C74" s="32">
        <f>A74*$F$77</f>
        <v>3.9960642369420908E-2</v>
      </c>
      <c r="E74" s="32" t="s">
        <v>43</v>
      </c>
      <c r="F74" s="32">
        <f>99.8/101.325</f>
        <v>0.9849494201825808</v>
      </c>
    </row>
    <row r="75" spans="1:6" s="32" customFormat="1" ht="18" x14ac:dyDescent="0.35">
      <c r="A75" s="2">
        <v>3</v>
      </c>
      <c r="B75" s="30">
        <v>605.42333333333329</v>
      </c>
      <c r="C75" s="32">
        <f t="shared" ref="C75:C79" si="4">A75*$F$77</f>
        <v>0.11988192710826273</v>
      </c>
      <c r="E75" s="32" t="s">
        <v>44</v>
      </c>
      <c r="F75" s="32">
        <v>980.9</v>
      </c>
    </row>
    <row r="76" spans="1:6" s="32" customFormat="1" x14ac:dyDescent="0.25">
      <c r="A76" s="2">
        <v>5</v>
      </c>
      <c r="B76" s="30">
        <v>1075.8333333333333</v>
      </c>
      <c r="C76" s="32">
        <f t="shared" si="4"/>
        <v>0.19980321184710453</v>
      </c>
    </row>
    <row r="77" spans="1:6" s="32" customFormat="1" ht="18" x14ac:dyDescent="0.35">
      <c r="A77" s="2">
        <v>7</v>
      </c>
      <c r="B77" s="30">
        <v>1419.6000000000001</v>
      </c>
      <c r="C77" s="32">
        <f t="shared" si="4"/>
        <v>0.27972449658594634</v>
      </c>
      <c r="E77" s="32" t="s">
        <v>45</v>
      </c>
      <c r="F77" s="32">
        <f>((F75*F74)/((8.2054*(10^(-5))*(F73+273.15))))*10^(-6)</f>
        <v>3.9960642369420908E-2</v>
      </c>
    </row>
    <row r="78" spans="1:6" s="32" customFormat="1" x14ac:dyDescent="0.25">
      <c r="A78" s="2">
        <v>10</v>
      </c>
      <c r="B78" s="30">
        <v>1866.2</v>
      </c>
      <c r="C78" s="32">
        <f t="shared" si="4"/>
        <v>0.39960642369420907</v>
      </c>
    </row>
    <row r="79" spans="1:6" x14ac:dyDescent="0.25">
      <c r="A79" s="2">
        <v>15</v>
      </c>
      <c r="B79" s="30">
        <v>2795.3333333333335</v>
      </c>
      <c r="C79" s="32">
        <f t="shared" si="4"/>
        <v>0.59940963554131366</v>
      </c>
      <c r="D79" s="32"/>
      <c r="E79" s="32"/>
      <c r="F79" s="32"/>
    </row>
    <row r="80" spans="1:6" x14ac:dyDescent="0.25">
      <c r="A80" s="32"/>
      <c r="B80" s="32"/>
      <c r="C80" s="32"/>
      <c r="D80" s="32"/>
      <c r="E80" s="32"/>
      <c r="F80" s="32"/>
    </row>
    <row r="89" spans="1:6" x14ac:dyDescent="0.25">
      <c r="A89" t="s">
        <v>51</v>
      </c>
    </row>
    <row r="90" spans="1:6" x14ac:dyDescent="0.25">
      <c r="A90" s="32" t="s">
        <v>40</v>
      </c>
      <c r="B90" s="32" t="s">
        <v>41</v>
      </c>
      <c r="C90" s="32" t="s">
        <v>39</v>
      </c>
      <c r="D90" s="32"/>
      <c r="E90" s="32" t="s">
        <v>42</v>
      </c>
      <c r="F90" s="32">
        <v>22.5</v>
      </c>
    </row>
    <row r="91" spans="1:6" x14ac:dyDescent="0.25">
      <c r="A91" s="2">
        <v>1</v>
      </c>
      <c r="B91" s="32">
        <v>77.697000000000003</v>
      </c>
      <c r="C91" s="32">
        <f>A91*$F$94</f>
        <v>4.0264438579907053E-2</v>
      </c>
      <c r="D91" s="32"/>
      <c r="E91" s="32" t="s">
        <v>43</v>
      </c>
      <c r="F91" s="32">
        <f>100.9/101.325</f>
        <v>0.99580557611645693</v>
      </c>
    </row>
    <row r="92" spans="1:6" ht="18" x14ac:dyDescent="0.35">
      <c r="A92" s="2">
        <v>3</v>
      </c>
      <c r="B92" s="32">
        <v>527.1</v>
      </c>
      <c r="C92" s="32">
        <f t="shared" ref="C92:C95" si="5">A92*$F$94</f>
        <v>0.12079331573972116</v>
      </c>
      <c r="D92" s="32"/>
      <c r="E92" s="32" t="s">
        <v>44</v>
      </c>
      <c r="F92" s="32">
        <v>980.9</v>
      </c>
    </row>
    <row r="93" spans="1:6" x14ac:dyDescent="0.25">
      <c r="A93" s="2">
        <v>5</v>
      </c>
      <c r="B93" s="32">
        <v>1056</v>
      </c>
      <c r="C93" s="32">
        <f t="shared" si="5"/>
        <v>0.20132219289953526</v>
      </c>
      <c r="D93" s="32"/>
      <c r="E93" s="32"/>
      <c r="F93" s="32"/>
    </row>
    <row r="94" spans="1:6" ht="18" x14ac:dyDescent="0.35">
      <c r="A94" s="2">
        <v>7</v>
      </c>
      <c r="B94" s="32">
        <v>1493.3</v>
      </c>
      <c r="C94" s="32">
        <f t="shared" si="5"/>
        <v>0.2818510700593494</v>
      </c>
      <c r="D94" s="32"/>
      <c r="E94" s="32" t="s">
        <v>45</v>
      </c>
      <c r="F94" s="32">
        <f>((F92*F91)/((8.2054*(10^(-5))*(F90+273.15))))*10^(-6)</f>
        <v>4.0264438579907053E-2</v>
      </c>
    </row>
    <row r="95" spans="1:6" x14ac:dyDescent="0.25">
      <c r="A95" s="2">
        <v>10</v>
      </c>
      <c r="B95" s="32">
        <v>2170.9</v>
      </c>
      <c r="C95" s="32">
        <f t="shared" si="5"/>
        <v>0.40264438579907053</v>
      </c>
      <c r="D95" s="32"/>
      <c r="E95" s="32"/>
      <c r="F95" s="32"/>
    </row>
    <row r="96" spans="1:6" x14ac:dyDescent="0.25">
      <c r="A96" s="2"/>
      <c r="B96" s="30"/>
      <c r="C96" s="32"/>
      <c r="D96" s="32"/>
      <c r="E96" s="32"/>
      <c r="F96" s="32"/>
    </row>
    <row r="107" spans="1:6" x14ac:dyDescent="0.25">
      <c r="A107" s="32" t="s">
        <v>53</v>
      </c>
      <c r="B107" s="32"/>
      <c r="C107" s="32"/>
      <c r="D107" s="32"/>
      <c r="E107" s="32"/>
      <c r="F107" s="32"/>
    </row>
    <row r="108" spans="1:6" x14ac:dyDescent="0.25">
      <c r="A108" s="32" t="s">
        <v>40</v>
      </c>
      <c r="B108" s="32" t="s">
        <v>41</v>
      </c>
      <c r="C108" s="32" t="s">
        <v>39</v>
      </c>
      <c r="D108" s="32"/>
      <c r="E108" s="32" t="s">
        <v>42</v>
      </c>
      <c r="F108" s="32">
        <v>23</v>
      </c>
    </row>
    <row r="109" spans="1:6" x14ac:dyDescent="0.25">
      <c r="A109" s="2">
        <v>1</v>
      </c>
      <c r="B109" s="32">
        <v>225.01</v>
      </c>
      <c r="C109" s="32">
        <f>A109*$F$112</f>
        <v>4.0435486279877399E-2</v>
      </c>
      <c r="D109" s="32"/>
      <c r="E109" s="32" t="s">
        <v>43</v>
      </c>
      <c r="F109" s="32">
        <f>101.5/101.325</f>
        <v>1.0017271157167531</v>
      </c>
    </row>
    <row r="110" spans="1:6" ht="18" x14ac:dyDescent="0.35">
      <c r="A110" s="2">
        <v>3</v>
      </c>
      <c r="B110" s="32">
        <v>703.46</v>
      </c>
      <c r="C110" s="32">
        <f t="shared" ref="C110:C113" si="6">A110*$F$112</f>
        <v>0.1213064588396322</v>
      </c>
      <c r="D110" s="32"/>
      <c r="E110" s="32" t="s">
        <v>44</v>
      </c>
      <c r="F110" s="32">
        <v>980.9</v>
      </c>
    </row>
    <row r="111" spans="1:6" x14ac:dyDescent="0.25">
      <c r="A111" s="2">
        <v>5</v>
      </c>
      <c r="B111" s="32">
        <v>1225.5</v>
      </c>
      <c r="C111" s="32">
        <f t="shared" si="6"/>
        <v>0.20217743139938699</v>
      </c>
      <c r="D111" s="32"/>
      <c r="E111" s="32"/>
      <c r="F111" s="32"/>
    </row>
    <row r="112" spans="1:6" ht="18" x14ac:dyDescent="0.35">
      <c r="A112" s="2">
        <v>7</v>
      </c>
      <c r="B112" s="32">
        <v>1639.8</v>
      </c>
      <c r="C112" s="32">
        <f t="shared" si="6"/>
        <v>0.28304840395914177</v>
      </c>
      <c r="D112" s="32"/>
      <c r="E112" s="32" t="s">
        <v>45</v>
      </c>
      <c r="F112" s="32">
        <f>((F110*F109)/((8.2054*(10^(-5))*(F108+273.15))))*10^(-6)</f>
        <v>4.0435486279877399E-2</v>
      </c>
    </row>
    <row r="113" spans="1:6" x14ac:dyDescent="0.25">
      <c r="A113" s="2">
        <v>10</v>
      </c>
      <c r="B113" s="32">
        <v>2402.1</v>
      </c>
      <c r="C113" s="32">
        <f t="shared" si="6"/>
        <v>0.40435486279877397</v>
      </c>
      <c r="D113" s="32"/>
      <c r="E113" s="32"/>
      <c r="F113" s="32"/>
    </row>
    <row r="125" spans="1:6" x14ac:dyDescent="0.25">
      <c r="A125" s="32" t="s">
        <v>55</v>
      </c>
      <c r="B125" s="32"/>
      <c r="C125" s="32"/>
      <c r="D125" s="32"/>
      <c r="E125" s="32"/>
      <c r="F125" s="32"/>
    </row>
    <row r="126" spans="1:6" x14ac:dyDescent="0.25">
      <c r="A126" s="32" t="s">
        <v>40</v>
      </c>
      <c r="B126" s="32" t="s">
        <v>41</v>
      </c>
      <c r="C126" s="32" t="s">
        <v>39</v>
      </c>
      <c r="D126" s="32"/>
      <c r="E126" s="32" t="s">
        <v>42</v>
      </c>
      <c r="F126" s="32">
        <v>23</v>
      </c>
    </row>
    <row r="127" spans="1:6" x14ac:dyDescent="0.25">
      <c r="A127" s="2">
        <v>1</v>
      </c>
      <c r="B127" s="32">
        <v>240.58</v>
      </c>
      <c r="C127" s="32">
        <f>A127*$F$130</f>
        <v>4.0156620857257547E-2</v>
      </c>
      <c r="D127" s="32"/>
      <c r="E127" s="32" t="s">
        <v>43</v>
      </c>
      <c r="F127" s="32">
        <f>100.8/101.325</f>
        <v>0.99481865284974091</v>
      </c>
    </row>
    <row r="128" spans="1:6" ht="18" x14ac:dyDescent="0.35">
      <c r="A128" s="2">
        <v>3</v>
      </c>
      <c r="B128" s="32">
        <v>703.85</v>
      </c>
      <c r="C128" s="32">
        <f t="shared" ref="C128:C131" si="7">A128*$F$130</f>
        <v>0.12046986257177264</v>
      </c>
      <c r="D128" s="32"/>
      <c r="E128" s="32" t="s">
        <v>44</v>
      </c>
      <c r="F128" s="32">
        <v>980.9</v>
      </c>
    </row>
    <row r="129" spans="1:6" x14ac:dyDescent="0.25">
      <c r="A129" s="2">
        <v>5</v>
      </c>
      <c r="B129" s="32">
        <v>1089.0999999999999</v>
      </c>
      <c r="C129" s="32">
        <f t="shared" si="7"/>
        <v>0.20078310428628773</v>
      </c>
      <c r="D129" s="32"/>
      <c r="E129" s="32"/>
      <c r="F129" s="32"/>
    </row>
    <row r="130" spans="1:6" ht="18" x14ac:dyDescent="0.35">
      <c r="A130" s="2">
        <v>7</v>
      </c>
      <c r="B130" s="32">
        <v>1688.7</v>
      </c>
      <c r="C130" s="32">
        <f t="shared" si="7"/>
        <v>0.2810963460008028</v>
      </c>
      <c r="D130" s="32"/>
      <c r="E130" s="32" t="s">
        <v>45</v>
      </c>
      <c r="F130" s="32">
        <f>((F128*F127)/((8.2054*(10^(-5))*(F126+273.15))))*10^(-6)</f>
        <v>4.0156620857257547E-2</v>
      </c>
    </row>
    <row r="131" spans="1:6" x14ac:dyDescent="0.25">
      <c r="A131" s="2">
        <v>10</v>
      </c>
      <c r="B131" s="32">
        <v>2264</v>
      </c>
      <c r="C131" s="32">
        <f t="shared" si="7"/>
        <v>0.40156620857257547</v>
      </c>
      <c r="D131" s="32"/>
      <c r="E131" s="32"/>
      <c r="F131" s="32"/>
    </row>
    <row r="140" spans="1:6" x14ac:dyDescent="0.25">
      <c r="A140" t="s">
        <v>148</v>
      </c>
    </row>
    <row r="141" spans="1:6" x14ac:dyDescent="0.25">
      <c r="A141" s="75" t="s">
        <v>40</v>
      </c>
      <c r="B141" s="75" t="s">
        <v>41</v>
      </c>
      <c r="C141" s="42" t="s">
        <v>109</v>
      </c>
      <c r="E141" s="41" t="s">
        <v>74</v>
      </c>
      <c r="F141" s="42">
        <v>23</v>
      </c>
    </row>
    <row r="142" spans="1:6" x14ac:dyDescent="0.25">
      <c r="A142" s="32">
        <v>1</v>
      </c>
      <c r="B142" s="32">
        <v>153.63999999999999</v>
      </c>
      <c r="C142" s="32">
        <f>A142*$F$145</f>
        <v>3.9853851230043445E-2</v>
      </c>
      <c r="E142" s="76" t="s">
        <v>108</v>
      </c>
      <c r="F142" s="53">
        <v>0.98731800000000003</v>
      </c>
    </row>
    <row r="143" spans="1:6" ht="18" x14ac:dyDescent="0.35">
      <c r="A143" s="32">
        <v>3</v>
      </c>
      <c r="B143" s="32">
        <v>534.78</v>
      </c>
      <c r="C143" s="32">
        <f t="shared" ref="C143:C146" si="8">A143*$F$145</f>
        <v>0.11956155369013033</v>
      </c>
      <c r="E143" s="32" t="s">
        <v>44</v>
      </c>
      <c r="F143" s="32">
        <v>980.9</v>
      </c>
    </row>
    <row r="144" spans="1:6" x14ac:dyDescent="0.25">
      <c r="A144" s="32">
        <v>5</v>
      </c>
      <c r="B144" s="32">
        <v>947.7</v>
      </c>
      <c r="C144" s="32">
        <f t="shared" si="8"/>
        <v>0.19926925615021723</v>
      </c>
      <c r="D144" s="32"/>
      <c r="E144" s="32"/>
    </row>
    <row r="145" spans="1:6" ht="18.75" x14ac:dyDescent="0.35">
      <c r="A145" s="32">
        <v>7</v>
      </c>
      <c r="B145" s="32">
        <v>1262.2</v>
      </c>
      <c r="C145" s="32">
        <f t="shared" si="8"/>
        <v>0.27897695861030414</v>
      </c>
      <c r="D145" s="32"/>
      <c r="E145" s="74" t="s">
        <v>110</v>
      </c>
      <c r="F145">
        <f>((F143*F142)/((8.2054*(10^(-5))*(F141+273.15))))*10^(-6)</f>
        <v>3.9853851230043445E-2</v>
      </c>
    </row>
    <row r="146" spans="1:6" x14ac:dyDescent="0.25">
      <c r="A146" s="32">
        <v>10</v>
      </c>
      <c r="B146" s="32">
        <v>1850</v>
      </c>
      <c r="C146" s="32">
        <f t="shared" si="8"/>
        <v>0.39853851230043447</v>
      </c>
      <c r="D146" s="32"/>
      <c r="E146" s="32"/>
    </row>
    <row r="150" spans="1:6" x14ac:dyDescent="0.25">
      <c r="E150" s="53" t="s">
        <v>149</v>
      </c>
    </row>
    <row r="157" spans="1:6" x14ac:dyDescent="0.25">
      <c r="A157" t="s">
        <v>131</v>
      </c>
    </row>
    <row r="158" spans="1:6" x14ac:dyDescent="0.25">
      <c r="A158" s="75" t="s">
        <v>40</v>
      </c>
      <c r="B158" s="75" t="s">
        <v>41</v>
      </c>
      <c r="C158" s="42" t="s">
        <v>109</v>
      </c>
      <c r="E158" s="41" t="s">
        <v>74</v>
      </c>
      <c r="F158" s="42">
        <v>23</v>
      </c>
    </row>
    <row r="159" spans="1:6" x14ac:dyDescent="0.25">
      <c r="A159" s="32">
        <v>1</v>
      </c>
      <c r="B159" s="32">
        <v>161.97999999999999</v>
      </c>
      <c r="C159">
        <f>A159*$F$162</f>
        <v>4.0244672614449764E-2</v>
      </c>
      <c r="E159" s="76" t="s">
        <v>108</v>
      </c>
      <c r="F159" s="53">
        <v>0.997</v>
      </c>
    </row>
    <row r="160" spans="1:6" ht="18" x14ac:dyDescent="0.35">
      <c r="A160" s="32">
        <v>3</v>
      </c>
      <c r="B160" s="32">
        <v>538.64</v>
      </c>
      <c r="C160" s="32">
        <f t="shared" ref="C160:C163" si="9">A160*$F$162</f>
        <v>0.12073401784334929</v>
      </c>
      <c r="E160" s="32" t="s">
        <v>44</v>
      </c>
      <c r="F160" s="32">
        <v>980.9</v>
      </c>
    </row>
    <row r="161" spans="1:6" x14ac:dyDescent="0.25">
      <c r="A161" s="32">
        <v>5</v>
      </c>
      <c r="B161" s="32">
        <v>987.51</v>
      </c>
      <c r="C161" s="32">
        <f t="shared" si="9"/>
        <v>0.20122336307224881</v>
      </c>
      <c r="E161" s="32"/>
      <c r="F161" s="32"/>
    </row>
    <row r="162" spans="1:6" ht="18.75" x14ac:dyDescent="0.35">
      <c r="A162" s="32">
        <v>7</v>
      </c>
      <c r="B162" s="32">
        <v>1315.2</v>
      </c>
      <c r="C162" s="32">
        <f t="shared" si="9"/>
        <v>0.28171270830114836</v>
      </c>
      <c r="E162" s="74" t="s">
        <v>110</v>
      </c>
      <c r="F162" s="32">
        <f>((F160*F159)/((8.2054*(10^(-5))*(F158+273.15))))*10^(-6)</f>
        <v>4.0244672614449764E-2</v>
      </c>
    </row>
    <row r="163" spans="1:6" x14ac:dyDescent="0.25">
      <c r="A163" s="32">
        <v>10</v>
      </c>
      <c r="B163" s="32">
        <v>1857.2</v>
      </c>
      <c r="C163" s="32">
        <f t="shared" si="9"/>
        <v>0.40244672614449761</v>
      </c>
    </row>
    <row r="178" spans="1:6" x14ac:dyDescent="0.25">
      <c r="A178" s="32" t="s">
        <v>142</v>
      </c>
      <c r="B178" s="32"/>
      <c r="C178" s="32"/>
      <c r="D178" s="32"/>
      <c r="E178" s="32"/>
      <c r="F178" s="32"/>
    </row>
    <row r="179" spans="1:6" x14ac:dyDescent="0.25">
      <c r="A179" s="75" t="s">
        <v>40</v>
      </c>
      <c r="B179" s="75" t="s">
        <v>41</v>
      </c>
      <c r="C179" s="42" t="s">
        <v>109</v>
      </c>
      <c r="D179" s="32"/>
      <c r="E179" s="41" t="s">
        <v>74</v>
      </c>
      <c r="F179" s="42">
        <v>22.5</v>
      </c>
    </row>
    <row r="180" spans="1:6" x14ac:dyDescent="0.25">
      <c r="A180" s="32">
        <v>1</v>
      </c>
      <c r="B180" s="32">
        <v>68.313000000000002</v>
      </c>
      <c r="C180" s="32">
        <f>A180*$F$162</f>
        <v>4.0244672614449764E-2</v>
      </c>
      <c r="D180" s="32"/>
      <c r="E180" s="41" t="s">
        <v>43</v>
      </c>
      <c r="F180" s="32">
        <v>0.98899999999999999</v>
      </c>
    </row>
    <row r="181" spans="1:6" ht="18" x14ac:dyDescent="0.35">
      <c r="A181" s="32">
        <v>3</v>
      </c>
      <c r="B181" s="32">
        <v>551.42999999999995</v>
      </c>
      <c r="C181" s="32">
        <f t="shared" ref="C181:C184" si="10">A181*$F$162</f>
        <v>0.12073401784334929</v>
      </c>
      <c r="D181" s="32"/>
      <c r="E181" s="32" t="s">
        <v>44</v>
      </c>
      <c r="F181" s="32">
        <v>980.9</v>
      </c>
    </row>
    <row r="182" spans="1:6" x14ac:dyDescent="0.25">
      <c r="A182" s="32">
        <v>5</v>
      </c>
      <c r="B182" s="32">
        <v>663.34</v>
      </c>
      <c r="C182" s="32">
        <f t="shared" si="10"/>
        <v>0.20122336307224881</v>
      </c>
      <c r="D182" s="32"/>
      <c r="E182" s="32"/>
      <c r="F182" s="32"/>
    </row>
    <row r="183" spans="1:6" ht="18.75" x14ac:dyDescent="0.35">
      <c r="A183" s="32">
        <v>7</v>
      </c>
      <c r="B183" s="32">
        <v>1128.4000000000001</v>
      </c>
      <c r="C183" s="32">
        <f t="shared" si="10"/>
        <v>0.28171270830114836</v>
      </c>
      <c r="D183" s="32"/>
      <c r="E183" s="74" t="s">
        <v>110</v>
      </c>
      <c r="F183" s="32">
        <f>((F181*F180)/((8.2054*(10^(-5))*(F179+273.15))))*10^(-6)</f>
        <v>3.9989261669760974E-2</v>
      </c>
    </row>
    <row r="184" spans="1:6" x14ac:dyDescent="0.25">
      <c r="A184" s="32">
        <v>10</v>
      </c>
      <c r="B184" s="32">
        <v>1483</v>
      </c>
      <c r="C184" s="32">
        <f t="shared" si="10"/>
        <v>0.40244672614449761</v>
      </c>
      <c r="D184" s="32"/>
      <c r="E184" s="32"/>
      <c r="F184" s="32"/>
    </row>
    <row r="196" spans="1:6" x14ac:dyDescent="0.25">
      <c r="A196" s="32" t="s">
        <v>144</v>
      </c>
      <c r="B196" s="32"/>
      <c r="C196" s="32"/>
      <c r="D196" s="32"/>
      <c r="E196" s="32"/>
      <c r="F196" s="32"/>
    </row>
    <row r="197" spans="1:6" x14ac:dyDescent="0.25">
      <c r="A197" s="75" t="s">
        <v>40</v>
      </c>
      <c r="B197" s="75" t="s">
        <v>41</v>
      </c>
      <c r="C197" s="42" t="s">
        <v>109</v>
      </c>
      <c r="D197" s="32"/>
      <c r="E197" s="41" t="s">
        <v>74</v>
      </c>
      <c r="F197" s="42">
        <v>23.5</v>
      </c>
    </row>
    <row r="198" spans="1:6" x14ac:dyDescent="0.25">
      <c r="A198" s="32">
        <v>1</v>
      </c>
      <c r="B198" s="32">
        <v>135.12</v>
      </c>
      <c r="C198" s="32">
        <f>A198*$F$162</f>
        <v>4.0244672614449764E-2</v>
      </c>
      <c r="D198" s="32"/>
      <c r="E198" s="41" t="s">
        <v>108</v>
      </c>
      <c r="F198" s="32">
        <v>1.0009999999999999</v>
      </c>
    </row>
    <row r="199" spans="1:6" ht="18" x14ac:dyDescent="0.35">
      <c r="A199" s="32">
        <v>3</v>
      </c>
      <c r="B199" s="32">
        <v>521.46</v>
      </c>
      <c r="C199" s="32">
        <f t="shared" ref="C199:C202" si="11">A199*$F$162</f>
        <v>0.12073401784334929</v>
      </c>
      <c r="D199" s="32"/>
      <c r="E199" s="32" t="s">
        <v>44</v>
      </c>
      <c r="F199" s="32">
        <v>980.9</v>
      </c>
    </row>
    <row r="200" spans="1:6" x14ac:dyDescent="0.25">
      <c r="A200" s="32">
        <v>5</v>
      </c>
      <c r="B200" s="32">
        <v>873.26</v>
      </c>
      <c r="C200" s="32">
        <f t="shared" si="11"/>
        <v>0.20122336307224881</v>
      </c>
      <c r="D200" s="32"/>
      <c r="E200" s="32"/>
      <c r="F200" s="32"/>
    </row>
    <row r="201" spans="1:6" ht="18.75" x14ac:dyDescent="0.35">
      <c r="A201" s="32">
        <v>7</v>
      </c>
      <c r="B201" s="32">
        <v>1064.8</v>
      </c>
      <c r="C201" s="32">
        <f t="shared" si="11"/>
        <v>0.28171270830114836</v>
      </c>
      <c r="D201" s="32"/>
      <c r="E201" s="74" t="s">
        <v>110</v>
      </c>
      <c r="F201" s="32">
        <f>((F199*F198)/((8.2054*(10^(-5))*(F197+273.15))))*10^(-6)</f>
        <v>4.0338031639378158E-2</v>
      </c>
    </row>
    <row r="202" spans="1:6" x14ac:dyDescent="0.25">
      <c r="A202" s="32">
        <v>10</v>
      </c>
      <c r="B202" s="32">
        <v>1754.5</v>
      </c>
      <c r="C202" s="32">
        <f t="shared" si="11"/>
        <v>0.40244672614449761</v>
      </c>
      <c r="D202" s="32"/>
      <c r="E202" s="32"/>
      <c r="F202" s="32"/>
    </row>
    <row r="203" spans="1:6" x14ac:dyDescent="0.25">
      <c r="A203" s="32"/>
      <c r="B203" s="32"/>
      <c r="C203" s="32"/>
      <c r="D203" s="32"/>
      <c r="E203" s="32"/>
      <c r="F203" s="32"/>
    </row>
    <row r="213" spans="1:6" x14ac:dyDescent="0.25">
      <c r="A213" s="32" t="s">
        <v>146</v>
      </c>
      <c r="B213" s="32"/>
      <c r="C213" s="32"/>
      <c r="D213" s="32"/>
      <c r="E213" s="32"/>
      <c r="F213" s="32"/>
    </row>
    <row r="214" spans="1:6" x14ac:dyDescent="0.25">
      <c r="A214" s="75" t="s">
        <v>40</v>
      </c>
      <c r="B214" s="75" t="s">
        <v>41</v>
      </c>
      <c r="C214" s="42" t="s">
        <v>109</v>
      </c>
      <c r="D214" s="32"/>
      <c r="E214" s="41" t="s">
        <v>74</v>
      </c>
      <c r="F214" s="42">
        <v>20</v>
      </c>
    </row>
    <row r="215" spans="1:6" x14ac:dyDescent="0.25">
      <c r="A215" s="32">
        <v>1</v>
      </c>
      <c r="B215" s="32">
        <v>166.4</v>
      </c>
      <c r="C215" s="32">
        <f>A215*$F$162</f>
        <v>4.0244672614449764E-2</v>
      </c>
      <c r="D215" s="32"/>
      <c r="E215" s="41" t="s">
        <v>154</v>
      </c>
      <c r="F215" s="32">
        <f>101.3/101.325</f>
        <v>0.99975326918332097</v>
      </c>
    </row>
    <row r="216" spans="1:6" ht="18" x14ac:dyDescent="0.35">
      <c r="A216" s="32">
        <v>3</v>
      </c>
      <c r="B216" s="32">
        <v>491.83</v>
      </c>
      <c r="C216" s="32">
        <f t="shared" ref="C216:C219" si="12">A216*$F$162</f>
        <v>0.12073401784334929</v>
      </c>
      <c r="D216" s="32"/>
      <c r="E216" s="32" t="s">
        <v>44</v>
      </c>
      <c r="F216" s="32">
        <v>980.9</v>
      </c>
    </row>
    <row r="217" spans="1:6" x14ac:dyDescent="0.25">
      <c r="A217" s="32">
        <v>5</v>
      </c>
      <c r="B217" s="32">
        <v>767.82</v>
      </c>
      <c r="C217" s="32">
        <f t="shared" si="12"/>
        <v>0.20122336307224881</v>
      </c>
      <c r="D217" s="32"/>
      <c r="E217" s="32"/>
      <c r="F217" s="32"/>
    </row>
    <row r="218" spans="1:6" ht="18.75" x14ac:dyDescent="0.35">
      <c r="A218" s="32">
        <v>7</v>
      </c>
      <c r="B218" s="32">
        <v>1299</v>
      </c>
      <c r="C218" s="32">
        <f t="shared" si="12"/>
        <v>0.28171270830114836</v>
      </c>
      <c r="D218" s="32"/>
      <c r="E218" s="74" t="s">
        <v>110</v>
      </c>
      <c r="F218" s="32">
        <f>((F216*F215)/((8.2054*(10^(-5))*(F214+273.15))))*10^(-6)</f>
        <v>4.0768798441890845E-2</v>
      </c>
    </row>
    <row r="219" spans="1:6" x14ac:dyDescent="0.25">
      <c r="A219" s="32">
        <v>10</v>
      </c>
      <c r="B219" s="32">
        <v>1752.8</v>
      </c>
      <c r="C219" s="32">
        <f t="shared" si="12"/>
        <v>0.40244672614449761</v>
      </c>
      <c r="D219" s="32"/>
      <c r="E219" s="32"/>
      <c r="F219" s="32"/>
    </row>
    <row r="228" spans="1:6" x14ac:dyDescent="0.25">
      <c r="A228" s="32" t="s">
        <v>94</v>
      </c>
      <c r="B228" s="32">
        <v>160727</v>
      </c>
      <c r="C228" s="32"/>
      <c r="D228" s="32"/>
      <c r="E228" s="32"/>
      <c r="F228" s="32"/>
    </row>
    <row r="229" spans="1:6" x14ac:dyDescent="0.25">
      <c r="A229" s="32" t="s">
        <v>40</v>
      </c>
      <c r="B229" s="32" t="s">
        <v>41</v>
      </c>
      <c r="C229" s="32" t="s">
        <v>39</v>
      </c>
      <c r="D229" s="32"/>
      <c r="E229" s="32" t="s">
        <v>150</v>
      </c>
      <c r="F229" s="32">
        <v>21.5</v>
      </c>
    </row>
    <row r="230" spans="1:6" x14ac:dyDescent="0.25">
      <c r="A230" s="2">
        <v>1</v>
      </c>
      <c r="B230" s="30">
        <v>170.42</v>
      </c>
      <c r="C230" s="32">
        <f>A230*$F$233</f>
        <v>4.020088671232324E-2</v>
      </c>
      <c r="D230" s="32"/>
      <c r="E230" s="32" t="s">
        <v>43</v>
      </c>
      <c r="F230" s="32">
        <f>100.4/101.325</f>
        <v>0.99087095978287687</v>
      </c>
    </row>
    <row r="231" spans="1:6" x14ac:dyDescent="0.25">
      <c r="A231" s="2">
        <v>3</v>
      </c>
      <c r="B231" s="30">
        <v>540.87</v>
      </c>
      <c r="C231" s="32">
        <f t="shared" ref="C231:C234" si="13">A231*$F$233</f>
        <v>0.12060266013696971</v>
      </c>
      <c r="D231" s="32"/>
      <c r="E231" s="32" t="s">
        <v>151</v>
      </c>
      <c r="F231" s="32">
        <v>980.9</v>
      </c>
    </row>
    <row r="232" spans="1:6" x14ac:dyDescent="0.25">
      <c r="A232" s="2">
        <v>5</v>
      </c>
      <c r="B232" s="30">
        <v>904.66</v>
      </c>
      <c r="C232" s="32">
        <f t="shared" si="13"/>
        <v>0.20100443356161621</v>
      </c>
      <c r="D232" s="32"/>
      <c r="E232" s="32"/>
      <c r="F232" s="32"/>
    </row>
    <row r="233" spans="1:6" x14ac:dyDescent="0.25">
      <c r="A233" s="2">
        <v>7</v>
      </c>
      <c r="B233" s="30">
        <v>1244.8</v>
      </c>
      <c r="C233" s="32">
        <f t="shared" si="13"/>
        <v>0.28140620698626267</v>
      </c>
      <c r="D233" s="32"/>
      <c r="E233" s="32" t="s">
        <v>152</v>
      </c>
      <c r="F233" s="32">
        <f>((F231*F230)/((8.2054*(10^(-5))*(F229+273.15))))*10^(-6)</f>
        <v>4.020088671232324E-2</v>
      </c>
    </row>
    <row r="234" spans="1:6" x14ac:dyDescent="0.25">
      <c r="A234" s="2">
        <v>10</v>
      </c>
      <c r="B234" s="30">
        <v>1802.2</v>
      </c>
      <c r="C234" s="32">
        <f t="shared" si="13"/>
        <v>0.40200886712323242</v>
      </c>
      <c r="D234" s="32"/>
      <c r="E234" s="32"/>
      <c r="F234" s="32"/>
    </row>
    <row r="235" spans="1:6" x14ac:dyDescent="0.25">
      <c r="A235" s="2"/>
      <c r="B235" s="30"/>
      <c r="C235" s="32"/>
      <c r="D235" s="32"/>
      <c r="E235" s="32"/>
      <c r="F235" s="32"/>
    </row>
    <row r="236" spans="1:6" x14ac:dyDescent="0.25">
      <c r="A236" s="32"/>
      <c r="B236" s="32"/>
      <c r="C236" s="32"/>
      <c r="D236" s="32"/>
      <c r="E236" s="32"/>
      <c r="F236" s="32"/>
    </row>
    <row r="237" spans="1:6" x14ac:dyDescent="0.25">
      <c r="A237" s="32"/>
      <c r="B237" s="32"/>
      <c r="C237" s="32"/>
      <c r="D237" s="32"/>
      <c r="E237" s="32"/>
      <c r="F237" s="32"/>
    </row>
    <row r="238" spans="1:6" x14ac:dyDescent="0.25">
      <c r="A238" s="32"/>
      <c r="B238" s="32"/>
      <c r="C238" s="32"/>
      <c r="D238" s="32"/>
      <c r="E238" s="32"/>
      <c r="F238" s="32"/>
    </row>
    <row r="244" spans="1:6" x14ac:dyDescent="0.25">
      <c r="A244" s="32" t="s">
        <v>94</v>
      </c>
      <c r="B244" s="32">
        <v>160811</v>
      </c>
      <c r="C244" s="32"/>
      <c r="D244" s="32"/>
      <c r="E244" s="32"/>
      <c r="F244" s="32"/>
    </row>
    <row r="245" spans="1:6" x14ac:dyDescent="0.25">
      <c r="A245" s="32" t="s">
        <v>40</v>
      </c>
      <c r="B245" s="32" t="s">
        <v>41</v>
      </c>
      <c r="C245" s="32" t="s">
        <v>39</v>
      </c>
      <c r="D245" s="32"/>
      <c r="E245" s="32" t="s">
        <v>150</v>
      </c>
      <c r="F245" s="32">
        <v>23</v>
      </c>
    </row>
    <row r="246" spans="1:6" x14ac:dyDescent="0.25">
      <c r="A246" s="2">
        <v>1</v>
      </c>
      <c r="B246" s="30">
        <v>151.75</v>
      </c>
      <c r="C246" s="32">
        <f>A246*$F$249</f>
        <v>4.0076945022223302E-2</v>
      </c>
      <c r="D246" s="32"/>
      <c r="E246" s="32" t="s">
        <v>43</v>
      </c>
      <c r="F246" s="32">
        <f>100.6/101.325</f>
        <v>0.99284480631630878</v>
      </c>
    </row>
    <row r="247" spans="1:6" x14ac:dyDescent="0.25">
      <c r="A247" s="2">
        <v>3</v>
      </c>
      <c r="B247" s="30">
        <v>543.09</v>
      </c>
      <c r="C247" s="32">
        <f t="shared" ref="C247:C250" si="14">A247*$F$249</f>
        <v>0.1202308350666699</v>
      </c>
      <c r="D247" s="32"/>
      <c r="E247" s="32" t="s">
        <v>151</v>
      </c>
      <c r="F247" s="32">
        <v>980.9</v>
      </c>
    </row>
    <row r="248" spans="1:6" x14ac:dyDescent="0.25">
      <c r="A248" s="2">
        <v>5</v>
      </c>
      <c r="B248" s="30">
        <v>889.26</v>
      </c>
      <c r="C248" s="32">
        <f t="shared" si="14"/>
        <v>0.20038472511111652</v>
      </c>
      <c r="D248" s="32"/>
      <c r="E248" s="32"/>
      <c r="F248" s="32"/>
    </row>
    <row r="249" spans="1:6" x14ac:dyDescent="0.25">
      <c r="A249" s="2">
        <v>7</v>
      </c>
      <c r="B249" s="30">
        <v>1235.07</v>
      </c>
      <c r="C249" s="32">
        <f t="shared" si="14"/>
        <v>0.28053861515556311</v>
      </c>
      <c r="D249" s="32"/>
      <c r="E249" s="32" t="s">
        <v>152</v>
      </c>
      <c r="F249" s="32">
        <f>((F247*F246)/((8.2054*(10^(-5))*(F245+273.15))))*10^(-6)</f>
        <v>4.0076945022223302E-2</v>
      </c>
    </row>
    <row r="250" spans="1:6" x14ac:dyDescent="0.25">
      <c r="A250" s="2">
        <v>10</v>
      </c>
      <c r="B250" s="30">
        <v>1758</v>
      </c>
      <c r="C250" s="32">
        <f t="shared" si="14"/>
        <v>0.40076945022223304</v>
      </c>
      <c r="D250" s="32"/>
      <c r="E250" s="32"/>
      <c r="F250" s="3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2"/>
  <sheetViews>
    <sheetView workbookViewId="0">
      <pane ySplit="1" topLeftCell="A207" activePane="bottomLeft" state="frozen"/>
      <selection pane="bottomLeft" activeCell="F307" sqref="F307"/>
    </sheetView>
  </sheetViews>
  <sheetFormatPr defaultRowHeight="15" x14ac:dyDescent="0.25"/>
  <cols>
    <col min="1" max="1" width="11.28515625" style="20" bestFit="1" customWidth="1"/>
    <col min="2" max="2" width="18.85546875" bestFit="1" customWidth="1"/>
    <col min="3" max="3" width="10.7109375" customWidth="1"/>
    <col min="4" max="4" width="13.140625" customWidth="1"/>
    <col min="5" max="5" width="16.140625" style="37" customWidth="1"/>
    <col min="6" max="6" width="16.140625" style="15" customWidth="1"/>
    <col min="7" max="7" width="43.85546875" customWidth="1"/>
    <col min="12" max="12" width="11.7109375" customWidth="1"/>
    <col min="13" max="13" width="10.5703125" customWidth="1"/>
    <col min="14" max="14" width="15.28515625" customWidth="1"/>
  </cols>
  <sheetData>
    <row r="1" spans="1:14" ht="30" x14ac:dyDescent="0.25">
      <c r="A1" s="23" t="s">
        <v>16</v>
      </c>
      <c r="B1" s="24" t="s">
        <v>9</v>
      </c>
      <c r="C1" s="24" t="s">
        <v>28</v>
      </c>
      <c r="D1" s="26" t="s">
        <v>12</v>
      </c>
      <c r="E1" s="36" t="s">
        <v>57</v>
      </c>
      <c r="F1" s="25" t="s">
        <v>10</v>
      </c>
      <c r="G1" s="24" t="s">
        <v>11</v>
      </c>
      <c r="H1" s="28"/>
      <c r="I1" s="28"/>
      <c r="J1" s="28"/>
      <c r="K1" s="28"/>
      <c r="L1" s="28"/>
      <c r="M1" s="28"/>
      <c r="N1" s="28"/>
    </row>
    <row r="2" spans="1:14" ht="15.75" thickBot="1" x14ac:dyDescent="0.3"/>
    <row r="3" spans="1:14" ht="60" x14ac:dyDescent="0.25">
      <c r="A3" s="19">
        <v>42235</v>
      </c>
      <c r="B3" s="32" t="s">
        <v>61</v>
      </c>
      <c r="C3" s="18">
        <v>0.4458333333333333</v>
      </c>
      <c r="D3" s="32">
        <v>7</v>
      </c>
      <c r="E3" s="37">
        <v>21278</v>
      </c>
      <c r="F3" s="15" t="e">
        <f t="shared" ref="F3:F14" si="0">E3*$M$8</f>
        <v>#DIV/0!</v>
      </c>
      <c r="G3" s="33" t="s">
        <v>58</v>
      </c>
      <c r="J3" s="3" t="s">
        <v>0</v>
      </c>
      <c r="K3" s="4"/>
      <c r="L3" s="8" t="s">
        <v>1</v>
      </c>
      <c r="M3" s="8" t="s">
        <v>70</v>
      </c>
      <c r="N3" s="8"/>
    </row>
    <row r="4" spans="1:14" x14ac:dyDescent="0.25">
      <c r="A4" s="19">
        <v>42235</v>
      </c>
      <c r="B4" s="32" t="s">
        <v>61</v>
      </c>
      <c r="C4" s="18">
        <v>0.47083333333333338</v>
      </c>
      <c r="D4" s="32">
        <v>5</v>
      </c>
      <c r="E4" s="37">
        <v>23018</v>
      </c>
      <c r="F4" s="15" t="e">
        <f t="shared" si="0"/>
        <v>#DIV/0!</v>
      </c>
      <c r="J4" s="5"/>
      <c r="K4" s="1">
        <v>1</v>
      </c>
      <c r="M4" s="9" t="e">
        <f>AVERAGE(L4:L13)</f>
        <v>#DIV/0!</v>
      </c>
      <c r="N4" s="9" t="s">
        <v>3</v>
      </c>
    </row>
    <row r="5" spans="1:14" x14ac:dyDescent="0.25">
      <c r="A5" s="19">
        <v>42235</v>
      </c>
      <c r="B5" s="32" t="s">
        <v>61</v>
      </c>
      <c r="C5" s="18">
        <v>0.49444444444444446</v>
      </c>
      <c r="D5" s="32">
        <v>10</v>
      </c>
      <c r="E5" s="37">
        <v>20527</v>
      </c>
      <c r="F5" s="15" t="e">
        <f t="shared" si="0"/>
        <v>#DIV/0!</v>
      </c>
      <c r="J5" s="5"/>
      <c r="K5" s="1">
        <v>2</v>
      </c>
      <c r="M5" s="9" t="e">
        <f>SQRT(COUNT(L4:L13)/(COUNT(L4:L13)-1))*STDEVP(L4:L13)</f>
        <v>#DIV/0!</v>
      </c>
      <c r="N5" s="9" t="s">
        <v>4</v>
      </c>
    </row>
    <row r="6" spans="1:14" x14ac:dyDescent="0.25">
      <c r="A6" s="19">
        <v>42235</v>
      </c>
      <c r="B6" s="32" t="s">
        <v>61</v>
      </c>
      <c r="C6" s="18">
        <v>0.50624999999999998</v>
      </c>
      <c r="D6" s="32">
        <v>9</v>
      </c>
      <c r="E6" s="37">
        <v>19872</v>
      </c>
      <c r="F6" s="15" t="e">
        <f t="shared" si="0"/>
        <v>#DIV/0!</v>
      </c>
      <c r="J6" s="5" t="s">
        <v>5</v>
      </c>
      <c r="K6" s="1">
        <v>3</v>
      </c>
      <c r="M6" s="9" t="e">
        <f>M5/M4</f>
        <v>#DIV/0!</v>
      </c>
      <c r="N6" s="9" t="s">
        <v>6</v>
      </c>
    </row>
    <row r="7" spans="1:14" x14ac:dyDescent="0.25">
      <c r="A7" s="19">
        <v>42235</v>
      </c>
      <c r="B7" s="32" t="s">
        <v>61</v>
      </c>
      <c r="C7" s="18">
        <v>0.52916666666666667</v>
      </c>
      <c r="D7" s="32">
        <v>9</v>
      </c>
      <c r="E7" s="37">
        <v>21743</v>
      </c>
      <c r="F7" s="15" t="e">
        <f t="shared" si="0"/>
        <v>#DIV/0!</v>
      </c>
      <c r="J7" s="5"/>
      <c r="K7" s="1">
        <v>4</v>
      </c>
      <c r="M7" s="9"/>
      <c r="N7" s="9"/>
    </row>
    <row r="8" spans="1:14" x14ac:dyDescent="0.25">
      <c r="A8" s="19">
        <v>42235</v>
      </c>
      <c r="B8" s="32" t="s">
        <v>61</v>
      </c>
      <c r="C8" s="18">
        <v>0.54513888888888895</v>
      </c>
      <c r="D8" s="32">
        <v>10</v>
      </c>
      <c r="E8" s="37">
        <v>20275</v>
      </c>
      <c r="F8" s="15" t="e">
        <f t="shared" si="0"/>
        <v>#DIV/0!</v>
      </c>
      <c r="J8" s="5"/>
      <c r="K8" s="1">
        <v>5</v>
      </c>
      <c r="M8" s="9" t="e">
        <f>J4/M4</f>
        <v>#DIV/0!</v>
      </c>
      <c r="N8" s="9" t="s">
        <v>7</v>
      </c>
    </row>
    <row r="9" spans="1:14" x14ac:dyDescent="0.25">
      <c r="A9" s="19">
        <v>42235</v>
      </c>
      <c r="B9" s="32" t="s">
        <v>61</v>
      </c>
      <c r="C9" s="18">
        <v>0.55763888888888891</v>
      </c>
      <c r="D9" s="32">
        <v>6</v>
      </c>
      <c r="E9" s="37">
        <v>24573</v>
      </c>
      <c r="F9" s="15" t="e">
        <f t="shared" si="0"/>
        <v>#DIV/0!</v>
      </c>
      <c r="J9" s="5"/>
      <c r="K9" s="1">
        <v>6</v>
      </c>
      <c r="M9" s="9"/>
      <c r="N9" s="9"/>
    </row>
    <row r="10" spans="1:14" x14ac:dyDescent="0.25">
      <c r="A10" s="19">
        <v>42235</v>
      </c>
      <c r="B10" s="32" t="s">
        <v>61</v>
      </c>
      <c r="C10" s="18">
        <v>0.57916666666666672</v>
      </c>
      <c r="D10" s="32">
        <v>9</v>
      </c>
      <c r="E10" s="37">
        <v>25370</v>
      </c>
      <c r="F10" s="15" t="e">
        <f t="shared" si="0"/>
        <v>#DIV/0!</v>
      </c>
      <c r="J10" s="5"/>
      <c r="K10" s="1">
        <v>7</v>
      </c>
      <c r="M10" s="9"/>
      <c r="N10" s="9"/>
    </row>
    <row r="11" spans="1:14" x14ac:dyDescent="0.25">
      <c r="A11" s="19">
        <v>42235</v>
      </c>
      <c r="B11" s="32" t="s">
        <v>61</v>
      </c>
      <c r="C11" s="18">
        <v>0.58819444444444446</v>
      </c>
      <c r="D11" s="32">
        <v>6</v>
      </c>
      <c r="F11" s="15" t="e">
        <f t="shared" si="0"/>
        <v>#DIV/0!</v>
      </c>
      <c r="G11" t="s">
        <v>63</v>
      </c>
      <c r="J11" s="5"/>
      <c r="K11" s="1">
        <v>8</v>
      </c>
      <c r="M11" s="9"/>
      <c r="N11" s="9"/>
    </row>
    <row r="12" spans="1:14" x14ac:dyDescent="0.25">
      <c r="A12" s="19">
        <v>42235</v>
      </c>
      <c r="B12" s="32" t="s">
        <v>20</v>
      </c>
      <c r="C12" s="18">
        <v>0.62152777777777779</v>
      </c>
      <c r="D12" s="32">
        <v>9</v>
      </c>
      <c r="E12" s="37">
        <v>25554</v>
      </c>
      <c r="F12" s="15" t="e">
        <f t="shared" si="0"/>
        <v>#DIV/0!</v>
      </c>
      <c r="J12" s="5"/>
      <c r="K12" s="1">
        <v>9</v>
      </c>
      <c r="M12" s="9"/>
      <c r="N12" s="9"/>
    </row>
    <row r="13" spans="1:14" ht="15.75" thickBot="1" x14ac:dyDescent="0.3">
      <c r="A13" s="19">
        <v>42235</v>
      </c>
      <c r="B13" s="32" t="s">
        <v>19</v>
      </c>
      <c r="C13" s="18">
        <v>0.75</v>
      </c>
      <c r="D13" s="32">
        <v>10</v>
      </c>
      <c r="E13" s="37">
        <v>23364</v>
      </c>
      <c r="F13" s="15" t="e">
        <f t="shared" si="0"/>
        <v>#DIV/0!</v>
      </c>
      <c r="J13" s="6"/>
      <c r="K13" s="7">
        <v>10</v>
      </c>
      <c r="L13" s="10"/>
      <c r="M13" s="10"/>
      <c r="N13" s="10"/>
    </row>
    <row r="14" spans="1:14" x14ac:dyDescent="0.25">
      <c r="A14" s="19">
        <v>42235</v>
      </c>
      <c r="B14" s="32" t="s">
        <v>18</v>
      </c>
      <c r="C14" s="18" t="s">
        <v>62</v>
      </c>
      <c r="D14" s="32">
        <v>8</v>
      </c>
      <c r="E14" s="37">
        <v>20666</v>
      </c>
      <c r="F14" s="15" t="e">
        <f t="shared" si="0"/>
        <v>#DIV/0!</v>
      </c>
    </row>
    <row r="16" spans="1:14" ht="15.75" thickBot="1" x14ac:dyDescent="0.3">
      <c r="A16" s="21"/>
      <c r="B16" s="13"/>
      <c r="C16" s="13"/>
      <c r="D16" s="13"/>
      <c r="E16" s="38"/>
      <c r="F16" s="16"/>
      <c r="G16" s="13"/>
      <c r="H16" s="13"/>
      <c r="I16" s="13"/>
      <c r="J16" s="13"/>
      <c r="K16" s="13"/>
      <c r="L16" s="13"/>
      <c r="M16" s="13"/>
      <c r="N16" s="13"/>
    </row>
    <row r="17" spans="1:14" ht="15.75" thickBot="1" x14ac:dyDescent="0.3"/>
    <row r="18" spans="1:14" x14ac:dyDescent="0.25">
      <c r="J18" s="3" t="s">
        <v>0</v>
      </c>
      <c r="K18" s="4"/>
      <c r="L18" s="8" t="s">
        <v>1</v>
      </c>
      <c r="M18" s="8" t="s">
        <v>70</v>
      </c>
      <c r="N18" s="8"/>
    </row>
    <row r="19" spans="1:14" x14ac:dyDescent="0.25">
      <c r="A19" s="19">
        <v>42236</v>
      </c>
      <c r="B19" s="32" t="s">
        <v>61</v>
      </c>
      <c r="C19" s="18">
        <v>0.44791666666666669</v>
      </c>
      <c r="D19" s="32">
        <v>10</v>
      </c>
      <c r="E19" s="37">
        <v>18778</v>
      </c>
      <c r="F19" s="15" t="e">
        <f t="shared" ref="F19:F30" si="1">E20*$M$23</f>
        <v>#DIV/0!</v>
      </c>
      <c r="J19" s="5"/>
      <c r="K19" s="1">
        <v>1</v>
      </c>
      <c r="M19" s="9" t="e">
        <f>AVERAGE(L19:L28)</f>
        <v>#DIV/0!</v>
      </c>
      <c r="N19" s="9" t="s">
        <v>3</v>
      </c>
    </row>
    <row r="20" spans="1:14" x14ac:dyDescent="0.25">
      <c r="A20" s="19">
        <v>42236</v>
      </c>
      <c r="B20" s="32" t="s">
        <v>61</v>
      </c>
      <c r="C20" s="18">
        <v>0.50555555555555554</v>
      </c>
      <c r="D20" s="32">
        <v>10</v>
      </c>
      <c r="E20" s="37">
        <v>17329</v>
      </c>
      <c r="F20" s="15" t="e">
        <f t="shared" si="1"/>
        <v>#DIV/0!</v>
      </c>
      <c r="J20" s="5"/>
      <c r="K20" s="1">
        <v>2</v>
      </c>
      <c r="M20" s="9" t="e">
        <f>SQRT(COUNT(L19:L28)/(COUNT(L19:L28)-1))*STDEVP(L19:L28)</f>
        <v>#DIV/0!</v>
      </c>
      <c r="N20" s="9" t="s">
        <v>4</v>
      </c>
    </row>
    <row r="21" spans="1:14" x14ac:dyDescent="0.25">
      <c r="A21" s="19">
        <v>42236</v>
      </c>
      <c r="B21" s="32" t="s">
        <v>64</v>
      </c>
      <c r="C21" s="18">
        <v>0.51736111111111105</v>
      </c>
      <c r="D21" s="32">
        <v>10</v>
      </c>
      <c r="E21" s="37">
        <v>16365</v>
      </c>
      <c r="F21" s="15" t="e">
        <f t="shared" si="1"/>
        <v>#DIV/0!</v>
      </c>
      <c r="J21" s="5" t="s">
        <v>5</v>
      </c>
      <c r="K21" s="1">
        <v>3</v>
      </c>
      <c r="M21" s="9" t="e">
        <f>M20/M19</f>
        <v>#DIV/0!</v>
      </c>
      <c r="N21" s="9" t="s">
        <v>6</v>
      </c>
    </row>
    <row r="22" spans="1:14" x14ac:dyDescent="0.25">
      <c r="A22" s="19">
        <v>42236</v>
      </c>
      <c r="B22" s="32" t="s">
        <v>65</v>
      </c>
      <c r="C22" s="18">
        <v>0.55069444444444449</v>
      </c>
      <c r="D22" s="32">
        <v>10</v>
      </c>
      <c r="E22" s="37">
        <v>16223</v>
      </c>
      <c r="F22" s="15" t="e">
        <f t="shared" si="1"/>
        <v>#DIV/0!</v>
      </c>
      <c r="J22" s="5"/>
      <c r="K22" s="1">
        <v>4</v>
      </c>
      <c r="M22" s="9"/>
      <c r="N22" s="9"/>
    </row>
    <row r="23" spans="1:14" x14ac:dyDescent="0.25">
      <c r="A23" s="19">
        <v>42236</v>
      </c>
      <c r="B23" s="32" t="s">
        <v>65</v>
      </c>
      <c r="C23" s="18">
        <v>0.57222222222222219</v>
      </c>
      <c r="D23" s="32">
        <v>10</v>
      </c>
      <c r="E23" s="37">
        <v>16285</v>
      </c>
      <c r="F23" s="15" t="e">
        <f t="shared" si="1"/>
        <v>#DIV/0!</v>
      </c>
      <c r="J23" s="5"/>
      <c r="K23" s="1">
        <v>5</v>
      </c>
      <c r="M23" s="9" t="e">
        <f>J19/M19</f>
        <v>#DIV/0!</v>
      </c>
      <c r="N23" s="9" t="s">
        <v>7</v>
      </c>
    </row>
    <row r="24" spans="1:14" x14ac:dyDescent="0.25">
      <c r="A24" s="19">
        <v>42236</v>
      </c>
      <c r="B24" s="32" t="s">
        <v>65</v>
      </c>
      <c r="C24" s="18">
        <v>0.59236111111111112</v>
      </c>
      <c r="D24" s="32">
        <v>10</v>
      </c>
      <c r="E24" s="37">
        <v>16449</v>
      </c>
      <c r="F24" s="15" t="e">
        <f t="shared" si="1"/>
        <v>#DIV/0!</v>
      </c>
      <c r="J24" s="5"/>
      <c r="K24" s="1">
        <v>6</v>
      </c>
      <c r="M24" s="9"/>
      <c r="N24" s="9"/>
    </row>
    <row r="25" spans="1:14" x14ac:dyDescent="0.25">
      <c r="A25" s="19">
        <v>42236</v>
      </c>
      <c r="B25" s="32" t="s">
        <v>66</v>
      </c>
      <c r="C25" s="18">
        <v>0.62777777777777777</v>
      </c>
      <c r="D25" s="32">
        <v>10</v>
      </c>
      <c r="E25" s="37">
        <v>20102</v>
      </c>
      <c r="F25" s="15" t="e">
        <f t="shared" si="1"/>
        <v>#DIV/0!</v>
      </c>
      <c r="J25" s="5"/>
      <c r="K25" s="1">
        <v>7</v>
      </c>
      <c r="M25" s="9"/>
      <c r="N25" s="9"/>
    </row>
    <row r="26" spans="1:14" x14ac:dyDescent="0.25">
      <c r="A26" s="19">
        <v>42236</v>
      </c>
      <c r="B26" s="32" t="s">
        <v>66</v>
      </c>
      <c r="C26" s="18">
        <v>0.63402777777777775</v>
      </c>
      <c r="D26" s="32">
        <v>10</v>
      </c>
      <c r="E26" s="37">
        <v>18001</v>
      </c>
      <c r="F26" s="15" t="e">
        <f t="shared" si="1"/>
        <v>#DIV/0!</v>
      </c>
      <c r="J26" s="5"/>
      <c r="K26" s="1">
        <v>8</v>
      </c>
      <c r="M26" s="9"/>
      <c r="N26" s="9"/>
    </row>
    <row r="27" spans="1:14" x14ac:dyDescent="0.25">
      <c r="A27" s="19">
        <v>42236</v>
      </c>
      <c r="B27" s="32" t="s">
        <v>65</v>
      </c>
      <c r="C27" s="18">
        <v>0.67708333333333337</v>
      </c>
      <c r="D27" s="32">
        <v>10</v>
      </c>
      <c r="E27" s="37">
        <v>0</v>
      </c>
      <c r="F27" s="15" t="e">
        <f t="shared" si="1"/>
        <v>#DIV/0!</v>
      </c>
      <c r="G27" t="s">
        <v>63</v>
      </c>
      <c r="J27" s="5"/>
      <c r="K27" s="1">
        <v>9</v>
      </c>
      <c r="M27" s="9"/>
      <c r="N27" s="9"/>
    </row>
    <row r="28" spans="1:14" ht="15.75" thickBot="1" x14ac:dyDescent="0.3">
      <c r="A28" s="19">
        <v>42236</v>
      </c>
      <c r="B28" s="32" t="s">
        <v>67</v>
      </c>
      <c r="C28" s="18">
        <v>0.6875</v>
      </c>
      <c r="D28" s="32">
        <v>10</v>
      </c>
      <c r="E28" s="37">
        <v>20212</v>
      </c>
      <c r="F28" s="15" t="e">
        <f t="shared" si="1"/>
        <v>#DIV/0!</v>
      </c>
      <c r="J28" s="6"/>
      <c r="K28" s="7">
        <v>10</v>
      </c>
      <c r="L28" s="10"/>
      <c r="M28" s="10"/>
      <c r="N28" s="10"/>
    </row>
    <row r="29" spans="1:14" x14ac:dyDescent="0.25">
      <c r="A29" s="19">
        <v>42236</v>
      </c>
      <c r="B29" s="32" t="s">
        <v>68</v>
      </c>
      <c r="C29" s="18">
        <v>0.73125000000000007</v>
      </c>
      <c r="D29" s="32">
        <v>10</v>
      </c>
      <c r="E29" s="37">
        <v>22523</v>
      </c>
      <c r="F29" s="15" t="e">
        <f t="shared" si="1"/>
        <v>#DIV/0!</v>
      </c>
    </row>
    <row r="30" spans="1:14" x14ac:dyDescent="0.25">
      <c r="A30" s="19">
        <v>42236</v>
      </c>
      <c r="B30" s="32" t="s">
        <v>69</v>
      </c>
      <c r="C30" s="18">
        <v>0.74652777777777779</v>
      </c>
      <c r="D30" s="32">
        <v>10</v>
      </c>
      <c r="E30" s="37">
        <v>23249</v>
      </c>
      <c r="F30" s="15" t="e">
        <f t="shared" si="1"/>
        <v>#DIV/0!</v>
      </c>
    </row>
    <row r="31" spans="1:14" x14ac:dyDescent="0.25">
      <c r="A31" s="19"/>
      <c r="C31" s="18"/>
    </row>
    <row r="32" spans="1:14" ht="15.75" thickBot="1" x14ac:dyDescent="0.3">
      <c r="A32" s="21"/>
      <c r="B32" s="13"/>
      <c r="C32" s="13"/>
      <c r="D32" s="13"/>
      <c r="E32" s="38"/>
      <c r="F32" s="16"/>
      <c r="G32" s="13"/>
      <c r="H32" s="13"/>
      <c r="I32" s="13"/>
      <c r="J32" s="13"/>
      <c r="K32" s="13"/>
      <c r="L32" s="13"/>
      <c r="M32" s="13"/>
      <c r="N32" s="13"/>
    </row>
    <row r="33" spans="1:14" ht="15.75" thickBot="1" x14ac:dyDescent="0.3"/>
    <row r="34" spans="1:14" x14ac:dyDescent="0.25">
      <c r="A34" s="19">
        <v>42263</v>
      </c>
      <c r="B34" s="32" t="s">
        <v>20</v>
      </c>
      <c r="C34" s="18">
        <v>0.55208333333333337</v>
      </c>
      <c r="D34" s="32">
        <v>10</v>
      </c>
      <c r="E34" s="37">
        <v>19744</v>
      </c>
      <c r="F34" s="15" t="e">
        <f t="shared" ref="F34:F39" si="2">E34*$M$39</f>
        <v>#DIV/0!</v>
      </c>
      <c r="J34" s="3" t="s">
        <v>0</v>
      </c>
      <c r="K34" s="4"/>
      <c r="L34" s="8" t="s">
        <v>1</v>
      </c>
      <c r="M34" s="8" t="s">
        <v>70</v>
      </c>
      <c r="N34" s="8"/>
    </row>
    <row r="35" spans="1:14" x14ac:dyDescent="0.25">
      <c r="A35" s="19">
        <v>42263</v>
      </c>
      <c r="B35" s="32" t="s">
        <v>18</v>
      </c>
      <c r="C35" s="18">
        <v>0.5625</v>
      </c>
      <c r="D35" s="32">
        <v>10</v>
      </c>
      <c r="E35" s="37">
        <v>19982</v>
      </c>
      <c r="F35" s="15" t="e">
        <f t="shared" si="2"/>
        <v>#DIV/0!</v>
      </c>
      <c r="J35" s="5"/>
      <c r="K35" s="1">
        <v>1</v>
      </c>
      <c r="M35" s="9" t="e">
        <f>AVERAGE(L35:L44)</f>
        <v>#DIV/0!</v>
      </c>
      <c r="N35" s="9" t="s">
        <v>3</v>
      </c>
    </row>
    <row r="36" spans="1:14" x14ac:dyDescent="0.25">
      <c r="A36" s="19">
        <v>42263</v>
      </c>
      <c r="B36" s="32" t="s">
        <v>19</v>
      </c>
      <c r="C36" s="18">
        <v>0.56944444444444442</v>
      </c>
      <c r="D36" s="32">
        <v>10</v>
      </c>
      <c r="E36" s="37">
        <v>21253</v>
      </c>
      <c r="F36" s="15" t="e">
        <f t="shared" si="2"/>
        <v>#DIV/0!</v>
      </c>
      <c r="J36" s="5"/>
      <c r="K36" s="1">
        <v>2</v>
      </c>
      <c r="M36" s="9" t="e">
        <f>SQRT(COUNT(L35:L44)/(COUNT(L35:L44)-1))*STDEVP(L35:L44)</f>
        <v>#DIV/0!</v>
      </c>
      <c r="N36" s="9" t="s">
        <v>4</v>
      </c>
    </row>
    <row r="37" spans="1:14" x14ac:dyDescent="0.25">
      <c r="A37" s="19">
        <v>42263</v>
      </c>
      <c r="B37" s="32" t="s">
        <v>21</v>
      </c>
      <c r="C37" s="18">
        <v>0.61111111111111105</v>
      </c>
      <c r="D37" s="32">
        <v>10</v>
      </c>
      <c r="E37" s="37">
        <v>24975</v>
      </c>
      <c r="F37" s="15" t="e">
        <f t="shared" si="2"/>
        <v>#DIV/0!</v>
      </c>
      <c r="J37" s="5" t="s">
        <v>5</v>
      </c>
      <c r="K37" s="1">
        <v>3</v>
      </c>
      <c r="M37" s="9" t="e">
        <f>M36/M35</f>
        <v>#DIV/0!</v>
      </c>
      <c r="N37" s="9" t="s">
        <v>6</v>
      </c>
    </row>
    <row r="38" spans="1:14" x14ac:dyDescent="0.25">
      <c r="A38" s="19">
        <v>42263</v>
      </c>
      <c r="B38" s="32" t="s">
        <v>35</v>
      </c>
      <c r="C38" s="18">
        <v>0.625</v>
      </c>
      <c r="D38" s="32">
        <v>10</v>
      </c>
      <c r="E38" s="37">
        <v>26538</v>
      </c>
      <c r="F38" s="15" t="e">
        <f t="shared" si="2"/>
        <v>#DIV/0!</v>
      </c>
      <c r="J38" s="5"/>
      <c r="K38" s="1">
        <v>4</v>
      </c>
      <c r="M38" s="9"/>
      <c r="N38" s="9"/>
    </row>
    <row r="39" spans="1:14" x14ac:dyDescent="0.25">
      <c r="A39" s="19">
        <v>42263</v>
      </c>
      <c r="B39" s="32" t="s">
        <v>22</v>
      </c>
      <c r="C39" s="18">
        <v>0.63541666666666663</v>
      </c>
      <c r="D39" s="32">
        <v>10</v>
      </c>
      <c r="E39" s="37">
        <v>21395</v>
      </c>
      <c r="F39" s="15" t="e">
        <f t="shared" si="2"/>
        <v>#DIV/0!</v>
      </c>
      <c r="J39" s="5"/>
      <c r="K39" s="1">
        <v>5</v>
      </c>
      <c r="M39" s="9" t="e">
        <f>J35/M35</f>
        <v>#DIV/0!</v>
      </c>
      <c r="N39" s="9" t="s">
        <v>7</v>
      </c>
    </row>
    <row r="40" spans="1:14" x14ac:dyDescent="0.25">
      <c r="A40" s="19"/>
      <c r="C40" s="18"/>
      <c r="J40" s="5"/>
      <c r="K40" s="1">
        <v>6</v>
      </c>
      <c r="M40" s="9"/>
      <c r="N40" s="9"/>
    </row>
    <row r="41" spans="1:14" x14ac:dyDescent="0.25">
      <c r="A41" s="19"/>
      <c r="C41" s="18"/>
      <c r="J41" s="5"/>
      <c r="K41" s="1">
        <v>7</v>
      </c>
      <c r="M41" s="9"/>
      <c r="N41" s="9"/>
    </row>
    <row r="42" spans="1:14" x14ac:dyDescent="0.25">
      <c r="A42" s="19"/>
      <c r="C42" s="18"/>
      <c r="J42" s="5"/>
      <c r="K42" s="1">
        <v>8</v>
      </c>
      <c r="M42" s="9"/>
      <c r="N42" s="9"/>
    </row>
    <row r="43" spans="1:14" x14ac:dyDescent="0.25">
      <c r="A43" s="19"/>
      <c r="C43" s="18"/>
      <c r="J43" s="5"/>
      <c r="K43" s="1">
        <v>9</v>
      </c>
      <c r="M43" s="9"/>
      <c r="N43" s="9"/>
    </row>
    <row r="44" spans="1:14" ht="15.75" thickBot="1" x14ac:dyDescent="0.3">
      <c r="A44" s="19"/>
      <c r="C44" s="18"/>
      <c r="J44" s="6"/>
      <c r="K44" s="7">
        <v>10</v>
      </c>
      <c r="L44" s="10"/>
      <c r="M44" s="10"/>
      <c r="N44" s="10"/>
    </row>
    <row r="45" spans="1:14" x14ac:dyDescent="0.25">
      <c r="A45" s="19"/>
      <c r="C45" s="18"/>
    </row>
    <row r="46" spans="1:14" ht="15.75" thickBot="1" x14ac:dyDescent="0.3">
      <c r="A46" s="21"/>
      <c r="B46" s="13"/>
      <c r="C46" s="13"/>
      <c r="D46" s="13"/>
      <c r="E46" s="38"/>
      <c r="F46" s="16"/>
      <c r="G46" s="13"/>
      <c r="H46" s="13"/>
      <c r="I46" s="13"/>
      <c r="J46" s="13"/>
      <c r="K46" s="13"/>
      <c r="L46" s="13"/>
      <c r="M46" s="13"/>
      <c r="N46" s="13"/>
    </row>
    <row r="47" spans="1:14" ht="15.75" thickBot="1" x14ac:dyDescent="0.3"/>
    <row r="48" spans="1:14" x14ac:dyDescent="0.25">
      <c r="A48" s="19">
        <v>42279</v>
      </c>
      <c r="B48" s="32" t="s">
        <v>17</v>
      </c>
      <c r="C48" s="18">
        <v>0.44791666666666669</v>
      </c>
      <c r="D48" s="32">
        <v>10</v>
      </c>
      <c r="E48" s="37">
        <v>328563</v>
      </c>
      <c r="F48" s="15" t="e">
        <f t="shared" ref="F48:F60" si="3">E48*$M$53</f>
        <v>#DIV/0!</v>
      </c>
      <c r="J48" s="3" t="s">
        <v>0</v>
      </c>
      <c r="K48" s="4"/>
      <c r="L48" s="8" t="s">
        <v>1</v>
      </c>
      <c r="M48" s="8" t="s">
        <v>70</v>
      </c>
      <c r="N48" s="8"/>
    </row>
    <row r="49" spans="1:14" x14ac:dyDescent="0.25">
      <c r="A49" s="19">
        <v>42279</v>
      </c>
      <c r="B49" s="32" t="s">
        <v>18</v>
      </c>
      <c r="C49" s="18">
        <v>0.5</v>
      </c>
      <c r="D49" s="32">
        <v>10</v>
      </c>
      <c r="E49" s="37">
        <v>335424</v>
      </c>
      <c r="F49" s="15" t="e">
        <f t="shared" si="3"/>
        <v>#DIV/0!</v>
      </c>
      <c r="J49" s="5"/>
      <c r="K49" s="1">
        <v>1</v>
      </c>
      <c r="M49" s="9" t="e">
        <f>AVERAGE(L49:L58)</f>
        <v>#DIV/0!</v>
      </c>
      <c r="N49" s="9" t="s">
        <v>3</v>
      </c>
    </row>
    <row r="50" spans="1:14" x14ac:dyDescent="0.25">
      <c r="A50" s="19">
        <v>42279</v>
      </c>
      <c r="B50" s="32" t="s">
        <v>19</v>
      </c>
      <c r="C50" s="18">
        <v>0.52083333333333337</v>
      </c>
      <c r="D50" s="32">
        <v>10</v>
      </c>
      <c r="E50" s="37">
        <v>338681</v>
      </c>
      <c r="F50" s="15" t="e">
        <f t="shared" si="3"/>
        <v>#DIV/0!</v>
      </c>
      <c r="J50" s="5"/>
      <c r="K50" s="1">
        <v>2</v>
      </c>
      <c r="M50" s="9" t="e">
        <f>SQRT(COUNT(L49:L58)/(COUNT(L49:L58)-1))*STDEVP(L49:L58)</f>
        <v>#DIV/0!</v>
      </c>
      <c r="N50" s="9" t="s">
        <v>4</v>
      </c>
    </row>
    <row r="51" spans="1:14" x14ac:dyDescent="0.25">
      <c r="A51" s="19">
        <v>42279</v>
      </c>
      <c r="B51" s="32" t="s">
        <v>20</v>
      </c>
      <c r="C51" s="18">
        <v>0.54166666666666663</v>
      </c>
      <c r="D51" s="32">
        <v>10</v>
      </c>
      <c r="E51" s="37">
        <v>342094</v>
      </c>
      <c r="F51" s="15" t="e">
        <f t="shared" si="3"/>
        <v>#DIV/0!</v>
      </c>
      <c r="J51" s="5" t="s">
        <v>5</v>
      </c>
      <c r="K51" s="1">
        <v>3</v>
      </c>
      <c r="M51" s="9" t="e">
        <f>M50/M49</f>
        <v>#DIV/0!</v>
      </c>
      <c r="N51" s="9" t="s">
        <v>6</v>
      </c>
    </row>
    <row r="52" spans="1:14" x14ac:dyDescent="0.25">
      <c r="A52" s="19">
        <v>42279</v>
      </c>
      <c r="B52" s="32" t="s">
        <v>21</v>
      </c>
      <c r="C52" s="18">
        <v>0.57638888888888895</v>
      </c>
      <c r="D52" s="32">
        <v>10</v>
      </c>
      <c r="E52" s="37">
        <v>342361</v>
      </c>
      <c r="F52" s="15" t="e">
        <f t="shared" si="3"/>
        <v>#DIV/0!</v>
      </c>
      <c r="J52" s="5"/>
      <c r="K52" s="1">
        <v>4</v>
      </c>
      <c r="M52" s="9"/>
      <c r="N52" s="9"/>
    </row>
    <row r="53" spans="1:14" x14ac:dyDescent="0.25">
      <c r="A53" s="19">
        <v>42279</v>
      </c>
      <c r="B53" s="32" t="s">
        <v>21</v>
      </c>
      <c r="C53" s="18">
        <v>0.59027777777777779</v>
      </c>
      <c r="D53" s="32">
        <v>10</v>
      </c>
      <c r="E53" s="37">
        <v>362467</v>
      </c>
      <c r="F53" s="15" t="e">
        <f t="shared" si="3"/>
        <v>#DIV/0!</v>
      </c>
      <c r="J53" s="5"/>
      <c r="K53" s="1">
        <v>5</v>
      </c>
      <c r="M53" s="9" t="e">
        <f>J49/M49</f>
        <v>#DIV/0!</v>
      </c>
      <c r="N53" s="9" t="s">
        <v>7</v>
      </c>
    </row>
    <row r="54" spans="1:14" x14ac:dyDescent="0.25">
      <c r="A54" s="19">
        <v>42279</v>
      </c>
      <c r="B54" s="32" t="s">
        <v>22</v>
      </c>
      <c r="C54" s="18">
        <v>0.60069444444444442</v>
      </c>
      <c r="D54" s="32">
        <v>10</v>
      </c>
      <c r="E54" s="37">
        <v>351471</v>
      </c>
      <c r="F54" s="15" t="e">
        <f t="shared" si="3"/>
        <v>#DIV/0!</v>
      </c>
      <c r="J54" s="5"/>
      <c r="K54" s="1">
        <v>6</v>
      </c>
      <c r="M54" s="9"/>
      <c r="N54" s="9"/>
    </row>
    <row r="55" spans="1:14" x14ac:dyDescent="0.25">
      <c r="A55" s="19">
        <v>42279</v>
      </c>
      <c r="B55" s="32" t="s">
        <v>23</v>
      </c>
      <c r="C55" s="18">
        <v>0.63541666666666663</v>
      </c>
      <c r="D55" s="32">
        <v>10</v>
      </c>
      <c r="E55" s="37">
        <v>313594</v>
      </c>
      <c r="F55" s="15" t="e">
        <f t="shared" si="3"/>
        <v>#DIV/0!</v>
      </c>
      <c r="J55" s="5"/>
      <c r="K55" s="1">
        <v>7</v>
      </c>
      <c r="M55" s="9"/>
      <c r="N55" s="9"/>
    </row>
    <row r="56" spans="1:14" x14ac:dyDescent="0.25">
      <c r="A56" s="19">
        <v>42279</v>
      </c>
      <c r="B56" s="32" t="s">
        <v>24</v>
      </c>
      <c r="C56" s="18">
        <v>0.64583333333333337</v>
      </c>
      <c r="D56" s="32">
        <v>10</v>
      </c>
      <c r="E56" s="37">
        <v>320296</v>
      </c>
      <c r="F56" s="15" t="e">
        <f t="shared" si="3"/>
        <v>#DIV/0!</v>
      </c>
      <c r="J56" s="5"/>
      <c r="K56" s="1">
        <v>8</v>
      </c>
      <c r="M56" s="9"/>
      <c r="N56" s="9"/>
    </row>
    <row r="57" spans="1:14" x14ac:dyDescent="0.25">
      <c r="A57" s="19">
        <v>42279</v>
      </c>
      <c r="B57" s="32" t="s">
        <v>25</v>
      </c>
      <c r="C57" s="18">
        <v>0.66319444444444442</v>
      </c>
      <c r="D57" s="32">
        <v>10</v>
      </c>
      <c r="E57" s="37">
        <v>38408</v>
      </c>
      <c r="F57" s="15" t="e">
        <f t="shared" si="3"/>
        <v>#DIV/0!</v>
      </c>
      <c r="J57" s="5"/>
      <c r="K57" s="1">
        <v>9</v>
      </c>
      <c r="M57" s="9"/>
      <c r="N57" s="9"/>
    </row>
    <row r="58" spans="1:14" ht="15.75" thickBot="1" x14ac:dyDescent="0.3">
      <c r="A58" s="19">
        <v>42279</v>
      </c>
      <c r="B58" s="32" t="s">
        <v>26</v>
      </c>
      <c r="C58" s="18">
        <v>0.67013888888888884</v>
      </c>
      <c r="D58" s="32">
        <v>10</v>
      </c>
      <c r="E58" s="37">
        <v>28315</v>
      </c>
      <c r="F58" s="15" t="e">
        <f t="shared" si="3"/>
        <v>#DIV/0!</v>
      </c>
      <c r="J58" s="6"/>
      <c r="K58" s="7">
        <v>10</v>
      </c>
      <c r="L58" s="10"/>
      <c r="M58" s="10"/>
      <c r="N58" s="10"/>
    </row>
    <row r="59" spans="1:14" x14ac:dyDescent="0.25">
      <c r="A59" s="19">
        <v>42279</v>
      </c>
      <c r="B59" s="32" t="s">
        <v>27</v>
      </c>
      <c r="C59" s="18">
        <v>0.68402777777777779</v>
      </c>
      <c r="D59" s="32">
        <v>10</v>
      </c>
      <c r="E59" s="37">
        <v>23930</v>
      </c>
      <c r="F59" s="15" t="e">
        <f t="shared" si="3"/>
        <v>#DIV/0!</v>
      </c>
    </row>
    <row r="60" spans="1:14" x14ac:dyDescent="0.25">
      <c r="A60" s="19"/>
      <c r="C60" s="18"/>
      <c r="F60" s="15" t="e">
        <f t="shared" si="3"/>
        <v>#DIV/0!</v>
      </c>
    </row>
    <row r="61" spans="1:14" ht="15.75" thickBot="1" x14ac:dyDescent="0.3">
      <c r="A61" s="21"/>
      <c r="B61" s="13"/>
      <c r="C61" s="13"/>
      <c r="D61" s="13"/>
      <c r="E61" s="38"/>
      <c r="F61" s="16"/>
      <c r="G61" s="13"/>
      <c r="H61" s="13"/>
      <c r="I61" s="13"/>
      <c r="J61" s="13"/>
      <c r="K61" s="13"/>
      <c r="L61" s="13"/>
      <c r="M61" s="13"/>
      <c r="N61" s="13"/>
    </row>
    <row r="62" spans="1:14" ht="15.75" thickBot="1" x14ac:dyDescent="0.3"/>
    <row r="63" spans="1:14" x14ac:dyDescent="0.25">
      <c r="A63" s="29">
        <v>42279</v>
      </c>
      <c r="B63" s="32" t="s">
        <v>17</v>
      </c>
      <c r="C63" s="18">
        <v>0.44791666666666669</v>
      </c>
      <c r="D63" s="32">
        <v>10</v>
      </c>
      <c r="E63" s="37">
        <v>328563</v>
      </c>
      <c r="F63" s="15" t="e">
        <f t="shared" ref="F63:F74" si="4">E63*$M$68</f>
        <v>#DIV/0!</v>
      </c>
      <c r="J63" s="3" t="s">
        <v>0</v>
      </c>
      <c r="K63" s="4"/>
      <c r="L63" s="8" t="s">
        <v>1</v>
      </c>
      <c r="M63" s="8" t="s">
        <v>70</v>
      </c>
      <c r="N63" s="8"/>
    </row>
    <row r="64" spans="1:14" x14ac:dyDescent="0.25">
      <c r="A64" s="29">
        <v>42279</v>
      </c>
      <c r="B64" s="32" t="s">
        <v>18</v>
      </c>
      <c r="C64" s="18">
        <v>0.5</v>
      </c>
      <c r="D64" s="32">
        <v>10</v>
      </c>
      <c r="E64" s="37">
        <v>335424</v>
      </c>
      <c r="F64" s="15" t="e">
        <f t="shared" si="4"/>
        <v>#DIV/0!</v>
      </c>
      <c r="J64" s="5"/>
      <c r="K64" s="1">
        <v>1</v>
      </c>
      <c r="M64" s="9" t="e">
        <f>AVERAGE(L64:L73)</f>
        <v>#DIV/0!</v>
      </c>
      <c r="N64" s="9" t="s">
        <v>3</v>
      </c>
    </row>
    <row r="65" spans="1:14" x14ac:dyDescent="0.25">
      <c r="A65" s="29">
        <v>42279</v>
      </c>
      <c r="B65" s="32" t="s">
        <v>19</v>
      </c>
      <c r="C65" s="18">
        <v>0.52083333333333337</v>
      </c>
      <c r="D65" s="32">
        <v>10</v>
      </c>
      <c r="E65" s="37">
        <v>338681</v>
      </c>
      <c r="F65" s="15" t="e">
        <f t="shared" si="4"/>
        <v>#DIV/0!</v>
      </c>
      <c r="J65" s="5"/>
      <c r="K65" s="1">
        <v>2</v>
      </c>
      <c r="M65" s="9" t="e">
        <f>SQRT(COUNT(L64:L73)/(COUNT(L64:L73)-1))*STDEVP(L64:L73)</f>
        <v>#DIV/0!</v>
      </c>
      <c r="N65" s="9" t="s">
        <v>4</v>
      </c>
    </row>
    <row r="66" spans="1:14" x14ac:dyDescent="0.25">
      <c r="A66" s="29">
        <v>42279</v>
      </c>
      <c r="B66" s="32" t="s">
        <v>20</v>
      </c>
      <c r="C66" s="18">
        <v>0.54166666666666663</v>
      </c>
      <c r="D66" s="32">
        <v>10</v>
      </c>
      <c r="E66" s="37">
        <v>342094</v>
      </c>
      <c r="F66" s="15" t="e">
        <f t="shared" si="4"/>
        <v>#DIV/0!</v>
      </c>
      <c r="J66" s="5" t="s">
        <v>5</v>
      </c>
      <c r="K66" s="1">
        <v>3</v>
      </c>
      <c r="M66" s="9" t="e">
        <f>M65/M64</f>
        <v>#DIV/0!</v>
      </c>
      <c r="N66" s="9" t="s">
        <v>6</v>
      </c>
    </row>
    <row r="67" spans="1:14" x14ac:dyDescent="0.25">
      <c r="A67" s="29">
        <v>42279</v>
      </c>
      <c r="B67" s="32" t="s">
        <v>21</v>
      </c>
      <c r="C67" s="18">
        <v>0.57638888888888895</v>
      </c>
      <c r="D67" s="32">
        <v>10</v>
      </c>
      <c r="E67" s="37">
        <v>342361</v>
      </c>
      <c r="F67" s="15" t="e">
        <f t="shared" si="4"/>
        <v>#DIV/0!</v>
      </c>
      <c r="J67" s="5"/>
      <c r="K67" s="1">
        <v>4</v>
      </c>
      <c r="M67" s="9"/>
      <c r="N67" s="9"/>
    </row>
    <row r="68" spans="1:14" x14ac:dyDescent="0.25">
      <c r="A68" s="29">
        <v>42279</v>
      </c>
      <c r="B68" s="32" t="s">
        <v>35</v>
      </c>
      <c r="C68" s="18">
        <v>0.59027777777777779</v>
      </c>
      <c r="D68" s="32">
        <v>10</v>
      </c>
      <c r="E68" s="37">
        <v>362467</v>
      </c>
      <c r="F68" s="15" t="e">
        <f t="shared" si="4"/>
        <v>#DIV/0!</v>
      </c>
      <c r="J68" s="5"/>
      <c r="K68" s="1">
        <v>5</v>
      </c>
      <c r="M68" s="9" t="e">
        <f>J64/M64</f>
        <v>#DIV/0!</v>
      </c>
      <c r="N68" s="9" t="s">
        <v>7</v>
      </c>
    </row>
    <row r="69" spans="1:14" x14ac:dyDescent="0.25">
      <c r="A69" s="29">
        <v>42279</v>
      </c>
      <c r="B69" s="32" t="s">
        <v>22</v>
      </c>
      <c r="C69" s="18">
        <v>0.60069444444444442</v>
      </c>
      <c r="D69" s="32">
        <v>10</v>
      </c>
      <c r="E69" s="37">
        <v>351471</v>
      </c>
      <c r="F69" s="15" t="e">
        <f t="shared" si="4"/>
        <v>#DIV/0!</v>
      </c>
      <c r="J69" s="5"/>
      <c r="K69" s="1">
        <v>6</v>
      </c>
      <c r="M69" s="9"/>
      <c r="N69" s="9"/>
    </row>
    <row r="70" spans="1:14" x14ac:dyDescent="0.25">
      <c r="A70" s="29">
        <v>42279</v>
      </c>
      <c r="B70" s="32" t="s">
        <v>23</v>
      </c>
      <c r="C70" s="18">
        <v>0.63541666666666663</v>
      </c>
      <c r="D70" s="32">
        <v>10</v>
      </c>
      <c r="E70" s="37">
        <v>313594</v>
      </c>
      <c r="F70" s="15" t="e">
        <f t="shared" si="4"/>
        <v>#DIV/0!</v>
      </c>
      <c r="J70" s="5"/>
      <c r="K70" s="1">
        <v>7</v>
      </c>
      <c r="M70" s="9"/>
      <c r="N70" s="9"/>
    </row>
    <row r="71" spans="1:14" x14ac:dyDescent="0.25">
      <c r="A71" s="29">
        <v>42279</v>
      </c>
      <c r="B71" s="32" t="s">
        <v>24</v>
      </c>
      <c r="C71" s="18">
        <v>0.64583333333333337</v>
      </c>
      <c r="D71" s="32">
        <v>10</v>
      </c>
      <c r="E71" s="37">
        <v>320296</v>
      </c>
      <c r="F71" s="15" t="e">
        <f t="shared" si="4"/>
        <v>#DIV/0!</v>
      </c>
      <c r="J71" s="5"/>
      <c r="K71" s="1">
        <v>8</v>
      </c>
      <c r="M71" s="9"/>
      <c r="N71" s="9"/>
    </row>
    <row r="72" spans="1:14" x14ac:dyDescent="0.25">
      <c r="A72" s="29">
        <v>42279</v>
      </c>
      <c r="B72" s="32" t="s">
        <v>25</v>
      </c>
      <c r="C72" s="18">
        <v>0.66319444444444442</v>
      </c>
      <c r="D72" s="32">
        <v>10</v>
      </c>
      <c r="E72" s="37">
        <v>38408</v>
      </c>
      <c r="F72" s="15" t="e">
        <f t="shared" si="4"/>
        <v>#DIV/0!</v>
      </c>
      <c r="J72" s="5"/>
      <c r="K72" s="1">
        <v>9</v>
      </c>
      <c r="M72" s="9"/>
      <c r="N72" s="9"/>
    </row>
    <row r="73" spans="1:14" ht="15.75" thickBot="1" x14ac:dyDescent="0.3">
      <c r="A73" s="29">
        <v>42279</v>
      </c>
      <c r="B73" s="32" t="s">
        <v>26</v>
      </c>
      <c r="C73" s="18">
        <v>0.67013888888888884</v>
      </c>
      <c r="D73" s="32">
        <v>10</v>
      </c>
      <c r="E73" s="37">
        <v>28315</v>
      </c>
      <c r="F73" s="15" t="e">
        <f t="shared" si="4"/>
        <v>#DIV/0!</v>
      </c>
      <c r="J73" s="6"/>
      <c r="K73" s="7">
        <v>10</v>
      </c>
      <c r="L73" s="10"/>
      <c r="M73" s="10"/>
      <c r="N73" s="10"/>
    </row>
    <row r="74" spans="1:14" x14ac:dyDescent="0.25">
      <c r="A74" s="29">
        <v>42279</v>
      </c>
      <c r="B74" s="32" t="s">
        <v>27</v>
      </c>
      <c r="C74" s="18">
        <v>0.68402777777777779</v>
      </c>
      <c r="D74" s="32">
        <v>10</v>
      </c>
      <c r="E74" s="37">
        <v>23930</v>
      </c>
      <c r="F74" s="15" t="e">
        <f t="shared" si="4"/>
        <v>#DIV/0!</v>
      </c>
    </row>
    <row r="75" spans="1:14" x14ac:dyDescent="0.25">
      <c r="A75" s="19"/>
      <c r="C75" s="18"/>
    </row>
    <row r="76" spans="1:14" ht="15.75" thickBot="1" x14ac:dyDescent="0.3">
      <c r="A76" s="22"/>
      <c r="B76" s="16"/>
      <c r="C76" s="16"/>
      <c r="D76" s="16"/>
      <c r="E76" s="38"/>
      <c r="F76" s="16"/>
      <c r="G76" s="16"/>
      <c r="H76" s="16"/>
      <c r="I76" s="16"/>
      <c r="J76" s="16"/>
      <c r="K76" s="16"/>
      <c r="L76" s="16"/>
      <c r="M76" s="16"/>
      <c r="N76" s="16"/>
    </row>
    <row r="77" spans="1:14" ht="15.75" thickBot="1" x14ac:dyDescent="0.3">
      <c r="G77" t="s">
        <v>73</v>
      </c>
    </row>
    <row r="78" spans="1:14" x14ac:dyDescent="0.25">
      <c r="A78" s="29">
        <v>42291</v>
      </c>
      <c r="B78" s="32" t="s">
        <v>29</v>
      </c>
      <c r="C78" s="18">
        <v>0.44791666666666669</v>
      </c>
      <c r="D78" s="32">
        <v>10</v>
      </c>
      <c r="E78" s="37">
        <v>30275</v>
      </c>
      <c r="F78" s="15" t="e">
        <f>E78*$M$83</f>
        <v>#DIV/0!</v>
      </c>
      <c r="J78" s="3" t="s">
        <v>0</v>
      </c>
      <c r="K78" s="4"/>
      <c r="L78" s="8" t="s">
        <v>1</v>
      </c>
      <c r="M78" s="8" t="s">
        <v>70</v>
      </c>
      <c r="N78" s="8"/>
    </row>
    <row r="79" spans="1:14" x14ac:dyDescent="0.25">
      <c r="A79" s="29">
        <v>42291</v>
      </c>
      <c r="B79" s="32" t="s">
        <v>30</v>
      </c>
      <c r="C79" s="18">
        <v>0.46875</v>
      </c>
      <c r="D79" s="32">
        <v>10</v>
      </c>
      <c r="E79" s="37">
        <v>29307000</v>
      </c>
      <c r="F79" s="15" t="e">
        <f t="shared" ref="F79:F90" si="5">E79*$M$83</f>
        <v>#DIV/0!</v>
      </c>
      <c r="G79" s="32" t="s">
        <v>72</v>
      </c>
      <c r="J79" s="5"/>
      <c r="K79" s="1">
        <v>1</v>
      </c>
      <c r="L79" s="32"/>
      <c r="M79" s="9" t="e">
        <f>AVERAGE(L79:L88)</f>
        <v>#DIV/0!</v>
      </c>
      <c r="N79" s="9" t="s">
        <v>3</v>
      </c>
    </row>
    <row r="80" spans="1:14" x14ac:dyDescent="0.25">
      <c r="A80" s="29">
        <v>42291</v>
      </c>
      <c r="B80" s="32" t="s">
        <v>31</v>
      </c>
      <c r="C80" s="18">
        <v>0.47916666666666669</v>
      </c>
      <c r="D80" s="32">
        <v>10</v>
      </c>
      <c r="E80" s="37">
        <v>76222</v>
      </c>
      <c r="F80" s="15" t="e">
        <f t="shared" si="5"/>
        <v>#DIV/0!</v>
      </c>
      <c r="J80" s="5"/>
      <c r="K80" s="1">
        <v>2</v>
      </c>
      <c r="L80" s="32"/>
      <c r="M80" s="9" t="e">
        <f>SQRT(COUNT(L79:L88)/(COUNT(L79:L88)-1))*STDEVP(L79:L88)</f>
        <v>#DIV/0!</v>
      </c>
      <c r="N80" s="9" t="s">
        <v>4</v>
      </c>
    </row>
    <row r="81" spans="1:14" x14ac:dyDescent="0.25">
      <c r="A81" s="29">
        <v>42291</v>
      </c>
      <c r="B81" s="32" t="s">
        <v>32</v>
      </c>
      <c r="C81" s="18">
        <v>0.48958333333333331</v>
      </c>
      <c r="D81" s="32">
        <v>10</v>
      </c>
      <c r="E81" s="37">
        <v>22550</v>
      </c>
      <c r="F81" s="15" t="e">
        <f t="shared" si="5"/>
        <v>#DIV/0!</v>
      </c>
      <c r="J81" s="5" t="s">
        <v>5</v>
      </c>
      <c r="K81" s="1">
        <v>3</v>
      </c>
      <c r="L81" s="32"/>
      <c r="M81" s="9" t="e">
        <f>M80/M79</f>
        <v>#DIV/0!</v>
      </c>
      <c r="N81" s="9" t="s">
        <v>6</v>
      </c>
    </row>
    <row r="82" spans="1:14" x14ac:dyDescent="0.25">
      <c r="A82" s="29">
        <v>42291</v>
      </c>
      <c r="B82" s="32" t="s">
        <v>33</v>
      </c>
      <c r="C82" s="18">
        <v>0.5</v>
      </c>
      <c r="D82" s="32">
        <v>10</v>
      </c>
      <c r="E82" s="37">
        <v>24996</v>
      </c>
      <c r="F82" s="15" t="e">
        <f t="shared" si="5"/>
        <v>#DIV/0!</v>
      </c>
      <c r="J82" s="5"/>
      <c r="K82" s="1">
        <v>4</v>
      </c>
      <c r="L82" s="32"/>
      <c r="M82" s="9"/>
      <c r="N82" s="9"/>
    </row>
    <row r="83" spans="1:14" x14ac:dyDescent="0.25">
      <c r="A83" s="29">
        <v>42291</v>
      </c>
      <c r="B83" s="32" t="s">
        <v>27</v>
      </c>
      <c r="C83" s="18">
        <v>0.51041666666666663</v>
      </c>
      <c r="D83" s="32">
        <v>10</v>
      </c>
      <c r="E83" s="37">
        <v>73479000</v>
      </c>
      <c r="F83" s="15" t="e">
        <f t="shared" si="5"/>
        <v>#DIV/0!</v>
      </c>
      <c r="G83" s="32" t="s">
        <v>72</v>
      </c>
      <c r="J83" s="5"/>
      <c r="K83" s="1">
        <v>5</v>
      </c>
      <c r="L83" s="32"/>
      <c r="M83" s="9" t="e">
        <f>J79/M79</f>
        <v>#DIV/0!</v>
      </c>
      <c r="N83" s="9" t="s">
        <v>7</v>
      </c>
    </row>
    <row r="84" spans="1:14" x14ac:dyDescent="0.25">
      <c r="A84" s="29">
        <v>42291</v>
      </c>
      <c r="B84" s="32" t="s">
        <v>17</v>
      </c>
      <c r="C84" s="18">
        <v>0.55208333333333337</v>
      </c>
      <c r="D84" s="32">
        <v>10</v>
      </c>
      <c r="E84" s="37">
        <v>762346</v>
      </c>
      <c r="F84" s="15" t="e">
        <f t="shared" si="5"/>
        <v>#DIV/0!</v>
      </c>
      <c r="G84" s="32" t="s">
        <v>72</v>
      </c>
      <c r="J84" s="5"/>
      <c r="K84" s="1">
        <v>6</v>
      </c>
      <c r="L84" s="32"/>
      <c r="M84" s="9"/>
      <c r="N84" s="9"/>
    </row>
    <row r="85" spans="1:14" x14ac:dyDescent="0.25">
      <c r="A85" s="29">
        <v>42291</v>
      </c>
      <c r="B85" s="32" t="s">
        <v>18</v>
      </c>
      <c r="C85" s="18">
        <v>0.61458333333333337</v>
      </c>
      <c r="D85" s="32">
        <v>10</v>
      </c>
      <c r="E85" s="37">
        <v>23210</v>
      </c>
      <c r="F85" s="15" t="e">
        <f t="shared" si="5"/>
        <v>#DIV/0!</v>
      </c>
      <c r="J85" s="5"/>
      <c r="K85" s="1">
        <v>7</v>
      </c>
      <c r="L85" s="32"/>
      <c r="M85" s="9"/>
      <c r="N85" s="9"/>
    </row>
    <row r="86" spans="1:14" x14ac:dyDescent="0.25">
      <c r="A86" s="29">
        <v>42291</v>
      </c>
      <c r="B86" s="32" t="s">
        <v>19</v>
      </c>
      <c r="C86" s="18">
        <v>0.625</v>
      </c>
      <c r="D86" s="32">
        <v>10</v>
      </c>
      <c r="E86" s="37">
        <v>980321</v>
      </c>
      <c r="F86" s="15" t="e">
        <f t="shared" si="5"/>
        <v>#DIV/0!</v>
      </c>
      <c r="G86" s="32" t="s">
        <v>72</v>
      </c>
      <c r="J86" s="5"/>
      <c r="K86" s="1">
        <v>8</v>
      </c>
      <c r="L86" s="32"/>
      <c r="M86" s="9"/>
      <c r="N86" s="9"/>
    </row>
    <row r="87" spans="1:14" x14ac:dyDescent="0.25">
      <c r="A87" s="29">
        <v>42291</v>
      </c>
      <c r="B87" s="32" t="s">
        <v>20</v>
      </c>
      <c r="C87" s="18">
        <v>0.63541666666666663</v>
      </c>
      <c r="D87" s="32">
        <v>10</v>
      </c>
      <c r="E87" s="37">
        <v>73990000</v>
      </c>
      <c r="F87" s="15" t="e">
        <f t="shared" si="5"/>
        <v>#DIV/0!</v>
      </c>
      <c r="G87" s="32" t="s">
        <v>72</v>
      </c>
      <c r="J87" s="5"/>
      <c r="K87" s="1">
        <v>9</v>
      </c>
      <c r="L87" s="32"/>
      <c r="M87" s="9"/>
      <c r="N87" s="9"/>
    </row>
    <row r="88" spans="1:14" ht="15.75" thickBot="1" x14ac:dyDescent="0.3">
      <c r="A88" s="29">
        <v>42291</v>
      </c>
      <c r="B88" s="32" t="s">
        <v>21</v>
      </c>
      <c r="C88" s="18">
        <v>0.67361111111111116</v>
      </c>
      <c r="D88" s="32">
        <v>10</v>
      </c>
      <c r="E88" s="37">
        <v>117261</v>
      </c>
      <c r="F88" s="15" t="e">
        <f t="shared" si="5"/>
        <v>#DIV/0!</v>
      </c>
      <c r="J88" s="6"/>
      <c r="K88" s="7">
        <v>10</v>
      </c>
      <c r="L88" s="10"/>
      <c r="M88" s="10"/>
      <c r="N88" s="10"/>
    </row>
    <row r="89" spans="1:14" x14ac:dyDescent="0.25">
      <c r="A89" s="29">
        <v>42291</v>
      </c>
      <c r="B89" s="32" t="s">
        <v>35</v>
      </c>
      <c r="C89" s="18">
        <v>0.6875</v>
      </c>
      <c r="D89" s="32">
        <v>10</v>
      </c>
      <c r="E89" s="37">
        <v>19448</v>
      </c>
      <c r="F89" s="15" t="e">
        <f t="shared" si="5"/>
        <v>#DIV/0!</v>
      </c>
    </row>
    <row r="90" spans="1:14" x14ac:dyDescent="0.25">
      <c r="A90" s="29">
        <v>42291</v>
      </c>
      <c r="B90" s="32" t="s">
        <v>22</v>
      </c>
      <c r="C90" s="18">
        <v>0.69791666666666663</v>
      </c>
      <c r="D90" s="32">
        <v>10</v>
      </c>
      <c r="E90" s="37">
        <v>23820500</v>
      </c>
      <c r="F90" s="15" t="e">
        <f t="shared" si="5"/>
        <v>#DIV/0!</v>
      </c>
      <c r="G90" t="s">
        <v>72</v>
      </c>
    </row>
    <row r="92" spans="1:14" s="32" customFormat="1" ht="15.75" thickBot="1" x14ac:dyDescent="0.3">
      <c r="A92" s="21"/>
      <c r="B92" s="13"/>
      <c r="C92" s="13"/>
      <c r="D92" s="13"/>
      <c r="E92" s="38"/>
      <c r="F92" s="16"/>
      <c r="G92" s="13"/>
      <c r="H92" s="13"/>
      <c r="I92" s="13"/>
      <c r="J92" s="13"/>
      <c r="K92" s="13"/>
      <c r="L92" s="13"/>
      <c r="M92" s="13"/>
      <c r="N92" s="13"/>
    </row>
    <row r="93" spans="1:14" ht="15.75" thickBot="1" x14ac:dyDescent="0.3">
      <c r="B93" s="32"/>
      <c r="C93" s="32"/>
      <c r="D93" s="32"/>
      <c r="G93" s="32"/>
      <c r="H93" s="32"/>
      <c r="I93" s="32"/>
      <c r="J93" s="32"/>
      <c r="K93" s="32"/>
      <c r="L93" s="32"/>
      <c r="M93" s="32"/>
      <c r="N93" s="32"/>
    </row>
    <row r="94" spans="1:14" x14ac:dyDescent="0.25">
      <c r="A94" s="19">
        <v>42279</v>
      </c>
      <c r="B94" s="32" t="s">
        <v>17</v>
      </c>
      <c r="C94" s="18">
        <v>0.44791666666666669</v>
      </c>
      <c r="D94" s="32">
        <v>10</v>
      </c>
      <c r="E94" s="37">
        <v>328563</v>
      </c>
      <c r="F94" s="15" t="e">
        <f>E94*$M$99</f>
        <v>#DIV/0!</v>
      </c>
      <c r="G94" s="32"/>
      <c r="H94" s="32"/>
      <c r="I94" s="32"/>
      <c r="J94" s="3" t="s">
        <v>0</v>
      </c>
      <c r="K94" s="4"/>
      <c r="L94" s="8" t="s">
        <v>1</v>
      </c>
      <c r="M94" s="8" t="s">
        <v>70</v>
      </c>
      <c r="N94" s="8"/>
    </row>
    <row r="95" spans="1:14" x14ac:dyDescent="0.25">
      <c r="A95" s="19">
        <v>42279</v>
      </c>
      <c r="B95" s="32" t="s">
        <v>18</v>
      </c>
      <c r="C95" s="18">
        <v>0.5</v>
      </c>
      <c r="D95" s="32">
        <v>10</v>
      </c>
      <c r="E95" s="37">
        <v>335424</v>
      </c>
      <c r="F95" s="15" t="e">
        <f t="shared" ref="F95:F105" si="6">E95*$M$99</f>
        <v>#DIV/0!</v>
      </c>
      <c r="G95" s="32"/>
      <c r="H95" s="32"/>
      <c r="I95" s="32"/>
      <c r="J95" s="5"/>
      <c r="K95" s="1">
        <v>1</v>
      </c>
      <c r="L95" s="32"/>
      <c r="M95" s="9" t="e">
        <f>AVERAGE(L95:L104)</f>
        <v>#DIV/0!</v>
      </c>
      <c r="N95" s="9" t="s">
        <v>3</v>
      </c>
    </row>
    <row r="96" spans="1:14" x14ac:dyDescent="0.25">
      <c r="A96" s="19">
        <v>42279</v>
      </c>
      <c r="B96" s="32" t="s">
        <v>19</v>
      </c>
      <c r="C96" s="18">
        <v>0.52083333333333337</v>
      </c>
      <c r="D96" s="32">
        <v>10</v>
      </c>
      <c r="E96" s="37">
        <v>338681</v>
      </c>
      <c r="F96" s="15" t="e">
        <f t="shared" si="6"/>
        <v>#DIV/0!</v>
      </c>
      <c r="G96" s="32"/>
      <c r="H96" s="32"/>
      <c r="I96" s="32"/>
      <c r="J96" s="5"/>
      <c r="K96" s="1">
        <v>2</v>
      </c>
      <c r="L96" s="32"/>
      <c r="M96" s="9" t="e">
        <f>SQRT(COUNT(L95:L104)/(COUNT(L95:L104)-1))*STDEVP(L95:L104)</f>
        <v>#DIV/0!</v>
      </c>
      <c r="N96" s="9" t="s">
        <v>4</v>
      </c>
    </row>
    <row r="97" spans="1:14" x14ac:dyDescent="0.25">
      <c r="A97" s="19">
        <v>42279</v>
      </c>
      <c r="B97" s="32" t="s">
        <v>20</v>
      </c>
      <c r="C97" s="18">
        <v>0.54166666666666663</v>
      </c>
      <c r="D97" s="32">
        <v>10</v>
      </c>
      <c r="E97" s="37">
        <v>342094</v>
      </c>
      <c r="F97" s="15" t="e">
        <f t="shared" si="6"/>
        <v>#DIV/0!</v>
      </c>
      <c r="G97" s="32"/>
      <c r="H97" s="32"/>
      <c r="I97" s="32"/>
      <c r="J97" s="5" t="s">
        <v>5</v>
      </c>
      <c r="K97" s="1">
        <v>3</v>
      </c>
      <c r="L97" s="32"/>
      <c r="M97" s="9" t="e">
        <f>M96/M95</f>
        <v>#DIV/0!</v>
      </c>
      <c r="N97" s="9" t="s">
        <v>6</v>
      </c>
    </row>
    <row r="98" spans="1:14" x14ac:dyDescent="0.25">
      <c r="A98" s="19">
        <v>42279</v>
      </c>
      <c r="B98" s="32" t="s">
        <v>21</v>
      </c>
      <c r="C98" s="18">
        <v>0.57638888888888895</v>
      </c>
      <c r="D98" s="32">
        <v>10</v>
      </c>
      <c r="E98" s="37">
        <v>342361</v>
      </c>
      <c r="F98" s="15" t="e">
        <f t="shared" si="6"/>
        <v>#DIV/0!</v>
      </c>
      <c r="G98" s="32"/>
      <c r="H98" s="32"/>
      <c r="I98" s="32"/>
      <c r="J98" s="5"/>
      <c r="K98" s="1">
        <v>4</v>
      </c>
      <c r="L98" s="32"/>
      <c r="M98" s="9"/>
      <c r="N98" s="9"/>
    </row>
    <row r="99" spans="1:14" x14ac:dyDescent="0.25">
      <c r="A99" s="19">
        <v>42279</v>
      </c>
      <c r="B99" s="32" t="s">
        <v>35</v>
      </c>
      <c r="C99" s="18">
        <v>0.59027777777777779</v>
      </c>
      <c r="D99" s="32">
        <v>10</v>
      </c>
      <c r="E99" s="37">
        <v>362467</v>
      </c>
      <c r="F99" s="15" t="e">
        <f t="shared" si="6"/>
        <v>#DIV/0!</v>
      </c>
      <c r="G99" s="32"/>
      <c r="H99" s="32"/>
      <c r="I99" s="32"/>
      <c r="J99" s="5"/>
      <c r="K99" s="1">
        <v>5</v>
      </c>
      <c r="L99" s="32"/>
      <c r="M99" s="9" t="e">
        <f>J95/M95</f>
        <v>#DIV/0!</v>
      </c>
      <c r="N99" s="9" t="s">
        <v>7</v>
      </c>
    </row>
    <row r="100" spans="1:14" x14ac:dyDescent="0.25">
      <c r="A100" s="19">
        <v>42279</v>
      </c>
      <c r="B100" s="32" t="s">
        <v>22</v>
      </c>
      <c r="C100" s="18">
        <v>0.60069444444444442</v>
      </c>
      <c r="D100" s="32">
        <v>10</v>
      </c>
      <c r="E100" s="37">
        <v>351471</v>
      </c>
      <c r="F100" s="15" t="e">
        <f t="shared" si="6"/>
        <v>#DIV/0!</v>
      </c>
      <c r="G100" s="32"/>
      <c r="H100" s="32"/>
      <c r="I100" s="32"/>
      <c r="J100" s="5"/>
      <c r="K100" s="1">
        <v>6</v>
      </c>
      <c r="L100" s="32"/>
      <c r="M100" s="9"/>
      <c r="N100" s="9"/>
    </row>
    <row r="101" spans="1:14" x14ac:dyDescent="0.25">
      <c r="A101" s="19">
        <v>42279</v>
      </c>
      <c r="B101" s="32" t="s">
        <v>23</v>
      </c>
      <c r="C101" s="18">
        <v>0.63541666666666663</v>
      </c>
      <c r="D101" s="32">
        <v>10</v>
      </c>
      <c r="E101" s="37">
        <v>313594</v>
      </c>
      <c r="F101" s="15" t="e">
        <f t="shared" si="6"/>
        <v>#DIV/0!</v>
      </c>
      <c r="G101" s="32"/>
      <c r="H101" s="32"/>
      <c r="I101" s="32"/>
      <c r="J101" s="5"/>
      <c r="K101" s="1">
        <v>7</v>
      </c>
      <c r="L101" s="32"/>
      <c r="M101" s="9"/>
      <c r="N101" s="9"/>
    </row>
    <row r="102" spans="1:14" x14ac:dyDescent="0.25">
      <c r="A102" s="19">
        <v>42279</v>
      </c>
      <c r="B102" s="32" t="s">
        <v>24</v>
      </c>
      <c r="C102" s="18">
        <v>0.64583333333333337</v>
      </c>
      <c r="D102" s="32">
        <v>10</v>
      </c>
      <c r="E102" s="37">
        <v>320296</v>
      </c>
      <c r="F102" s="15" t="e">
        <f t="shared" si="6"/>
        <v>#DIV/0!</v>
      </c>
      <c r="G102" s="32"/>
      <c r="H102" s="32"/>
      <c r="I102" s="32"/>
      <c r="J102" s="5"/>
      <c r="K102" s="1">
        <v>8</v>
      </c>
      <c r="L102" s="32"/>
      <c r="M102" s="9"/>
      <c r="N102" s="9"/>
    </row>
    <row r="103" spans="1:14" x14ac:dyDescent="0.25">
      <c r="A103" s="19">
        <v>42279</v>
      </c>
      <c r="B103" s="32" t="s">
        <v>25</v>
      </c>
      <c r="C103" s="18">
        <v>0.66319444444444442</v>
      </c>
      <c r="D103" s="32">
        <v>10</v>
      </c>
      <c r="E103" s="37">
        <v>38408</v>
      </c>
      <c r="F103" s="15" t="e">
        <f t="shared" si="6"/>
        <v>#DIV/0!</v>
      </c>
      <c r="G103" s="32"/>
      <c r="H103" s="32"/>
      <c r="I103" s="32"/>
      <c r="J103" s="5"/>
      <c r="K103" s="1">
        <v>9</v>
      </c>
      <c r="L103" s="32"/>
      <c r="M103" s="9"/>
      <c r="N103" s="9"/>
    </row>
    <row r="104" spans="1:14" ht="15.75" thickBot="1" x14ac:dyDescent="0.3">
      <c r="A104" s="19">
        <v>42279</v>
      </c>
      <c r="B104" s="32" t="s">
        <v>26</v>
      </c>
      <c r="C104" s="18">
        <v>0.67013888888888884</v>
      </c>
      <c r="D104" s="32">
        <v>10</v>
      </c>
      <c r="E104" s="37">
        <v>28315</v>
      </c>
      <c r="F104" s="15" t="e">
        <f t="shared" si="6"/>
        <v>#DIV/0!</v>
      </c>
      <c r="G104" s="32"/>
      <c r="H104" s="32"/>
      <c r="I104" s="32"/>
      <c r="J104" s="6"/>
      <c r="K104" s="7">
        <v>10</v>
      </c>
      <c r="L104" s="10"/>
      <c r="M104" s="10"/>
      <c r="N104" s="10"/>
    </row>
    <row r="105" spans="1:14" x14ac:dyDescent="0.25">
      <c r="A105" s="19">
        <v>42279</v>
      </c>
      <c r="B105" s="32" t="s">
        <v>27</v>
      </c>
      <c r="C105" s="18">
        <v>0.68402777777777779</v>
      </c>
      <c r="D105" s="32">
        <v>10</v>
      </c>
      <c r="E105" s="37">
        <v>23930</v>
      </c>
      <c r="F105" s="15" t="e">
        <f t="shared" si="6"/>
        <v>#DIV/0!</v>
      </c>
      <c r="G105" s="32"/>
      <c r="H105" s="32"/>
      <c r="I105" s="32"/>
      <c r="J105" s="32"/>
      <c r="K105" s="32"/>
      <c r="L105" s="32"/>
      <c r="M105" s="32"/>
      <c r="N105" s="32"/>
    </row>
    <row r="106" spans="1:14" x14ac:dyDescent="0.25">
      <c r="A106" s="19"/>
      <c r="B106" s="32"/>
      <c r="C106" s="18"/>
      <c r="D106" s="32"/>
      <c r="G106" s="32"/>
      <c r="H106" s="32"/>
      <c r="I106" s="32"/>
      <c r="J106" s="32"/>
      <c r="K106" s="32"/>
      <c r="L106" s="32"/>
      <c r="M106" s="32"/>
      <c r="N106" s="32"/>
    </row>
    <row r="107" spans="1:14" ht="15.75" thickBot="1" x14ac:dyDescent="0.3">
      <c r="A107" s="22"/>
      <c r="B107" s="16"/>
      <c r="C107" s="16"/>
      <c r="D107" s="16"/>
      <c r="E107" s="38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ht="15.75" thickBot="1" x14ac:dyDescent="0.3"/>
    <row r="109" spans="1:14" x14ac:dyDescent="0.25">
      <c r="A109" s="29">
        <v>42305</v>
      </c>
      <c r="B109" s="32" t="s">
        <v>29</v>
      </c>
      <c r="C109" s="18">
        <v>0.41666666666666669</v>
      </c>
      <c r="D109" s="32">
        <v>10</v>
      </c>
      <c r="E109" s="37">
        <v>17909</v>
      </c>
      <c r="F109" s="15" t="e">
        <f>E109*$M$114</f>
        <v>#DIV/0!</v>
      </c>
      <c r="J109" s="3" t="s">
        <v>0</v>
      </c>
      <c r="K109" s="4"/>
      <c r="L109" s="8" t="s">
        <v>1</v>
      </c>
      <c r="M109" s="8" t="s">
        <v>70</v>
      </c>
      <c r="N109" s="8"/>
    </row>
    <row r="110" spans="1:14" x14ac:dyDescent="0.25">
      <c r="A110" s="29">
        <v>42305</v>
      </c>
      <c r="B110" s="32" t="s">
        <v>30</v>
      </c>
      <c r="C110" s="18">
        <v>0.42708333333333331</v>
      </c>
      <c r="D110" s="32">
        <v>10</v>
      </c>
      <c r="E110" s="37">
        <v>31901</v>
      </c>
      <c r="F110" s="15" t="e">
        <f t="shared" ref="F110:F121" si="7">E110*$M$114</f>
        <v>#DIV/0!</v>
      </c>
      <c r="J110" s="5"/>
      <c r="K110" s="1">
        <v>1</v>
      </c>
      <c r="L110" s="32"/>
      <c r="M110" s="9" t="e">
        <f>AVERAGE(L110:L119)</f>
        <v>#DIV/0!</v>
      </c>
      <c r="N110" s="9" t="s">
        <v>3</v>
      </c>
    </row>
    <row r="111" spans="1:14" x14ac:dyDescent="0.25">
      <c r="A111" s="29">
        <v>42305</v>
      </c>
      <c r="B111" s="32" t="s">
        <v>31</v>
      </c>
      <c r="C111" s="18">
        <v>0.4375</v>
      </c>
      <c r="D111" s="32">
        <v>10</v>
      </c>
      <c r="E111" s="37">
        <v>31296</v>
      </c>
      <c r="F111" s="15" t="e">
        <f t="shared" si="7"/>
        <v>#DIV/0!</v>
      </c>
      <c r="J111" s="5"/>
      <c r="K111" s="1">
        <v>2</v>
      </c>
      <c r="L111" s="32"/>
      <c r="M111" s="9" t="e">
        <f>SQRT(COUNT(L110:L119)/(COUNT(L110:L119)-1))*STDEVP(L110:L119)</f>
        <v>#DIV/0!</v>
      </c>
      <c r="N111" s="9" t="s">
        <v>4</v>
      </c>
    </row>
    <row r="112" spans="1:14" x14ac:dyDescent="0.25">
      <c r="A112" s="29">
        <v>42305</v>
      </c>
      <c r="B112" s="32" t="s">
        <v>32</v>
      </c>
      <c r="C112" s="18">
        <v>0.44791666666666669</v>
      </c>
      <c r="D112" s="32">
        <v>10</v>
      </c>
      <c r="E112" s="37">
        <v>21690</v>
      </c>
      <c r="F112" s="15" t="e">
        <f t="shared" si="7"/>
        <v>#DIV/0!</v>
      </c>
      <c r="J112" s="5" t="s">
        <v>5</v>
      </c>
      <c r="K112" s="1">
        <v>3</v>
      </c>
      <c r="L112" s="32"/>
      <c r="M112" s="9" t="e">
        <f>M111/M110</f>
        <v>#DIV/0!</v>
      </c>
      <c r="N112" s="9" t="s">
        <v>6</v>
      </c>
    </row>
    <row r="113" spans="1:14" x14ac:dyDescent="0.25">
      <c r="A113" s="29">
        <v>42305</v>
      </c>
      <c r="B113" s="32" t="s">
        <v>33</v>
      </c>
      <c r="C113" s="18">
        <v>0.4548611111111111</v>
      </c>
      <c r="D113" s="32">
        <v>10</v>
      </c>
      <c r="E113" s="37">
        <v>21674</v>
      </c>
      <c r="F113" s="15" t="e">
        <f t="shared" si="7"/>
        <v>#DIV/0!</v>
      </c>
      <c r="J113" s="5"/>
      <c r="K113" s="1">
        <v>4</v>
      </c>
      <c r="L113" s="32"/>
      <c r="M113" s="9"/>
      <c r="N113" s="9"/>
    </row>
    <row r="114" spans="1:14" x14ac:dyDescent="0.25">
      <c r="A114" s="29">
        <v>42305</v>
      </c>
      <c r="B114" s="32" t="s">
        <v>27</v>
      </c>
      <c r="C114" s="18">
        <v>0.46875</v>
      </c>
      <c r="D114" s="32">
        <v>10</v>
      </c>
      <c r="E114" s="37">
        <v>24036</v>
      </c>
      <c r="F114" s="15" t="e">
        <f t="shared" si="7"/>
        <v>#DIV/0!</v>
      </c>
      <c r="J114" s="5"/>
      <c r="K114" s="1">
        <v>5</v>
      </c>
      <c r="L114" s="32"/>
      <c r="M114" s="9" t="e">
        <f>J110/M110</f>
        <v>#DIV/0!</v>
      </c>
      <c r="N114" s="9" t="s">
        <v>7</v>
      </c>
    </row>
    <row r="115" spans="1:14" x14ac:dyDescent="0.25">
      <c r="A115" s="29">
        <v>42305</v>
      </c>
      <c r="B115" s="32" t="s">
        <v>17</v>
      </c>
      <c r="C115" s="18">
        <v>0.51041666666666663</v>
      </c>
      <c r="D115" s="32">
        <v>10</v>
      </c>
      <c r="E115" s="37">
        <v>24003</v>
      </c>
      <c r="F115" s="15" t="e">
        <f t="shared" si="7"/>
        <v>#DIV/0!</v>
      </c>
      <c r="J115" s="5"/>
      <c r="K115" s="1">
        <v>6</v>
      </c>
      <c r="L115" s="32"/>
      <c r="M115" s="9"/>
      <c r="N115" s="9"/>
    </row>
    <row r="116" spans="1:14" x14ac:dyDescent="0.25">
      <c r="A116" s="29">
        <v>42305</v>
      </c>
      <c r="B116" s="32" t="s">
        <v>18</v>
      </c>
      <c r="C116" s="18">
        <v>0.52430555555555558</v>
      </c>
      <c r="D116" s="32">
        <v>10</v>
      </c>
      <c r="E116" s="37">
        <v>24941</v>
      </c>
      <c r="F116" s="15" t="e">
        <f t="shared" si="7"/>
        <v>#DIV/0!</v>
      </c>
      <c r="J116" s="5"/>
      <c r="K116" s="1">
        <v>7</v>
      </c>
      <c r="L116" s="32"/>
      <c r="M116" s="9"/>
      <c r="N116" s="9"/>
    </row>
    <row r="117" spans="1:14" x14ac:dyDescent="0.25">
      <c r="A117" s="29">
        <v>42305</v>
      </c>
      <c r="B117" s="32" t="s">
        <v>19</v>
      </c>
      <c r="C117" s="18">
        <v>0.53472222222222221</v>
      </c>
      <c r="D117" s="32">
        <v>10</v>
      </c>
      <c r="E117" s="37">
        <v>22357</v>
      </c>
      <c r="F117" s="15" t="e">
        <f t="shared" si="7"/>
        <v>#DIV/0!</v>
      </c>
      <c r="J117" s="5"/>
      <c r="K117" s="1">
        <v>8</v>
      </c>
      <c r="L117" s="32"/>
      <c r="M117" s="9"/>
      <c r="N117" s="9"/>
    </row>
    <row r="118" spans="1:14" x14ac:dyDescent="0.25">
      <c r="A118" s="29">
        <v>42305</v>
      </c>
      <c r="B118" s="32" t="s">
        <v>20</v>
      </c>
      <c r="C118" s="18">
        <v>0.55208333333333337</v>
      </c>
      <c r="D118" s="32">
        <v>10</v>
      </c>
      <c r="E118" s="37">
        <v>30835</v>
      </c>
      <c r="F118" s="15" t="e">
        <f t="shared" si="7"/>
        <v>#DIV/0!</v>
      </c>
      <c r="J118" s="5"/>
      <c r="K118" s="1">
        <v>9</v>
      </c>
      <c r="L118" s="32"/>
      <c r="M118" s="9"/>
      <c r="N118" s="9"/>
    </row>
    <row r="119" spans="1:14" ht="15.75" thickBot="1" x14ac:dyDescent="0.3">
      <c r="A119" s="29">
        <v>42305</v>
      </c>
      <c r="B119" s="32" t="s">
        <v>21</v>
      </c>
      <c r="C119" s="18">
        <v>0.59027777777777779</v>
      </c>
      <c r="D119" s="32">
        <v>10</v>
      </c>
      <c r="E119" s="37">
        <v>27557</v>
      </c>
      <c r="F119" s="15" t="e">
        <f t="shared" si="7"/>
        <v>#DIV/0!</v>
      </c>
      <c r="J119" s="6"/>
      <c r="K119" s="7">
        <v>10</v>
      </c>
      <c r="L119" s="10"/>
      <c r="M119" s="10"/>
      <c r="N119" s="10"/>
    </row>
    <row r="120" spans="1:14" x14ac:dyDescent="0.25">
      <c r="A120" s="29">
        <v>42305</v>
      </c>
      <c r="B120" s="32" t="s">
        <v>35</v>
      </c>
      <c r="C120" s="18">
        <v>0.61111111111111105</v>
      </c>
      <c r="D120" s="32">
        <v>10</v>
      </c>
      <c r="E120" s="37">
        <v>28403</v>
      </c>
      <c r="F120" s="15" t="e">
        <f t="shared" si="7"/>
        <v>#DIV/0!</v>
      </c>
    </row>
    <row r="121" spans="1:14" x14ac:dyDescent="0.25">
      <c r="A121" s="29">
        <v>42305</v>
      </c>
      <c r="B121" s="32" t="s">
        <v>22</v>
      </c>
      <c r="C121" s="18">
        <v>0.62152777777777779</v>
      </c>
      <c r="D121" s="32">
        <v>10</v>
      </c>
      <c r="E121" s="37">
        <v>21565</v>
      </c>
      <c r="F121" s="15" t="e">
        <f t="shared" si="7"/>
        <v>#DIV/0!</v>
      </c>
    </row>
    <row r="123" spans="1:14" ht="15.75" thickBot="1" x14ac:dyDescent="0.3">
      <c r="A123" s="21"/>
      <c r="B123" s="13"/>
      <c r="C123" s="13"/>
      <c r="D123" s="13"/>
      <c r="E123" s="38"/>
      <c r="F123" s="16"/>
      <c r="G123" s="13"/>
      <c r="H123" s="13"/>
      <c r="I123" s="13"/>
      <c r="J123" s="13"/>
      <c r="K123" s="13"/>
      <c r="L123" s="13"/>
      <c r="M123" s="13"/>
      <c r="N123" s="13"/>
    </row>
    <row r="124" spans="1:14" ht="15.75" thickBot="1" x14ac:dyDescent="0.3"/>
    <row r="125" spans="1:14" x14ac:dyDescent="0.25">
      <c r="A125" s="29">
        <v>42326</v>
      </c>
      <c r="B125" s="32" t="s">
        <v>29</v>
      </c>
      <c r="C125" s="18">
        <v>0.42708333333333331</v>
      </c>
      <c r="D125" s="32">
        <v>10</v>
      </c>
      <c r="E125" s="37">
        <v>18577</v>
      </c>
      <c r="F125" s="15" t="e">
        <f>E125*$M$130</f>
        <v>#DIV/0!</v>
      </c>
      <c r="J125" s="3" t="s">
        <v>0</v>
      </c>
      <c r="K125" s="4"/>
      <c r="L125" s="8" t="s">
        <v>1</v>
      </c>
      <c r="M125" s="8" t="s">
        <v>70</v>
      </c>
      <c r="N125" s="8"/>
    </row>
    <row r="126" spans="1:14" x14ac:dyDescent="0.25">
      <c r="A126" s="29">
        <v>42326</v>
      </c>
      <c r="B126" s="32" t="s">
        <v>30</v>
      </c>
      <c r="C126" s="18">
        <v>0.4375</v>
      </c>
      <c r="D126" s="32">
        <v>10</v>
      </c>
      <c r="E126" s="37">
        <v>17342</v>
      </c>
      <c r="F126" s="15" t="e">
        <f t="shared" ref="F126:F137" si="8">E126*$M$130</f>
        <v>#DIV/0!</v>
      </c>
      <c r="J126" s="5"/>
      <c r="K126" s="1">
        <v>1</v>
      </c>
      <c r="L126" s="32"/>
      <c r="M126" s="9" t="e">
        <f>AVERAGE(L126:L135)</f>
        <v>#DIV/0!</v>
      </c>
      <c r="N126" s="9" t="s">
        <v>3</v>
      </c>
    </row>
    <row r="127" spans="1:14" x14ac:dyDescent="0.25">
      <c r="A127" s="29">
        <v>42326</v>
      </c>
      <c r="B127" s="32" t="s">
        <v>31</v>
      </c>
      <c r="C127" s="18">
        <v>0.44791666666666669</v>
      </c>
      <c r="D127" s="32">
        <v>10</v>
      </c>
      <c r="E127" s="37">
        <v>21643</v>
      </c>
      <c r="F127" s="15" t="e">
        <f t="shared" si="8"/>
        <v>#DIV/0!</v>
      </c>
      <c r="J127" s="5"/>
      <c r="K127" s="1">
        <v>2</v>
      </c>
      <c r="L127" s="32"/>
      <c r="M127" s="9" t="e">
        <f>SQRT(COUNT(L126:L135)/(COUNT(L126:L135)-1))*STDEVP(L126:L135)</f>
        <v>#DIV/0!</v>
      </c>
      <c r="N127" s="9" t="s">
        <v>4</v>
      </c>
    </row>
    <row r="128" spans="1:14" x14ac:dyDescent="0.25">
      <c r="A128" s="29">
        <v>42326</v>
      </c>
      <c r="B128" s="32" t="s">
        <v>32</v>
      </c>
      <c r="C128" s="18">
        <v>0.45833333333333331</v>
      </c>
      <c r="D128" s="32">
        <v>10</v>
      </c>
      <c r="E128" s="37">
        <v>15961</v>
      </c>
      <c r="F128" s="15" t="e">
        <f t="shared" si="8"/>
        <v>#DIV/0!</v>
      </c>
      <c r="J128" s="5" t="s">
        <v>5</v>
      </c>
      <c r="K128" s="1">
        <v>3</v>
      </c>
      <c r="L128" s="32"/>
      <c r="M128" s="9" t="e">
        <f>M127/M126</f>
        <v>#DIV/0!</v>
      </c>
      <c r="N128" s="9" t="s">
        <v>6</v>
      </c>
    </row>
    <row r="129" spans="1:14" x14ac:dyDescent="0.25">
      <c r="A129" s="29">
        <v>42326</v>
      </c>
      <c r="B129" s="32" t="s">
        <v>33</v>
      </c>
      <c r="C129" s="18">
        <v>0.46527777777777773</v>
      </c>
      <c r="D129" s="32">
        <v>10</v>
      </c>
      <c r="E129" s="37">
        <v>18849</v>
      </c>
      <c r="F129" s="15" t="e">
        <f t="shared" si="8"/>
        <v>#DIV/0!</v>
      </c>
      <c r="J129" s="5"/>
      <c r="K129" s="1">
        <v>4</v>
      </c>
      <c r="L129" s="32"/>
      <c r="M129" s="9"/>
      <c r="N129" s="9"/>
    </row>
    <row r="130" spans="1:14" x14ac:dyDescent="0.25">
      <c r="A130" s="29">
        <v>42326</v>
      </c>
      <c r="B130" s="32" t="s">
        <v>27</v>
      </c>
      <c r="C130" s="18">
        <v>0.47569444444444442</v>
      </c>
      <c r="D130" s="32">
        <v>10</v>
      </c>
      <c r="E130" s="37">
        <v>20056</v>
      </c>
      <c r="F130" s="15" t="e">
        <f t="shared" si="8"/>
        <v>#DIV/0!</v>
      </c>
      <c r="J130" s="5"/>
      <c r="K130" s="1">
        <v>5</v>
      </c>
      <c r="L130" s="32"/>
      <c r="M130" s="9" t="e">
        <f>J126/M126</f>
        <v>#DIV/0!</v>
      </c>
      <c r="N130" s="9" t="s">
        <v>7</v>
      </c>
    </row>
    <row r="131" spans="1:14" x14ac:dyDescent="0.25">
      <c r="A131" s="29">
        <v>42326</v>
      </c>
      <c r="B131" s="32" t="s">
        <v>17</v>
      </c>
      <c r="C131" s="18">
        <v>0.51736111111111105</v>
      </c>
      <c r="D131" s="32">
        <v>10</v>
      </c>
      <c r="E131" s="37">
        <v>11635</v>
      </c>
      <c r="F131" s="15" t="e">
        <f t="shared" si="8"/>
        <v>#DIV/0!</v>
      </c>
      <c r="J131" s="5"/>
      <c r="K131" s="1">
        <v>6</v>
      </c>
      <c r="L131" s="32"/>
      <c r="M131" s="9"/>
      <c r="N131" s="9"/>
    </row>
    <row r="132" spans="1:14" x14ac:dyDescent="0.25">
      <c r="A132" s="29">
        <v>42326</v>
      </c>
      <c r="B132" s="32" t="s">
        <v>18</v>
      </c>
      <c r="C132" s="18">
        <v>0.52430555555555558</v>
      </c>
      <c r="D132" s="32">
        <v>10</v>
      </c>
      <c r="E132" s="37">
        <v>15217</v>
      </c>
      <c r="F132" s="15" t="e">
        <f t="shared" si="8"/>
        <v>#DIV/0!</v>
      </c>
      <c r="J132" s="5"/>
      <c r="K132" s="1">
        <v>7</v>
      </c>
      <c r="L132" s="32"/>
      <c r="M132" s="9"/>
      <c r="N132" s="9"/>
    </row>
    <row r="133" spans="1:14" x14ac:dyDescent="0.25">
      <c r="A133" s="29">
        <v>42326</v>
      </c>
      <c r="B133" s="32" t="s">
        <v>19</v>
      </c>
      <c r="C133" s="18">
        <v>0.53819444444444442</v>
      </c>
      <c r="D133" s="32">
        <v>10</v>
      </c>
      <c r="E133" s="37">
        <v>18624</v>
      </c>
      <c r="F133" s="15" t="e">
        <f t="shared" si="8"/>
        <v>#DIV/0!</v>
      </c>
      <c r="J133" s="5"/>
      <c r="K133" s="1">
        <v>8</v>
      </c>
      <c r="L133" s="32"/>
      <c r="M133" s="9"/>
      <c r="N133" s="9"/>
    </row>
    <row r="134" spans="1:14" x14ac:dyDescent="0.25">
      <c r="A134" s="29">
        <v>42326</v>
      </c>
      <c r="B134" s="32" t="s">
        <v>20</v>
      </c>
      <c r="C134" s="18">
        <v>0.55208333333333337</v>
      </c>
      <c r="D134" s="32">
        <v>10</v>
      </c>
      <c r="E134" s="37">
        <v>26586</v>
      </c>
      <c r="F134" s="15" t="e">
        <f t="shared" si="8"/>
        <v>#DIV/0!</v>
      </c>
      <c r="J134" s="5"/>
      <c r="K134" s="1">
        <v>9</v>
      </c>
      <c r="L134" s="32"/>
      <c r="M134" s="9"/>
      <c r="N134" s="9"/>
    </row>
    <row r="135" spans="1:14" ht="15.75" thickBot="1" x14ac:dyDescent="0.3">
      <c r="A135" s="29">
        <v>42326</v>
      </c>
      <c r="B135" s="32" t="s">
        <v>21</v>
      </c>
      <c r="C135" s="18">
        <v>0.58680555555555558</v>
      </c>
      <c r="D135" s="32">
        <v>10</v>
      </c>
      <c r="E135" s="37">
        <v>18427</v>
      </c>
      <c r="F135" s="15" t="e">
        <f t="shared" si="8"/>
        <v>#DIV/0!</v>
      </c>
      <c r="J135" s="6"/>
      <c r="K135" s="7">
        <v>10</v>
      </c>
      <c r="L135" s="10"/>
      <c r="M135" s="10"/>
      <c r="N135" s="10"/>
    </row>
    <row r="136" spans="1:14" x14ac:dyDescent="0.25">
      <c r="A136" s="29">
        <v>42326</v>
      </c>
      <c r="B136" s="32" t="s">
        <v>35</v>
      </c>
      <c r="C136" s="18">
        <v>0.61111111111111105</v>
      </c>
      <c r="D136" s="32">
        <v>10</v>
      </c>
      <c r="E136" s="37">
        <v>23676</v>
      </c>
      <c r="F136" s="15" t="e">
        <f t="shared" si="8"/>
        <v>#DIV/0!</v>
      </c>
    </row>
    <row r="137" spans="1:14" x14ac:dyDescent="0.25">
      <c r="A137" s="29">
        <v>42326</v>
      </c>
      <c r="B137" s="32" t="s">
        <v>22</v>
      </c>
      <c r="C137" s="18">
        <v>0.62152777777777779</v>
      </c>
      <c r="D137" s="32">
        <v>10</v>
      </c>
      <c r="E137" s="37">
        <v>2399470</v>
      </c>
      <c r="F137" s="15" t="e">
        <f t="shared" si="8"/>
        <v>#DIV/0!</v>
      </c>
      <c r="G137" t="s">
        <v>71</v>
      </c>
    </row>
    <row r="139" spans="1:14" ht="15.75" thickBot="1" x14ac:dyDescent="0.3">
      <c r="A139" s="21"/>
      <c r="B139" s="13"/>
      <c r="C139" s="13"/>
      <c r="D139" s="13"/>
      <c r="E139" s="38"/>
      <c r="F139" s="16"/>
      <c r="G139" s="13"/>
      <c r="H139" s="13"/>
      <c r="I139" s="13"/>
      <c r="J139" s="13"/>
      <c r="K139" s="13"/>
      <c r="L139" s="13"/>
      <c r="M139" s="13"/>
      <c r="N139" s="13"/>
    </row>
    <row r="140" spans="1:14" s="32" customFormat="1" x14ac:dyDescent="0.25">
      <c r="A140" s="44"/>
      <c r="B140" s="2"/>
      <c r="C140" s="2"/>
      <c r="D140" s="2"/>
      <c r="E140" s="45"/>
      <c r="F140" s="30"/>
      <c r="G140" s="2"/>
      <c r="H140" s="2"/>
      <c r="I140" s="2"/>
      <c r="J140" s="2"/>
      <c r="K140" s="2"/>
      <c r="L140" s="2"/>
      <c r="M140" s="2"/>
      <c r="N140" s="2"/>
    </row>
    <row r="141" spans="1:14" s="32" customFormat="1" ht="15.75" thickBot="1" x14ac:dyDescent="0.3">
      <c r="A141" s="29">
        <v>42438</v>
      </c>
      <c r="B141" s="43">
        <v>0.39583333333333331</v>
      </c>
      <c r="D141" s="32">
        <v>10</v>
      </c>
      <c r="E141" s="32">
        <v>22832</v>
      </c>
      <c r="F141" s="15" t="e">
        <f>E141*$M$147</f>
        <v>#DIV/0!</v>
      </c>
    </row>
    <row r="142" spans="1:14" s="32" customFormat="1" x14ac:dyDescent="0.25">
      <c r="A142" s="29">
        <v>42438</v>
      </c>
      <c r="B142" s="43">
        <v>0.40625</v>
      </c>
      <c r="C142" s="18"/>
      <c r="D142" s="32">
        <v>10</v>
      </c>
      <c r="E142" s="32">
        <v>16791</v>
      </c>
      <c r="F142" s="15" t="e">
        <f>E142*$M$147</f>
        <v>#DIV/0!</v>
      </c>
      <c r="J142" s="3" t="s">
        <v>0</v>
      </c>
      <c r="K142" s="4"/>
      <c r="L142" s="8" t="s">
        <v>1</v>
      </c>
      <c r="M142" s="8" t="s">
        <v>70</v>
      </c>
      <c r="N142" s="8"/>
    </row>
    <row r="143" spans="1:14" s="32" customFormat="1" x14ac:dyDescent="0.25">
      <c r="A143" s="29">
        <v>42438</v>
      </c>
      <c r="B143" s="43">
        <v>0.4201388888888889</v>
      </c>
      <c r="C143" s="18"/>
      <c r="D143" s="32">
        <v>10</v>
      </c>
      <c r="E143" s="32">
        <v>15835</v>
      </c>
      <c r="F143" s="15" t="e">
        <f t="shared" ref="F143:F156" si="9">E143*$M$147</f>
        <v>#DIV/0!</v>
      </c>
      <c r="J143" s="5"/>
      <c r="K143" s="1">
        <v>1</v>
      </c>
      <c r="M143" s="9" t="e">
        <f>AVERAGE(L143:L152)</f>
        <v>#DIV/0!</v>
      </c>
      <c r="N143" s="9" t="s">
        <v>3</v>
      </c>
    </row>
    <row r="144" spans="1:14" s="32" customFormat="1" x14ac:dyDescent="0.25">
      <c r="A144" s="29">
        <v>42438</v>
      </c>
      <c r="B144" s="43">
        <v>0.42708333333333331</v>
      </c>
      <c r="C144" s="18"/>
      <c r="D144" s="32">
        <v>10</v>
      </c>
      <c r="E144" s="32">
        <v>19945</v>
      </c>
      <c r="F144" s="15" t="e">
        <f t="shared" si="9"/>
        <v>#DIV/0!</v>
      </c>
      <c r="J144" s="5"/>
      <c r="K144" s="1">
        <v>2</v>
      </c>
      <c r="M144" s="9" t="e">
        <f>SQRT(COUNT(L143:L152)/(COUNT(L143:L152)-1))*STDEVP(L143:L152)</f>
        <v>#DIV/0!</v>
      </c>
      <c r="N144" s="9" t="s">
        <v>4</v>
      </c>
    </row>
    <row r="145" spans="1:14" s="32" customFormat="1" x14ac:dyDescent="0.25">
      <c r="A145" s="29">
        <v>42438</v>
      </c>
      <c r="B145" s="43">
        <v>0.43055555555555558</v>
      </c>
      <c r="C145" s="18"/>
      <c r="D145" s="32">
        <v>10</v>
      </c>
      <c r="E145" s="32">
        <v>26776</v>
      </c>
      <c r="F145" s="15" t="e">
        <f t="shared" si="9"/>
        <v>#DIV/0!</v>
      </c>
      <c r="J145" s="5" t="s">
        <v>5</v>
      </c>
      <c r="K145" s="1">
        <v>3</v>
      </c>
      <c r="M145" s="9" t="e">
        <f>M144/M143</f>
        <v>#DIV/0!</v>
      </c>
      <c r="N145" s="9" t="s">
        <v>6</v>
      </c>
    </row>
    <row r="146" spans="1:14" s="32" customFormat="1" x14ac:dyDescent="0.25">
      <c r="A146" s="29">
        <v>42438</v>
      </c>
      <c r="B146" s="43">
        <v>0.44791666666666669</v>
      </c>
      <c r="C146" s="18"/>
      <c r="D146" s="32">
        <v>10</v>
      </c>
      <c r="E146" s="32">
        <v>36751</v>
      </c>
      <c r="F146" s="15" t="e">
        <f t="shared" si="9"/>
        <v>#DIV/0!</v>
      </c>
      <c r="J146" s="5"/>
      <c r="K146" s="1">
        <v>4</v>
      </c>
      <c r="M146" s="9"/>
      <c r="N146" s="9"/>
    </row>
    <row r="147" spans="1:14" s="32" customFormat="1" x14ac:dyDescent="0.25">
      <c r="A147" s="29">
        <v>42438</v>
      </c>
      <c r="B147" s="43">
        <v>0.46180555555555558</v>
      </c>
      <c r="C147" s="18"/>
      <c r="D147" s="32">
        <v>10</v>
      </c>
      <c r="E147" s="32">
        <v>37166</v>
      </c>
      <c r="F147" s="15" t="e">
        <f t="shared" si="9"/>
        <v>#DIV/0!</v>
      </c>
      <c r="J147" s="5"/>
      <c r="K147" s="1">
        <v>5</v>
      </c>
      <c r="M147" s="9" t="e">
        <f>J143/M143</f>
        <v>#DIV/0!</v>
      </c>
      <c r="N147" s="9" t="s">
        <v>7</v>
      </c>
    </row>
    <row r="148" spans="1:14" s="32" customFormat="1" x14ac:dyDescent="0.25">
      <c r="A148" s="29">
        <v>42438</v>
      </c>
      <c r="B148" s="43">
        <v>0.47222222222222227</v>
      </c>
      <c r="C148" s="18"/>
      <c r="D148" s="32">
        <v>10</v>
      </c>
      <c r="E148" s="32">
        <v>35756</v>
      </c>
      <c r="F148" s="15" t="e">
        <f t="shared" si="9"/>
        <v>#DIV/0!</v>
      </c>
      <c r="J148" s="5"/>
      <c r="K148" s="1">
        <v>6</v>
      </c>
      <c r="M148" s="9"/>
      <c r="N148" s="9"/>
    </row>
    <row r="149" spans="1:14" s="32" customFormat="1" x14ac:dyDescent="0.25">
      <c r="A149" s="29">
        <v>42438</v>
      </c>
      <c r="B149" s="43">
        <v>0.47916666666666669</v>
      </c>
      <c r="C149" s="18"/>
      <c r="D149" s="32">
        <v>10</v>
      </c>
      <c r="E149" s="32">
        <v>30958</v>
      </c>
      <c r="F149" s="15" t="e">
        <f t="shared" si="9"/>
        <v>#DIV/0!</v>
      </c>
      <c r="J149" s="5"/>
      <c r="K149" s="1">
        <v>7</v>
      </c>
      <c r="M149" s="9"/>
      <c r="N149" s="9"/>
    </row>
    <row r="150" spans="1:14" s="32" customFormat="1" x14ac:dyDescent="0.25">
      <c r="A150" s="29">
        <v>42438</v>
      </c>
      <c r="B150" s="43">
        <v>0.52083333333333337</v>
      </c>
      <c r="C150" s="18"/>
      <c r="D150" s="32">
        <v>10</v>
      </c>
      <c r="E150" s="32">
        <v>25467</v>
      </c>
      <c r="F150" s="15" t="e">
        <f t="shared" si="9"/>
        <v>#DIV/0!</v>
      </c>
      <c r="J150" s="5"/>
      <c r="K150" s="1">
        <v>8</v>
      </c>
      <c r="M150" s="9"/>
      <c r="N150" s="9"/>
    </row>
    <row r="151" spans="1:14" s="32" customFormat="1" x14ac:dyDescent="0.25">
      <c r="A151" s="29">
        <v>42438</v>
      </c>
      <c r="B151" s="43">
        <v>0.53125</v>
      </c>
      <c r="C151" s="18"/>
      <c r="D151" s="32">
        <v>10</v>
      </c>
      <c r="E151" s="32">
        <v>22822</v>
      </c>
      <c r="F151" s="15" t="e">
        <f t="shared" si="9"/>
        <v>#DIV/0!</v>
      </c>
      <c r="J151" s="5"/>
      <c r="K151" s="1">
        <v>9</v>
      </c>
      <c r="M151" s="9"/>
      <c r="N151" s="9"/>
    </row>
    <row r="152" spans="1:14" s="32" customFormat="1" ht="15.75" thickBot="1" x14ac:dyDescent="0.3">
      <c r="A152" s="29">
        <v>42438</v>
      </c>
      <c r="B152" s="43">
        <v>0.55555555555555558</v>
      </c>
      <c r="C152" s="18"/>
      <c r="D152" s="32">
        <v>10</v>
      </c>
      <c r="E152" s="32">
        <v>23439</v>
      </c>
      <c r="F152" s="15" t="e">
        <f t="shared" si="9"/>
        <v>#DIV/0!</v>
      </c>
      <c r="J152" s="6"/>
      <c r="K152" s="7">
        <v>10</v>
      </c>
      <c r="L152" s="10"/>
      <c r="M152" s="10"/>
      <c r="N152" s="10"/>
    </row>
    <row r="153" spans="1:14" s="32" customFormat="1" x14ac:dyDescent="0.25">
      <c r="A153" s="29">
        <v>42438</v>
      </c>
      <c r="B153" s="43">
        <v>0.57291666666666663</v>
      </c>
      <c r="C153" s="18"/>
      <c r="D153" s="32">
        <v>10</v>
      </c>
      <c r="E153" s="32">
        <v>30247</v>
      </c>
      <c r="F153" s="15" t="e">
        <f t="shared" si="9"/>
        <v>#DIV/0!</v>
      </c>
    </row>
    <row r="154" spans="1:14" s="32" customFormat="1" x14ac:dyDescent="0.25">
      <c r="A154" s="29">
        <v>42438</v>
      </c>
      <c r="B154" s="43">
        <v>0.60763888888888895</v>
      </c>
      <c r="C154" s="18"/>
      <c r="D154" s="32">
        <v>10</v>
      </c>
      <c r="E154" s="32">
        <v>37081</v>
      </c>
      <c r="F154" s="15" t="e">
        <f t="shared" si="9"/>
        <v>#DIV/0!</v>
      </c>
    </row>
    <row r="155" spans="1:14" s="32" customFormat="1" x14ac:dyDescent="0.25">
      <c r="A155" s="29">
        <v>42438</v>
      </c>
      <c r="B155" s="43">
        <v>0.625</v>
      </c>
      <c r="D155" s="32">
        <v>10</v>
      </c>
      <c r="E155" s="32">
        <v>36519</v>
      </c>
      <c r="F155" s="15" t="e">
        <f t="shared" si="9"/>
        <v>#DIV/0!</v>
      </c>
    </row>
    <row r="156" spans="1:14" s="2" customFormat="1" x14ac:dyDescent="0.25">
      <c r="A156" s="46">
        <v>42438</v>
      </c>
      <c r="B156" s="47">
        <v>0.63541666666666663</v>
      </c>
      <c r="D156" s="32">
        <v>10</v>
      </c>
      <c r="E156" s="32">
        <v>36182</v>
      </c>
      <c r="F156" s="15" t="e">
        <f t="shared" si="9"/>
        <v>#DIV/0!</v>
      </c>
    </row>
    <row r="157" spans="1:14" s="32" customFormat="1" ht="15.75" thickBot="1" x14ac:dyDescent="0.3">
      <c r="A157" s="29"/>
      <c r="B157" s="43"/>
      <c r="C157" s="2"/>
      <c r="D157" s="2"/>
      <c r="E157" s="45"/>
      <c r="F157" s="30"/>
      <c r="G157" s="2"/>
      <c r="H157" s="2"/>
      <c r="I157" s="2"/>
      <c r="J157" s="2"/>
      <c r="K157" s="2"/>
      <c r="L157" s="2"/>
      <c r="M157" s="2"/>
      <c r="N157" s="2"/>
    </row>
    <row r="158" spans="1:14" s="32" customFormat="1" ht="16.5" thickTop="1" thickBot="1" x14ac:dyDescent="0.3">
      <c r="A158" s="48"/>
      <c r="B158" s="49"/>
      <c r="C158" s="49"/>
      <c r="D158" s="49"/>
      <c r="E158" s="50"/>
      <c r="F158" s="51"/>
      <c r="G158" s="49"/>
      <c r="H158" s="49"/>
      <c r="I158" s="49"/>
      <c r="J158" s="49"/>
      <c r="K158" s="49"/>
      <c r="L158" s="49"/>
      <c r="M158" s="49"/>
      <c r="N158" s="49"/>
    </row>
    <row r="159" spans="1:14" s="32" customFormat="1" x14ac:dyDescent="0.25">
      <c r="A159" s="29">
        <v>42530</v>
      </c>
      <c r="B159" s="32" t="s">
        <v>29</v>
      </c>
      <c r="C159" s="18">
        <v>0.40972222222222227</v>
      </c>
      <c r="D159" s="32">
        <v>10</v>
      </c>
      <c r="E159" s="32">
        <v>18249</v>
      </c>
      <c r="F159" s="15" t="e">
        <f>E159*$M$164</f>
        <v>#DIV/0!</v>
      </c>
      <c r="J159" s="3" t="s">
        <v>0</v>
      </c>
      <c r="K159" s="4"/>
      <c r="L159" s="8" t="s">
        <v>1</v>
      </c>
      <c r="M159" s="8" t="s">
        <v>70</v>
      </c>
      <c r="N159" s="8"/>
    </row>
    <row r="160" spans="1:14" s="32" customFormat="1" x14ac:dyDescent="0.25">
      <c r="A160" s="29">
        <v>42530</v>
      </c>
      <c r="B160" s="32" t="s">
        <v>30</v>
      </c>
      <c r="C160" s="18">
        <v>0.4201388888888889</v>
      </c>
      <c r="D160" s="32">
        <v>10</v>
      </c>
      <c r="E160" s="32">
        <v>15746</v>
      </c>
      <c r="F160" s="15" t="e">
        <f t="shared" ref="F160:F174" si="10">E160*$M$164</f>
        <v>#DIV/0!</v>
      </c>
      <c r="J160" s="5"/>
      <c r="K160" s="1">
        <v>1</v>
      </c>
      <c r="M160" s="9" t="e">
        <f>AVERAGE(L160:L169)</f>
        <v>#DIV/0!</v>
      </c>
      <c r="N160" s="9" t="s">
        <v>3</v>
      </c>
    </row>
    <row r="161" spans="1:14" s="32" customFormat="1" x14ac:dyDescent="0.25">
      <c r="A161" s="29">
        <v>42530</v>
      </c>
      <c r="B161" s="32" t="s">
        <v>31</v>
      </c>
      <c r="C161" s="18">
        <v>0.43402777777777773</v>
      </c>
      <c r="D161" s="32">
        <v>10</v>
      </c>
      <c r="E161" s="32">
        <v>23068</v>
      </c>
      <c r="F161" s="15" t="e">
        <f t="shared" si="10"/>
        <v>#DIV/0!</v>
      </c>
      <c r="J161" s="5"/>
      <c r="K161" s="1">
        <v>2</v>
      </c>
      <c r="M161" s="9" t="e">
        <f>SQRT(COUNT(L160:L169)/(COUNT(L160:L169)-1))*STDEVP(L160:L169)</f>
        <v>#DIV/0!</v>
      </c>
      <c r="N161" s="9" t="s">
        <v>4</v>
      </c>
    </row>
    <row r="162" spans="1:14" s="32" customFormat="1" x14ac:dyDescent="0.25">
      <c r="A162" s="29">
        <v>42530</v>
      </c>
      <c r="B162" s="32" t="s">
        <v>32</v>
      </c>
      <c r="C162" s="18">
        <v>0.44791666666666669</v>
      </c>
      <c r="D162" s="32">
        <v>10</v>
      </c>
      <c r="E162" s="32">
        <v>15367</v>
      </c>
      <c r="F162" s="15" t="e">
        <f t="shared" si="10"/>
        <v>#DIV/0!</v>
      </c>
      <c r="J162" s="5" t="s">
        <v>5</v>
      </c>
      <c r="K162" s="1">
        <v>3</v>
      </c>
      <c r="M162" s="9" t="e">
        <f>M161/M160</f>
        <v>#DIV/0!</v>
      </c>
      <c r="N162" s="9" t="s">
        <v>6</v>
      </c>
    </row>
    <row r="163" spans="1:14" s="32" customFormat="1" x14ac:dyDescent="0.25">
      <c r="A163" s="29">
        <v>42530</v>
      </c>
      <c r="B163" s="32" t="s">
        <v>33</v>
      </c>
      <c r="C163" s="18">
        <v>0.45833333333333331</v>
      </c>
      <c r="D163" s="32">
        <v>10</v>
      </c>
      <c r="E163" s="32">
        <v>16792</v>
      </c>
      <c r="F163" s="15" t="e">
        <f t="shared" si="10"/>
        <v>#DIV/0!</v>
      </c>
      <c r="J163" s="5"/>
      <c r="K163" s="1">
        <v>4</v>
      </c>
      <c r="M163" s="9"/>
      <c r="N163" s="9"/>
    </row>
    <row r="164" spans="1:14" s="32" customFormat="1" x14ac:dyDescent="0.25">
      <c r="A164" s="29">
        <v>42530</v>
      </c>
      <c r="B164" s="32" t="s">
        <v>27</v>
      </c>
      <c r="C164" s="18">
        <v>0.47222222222222227</v>
      </c>
      <c r="D164" s="32">
        <v>10</v>
      </c>
      <c r="E164" s="32">
        <v>21850</v>
      </c>
      <c r="F164" s="15" t="e">
        <f t="shared" si="10"/>
        <v>#DIV/0!</v>
      </c>
      <c r="J164" s="5"/>
      <c r="K164" s="1">
        <v>5</v>
      </c>
      <c r="M164" s="9" t="e">
        <f>J160/M160</f>
        <v>#DIV/0!</v>
      </c>
      <c r="N164" s="9" t="s">
        <v>7</v>
      </c>
    </row>
    <row r="165" spans="1:14" s="32" customFormat="1" x14ac:dyDescent="0.25">
      <c r="A165" s="29">
        <v>42530</v>
      </c>
      <c r="B165" s="32" t="s">
        <v>36</v>
      </c>
      <c r="C165" s="18">
        <v>0.48958333333333331</v>
      </c>
      <c r="D165" s="32">
        <v>10</v>
      </c>
      <c r="E165" s="32">
        <v>34406</v>
      </c>
      <c r="F165" s="15" t="e">
        <f t="shared" si="10"/>
        <v>#DIV/0!</v>
      </c>
      <c r="J165" s="5"/>
      <c r="K165" s="1">
        <v>6</v>
      </c>
      <c r="M165" s="9"/>
      <c r="N165" s="9"/>
    </row>
    <row r="166" spans="1:14" s="32" customFormat="1" x14ac:dyDescent="0.25">
      <c r="A166" s="29">
        <v>42530</v>
      </c>
      <c r="B166" s="32" t="s">
        <v>37</v>
      </c>
      <c r="C166" s="18">
        <v>0.5</v>
      </c>
      <c r="D166" s="32">
        <v>10</v>
      </c>
      <c r="E166" s="32">
        <v>45016</v>
      </c>
      <c r="F166" s="15" t="e">
        <f t="shared" si="10"/>
        <v>#DIV/0!</v>
      </c>
      <c r="J166" s="5"/>
      <c r="K166" s="1">
        <v>7</v>
      </c>
      <c r="M166" s="9"/>
      <c r="N166" s="9"/>
    </row>
    <row r="167" spans="1:14" s="32" customFormat="1" x14ac:dyDescent="0.25">
      <c r="A167" s="29">
        <v>42530</v>
      </c>
      <c r="B167" s="32" t="s">
        <v>38</v>
      </c>
      <c r="C167" s="18">
        <v>0.51041666666666663</v>
      </c>
      <c r="D167" s="32">
        <v>10</v>
      </c>
      <c r="E167" s="32">
        <v>29796</v>
      </c>
      <c r="F167" s="15" t="e">
        <f t="shared" si="10"/>
        <v>#DIV/0!</v>
      </c>
      <c r="J167" s="5"/>
      <c r="K167" s="1">
        <v>8</v>
      </c>
      <c r="M167" s="9"/>
      <c r="N167" s="9"/>
    </row>
    <row r="168" spans="1:14" s="32" customFormat="1" x14ac:dyDescent="0.25">
      <c r="A168" s="29">
        <v>42530</v>
      </c>
      <c r="B168" s="32" t="s">
        <v>17</v>
      </c>
      <c r="C168" s="18">
        <v>0.5625</v>
      </c>
      <c r="D168" s="32">
        <v>10</v>
      </c>
      <c r="E168" s="32">
        <v>29472</v>
      </c>
      <c r="F168" s="15" t="e">
        <f t="shared" si="10"/>
        <v>#DIV/0!</v>
      </c>
      <c r="J168" s="5"/>
      <c r="K168" s="1">
        <v>9</v>
      </c>
      <c r="M168" s="9"/>
      <c r="N168" s="9"/>
    </row>
    <row r="169" spans="1:14" s="32" customFormat="1" ht="15.75" thickBot="1" x14ac:dyDescent="0.3">
      <c r="A169" s="29">
        <v>42530</v>
      </c>
      <c r="B169" s="32" t="s">
        <v>18</v>
      </c>
      <c r="C169" s="18">
        <v>0.54861111111111105</v>
      </c>
      <c r="D169" s="32">
        <v>10</v>
      </c>
      <c r="E169" s="32">
        <v>2202</v>
      </c>
      <c r="F169" s="15" t="e">
        <f t="shared" si="10"/>
        <v>#DIV/0!</v>
      </c>
      <c r="J169" s="6"/>
      <c r="K169" s="7">
        <v>10</v>
      </c>
      <c r="L169" s="10"/>
      <c r="M169" s="10"/>
      <c r="N169" s="10"/>
    </row>
    <row r="170" spans="1:14" s="32" customFormat="1" x14ac:dyDescent="0.25">
      <c r="A170" s="29">
        <v>42530</v>
      </c>
      <c r="B170" s="32" t="s">
        <v>19</v>
      </c>
      <c r="C170" s="18">
        <v>0.57291666666666663</v>
      </c>
      <c r="D170" s="32">
        <v>10</v>
      </c>
      <c r="E170" s="32">
        <v>22543</v>
      </c>
      <c r="F170" s="15" t="e">
        <f t="shared" si="10"/>
        <v>#DIV/0!</v>
      </c>
    </row>
    <row r="171" spans="1:14" s="32" customFormat="1" x14ac:dyDescent="0.25">
      <c r="A171" s="29">
        <v>42530</v>
      </c>
      <c r="B171" s="32" t="s">
        <v>20</v>
      </c>
      <c r="C171" s="18">
        <v>0.58680555555555558</v>
      </c>
      <c r="D171" s="32">
        <v>10</v>
      </c>
      <c r="E171" s="32">
        <v>30099</v>
      </c>
      <c r="F171" s="15" t="e">
        <f t="shared" si="10"/>
        <v>#DIV/0!</v>
      </c>
    </row>
    <row r="172" spans="1:14" s="32" customFormat="1" x14ac:dyDescent="0.25">
      <c r="A172" s="29">
        <v>42530</v>
      </c>
      <c r="B172" s="32" t="s">
        <v>21</v>
      </c>
      <c r="C172" s="18">
        <v>0.62847222222222221</v>
      </c>
      <c r="D172" s="32">
        <v>10</v>
      </c>
      <c r="E172" s="32">
        <v>20432</v>
      </c>
      <c r="F172" s="15" t="e">
        <f t="shared" si="10"/>
        <v>#DIV/0!</v>
      </c>
    </row>
    <row r="173" spans="1:14" s="32" customFormat="1" x14ac:dyDescent="0.25">
      <c r="A173" s="29">
        <v>42530</v>
      </c>
      <c r="B173" s="32" t="s">
        <v>35</v>
      </c>
      <c r="C173" s="18">
        <v>0.65625</v>
      </c>
      <c r="D173" s="32">
        <v>10</v>
      </c>
      <c r="E173" s="32">
        <v>21871</v>
      </c>
      <c r="F173" s="15" t="e">
        <f t="shared" si="10"/>
        <v>#DIV/0!</v>
      </c>
    </row>
    <row r="174" spans="1:14" x14ac:dyDescent="0.25">
      <c r="A174" s="29">
        <v>42530</v>
      </c>
      <c r="B174" s="32" t="s">
        <v>22</v>
      </c>
      <c r="C174" s="18">
        <v>0.66666666666666663</v>
      </c>
      <c r="D174" s="74">
        <v>10</v>
      </c>
      <c r="E174" s="32">
        <v>16729</v>
      </c>
      <c r="F174" s="15" t="e">
        <f t="shared" si="10"/>
        <v>#DIV/0!</v>
      </c>
    </row>
    <row r="175" spans="1:14" ht="15.75" thickBo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s="32" customFormat="1" ht="16.5" thickTop="1" thickBot="1" x14ac:dyDescent="0.3">
      <c r="A176" s="48"/>
      <c r="B176" s="49"/>
      <c r="C176" s="49"/>
      <c r="D176" s="49"/>
      <c r="E176" s="50"/>
      <c r="F176" s="51"/>
      <c r="G176" s="49"/>
      <c r="H176" s="49"/>
      <c r="I176" s="49"/>
      <c r="J176" s="49"/>
      <c r="K176" s="49"/>
      <c r="L176" s="49"/>
      <c r="M176" s="49"/>
      <c r="N176" s="49"/>
    </row>
    <row r="177" spans="1:14" s="32" customFormat="1" x14ac:dyDescent="0.25">
      <c r="A177" s="29">
        <v>42541</v>
      </c>
      <c r="B177" s="32" t="s">
        <v>18</v>
      </c>
      <c r="C177" s="18">
        <v>0.71180555555555547</v>
      </c>
      <c r="D177" s="32">
        <v>10</v>
      </c>
      <c r="E177" s="32">
        <v>19688</v>
      </c>
      <c r="J177" s="3" t="s">
        <v>0</v>
      </c>
      <c r="K177" s="4"/>
      <c r="L177" s="8" t="s">
        <v>1</v>
      </c>
      <c r="M177" s="8" t="s">
        <v>70</v>
      </c>
      <c r="N177" s="8"/>
    </row>
    <row r="178" spans="1:14" s="32" customFormat="1" x14ac:dyDescent="0.25">
      <c r="A178" s="29">
        <v>42541</v>
      </c>
      <c r="B178" s="32" t="s">
        <v>124</v>
      </c>
      <c r="C178" s="18">
        <v>0.67847222222222225</v>
      </c>
      <c r="D178" s="32">
        <v>10</v>
      </c>
      <c r="E178" s="32">
        <v>21176</v>
      </c>
      <c r="J178" s="5"/>
      <c r="K178" s="1">
        <v>1</v>
      </c>
      <c r="M178" s="9" t="e">
        <f>AVERAGE(L178:L187)</f>
        <v>#DIV/0!</v>
      </c>
      <c r="N178" s="9" t="s">
        <v>3</v>
      </c>
    </row>
    <row r="179" spans="1:14" s="32" customFormat="1" x14ac:dyDescent="0.25">
      <c r="A179" s="29">
        <v>42541</v>
      </c>
      <c r="B179" s="32" t="s">
        <v>122</v>
      </c>
      <c r="C179" s="18">
        <v>0.57638888888888895</v>
      </c>
      <c r="D179" s="32">
        <v>10</v>
      </c>
      <c r="E179" s="32">
        <v>22586</v>
      </c>
      <c r="J179" s="5"/>
      <c r="K179" s="1">
        <v>2</v>
      </c>
      <c r="M179" s="9" t="e">
        <f>SQRT(COUNT(L178:L187)/(COUNT(L178:L187)-1))*STDEVP(L178:L187)</f>
        <v>#DIV/0!</v>
      </c>
      <c r="N179" s="9" t="s">
        <v>4</v>
      </c>
    </row>
    <row r="180" spans="1:14" s="32" customFormat="1" x14ac:dyDescent="0.25">
      <c r="A180" s="29">
        <v>42541</v>
      </c>
      <c r="B180" s="32" t="s">
        <v>125</v>
      </c>
      <c r="C180" s="18">
        <v>0.69444444444444453</v>
      </c>
      <c r="D180" s="32">
        <v>10</v>
      </c>
      <c r="E180" s="32">
        <v>24254</v>
      </c>
      <c r="J180" s="5" t="s">
        <v>5</v>
      </c>
      <c r="K180" s="1">
        <v>3</v>
      </c>
      <c r="M180" s="9" t="e">
        <f>M179/M178</f>
        <v>#DIV/0!</v>
      </c>
      <c r="N180" s="9" t="s">
        <v>6</v>
      </c>
    </row>
    <row r="181" spans="1:14" s="32" customFormat="1" x14ac:dyDescent="0.25">
      <c r="A181" s="29">
        <v>42541</v>
      </c>
      <c r="B181" s="32" t="s">
        <v>133</v>
      </c>
      <c r="C181" s="18">
        <v>0.66666666666666663</v>
      </c>
      <c r="D181" s="32">
        <v>10</v>
      </c>
      <c r="E181" s="32">
        <v>20308</v>
      </c>
      <c r="J181" s="5"/>
      <c r="K181" s="1">
        <v>4</v>
      </c>
      <c r="M181" s="9"/>
      <c r="N181" s="9"/>
    </row>
    <row r="182" spans="1:14" s="32" customFormat="1" x14ac:dyDescent="0.25">
      <c r="A182" s="29">
        <v>42541</v>
      </c>
      <c r="B182" s="32" t="s">
        <v>128</v>
      </c>
      <c r="C182" s="18">
        <v>0.67847222222222225</v>
      </c>
      <c r="D182" s="32">
        <v>10</v>
      </c>
      <c r="E182" s="32">
        <v>19257</v>
      </c>
      <c r="J182" s="5"/>
      <c r="K182" s="1">
        <v>5</v>
      </c>
      <c r="M182" s="9" t="e">
        <f>J178/M178</f>
        <v>#DIV/0!</v>
      </c>
      <c r="N182" s="9" t="s">
        <v>7</v>
      </c>
    </row>
    <row r="183" spans="1:14" s="32" customFormat="1" x14ac:dyDescent="0.25">
      <c r="A183" s="29">
        <v>42541</v>
      </c>
      <c r="B183" s="32" t="s">
        <v>130</v>
      </c>
      <c r="C183" s="18">
        <v>0.69444444444444453</v>
      </c>
      <c r="D183" s="32">
        <v>10</v>
      </c>
      <c r="E183" s="32">
        <v>15671</v>
      </c>
      <c r="J183" s="5"/>
      <c r="K183" s="1">
        <v>6</v>
      </c>
      <c r="M183" s="9"/>
      <c r="N183" s="9"/>
    </row>
    <row r="184" spans="1:14" s="32" customFormat="1" x14ac:dyDescent="0.25">
      <c r="A184" s="29">
        <v>42541</v>
      </c>
      <c r="B184" s="32" t="s">
        <v>123</v>
      </c>
      <c r="C184" s="18">
        <v>0.61805555555555558</v>
      </c>
      <c r="D184" s="32">
        <v>10</v>
      </c>
      <c r="E184" s="32">
        <v>20097</v>
      </c>
      <c r="J184" s="5"/>
      <c r="K184" s="1">
        <v>7</v>
      </c>
      <c r="M184" s="9"/>
      <c r="N184" s="9"/>
    </row>
    <row r="185" spans="1:14" s="32" customFormat="1" x14ac:dyDescent="0.25">
      <c r="A185" s="29">
        <v>42541</v>
      </c>
      <c r="B185" s="32" t="s">
        <v>19</v>
      </c>
      <c r="C185" s="18">
        <v>0.72569444444444453</v>
      </c>
      <c r="D185" s="32">
        <v>10</v>
      </c>
      <c r="E185" s="32">
        <v>19996</v>
      </c>
      <c r="J185" s="5"/>
      <c r="K185" s="1">
        <v>8</v>
      </c>
      <c r="M185" s="9"/>
      <c r="N185" s="9"/>
    </row>
    <row r="186" spans="1:14" s="32" customFormat="1" x14ac:dyDescent="0.25">
      <c r="A186" s="29">
        <v>42541</v>
      </c>
      <c r="B186" s="32" t="s">
        <v>117</v>
      </c>
      <c r="C186" s="18">
        <v>0.63541666666666663</v>
      </c>
      <c r="D186" s="32">
        <v>10</v>
      </c>
      <c r="E186" s="32">
        <v>21472</v>
      </c>
      <c r="J186" s="5"/>
      <c r="K186" s="1">
        <v>9</v>
      </c>
      <c r="M186" s="9"/>
      <c r="N186" s="9"/>
    </row>
    <row r="187" spans="1:14" s="32" customFormat="1" ht="15.75" thickBot="1" x14ac:dyDescent="0.3">
      <c r="A187" s="29">
        <v>42541</v>
      </c>
      <c r="B187" s="32" t="s">
        <v>120</v>
      </c>
      <c r="C187" s="18">
        <v>0.51388888888888895</v>
      </c>
      <c r="D187" s="32">
        <v>10</v>
      </c>
      <c r="E187" s="32">
        <v>21181</v>
      </c>
      <c r="J187" s="6"/>
      <c r="K187" s="7">
        <v>10</v>
      </c>
      <c r="L187" s="10"/>
      <c r="M187" s="10"/>
      <c r="N187" s="10"/>
    </row>
    <row r="188" spans="1:14" s="32" customFormat="1" x14ac:dyDescent="0.25">
      <c r="A188" s="29">
        <v>42541</v>
      </c>
      <c r="B188" s="32" t="s">
        <v>116</v>
      </c>
      <c r="C188" s="18">
        <v>0.67361111111111116</v>
      </c>
      <c r="D188" s="32">
        <v>10</v>
      </c>
      <c r="E188" s="32">
        <v>18579</v>
      </c>
    </row>
    <row r="189" spans="1:14" s="32" customFormat="1" x14ac:dyDescent="0.25">
      <c r="A189" s="29">
        <v>42541</v>
      </c>
      <c r="B189" s="32" t="s">
        <v>129</v>
      </c>
      <c r="C189" s="18">
        <v>0.64583333333333337</v>
      </c>
      <c r="D189" s="32">
        <v>10</v>
      </c>
      <c r="E189" s="32">
        <v>24455</v>
      </c>
    </row>
    <row r="190" spans="1:14" s="32" customFormat="1" x14ac:dyDescent="0.25">
      <c r="A190" s="29">
        <v>42541</v>
      </c>
      <c r="B190" s="32" t="s">
        <v>119</v>
      </c>
      <c r="C190" s="18">
        <v>0.61458333333333337</v>
      </c>
      <c r="D190" s="32">
        <v>10</v>
      </c>
      <c r="E190" s="32">
        <v>24633</v>
      </c>
    </row>
    <row r="191" spans="1:14" s="32" customFormat="1" x14ac:dyDescent="0.25">
      <c r="A191" s="29">
        <v>42541</v>
      </c>
      <c r="B191" s="32" t="s">
        <v>20</v>
      </c>
      <c r="C191" s="18">
        <v>0.4861111111111111</v>
      </c>
      <c r="D191" s="32">
        <v>10</v>
      </c>
      <c r="E191" s="32">
        <v>15872</v>
      </c>
    </row>
    <row r="192" spans="1:14" s="32" customFormat="1" x14ac:dyDescent="0.25">
      <c r="A192" s="29">
        <v>42541</v>
      </c>
      <c r="B192" s="32" t="s">
        <v>114</v>
      </c>
      <c r="C192" s="18">
        <v>0.55902777777777779</v>
      </c>
      <c r="D192" s="32">
        <v>10</v>
      </c>
      <c r="E192" s="32">
        <v>23983</v>
      </c>
    </row>
    <row r="193" spans="1:15" s="32" customFormat="1" ht="15.75" thickBot="1" x14ac:dyDescent="0.3">
      <c r="A193" s="29">
        <v>42541</v>
      </c>
      <c r="B193" s="32" t="s">
        <v>127</v>
      </c>
      <c r="C193" s="18">
        <v>0.59722222222222221</v>
      </c>
      <c r="D193" s="32">
        <v>10</v>
      </c>
      <c r="E193" s="32">
        <v>23566</v>
      </c>
      <c r="H193" s="16"/>
      <c r="I193" s="16"/>
      <c r="J193" s="16"/>
      <c r="K193" s="16"/>
      <c r="L193" s="16"/>
      <c r="M193" s="16"/>
      <c r="N193" s="16"/>
    </row>
    <row r="194" spans="1:15" s="32" customFormat="1" ht="16.5" thickTop="1" thickBot="1" x14ac:dyDescent="0.3">
      <c r="A194" s="29">
        <v>42541</v>
      </c>
      <c r="B194" s="32" t="s">
        <v>112</v>
      </c>
      <c r="C194" s="18">
        <v>0.65</v>
      </c>
      <c r="D194" s="32">
        <v>10</v>
      </c>
      <c r="E194" s="32">
        <v>20536</v>
      </c>
      <c r="H194" s="49"/>
      <c r="I194" s="49"/>
      <c r="J194" s="49"/>
      <c r="K194" s="49"/>
      <c r="L194" s="49"/>
      <c r="M194" s="49"/>
      <c r="N194" s="49"/>
    </row>
    <row r="195" spans="1:15" s="32" customFormat="1" x14ac:dyDescent="0.25">
      <c r="A195" s="29">
        <v>42541</v>
      </c>
      <c r="B195" s="32" t="s">
        <v>113</v>
      </c>
      <c r="C195" s="18">
        <v>0.52500000000000002</v>
      </c>
      <c r="D195" s="32">
        <v>10</v>
      </c>
      <c r="E195" s="32">
        <v>22876</v>
      </c>
      <c r="J195" s="3"/>
      <c r="K195" s="4"/>
      <c r="L195" s="8"/>
      <c r="M195" s="8"/>
      <c r="N195" s="8"/>
    </row>
    <row r="196" spans="1:15" s="32" customFormat="1" x14ac:dyDescent="0.25">
      <c r="A196" s="29">
        <v>42541</v>
      </c>
      <c r="B196" s="32" t="s">
        <v>118</v>
      </c>
      <c r="C196" s="18">
        <v>0.55208333333333337</v>
      </c>
      <c r="D196" s="32">
        <v>10</v>
      </c>
      <c r="E196" s="32">
        <v>17452</v>
      </c>
      <c r="J196" s="5"/>
      <c r="K196" s="1"/>
      <c r="M196" s="9"/>
      <c r="N196" s="9"/>
    </row>
    <row r="197" spans="1:15" s="32" customFormat="1" x14ac:dyDescent="0.25">
      <c r="A197" s="29">
        <v>42541</v>
      </c>
      <c r="B197" s="32" t="s">
        <v>121</v>
      </c>
      <c r="C197" s="18">
        <v>0.5708333333333333</v>
      </c>
      <c r="D197" s="32">
        <v>10</v>
      </c>
      <c r="E197" s="32">
        <v>23962</v>
      </c>
      <c r="J197" s="5"/>
      <c r="K197" s="1"/>
      <c r="M197" s="9"/>
      <c r="N197" s="9"/>
    </row>
    <row r="198" spans="1:15" s="32" customFormat="1" x14ac:dyDescent="0.25">
      <c r="A198" s="29">
        <v>42541</v>
      </c>
      <c r="B198" s="32" t="s">
        <v>115</v>
      </c>
      <c r="C198" s="18">
        <v>0.63194444444444442</v>
      </c>
      <c r="D198" s="32">
        <v>10</v>
      </c>
      <c r="E198" s="32">
        <v>22588</v>
      </c>
      <c r="J198" s="5"/>
      <c r="K198" s="1"/>
      <c r="M198" s="9"/>
      <c r="N198" s="9"/>
    </row>
    <row r="199" spans="1:15" s="32" customFormat="1" x14ac:dyDescent="0.25">
      <c r="A199" s="29">
        <v>42541</v>
      </c>
      <c r="B199" s="32" t="s">
        <v>126</v>
      </c>
      <c r="C199" s="18">
        <v>0.59375</v>
      </c>
      <c r="D199" s="32">
        <v>10</v>
      </c>
      <c r="E199" s="32">
        <v>24417</v>
      </c>
      <c r="J199" s="5"/>
      <c r="K199" s="1"/>
      <c r="M199" s="9"/>
      <c r="N199" s="9"/>
    </row>
    <row r="200" spans="1:15" s="32" customFormat="1" x14ac:dyDescent="0.25">
      <c r="A200" s="29"/>
      <c r="C200" s="18"/>
      <c r="F200" s="15"/>
      <c r="J200" s="5"/>
      <c r="K200" s="1"/>
      <c r="M200" s="9"/>
      <c r="N200" s="9"/>
    </row>
    <row r="201" spans="1:15" s="32" customFormat="1" x14ac:dyDescent="0.25">
      <c r="A201" s="29"/>
      <c r="C201" s="18"/>
      <c r="D201" s="74"/>
      <c r="F201" s="15"/>
    </row>
    <row r="202" spans="1:15" s="32" customFormat="1" ht="15.75" thickBo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5" s="32" customFormat="1" x14ac:dyDescent="0.25">
      <c r="A203" s="20"/>
      <c r="B203"/>
      <c r="C203"/>
      <c r="D203"/>
      <c r="E203" s="37"/>
      <c r="F203" s="15"/>
      <c r="G203"/>
      <c r="H203"/>
      <c r="I203"/>
      <c r="J203"/>
      <c r="K203"/>
      <c r="L203"/>
      <c r="M203"/>
      <c r="N203"/>
      <c r="O203"/>
    </row>
    <row r="204" spans="1:15" s="32" customFormat="1" x14ac:dyDescent="0.25">
      <c r="A204" s="20"/>
      <c r="B204"/>
      <c r="C204"/>
      <c r="D204"/>
      <c r="E204" s="37"/>
      <c r="F204" s="15"/>
      <c r="G204"/>
      <c r="H204"/>
      <c r="I204"/>
      <c r="J204"/>
      <c r="K204"/>
      <c r="L204"/>
      <c r="M204"/>
      <c r="N204"/>
      <c r="O204"/>
    </row>
    <row r="205" spans="1:15" s="32" customFormat="1" x14ac:dyDescent="0.25">
      <c r="A205" s="20"/>
      <c r="B205"/>
      <c r="C205"/>
      <c r="D205"/>
      <c r="E205" s="37"/>
      <c r="F205" s="15"/>
      <c r="G205"/>
      <c r="H205"/>
      <c r="I205"/>
      <c r="J205"/>
      <c r="K205"/>
      <c r="L205"/>
      <c r="M205"/>
      <c r="N205"/>
      <c r="O205"/>
    </row>
    <row r="206" spans="1:15" s="32" customFormat="1" x14ac:dyDescent="0.25">
      <c r="A206" s="20"/>
      <c r="B206"/>
      <c r="C206"/>
      <c r="D206"/>
      <c r="E206" s="37"/>
      <c r="F206" s="15"/>
      <c r="G206"/>
      <c r="H206"/>
      <c r="I206"/>
      <c r="J206"/>
      <c r="K206"/>
      <c r="L206"/>
      <c r="M206"/>
      <c r="N206"/>
      <c r="O206"/>
    </row>
    <row r="207" spans="1:15" s="32" customFormat="1" ht="15.75" thickBot="1" x14ac:dyDescent="0.3">
      <c r="A207" s="20"/>
      <c r="B207"/>
      <c r="C207"/>
      <c r="D207"/>
      <c r="E207" s="37"/>
      <c r="F207" s="15"/>
      <c r="G207"/>
      <c r="H207"/>
      <c r="I207"/>
      <c r="J207"/>
      <c r="K207"/>
      <c r="L207"/>
      <c r="M207"/>
      <c r="N207"/>
      <c r="O207"/>
    </row>
    <row r="208" spans="1:15" s="32" customFormat="1" ht="16.5" thickTop="1" thickBot="1" x14ac:dyDescent="0.3">
      <c r="A208" s="48"/>
      <c r="B208" s="49"/>
      <c r="C208" s="49"/>
      <c r="D208" s="49"/>
      <c r="E208" s="50"/>
      <c r="F208" s="51"/>
      <c r="G208" s="49"/>
      <c r="H208" s="49"/>
      <c r="I208" s="49"/>
      <c r="J208" s="49"/>
      <c r="K208" s="49"/>
      <c r="L208" s="49"/>
      <c r="M208" s="49"/>
      <c r="N208" s="49"/>
    </row>
    <row r="209" spans="1:16" s="32" customFormat="1" x14ac:dyDescent="0.25">
      <c r="A209" s="29">
        <v>42557</v>
      </c>
      <c r="B209" s="32" t="s">
        <v>29</v>
      </c>
      <c r="C209" s="18">
        <v>0.39930555555555558</v>
      </c>
      <c r="D209" s="32">
        <v>10</v>
      </c>
      <c r="E209" s="32">
        <v>36813</v>
      </c>
      <c r="J209" s="3" t="s">
        <v>0</v>
      </c>
      <c r="K209" s="4"/>
      <c r="L209" s="8" t="s">
        <v>1</v>
      </c>
      <c r="M209" s="8" t="s">
        <v>70</v>
      </c>
      <c r="N209" s="8"/>
    </row>
    <row r="210" spans="1:16" s="32" customFormat="1" x14ac:dyDescent="0.25">
      <c r="A210" s="29">
        <v>42557</v>
      </c>
      <c r="B210" s="32" t="s">
        <v>134</v>
      </c>
      <c r="C210" s="18">
        <v>0.44791666666666669</v>
      </c>
      <c r="D210" s="32">
        <v>10</v>
      </c>
      <c r="E210" s="32">
        <v>21868</v>
      </c>
      <c r="J210" s="5"/>
      <c r="K210" s="1">
        <v>1</v>
      </c>
      <c r="M210" s="9" t="e">
        <f>AVERAGE(L210:L219)</f>
        <v>#DIV/0!</v>
      </c>
      <c r="N210" s="9" t="s">
        <v>3</v>
      </c>
    </row>
    <row r="211" spans="1:16" s="32" customFormat="1" x14ac:dyDescent="0.25">
      <c r="A211" s="29">
        <v>42557</v>
      </c>
      <c r="B211" s="32" t="s">
        <v>135</v>
      </c>
      <c r="C211" s="18">
        <v>0.43055555555555558</v>
      </c>
      <c r="D211" s="32">
        <v>10</v>
      </c>
      <c r="E211" s="32">
        <v>29189</v>
      </c>
      <c r="J211" s="5"/>
      <c r="K211" s="1">
        <v>2</v>
      </c>
      <c r="M211" s="9" t="e">
        <f>SQRT(COUNT(L210:L219)/(COUNT(L210:L219)-1))*STDEVP(L210:L219)</f>
        <v>#DIV/0!</v>
      </c>
      <c r="N211" s="9" t="s">
        <v>4</v>
      </c>
    </row>
    <row r="212" spans="1:16" x14ac:dyDescent="0.25">
      <c r="A212" s="29">
        <v>42557</v>
      </c>
      <c r="B212" s="32" t="s">
        <v>32</v>
      </c>
      <c r="C212" s="18">
        <v>0.4861111111111111</v>
      </c>
      <c r="D212" s="32">
        <v>10</v>
      </c>
      <c r="E212" s="32">
        <v>16869</v>
      </c>
      <c r="F212" s="32"/>
      <c r="H212" s="32"/>
      <c r="I212" s="32"/>
      <c r="J212" s="5" t="s">
        <v>5</v>
      </c>
      <c r="K212" s="1">
        <v>3</v>
      </c>
      <c r="L212" s="32"/>
      <c r="M212" s="9" t="e">
        <f>M211/M210</f>
        <v>#DIV/0!</v>
      </c>
      <c r="N212" s="9" t="s">
        <v>6</v>
      </c>
      <c r="O212" s="32"/>
    </row>
    <row r="213" spans="1:16" x14ac:dyDescent="0.25">
      <c r="A213" s="29">
        <v>42557</v>
      </c>
      <c r="B213" s="32" t="s">
        <v>136</v>
      </c>
      <c r="C213" s="18">
        <v>0.46875</v>
      </c>
      <c r="D213" s="32">
        <v>10</v>
      </c>
      <c r="E213" s="32">
        <v>20265</v>
      </c>
      <c r="F213" s="32"/>
      <c r="H213" s="32"/>
      <c r="I213" s="32"/>
      <c r="J213" s="5"/>
      <c r="K213" s="1">
        <v>4</v>
      </c>
      <c r="L213" s="32"/>
      <c r="M213" s="9"/>
      <c r="N213" s="9"/>
      <c r="O213" s="32"/>
    </row>
    <row r="214" spans="1:16" x14ac:dyDescent="0.25">
      <c r="A214" s="29">
        <v>42557</v>
      </c>
      <c r="B214" s="32" t="s">
        <v>137</v>
      </c>
      <c r="C214" s="18">
        <v>0.5</v>
      </c>
      <c r="D214" s="32">
        <v>10</v>
      </c>
      <c r="E214" s="32">
        <v>13996</v>
      </c>
      <c r="F214" s="32"/>
      <c r="H214" s="32"/>
      <c r="I214" s="32"/>
      <c r="J214" s="5"/>
      <c r="K214" s="1">
        <v>5</v>
      </c>
      <c r="L214" s="32"/>
      <c r="M214" s="9" t="e">
        <f>J210/M210</f>
        <v>#DIV/0!</v>
      </c>
      <c r="N214" s="9" t="s">
        <v>7</v>
      </c>
      <c r="O214" s="32"/>
    </row>
    <row r="215" spans="1:16" x14ac:dyDescent="0.25">
      <c r="A215" s="29">
        <v>42557</v>
      </c>
      <c r="B215" s="32" t="s">
        <v>138</v>
      </c>
      <c r="C215" s="18">
        <v>0.52430555555555558</v>
      </c>
      <c r="D215" s="32">
        <v>10</v>
      </c>
      <c r="E215" s="32">
        <v>14555</v>
      </c>
      <c r="F215" s="32"/>
      <c r="H215" s="32"/>
      <c r="I215" s="32"/>
      <c r="J215" s="5"/>
      <c r="K215" s="1">
        <v>6</v>
      </c>
      <c r="L215" s="32"/>
      <c r="M215" s="9"/>
      <c r="N215" s="9"/>
      <c r="O215" s="32"/>
    </row>
    <row r="216" spans="1:16" x14ac:dyDescent="0.25">
      <c r="A216" s="29">
        <v>42557</v>
      </c>
      <c r="B216" s="32" t="s">
        <v>139</v>
      </c>
      <c r="C216" s="18">
        <v>0.41666666666666669</v>
      </c>
      <c r="D216" s="32">
        <v>10</v>
      </c>
      <c r="E216" s="32">
        <v>16787</v>
      </c>
      <c r="F216" s="32"/>
      <c r="H216" s="32"/>
      <c r="I216" s="32"/>
      <c r="J216" s="5"/>
      <c r="K216" s="1">
        <v>7</v>
      </c>
      <c r="L216" s="32"/>
      <c r="M216" s="9"/>
      <c r="N216" s="9"/>
      <c r="O216" s="32"/>
    </row>
    <row r="217" spans="1:16" x14ac:dyDescent="0.25">
      <c r="A217" s="29"/>
      <c r="B217" s="32"/>
      <c r="C217" s="18"/>
      <c r="D217" s="32"/>
      <c r="E217" s="32"/>
      <c r="F217" s="15">
        <f t="shared" ref="F217:F224" si="11">E217*$M$200</f>
        <v>0</v>
      </c>
      <c r="G217" s="32"/>
      <c r="H217" s="32"/>
      <c r="I217" s="32"/>
      <c r="J217" s="5"/>
      <c r="K217" s="1">
        <v>8</v>
      </c>
      <c r="L217" s="32"/>
      <c r="M217" s="9"/>
      <c r="N217" s="9"/>
      <c r="O217" s="32"/>
      <c r="P217" s="32"/>
    </row>
    <row r="218" spans="1:16" x14ac:dyDescent="0.25">
      <c r="A218" s="29"/>
      <c r="B218" s="32"/>
      <c r="C218" s="18"/>
      <c r="D218" s="32"/>
      <c r="E218" s="32"/>
      <c r="F218" s="15">
        <f t="shared" si="11"/>
        <v>0</v>
      </c>
      <c r="G218" s="32"/>
      <c r="H218" s="32"/>
      <c r="I218" s="32"/>
      <c r="J218" s="5"/>
      <c r="K218" s="1">
        <v>9</v>
      </c>
      <c r="L218" s="32"/>
      <c r="M218" s="9"/>
      <c r="N218" s="9"/>
      <c r="O218" s="32"/>
      <c r="P218" s="32"/>
    </row>
    <row r="219" spans="1:16" ht="15.75" thickBot="1" x14ac:dyDescent="0.3">
      <c r="A219" s="29"/>
      <c r="B219" s="32"/>
      <c r="C219" s="18"/>
      <c r="D219" s="32"/>
      <c r="E219" s="32"/>
      <c r="F219" s="15">
        <f t="shared" si="11"/>
        <v>0</v>
      </c>
      <c r="G219" s="32"/>
      <c r="H219" s="32"/>
      <c r="I219" s="32"/>
      <c r="J219" s="6"/>
      <c r="K219" s="7">
        <v>10</v>
      </c>
      <c r="L219" s="10"/>
      <c r="M219" s="10"/>
      <c r="N219" s="10"/>
      <c r="O219" s="32"/>
      <c r="P219" s="32"/>
    </row>
    <row r="220" spans="1:16" x14ac:dyDescent="0.25">
      <c r="A220" s="29"/>
      <c r="B220" s="32"/>
      <c r="C220" s="18"/>
      <c r="D220" s="32"/>
      <c r="E220" s="32"/>
      <c r="F220" s="15">
        <f t="shared" si="11"/>
        <v>0</v>
      </c>
      <c r="G220" s="32"/>
      <c r="H220" s="32"/>
      <c r="I220" s="32"/>
      <c r="J220" s="32"/>
      <c r="K220" s="32"/>
      <c r="L220" s="32"/>
      <c r="M220" s="32"/>
      <c r="N220" s="32"/>
      <c r="O220" s="32"/>
      <c r="P220" s="32"/>
    </row>
    <row r="221" spans="1:16" x14ac:dyDescent="0.25">
      <c r="A221" s="29"/>
      <c r="B221" s="32"/>
      <c r="C221" s="18"/>
      <c r="D221" s="32"/>
      <c r="E221" s="32"/>
      <c r="F221" s="15">
        <f t="shared" si="11"/>
        <v>0</v>
      </c>
      <c r="G221" s="32"/>
      <c r="H221" s="32"/>
      <c r="I221" s="32"/>
      <c r="J221" s="32"/>
      <c r="K221" s="32"/>
      <c r="L221" s="32"/>
      <c r="M221" s="32"/>
      <c r="N221" s="32"/>
      <c r="O221" s="32"/>
      <c r="P221" s="32"/>
    </row>
    <row r="222" spans="1:16" x14ac:dyDescent="0.25">
      <c r="A222" s="29"/>
      <c r="B222" s="32"/>
      <c r="C222" s="18"/>
      <c r="D222" s="32"/>
      <c r="E222" s="32"/>
      <c r="F222" s="15">
        <f t="shared" si="11"/>
        <v>0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</row>
    <row r="223" spans="1:16" x14ac:dyDescent="0.25">
      <c r="A223" s="29"/>
      <c r="B223" s="32"/>
      <c r="C223" s="18"/>
      <c r="D223" s="32"/>
      <c r="E223" s="32"/>
      <c r="F223" s="15">
        <f t="shared" si="11"/>
        <v>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</row>
    <row r="224" spans="1:16" x14ac:dyDescent="0.25">
      <c r="A224" s="29"/>
      <c r="B224" s="32"/>
      <c r="C224" s="18"/>
      <c r="D224" s="74"/>
      <c r="E224" s="32"/>
      <c r="F224" s="15">
        <f t="shared" si="11"/>
        <v>0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1:16" ht="15.75" thickBo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32"/>
      <c r="P225" s="32"/>
    </row>
    <row r="226" spans="1:16" ht="15.75" thickBot="1" x14ac:dyDescent="0.3">
      <c r="B226" s="32"/>
      <c r="C226" s="32"/>
      <c r="D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</row>
    <row r="227" spans="1:16" ht="16.5" thickTop="1" thickBot="1" x14ac:dyDescent="0.3">
      <c r="A227" s="48"/>
      <c r="B227" s="49"/>
      <c r="C227" s="49"/>
      <c r="D227" s="49"/>
      <c r="E227" s="50"/>
      <c r="F227" s="51"/>
      <c r="G227" s="49"/>
      <c r="H227" s="49"/>
      <c r="I227" s="49"/>
      <c r="J227" s="49"/>
      <c r="K227" s="49"/>
      <c r="L227" s="49"/>
      <c r="M227" s="49"/>
      <c r="N227" s="49"/>
      <c r="P227" s="32"/>
    </row>
    <row r="228" spans="1:16" x14ac:dyDescent="0.25">
      <c r="A228" s="29">
        <v>42565</v>
      </c>
      <c r="B228" s="32" t="s">
        <v>36</v>
      </c>
      <c r="C228" s="18">
        <v>0.40972222222222227</v>
      </c>
      <c r="D228" s="32">
        <v>10</v>
      </c>
      <c r="E228" s="32">
        <v>39242</v>
      </c>
      <c r="G228" s="32"/>
      <c r="H228" s="32"/>
      <c r="I228" s="32"/>
      <c r="J228" s="3" t="s">
        <v>0</v>
      </c>
      <c r="K228" s="4"/>
      <c r="L228" s="8" t="s">
        <v>1</v>
      </c>
      <c r="M228" s="8" t="s">
        <v>70</v>
      </c>
      <c r="N228" s="8"/>
      <c r="P228" s="32"/>
    </row>
    <row r="229" spans="1:16" x14ac:dyDescent="0.25">
      <c r="A229" s="29">
        <v>42565</v>
      </c>
      <c r="B229" s="32" t="s">
        <v>37</v>
      </c>
      <c r="C229" s="18">
        <v>0.4201388888888889</v>
      </c>
      <c r="D229" s="32">
        <v>10</v>
      </c>
      <c r="E229" s="32">
        <v>101883</v>
      </c>
      <c r="G229" s="32"/>
      <c r="H229" s="32"/>
      <c r="I229" s="32"/>
      <c r="J229" s="5"/>
      <c r="K229" s="1">
        <v>1</v>
      </c>
      <c r="L229" s="32"/>
      <c r="M229" s="9" t="e">
        <f>AVERAGE(L229:L238)</f>
        <v>#DIV/0!</v>
      </c>
      <c r="N229" s="9" t="s">
        <v>3</v>
      </c>
      <c r="P229" s="32"/>
    </row>
    <row r="230" spans="1:16" x14ac:dyDescent="0.25">
      <c r="A230" s="29">
        <v>42565</v>
      </c>
      <c r="B230" s="32" t="s">
        <v>38</v>
      </c>
      <c r="C230" s="18">
        <v>0.43402777777777773</v>
      </c>
      <c r="D230" s="32">
        <v>10</v>
      </c>
      <c r="E230" s="32">
        <v>76200</v>
      </c>
      <c r="G230" s="32"/>
      <c r="H230" s="32"/>
      <c r="I230" s="32"/>
      <c r="J230" s="5"/>
      <c r="K230" s="1">
        <v>2</v>
      </c>
      <c r="L230" s="32"/>
      <c r="M230" s="9" t="e">
        <f>SQRT(COUNT(L229:L238)/(COUNT(L229:L238)-1))*STDEVP(L229:L238)</f>
        <v>#DIV/0!</v>
      </c>
      <c r="N230" s="9" t="s">
        <v>4</v>
      </c>
      <c r="P230" s="32"/>
    </row>
    <row r="231" spans="1:16" x14ac:dyDescent="0.25">
      <c r="A231" s="29">
        <v>42565</v>
      </c>
      <c r="B231" s="32" t="s">
        <v>17</v>
      </c>
      <c r="C231" s="18">
        <v>0.47916666666666669</v>
      </c>
      <c r="D231" s="32">
        <v>10</v>
      </c>
      <c r="E231" s="32">
        <v>28761</v>
      </c>
      <c r="G231" s="32"/>
      <c r="H231" s="32"/>
      <c r="I231" s="32"/>
      <c r="J231" s="5" t="s">
        <v>5</v>
      </c>
      <c r="K231" s="1">
        <v>3</v>
      </c>
      <c r="L231" s="32"/>
      <c r="M231" s="9" t="e">
        <f>M230/M229</f>
        <v>#DIV/0!</v>
      </c>
      <c r="N231" s="9" t="s">
        <v>6</v>
      </c>
      <c r="P231" s="32"/>
    </row>
    <row r="232" spans="1:16" x14ac:dyDescent="0.25">
      <c r="A232" s="29">
        <v>42565</v>
      </c>
      <c r="B232" s="32" t="s">
        <v>18</v>
      </c>
      <c r="C232" s="18">
        <v>0.4861111111111111</v>
      </c>
      <c r="D232" s="32">
        <v>10</v>
      </c>
      <c r="E232" s="32">
        <v>22067</v>
      </c>
      <c r="G232" s="32"/>
      <c r="H232" s="32"/>
      <c r="I232" s="32"/>
      <c r="J232" s="5"/>
      <c r="K232" s="1">
        <v>4</v>
      </c>
      <c r="L232" s="32"/>
      <c r="M232" s="9"/>
      <c r="N232" s="9"/>
      <c r="P232" s="32"/>
    </row>
    <row r="233" spans="1:16" x14ac:dyDescent="0.25">
      <c r="A233" s="29">
        <v>42565</v>
      </c>
      <c r="B233" s="32" t="s">
        <v>19</v>
      </c>
      <c r="C233" s="18">
        <v>0.49652777777777773</v>
      </c>
      <c r="D233" s="32">
        <v>10</v>
      </c>
      <c r="E233" s="32">
        <v>25177</v>
      </c>
      <c r="G233" s="32"/>
      <c r="H233" s="32"/>
      <c r="I233" s="32"/>
      <c r="J233" s="5"/>
      <c r="K233" s="1">
        <v>5</v>
      </c>
      <c r="L233" s="32"/>
      <c r="M233" s="9" t="e">
        <f>J229/M229</f>
        <v>#DIV/0!</v>
      </c>
      <c r="N233" s="9" t="s">
        <v>7</v>
      </c>
      <c r="P233" s="32"/>
    </row>
    <row r="234" spans="1:16" x14ac:dyDescent="0.25">
      <c r="A234" s="29">
        <v>42565</v>
      </c>
      <c r="B234" s="32" t="s">
        <v>20</v>
      </c>
      <c r="C234" s="18">
        <v>0.46180555555555558</v>
      </c>
      <c r="D234" s="32">
        <v>10</v>
      </c>
      <c r="E234" s="32">
        <v>35494</v>
      </c>
      <c r="G234" s="32"/>
      <c r="H234" s="32"/>
      <c r="I234" s="32"/>
      <c r="J234" s="5"/>
      <c r="K234" s="1">
        <v>6</v>
      </c>
      <c r="L234" s="32"/>
      <c r="M234" s="9"/>
      <c r="N234" s="9"/>
      <c r="P234" s="32"/>
    </row>
    <row r="235" spans="1:16" x14ac:dyDescent="0.25">
      <c r="A235" s="29">
        <v>42565</v>
      </c>
      <c r="B235" s="32" t="s">
        <v>21</v>
      </c>
      <c r="C235" s="18">
        <v>0.53819444444444442</v>
      </c>
      <c r="D235" s="32">
        <v>10</v>
      </c>
      <c r="E235" s="32">
        <v>32035</v>
      </c>
      <c r="G235" s="32"/>
      <c r="H235" s="32"/>
      <c r="I235" s="32"/>
      <c r="J235" s="5"/>
      <c r="K235" s="1">
        <v>7</v>
      </c>
      <c r="L235" s="32"/>
      <c r="M235" s="9"/>
      <c r="N235" s="9"/>
      <c r="P235" s="32"/>
    </row>
    <row r="236" spans="1:16" x14ac:dyDescent="0.25">
      <c r="A236" s="29">
        <v>42565</v>
      </c>
      <c r="B236" s="32" t="s">
        <v>35</v>
      </c>
      <c r="C236" s="18">
        <v>0.55902777777777779</v>
      </c>
      <c r="D236" s="32">
        <v>10</v>
      </c>
      <c r="E236" s="32">
        <v>26216</v>
      </c>
      <c r="G236" s="32"/>
      <c r="H236" s="32"/>
      <c r="I236" s="32"/>
      <c r="J236" s="5"/>
      <c r="K236" s="1">
        <v>8</v>
      </c>
      <c r="L236" s="32"/>
      <c r="M236" s="9"/>
      <c r="N236" s="9"/>
      <c r="O236" s="32"/>
      <c r="P236" s="32"/>
    </row>
    <row r="237" spans="1:16" x14ac:dyDescent="0.25">
      <c r="A237" s="29">
        <v>42565</v>
      </c>
      <c r="B237" s="32" t="s">
        <v>22</v>
      </c>
      <c r="C237" s="18">
        <v>0.56944444444444442</v>
      </c>
      <c r="D237" s="32">
        <v>10</v>
      </c>
      <c r="E237" s="32">
        <v>20349</v>
      </c>
      <c r="G237" s="32"/>
      <c r="H237" s="32"/>
      <c r="I237" s="32"/>
      <c r="J237" s="5"/>
      <c r="K237" s="1">
        <v>9</v>
      </c>
      <c r="L237" s="32"/>
      <c r="M237" s="9"/>
      <c r="N237" s="9"/>
    </row>
    <row r="238" spans="1:16" ht="15.75" thickBot="1" x14ac:dyDescent="0.3">
      <c r="A238" s="29"/>
      <c r="B238" s="32"/>
      <c r="C238" s="18"/>
      <c r="D238" s="32"/>
      <c r="E238" s="32"/>
      <c r="F238" s="15">
        <f t="shared" ref="F238:F243" si="12">E238*$M$200</f>
        <v>0</v>
      </c>
      <c r="G238" s="32"/>
      <c r="H238" s="32"/>
      <c r="I238" s="32"/>
      <c r="J238" s="6"/>
      <c r="K238" s="7">
        <v>10</v>
      </c>
      <c r="L238" s="10"/>
      <c r="M238" s="10"/>
      <c r="N238" s="10"/>
    </row>
    <row r="239" spans="1:16" x14ac:dyDescent="0.25">
      <c r="A239" s="29"/>
      <c r="B239" s="32"/>
      <c r="C239" s="18"/>
      <c r="D239" s="32"/>
      <c r="E239" s="32"/>
      <c r="F239" s="15">
        <f t="shared" si="12"/>
        <v>0</v>
      </c>
      <c r="G239" s="32"/>
      <c r="H239" s="32"/>
      <c r="I239" s="32"/>
      <c r="J239" s="32"/>
      <c r="K239" s="32"/>
      <c r="L239" s="32"/>
      <c r="M239" s="32"/>
      <c r="N239" s="32"/>
    </row>
    <row r="240" spans="1:16" x14ac:dyDescent="0.25">
      <c r="A240" s="29"/>
      <c r="B240" s="32"/>
      <c r="C240" s="18"/>
      <c r="D240" s="32"/>
      <c r="E240" s="32"/>
      <c r="F240" s="15">
        <f t="shared" si="12"/>
        <v>0</v>
      </c>
      <c r="G240" s="32"/>
      <c r="H240" s="32"/>
      <c r="I240" s="32"/>
      <c r="J240" s="32"/>
      <c r="K240" s="32"/>
      <c r="L240" s="32"/>
      <c r="M240" s="32"/>
      <c r="N240" s="32"/>
    </row>
    <row r="241" spans="1:14" x14ac:dyDescent="0.25">
      <c r="A241" s="29"/>
      <c r="B241" s="32"/>
      <c r="C241" s="18"/>
      <c r="D241" s="32"/>
      <c r="E241" s="32"/>
      <c r="F241" s="15">
        <f t="shared" si="12"/>
        <v>0</v>
      </c>
      <c r="G241" s="32"/>
      <c r="H241" s="32"/>
      <c r="I241" s="32"/>
      <c r="J241" s="32"/>
      <c r="K241" s="32"/>
      <c r="L241" s="32"/>
      <c r="M241" s="32"/>
      <c r="N241" s="32"/>
    </row>
    <row r="242" spans="1:14" x14ac:dyDescent="0.25">
      <c r="A242" s="29"/>
      <c r="B242" s="32"/>
      <c r="C242" s="18"/>
      <c r="D242" s="32"/>
      <c r="E242" s="32"/>
      <c r="F242" s="15">
        <f t="shared" si="12"/>
        <v>0</v>
      </c>
      <c r="G242" s="32"/>
      <c r="H242" s="32"/>
      <c r="I242" s="32"/>
      <c r="J242" s="32"/>
      <c r="K242" s="32"/>
      <c r="L242" s="32"/>
      <c r="M242" s="32"/>
      <c r="N242" s="32"/>
    </row>
    <row r="243" spans="1:14" x14ac:dyDescent="0.25">
      <c r="A243" s="29"/>
      <c r="B243" s="32"/>
      <c r="C243" s="18"/>
      <c r="D243" s="74"/>
      <c r="E243" s="32"/>
      <c r="F243" s="15">
        <f t="shared" si="12"/>
        <v>0</v>
      </c>
      <c r="G243" s="32"/>
      <c r="H243" s="32"/>
      <c r="I243" s="32"/>
      <c r="J243" s="32"/>
      <c r="K243" s="32"/>
      <c r="L243" s="32"/>
      <c r="M243" s="32"/>
      <c r="N243" s="32"/>
    </row>
    <row r="244" spans="1:14" ht="15.75" thickBo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ht="15.75" thickBot="1" x14ac:dyDescent="0.3">
      <c r="B245" s="32"/>
      <c r="C245" s="32"/>
      <c r="D245" s="32"/>
      <c r="G245" s="32"/>
      <c r="H245" s="32"/>
      <c r="I245" s="32"/>
      <c r="J245" s="32"/>
      <c r="K245" s="32"/>
      <c r="L245" s="32"/>
      <c r="M245" s="32"/>
      <c r="N245" s="32"/>
    </row>
    <row r="246" spans="1:14" ht="16.5" thickTop="1" thickBot="1" x14ac:dyDescent="0.3">
      <c r="A246" s="48"/>
      <c r="B246" s="49"/>
      <c r="C246" s="49"/>
      <c r="D246" s="49"/>
      <c r="E246" s="50"/>
      <c r="F246" s="51"/>
      <c r="G246" s="49"/>
      <c r="H246" s="49"/>
      <c r="I246" s="49"/>
      <c r="J246" s="49"/>
      <c r="K246" s="49"/>
      <c r="L246" s="49"/>
      <c r="M246" s="49"/>
      <c r="N246" s="49"/>
    </row>
    <row r="247" spans="1:14" x14ac:dyDescent="0.25">
      <c r="A247" s="29">
        <v>42570</v>
      </c>
      <c r="B247" s="32" t="s">
        <v>118</v>
      </c>
      <c r="C247" s="18">
        <v>0.46527777777777773</v>
      </c>
      <c r="D247" s="32">
        <v>10</v>
      </c>
      <c r="E247" s="32">
        <v>459402</v>
      </c>
      <c r="F247" s="32"/>
      <c r="H247" s="32"/>
      <c r="I247" s="32"/>
      <c r="J247" s="3" t="s">
        <v>0</v>
      </c>
      <c r="K247" s="4"/>
      <c r="L247" s="8" t="s">
        <v>1</v>
      </c>
      <c r="M247" s="8" t="s">
        <v>70</v>
      </c>
      <c r="N247" s="8"/>
    </row>
    <row r="248" spans="1:14" x14ac:dyDescent="0.25">
      <c r="A248" s="29">
        <v>42570</v>
      </c>
      <c r="B248" s="32" t="s">
        <v>124</v>
      </c>
      <c r="C248" s="18">
        <v>9.8611111111111108E-2</v>
      </c>
      <c r="D248" s="32">
        <v>10</v>
      </c>
      <c r="E248" s="32">
        <v>35116</v>
      </c>
      <c r="F248" s="32"/>
      <c r="H248" s="32"/>
      <c r="I248" s="32"/>
      <c r="J248" s="5"/>
      <c r="K248" s="1">
        <v>1</v>
      </c>
      <c r="L248" s="32"/>
      <c r="M248" s="9" t="e">
        <f>AVERAGE(L248:L257)</f>
        <v>#DIV/0!</v>
      </c>
      <c r="N248" s="9" t="s">
        <v>3</v>
      </c>
    </row>
    <row r="249" spans="1:14" x14ac:dyDescent="0.25">
      <c r="A249" s="29">
        <v>42570</v>
      </c>
      <c r="B249" s="32" t="s">
        <v>112</v>
      </c>
      <c r="C249" s="18">
        <v>6.25E-2</v>
      </c>
      <c r="D249" s="32">
        <v>10</v>
      </c>
      <c r="E249" s="32">
        <v>26710</v>
      </c>
      <c r="F249" s="32"/>
      <c r="H249" s="32"/>
      <c r="I249" s="32"/>
      <c r="J249" s="5"/>
      <c r="K249" s="1">
        <v>2</v>
      </c>
      <c r="L249" s="32"/>
      <c r="M249" s="9" t="e">
        <f>SQRT(COUNT(L248:L257)/(COUNT(L248:L257)-1))*STDEVP(L248:L257)</f>
        <v>#DIV/0!</v>
      </c>
      <c r="N249" s="9" t="s">
        <v>4</v>
      </c>
    </row>
    <row r="250" spans="1:14" x14ac:dyDescent="0.25">
      <c r="A250" s="29">
        <v>42570</v>
      </c>
      <c r="B250" s="32" t="s">
        <v>122</v>
      </c>
      <c r="C250" s="18">
        <v>0.49305555555555558</v>
      </c>
      <c r="D250" s="32">
        <v>10</v>
      </c>
      <c r="E250" s="32">
        <v>118753</v>
      </c>
      <c r="F250" s="32"/>
      <c r="H250" s="32"/>
      <c r="I250" s="32"/>
      <c r="J250" s="5" t="s">
        <v>5</v>
      </c>
      <c r="K250" s="1">
        <v>3</v>
      </c>
      <c r="L250" s="32"/>
      <c r="M250" s="9" t="e">
        <f>M249/M248</f>
        <v>#DIV/0!</v>
      </c>
      <c r="N250" s="9" t="s">
        <v>6</v>
      </c>
    </row>
    <row r="251" spans="1:14" x14ac:dyDescent="0.25">
      <c r="A251" s="29">
        <v>42570</v>
      </c>
      <c r="B251" s="32" t="s">
        <v>113</v>
      </c>
      <c r="C251" s="18">
        <v>0.4548611111111111</v>
      </c>
      <c r="D251" s="32">
        <v>10</v>
      </c>
      <c r="E251" s="32">
        <v>28581</v>
      </c>
      <c r="F251" s="32"/>
      <c r="H251" s="32"/>
      <c r="I251" s="32"/>
      <c r="J251" s="5"/>
      <c r="K251" s="1">
        <v>4</v>
      </c>
      <c r="L251" s="32"/>
      <c r="M251" s="9"/>
      <c r="N251" s="9"/>
    </row>
    <row r="252" spans="1:14" x14ac:dyDescent="0.25">
      <c r="A252" s="29">
        <v>42570</v>
      </c>
      <c r="B252" s="32" t="s">
        <v>20</v>
      </c>
      <c r="C252" s="18">
        <v>0.42708333333333331</v>
      </c>
      <c r="D252" s="32">
        <v>10</v>
      </c>
      <c r="E252" s="32">
        <v>29526</v>
      </c>
      <c r="F252" s="32"/>
      <c r="H252" s="32"/>
      <c r="I252" s="32"/>
      <c r="J252" s="5"/>
      <c r="K252" s="1">
        <v>5</v>
      </c>
      <c r="L252" s="32"/>
      <c r="M252" s="9" t="e">
        <f>J248/M248</f>
        <v>#DIV/0!</v>
      </c>
      <c r="N252" s="9" t="s">
        <v>7</v>
      </c>
    </row>
    <row r="253" spans="1:14" x14ac:dyDescent="0.25">
      <c r="A253" s="29">
        <v>42570</v>
      </c>
      <c r="B253" s="32" t="s">
        <v>117</v>
      </c>
      <c r="C253" s="18">
        <v>4.8611111111111112E-2</v>
      </c>
      <c r="D253" s="32">
        <v>10</v>
      </c>
      <c r="E253" s="32">
        <v>22781</v>
      </c>
      <c r="F253" s="32"/>
      <c r="H253" s="32"/>
      <c r="I253" s="32"/>
      <c r="J253" s="5"/>
      <c r="K253" s="1">
        <v>6</v>
      </c>
      <c r="L253" s="32"/>
      <c r="M253" s="9"/>
      <c r="N253" s="9"/>
    </row>
    <row r="254" spans="1:14" x14ac:dyDescent="0.25">
      <c r="A254" s="29">
        <v>42570</v>
      </c>
      <c r="B254" s="32" t="s">
        <v>119</v>
      </c>
      <c r="C254" s="18">
        <v>0.52083333333333337</v>
      </c>
      <c r="D254" s="32">
        <v>10</v>
      </c>
      <c r="E254" s="32">
        <v>27272</v>
      </c>
      <c r="F254" s="32"/>
      <c r="H254" s="32"/>
      <c r="I254" s="32"/>
      <c r="J254" s="5"/>
      <c r="K254" s="1">
        <v>7</v>
      </c>
      <c r="L254" s="32"/>
      <c r="M254" s="9"/>
      <c r="N254" s="9"/>
    </row>
    <row r="255" spans="1:14" x14ac:dyDescent="0.25">
      <c r="A255" s="29">
        <v>42570</v>
      </c>
      <c r="B255" s="32" t="s">
        <v>19</v>
      </c>
      <c r="C255" s="18">
        <v>0.13541666666666666</v>
      </c>
      <c r="D255" s="32">
        <v>10</v>
      </c>
      <c r="E255" s="32">
        <v>26456</v>
      </c>
      <c r="F255" s="32"/>
      <c r="H255" s="32"/>
      <c r="I255" s="32"/>
      <c r="J255" s="5"/>
      <c r="K255" s="1">
        <v>8</v>
      </c>
      <c r="L255" s="32"/>
      <c r="M255" s="9"/>
      <c r="N255" s="9"/>
    </row>
    <row r="256" spans="1:14" x14ac:dyDescent="0.25">
      <c r="A256" s="29">
        <v>42570</v>
      </c>
      <c r="B256" s="32" t="s">
        <v>127</v>
      </c>
      <c r="C256" s="18">
        <v>0.51388888888888895</v>
      </c>
      <c r="D256" s="32">
        <v>10</v>
      </c>
      <c r="E256" s="32">
        <v>20451</v>
      </c>
      <c r="F256" s="32"/>
      <c r="H256" s="32"/>
      <c r="I256" s="32"/>
      <c r="J256" s="5"/>
      <c r="K256" s="1">
        <v>9</v>
      </c>
      <c r="L256" s="32"/>
      <c r="M256" s="9"/>
      <c r="N256" s="9"/>
    </row>
    <row r="257" spans="1:14" ht="15.75" thickBot="1" x14ac:dyDescent="0.3">
      <c r="A257" s="29">
        <v>42570</v>
      </c>
      <c r="B257" s="32" t="s">
        <v>126</v>
      </c>
      <c r="C257" s="18">
        <v>0.50694444444444442</v>
      </c>
      <c r="D257" s="32">
        <v>10</v>
      </c>
      <c r="E257" s="32">
        <v>22919</v>
      </c>
      <c r="F257" s="32"/>
      <c r="H257" s="32"/>
      <c r="I257" s="32"/>
      <c r="J257" s="6"/>
      <c r="K257" s="7">
        <v>10</v>
      </c>
      <c r="L257" s="10"/>
      <c r="M257" s="10"/>
      <c r="N257" s="10"/>
    </row>
    <row r="258" spans="1:14" x14ac:dyDescent="0.25">
      <c r="A258" s="29">
        <v>42570</v>
      </c>
      <c r="B258" s="32" t="s">
        <v>133</v>
      </c>
      <c r="C258" s="18">
        <v>7.6388888888888895E-2</v>
      </c>
      <c r="D258" s="32">
        <v>10</v>
      </c>
      <c r="E258" s="32">
        <v>20203</v>
      </c>
      <c r="F258" s="32"/>
      <c r="H258" s="32"/>
      <c r="I258" s="32"/>
      <c r="J258" s="32"/>
      <c r="K258" s="32"/>
      <c r="L258" s="32"/>
      <c r="M258" s="32"/>
      <c r="N258" s="32"/>
    </row>
    <row r="259" spans="1:14" x14ac:dyDescent="0.25">
      <c r="A259" s="29">
        <v>42570</v>
      </c>
      <c r="B259" s="32" t="s">
        <v>114</v>
      </c>
      <c r="C259" s="18">
        <v>0.47222222222222227</v>
      </c>
      <c r="D259" s="32">
        <v>10</v>
      </c>
      <c r="E259" s="32">
        <v>19294</v>
      </c>
      <c r="F259" s="32"/>
      <c r="H259" s="32"/>
      <c r="I259" s="32"/>
      <c r="J259" s="32"/>
      <c r="K259" s="32"/>
      <c r="L259" s="32"/>
      <c r="M259" s="32"/>
      <c r="N259" s="32"/>
    </row>
    <row r="260" spans="1:14" x14ac:dyDescent="0.25">
      <c r="A260" s="29">
        <v>42570</v>
      </c>
      <c r="B260" s="32" t="s">
        <v>120</v>
      </c>
      <c r="C260" s="18">
        <v>0.44791666666666669</v>
      </c>
      <c r="D260" s="32">
        <v>10</v>
      </c>
      <c r="E260" s="32">
        <v>23427</v>
      </c>
      <c r="F260" s="32"/>
      <c r="H260" s="32"/>
      <c r="I260" s="32"/>
      <c r="J260" s="32"/>
      <c r="K260" s="32"/>
      <c r="L260" s="32"/>
      <c r="M260" s="32"/>
      <c r="N260" s="32"/>
    </row>
    <row r="261" spans="1:14" x14ac:dyDescent="0.25">
      <c r="A261" s="29">
        <v>42570</v>
      </c>
      <c r="B261" s="32" t="s">
        <v>123</v>
      </c>
      <c r="C261" s="18">
        <v>0.52777777777777779</v>
      </c>
      <c r="D261" s="32">
        <v>10</v>
      </c>
      <c r="E261" s="32">
        <v>21920</v>
      </c>
      <c r="F261" s="32"/>
      <c r="H261" s="32"/>
      <c r="I261" s="32"/>
      <c r="J261" s="32"/>
      <c r="K261" s="32"/>
      <c r="L261" s="32"/>
      <c r="M261" s="32"/>
      <c r="N261" s="32"/>
    </row>
    <row r="262" spans="1:14" x14ac:dyDescent="0.25">
      <c r="A262" s="29">
        <v>42570</v>
      </c>
      <c r="B262" s="32" t="s">
        <v>129</v>
      </c>
      <c r="C262" s="18">
        <v>5.6944444444444443E-2</v>
      </c>
      <c r="D262" s="32">
        <v>10</v>
      </c>
      <c r="E262" s="32">
        <v>18676</v>
      </c>
      <c r="F262" s="32"/>
      <c r="H262" s="32"/>
      <c r="I262" s="32"/>
      <c r="J262" s="32"/>
      <c r="K262" s="32"/>
      <c r="L262" s="32"/>
      <c r="M262" s="32"/>
      <c r="N262" s="32"/>
    </row>
    <row r="263" spans="1:14" ht="15.75" thickBot="1" x14ac:dyDescent="0.3">
      <c r="A263" s="29">
        <v>42570</v>
      </c>
      <c r="B263" s="32" t="s">
        <v>121</v>
      </c>
      <c r="C263" s="18">
        <v>0.4861111111111111</v>
      </c>
      <c r="D263" s="32">
        <v>10</v>
      </c>
      <c r="E263" s="32">
        <v>20387</v>
      </c>
      <c r="F263" s="32"/>
      <c r="H263" s="16"/>
      <c r="I263" s="16"/>
      <c r="J263" s="16"/>
      <c r="K263" s="16"/>
      <c r="L263" s="16"/>
      <c r="M263" s="16"/>
      <c r="N263" s="16"/>
    </row>
    <row r="264" spans="1:14" ht="15.75" thickBot="1" x14ac:dyDescent="0.3">
      <c r="A264" s="29">
        <v>42570</v>
      </c>
      <c r="B264" s="32" t="s">
        <v>115</v>
      </c>
      <c r="C264" s="18">
        <v>4.1666666666666664E-2</v>
      </c>
      <c r="D264" s="32">
        <v>10</v>
      </c>
      <c r="E264" s="32">
        <v>21878</v>
      </c>
      <c r="F264" s="32"/>
    </row>
    <row r="265" spans="1:14" ht="16.5" thickTop="1" thickBot="1" x14ac:dyDescent="0.3">
      <c r="A265" s="29">
        <v>42570</v>
      </c>
      <c r="B265" s="32" t="s">
        <v>116</v>
      </c>
      <c r="C265" s="18">
        <v>8.3333333333333329E-2</v>
      </c>
      <c r="D265" s="32">
        <v>10</v>
      </c>
      <c r="E265" s="32">
        <v>19873</v>
      </c>
      <c r="F265" s="32"/>
      <c r="H265" s="49"/>
      <c r="I265" s="49"/>
      <c r="J265" s="49"/>
      <c r="K265" s="49"/>
      <c r="L265" s="49"/>
      <c r="M265" s="49"/>
      <c r="N265" s="49"/>
    </row>
    <row r="266" spans="1:14" x14ac:dyDescent="0.25">
      <c r="A266" s="29">
        <v>42570</v>
      </c>
      <c r="B266" s="32" t="s">
        <v>128</v>
      </c>
      <c r="C266" s="18">
        <v>9.375E-2</v>
      </c>
      <c r="D266" s="32">
        <v>10</v>
      </c>
      <c r="E266" s="32">
        <v>20205</v>
      </c>
      <c r="F266" s="32"/>
      <c r="H266" s="32"/>
      <c r="I266" s="32"/>
      <c r="J266" s="3" t="s">
        <v>0</v>
      </c>
      <c r="K266" s="4"/>
      <c r="L266" s="8" t="s">
        <v>1</v>
      </c>
      <c r="M266" s="8" t="s">
        <v>70</v>
      </c>
      <c r="N266" s="8"/>
    </row>
    <row r="267" spans="1:14" x14ac:dyDescent="0.25">
      <c r="A267" s="29">
        <v>42570</v>
      </c>
      <c r="B267" s="32" t="s">
        <v>130</v>
      </c>
      <c r="C267" s="18">
        <v>0.11458333333333333</v>
      </c>
      <c r="D267" s="32">
        <v>10</v>
      </c>
      <c r="E267" s="32">
        <v>20772</v>
      </c>
      <c r="F267" s="32"/>
      <c r="H267" s="32"/>
      <c r="I267" s="32"/>
      <c r="J267" s="5"/>
      <c r="K267" s="1">
        <v>1</v>
      </c>
      <c r="L267" s="32"/>
      <c r="M267" s="9" t="e">
        <f>AVERAGE(L267:L276)</f>
        <v>#DIV/0!</v>
      </c>
      <c r="N267" s="9" t="s">
        <v>3</v>
      </c>
    </row>
    <row r="268" spans="1:14" x14ac:dyDescent="0.25">
      <c r="A268" s="29">
        <v>42570</v>
      </c>
      <c r="B268" s="32" t="s">
        <v>125</v>
      </c>
      <c r="C268" s="18">
        <v>0.1111111111111111</v>
      </c>
      <c r="D268" s="32">
        <v>10</v>
      </c>
      <c r="E268" s="32">
        <v>20558</v>
      </c>
      <c r="F268" s="32"/>
      <c r="H268" s="32"/>
      <c r="I268" s="32"/>
      <c r="J268" s="5"/>
      <c r="K268" s="1">
        <v>2</v>
      </c>
      <c r="L268" s="32"/>
      <c r="M268" s="9" t="e">
        <f>SQRT(COUNT(L267:L276)/(COUNT(L267:L276)-1))*STDEVP(L267:L276)</f>
        <v>#DIV/0!</v>
      </c>
      <c r="N268" s="9" t="s">
        <v>4</v>
      </c>
    </row>
    <row r="269" spans="1:14" x14ac:dyDescent="0.25">
      <c r="A269" s="29">
        <v>42570</v>
      </c>
      <c r="B269" s="32" t="s">
        <v>18</v>
      </c>
      <c r="C269" s="18">
        <v>0.13194444444444445</v>
      </c>
      <c r="D269" s="32">
        <v>10</v>
      </c>
      <c r="E269" s="32">
        <v>19647</v>
      </c>
      <c r="F269" s="32"/>
      <c r="H269" s="32"/>
      <c r="I269" s="32"/>
      <c r="J269" s="5" t="s">
        <v>5</v>
      </c>
      <c r="K269" s="1">
        <v>3</v>
      </c>
      <c r="L269" s="32"/>
      <c r="M269" s="9" t="e">
        <f>M268/M267</f>
        <v>#DIV/0!</v>
      </c>
      <c r="N269" s="9" t="s">
        <v>6</v>
      </c>
    </row>
    <row r="270" spans="1:14" x14ac:dyDescent="0.25">
      <c r="A270" s="29"/>
      <c r="B270" s="18"/>
      <c r="C270" s="32"/>
      <c r="D270" s="32"/>
      <c r="F270" s="15">
        <f>D270*$M$200</f>
        <v>0</v>
      </c>
      <c r="G270" s="32"/>
      <c r="H270" s="32"/>
      <c r="I270" s="32"/>
      <c r="J270" s="5"/>
      <c r="K270" s="1">
        <v>4</v>
      </c>
      <c r="L270" s="32"/>
      <c r="M270" s="9"/>
      <c r="N270" s="9"/>
    </row>
    <row r="271" spans="1:14" x14ac:dyDescent="0.25">
      <c r="A271" s="29"/>
      <c r="B271" s="32"/>
      <c r="C271" s="18"/>
      <c r="D271" s="32"/>
      <c r="E271" s="32"/>
      <c r="F271" s="15">
        <f t="shared" ref="F271:F281" si="13">E271*$M$200</f>
        <v>0</v>
      </c>
      <c r="G271" s="32"/>
      <c r="H271" s="32"/>
      <c r="I271" s="32"/>
      <c r="J271" s="5"/>
      <c r="K271" s="1">
        <v>5</v>
      </c>
      <c r="L271" s="32"/>
      <c r="M271" s="9" t="e">
        <f>J267/M267</f>
        <v>#DIV/0!</v>
      </c>
      <c r="N271" s="9" t="s">
        <v>7</v>
      </c>
    </row>
    <row r="272" spans="1:14" x14ac:dyDescent="0.25">
      <c r="A272" s="29"/>
      <c r="B272" s="32"/>
      <c r="C272" s="18"/>
      <c r="D272" s="32"/>
      <c r="E272" s="32"/>
      <c r="F272" s="15">
        <f t="shared" si="13"/>
        <v>0</v>
      </c>
      <c r="G272" s="32"/>
      <c r="H272" s="32"/>
      <c r="I272" s="32"/>
      <c r="J272" s="5"/>
      <c r="K272" s="1">
        <v>6</v>
      </c>
      <c r="L272" s="32"/>
      <c r="M272" s="9"/>
      <c r="N272" s="9"/>
    </row>
    <row r="273" spans="1:14" x14ac:dyDescent="0.25">
      <c r="A273" s="29"/>
      <c r="B273" s="32"/>
      <c r="C273" s="18"/>
      <c r="D273" s="32"/>
      <c r="E273" s="32"/>
      <c r="F273" s="15">
        <f t="shared" si="13"/>
        <v>0</v>
      </c>
      <c r="G273" s="32"/>
      <c r="H273" s="32"/>
      <c r="I273" s="32"/>
      <c r="J273" s="5"/>
      <c r="K273" s="1">
        <v>7</v>
      </c>
      <c r="L273" s="32"/>
      <c r="M273" s="9"/>
      <c r="N273" s="9"/>
    </row>
    <row r="274" spans="1:14" x14ac:dyDescent="0.25">
      <c r="A274" s="29"/>
      <c r="B274" s="32"/>
      <c r="C274" s="18"/>
      <c r="D274" s="32"/>
      <c r="E274" s="32"/>
      <c r="F274" s="15">
        <f t="shared" si="13"/>
        <v>0</v>
      </c>
      <c r="G274" s="32"/>
      <c r="H274" s="32"/>
      <c r="I274" s="32"/>
      <c r="J274" s="5"/>
      <c r="K274" s="1">
        <v>8</v>
      </c>
      <c r="L274" s="32"/>
      <c r="M274" s="9"/>
      <c r="N274" s="9"/>
    </row>
    <row r="275" spans="1:14" x14ac:dyDescent="0.25">
      <c r="A275" s="29"/>
      <c r="B275" s="32"/>
      <c r="C275" s="18"/>
      <c r="D275" s="32"/>
      <c r="E275" s="32"/>
      <c r="F275" s="15">
        <f t="shared" si="13"/>
        <v>0</v>
      </c>
      <c r="G275" s="32"/>
      <c r="H275" s="32"/>
      <c r="I275" s="32"/>
      <c r="J275" s="5"/>
      <c r="K275" s="1">
        <v>9</v>
      </c>
      <c r="L275" s="32"/>
      <c r="M275" s="9"/>
      <c r="N275" s="9"/>
    </row>
    <row r="276" spans="1:14" ht="15.75" thickBot="1" x14ac:dyDescent="0.3">
      <c r="A276" s="29"/>
      <c r="B276" s="32"/>
      <c r="C276" s="18"/>
      <c r="D276" s="32"/>
      <c r="E276" s="32"/>
      <c r="F276" s="15">
        <f t="shared" si="13"/>
        <v>0</v>
      </c>
      <c r="G276" s="32"/>
      <c r="H276" s="32"/>
      <c r="I276" s="32"/>
      <c r="J276" s="6"/>
      <c r="K276" s="7">
        <v>10</v>
      </c>
      <c r="L276" s="10"/>
      <c r="M276" s="10"/>
      <c r="N276" s="10"/>
    </row>
    <row r="277" spans="1:14" x14ac:dyDescent="0.25">
      <c r="A277" s="29"/>
      <c r="B277" s="32"/>
      <c r="C277" s="18"/>
      <c r="D277" s="32"/>
      <c r="E277" s="32"/>
      <c r="F277" s="15">
        <f t="shared" si="13"/>
        <v>0</v>
      </c>
      <c r="G277" s="32"/>
      <c r="H277" s="32"/>
      <c r="I277" s="32"/>
      <c r="J277" s="32"/>
      <c r="K277" s="32"/>
      <c r="L277" s="32"/>
      <c r="M277" s="32"/>
      <c r="N277" s="32"/>
    </row>
    <row r="278" spans="1:14" x14ac:dyDescent="0.25">
      <c r="A278" s="29"/>
      <c r="B278" s="32"/>
      <c r="C278" s="18"/>
      <c r="D278" s="32"/>
      <c r="E278" s="32"/>
      <c r="F278" s="15">
        <f t="shared" si="13"/>
        <v>0</v>
      </c>
      <c r="G278" s="32"/>
      <c r="H278" s="32"/>
      <c r="I278" s="32"/>
      <c r="J278" s="32"/>
      <c r="K278" s="32"/>
      <c r="L278" s="32"/>
      <c r="M278" s="32"/>
      <c r="N278" s="32"/>
    </row>
    <row r="279" spans="1:14" x14ac:dyDescent="0.25">
      <c r="A279" s="29"/>
      <c r="B279" s="32"/>
      <c r="C279" s="18"/>
      <c r="D279" s="32"/>
      <c r="E279" s="32"/>
      <c r="F279" s="15">
        <f t="shared" si="13"/>
        <v>0</v>
      </c>
      <c r="G279" s="32"/>
      <c r="H279" s="32"/>
      <c r="I279" s="32"/>
      <c r="J279" s="32"/>
      <c r="K279" s="32"/>
      <c r="L279" s="32"/>
      <c r="M279" s="32"/>
      <c r="N279" s="32"/>
    </row>
    <row r="280" spans="1:14" x14ac:dyDescent="0.25">
      <c r="A280" s="29"/>
      <c r="B280" s="32"/>
      <c r="C280" s="18"/>
      <c r="D280" s="32"/>
      <c r="E280" s="32"/>
      <c r="F280" s="15">
        <f t="shared" si="13"/>
        <v>0</v>
      </c>
      <c r="G280" s="32"/>
      <c r="H280" s="32"/>
      <c r="I280" s="32"/>
      <c r="J280" s="32"/>
      <c r="K280" s="32"/>
      <c r="L280" s="32"/>
      <c r="M280" s="32"/>
      <c r="N280" s="32"/>
    </row>
    <row r="281" spans="1:14" x14ac:dyDescent="0.25">
      <c r="A281" s="29"/>
      <c r="B281" s="32"/>
      <c r="C281" s="18"/>
      <c r="D281" s="74"/>
      <c r="E281" s="32"/>
      <c r="F281" s="15">
        <f t="shared" si="13"/>
        <v>0</v>
      </c>
      <c r="G281" s="32"/>
      <c r="H281" s="32"/>
      <c r="I281" s="32"/>
      <c r="J281" s="32"/>
      <c r="K281" s="32"/>
      <c r="L281" s="32"/>
      <c r="M281" s="32"/>
      <c r="N281" s="32"/>
    </row>
    <row r="282" spans="1:14" ht="15.75" thickBo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s="32" customFormat="1" x14ac:dyDescent="0.25">
      <c r="A283" s="44"/>
      <c r="B283" s="2"/>
      <c r="C283" s="2"/>
      <c r="D283" s="2"/>
      <c r="E283" s="45"/>
      <c r="F283" s="30"/>
      <c r="G283" s="2"/>
      <c r="H283" s="2"/>
      <c r="I283" s="2"/>
      <c r="J283" s="2"/>
      <c r="K283" s="2"/>
      <c r="L283" s="2"/>
      <c r="M283" s="2"/>
      <c r="N283" s="2"/>
    </row>
    <row r="284" spans="1:14" s="32" customFormat="1" ht="15.75" thickBot="1" x14ac:dyDescent="0.3">
      <c r="A284" s="29"/>
      <c r="B284" s="43"/>
      <c r="F284" s="15"/>
    </row>
    <row r="285" spans="1:14" s="32" customFormat="1" x14ac:dyDescent="0.25">
      <c r="A285" s="19">
        <v>42593</v>
      </c>
      <c r="B285" s="32" t="s">
        <v>36</v>
      </c>
      <c r="C285" s="18">
        <v>0.39583333333333331</v>
      </c>
      <c r="D285" s="32">
        <v>10</v>
      </c>
      <c r="E285" s="32">
        <v>61848</v>
      </c>
      <c r="F285" s="15" t="e">
        <f>E285*$M$290</f>
        <v>#DIV/0!</v>
      </c>
      <c r="J285" s="3" t="s">
        <v>0</v>
      </c>
      <c r="K285" s="4"/>
      <c r="L285" s="8" t="s">
        <v>1</v>
      </c>
      <c r="M285" s="8" t="s">
        <v>70</v>
      </c>
      <c r="N285" s="8"/>
    </row>
    <row r="286" spans="1:14" s="32" customFormat="1" x14ac:dyDescent="0.25">
      <c r="A286" s="19">
        <v>42593</v>
      </c>
      <c r="B286" s="32" t="s">
        <v>37</v>
      </c>
      <c r="C286" s="18">
        <v>0.40625</v>
      </c>
      <c r="D286" s="32">
        <v>10</v>
      </c>
      <c r="E286" s="32">
        <v>80450</v>
      </c>
      <c r="F286" s="15" t="e">
        <f t="shared" ref="F286:F290" si="14">E286*$M$290</f>
        <v>#DIV/0!</v>
      </c>
      <c r="J286" s="5"/>
      <c r="K286" s="1">
        <v>1</v>
      </c>
      <c r="M286" s="9" t="e">
        <f>AVERAGE(L286:L295)</f>
        <v>#DIV/0!</v>
      </c>
      <c r="N286" s="9" t="s">
        <v>3</v>
      </c>
    </row>
    <row r="287" spans="1:14" s="32" customFormat="1" x14ac:dyDescent="0.25">
      <c r="A287" s="19">
        <v>42593</v>
      </c>
      <c r="B287" s="32" t="s">
        <v>38</v>
      </c>
      <c r="C287" s="18">
        <v>0.41666666666666669</v>
      </c>
      <c r="D287" s="32">
        <v>10</v>
      </c>
      <c r="E287" s="32">
        <v>94411</v>
      </c>
      <c r="F287" s="15" t="e">
        <f t="shared" si="14"/>
        <v>#DIV/0!</v>
      </c>
      <c r="J287" s="5"/>
      <c r="K287" s="1">
        <v>2</v>
      </c>
      <c r="M287" s="9" t="e">
        <f>SQRT(COUNT(L286:L295)/(COUNT(L286:L295)-1))*STDEVP(L286:L295)</f>
        <v>#DIV/0!</v>
      </c>
      <c r="N287" s="9" t="s">
        <v>4</v>
      </c>
    </row>
    <row r="288" spans="1:14" s="32" customFormat="1" x14ac:dyDescent="0.25">
      <c r="A288" s="19">
        <v>42593</v>
      </c>
      <c r="B288" s="32" t="s">
        <v>20</v>
      </c>
      <c r="C288" s="18">
        <v>0.44791666666666669</v>
      </c>
      <c r="D288" s="32">
        <v>10</v>
      </c>
      <c r="E288" s="32">
        <v>34116</v>
      </c>
      <c r="F288" s="15" t="e">
        <f t="shared" si="14"/>
        <v>#DIV/0!</v>
      </c>
      <c r="J288" s="5" t="s">
        <v>5</v>
      </c>
      <c r="K288" s="1">
        <v>3</v>
      </c>
      <c r="M288" s="9" t="e">
        <f>M287/M286</f>
        <v>#DIV/0!</v>
      </c>
      <c r="N288" s="9" t="s">
        <v>6</v>
      </c>
    </row>
    <row r="289" spans="1:14" s="32" customFormat="1" x14ac:dyDescent="0.25">
      <c r="A289" s="19">
        <v>42593</v>
      </c>
      <c r="B289" s="32" t="s">
        <v>17</v>
      </c>
      <c r="C289" s="18">
        <v>0.46875</v>
      </c>
      <c r="D289" s="32">
        <v>10</v>
      </c>
      <c r="E289" s="32">
        <v>26085</v>
      </c>
      <c r="F289" s="15" t="e">
        <f t="shared" si="14"/>
        <v>#DIV/0!</v>
      </c>
      <c r="J289" s="5"/>
      <c r="K289" s="1">
        <v>4</v>
      </c>
      <c r="M289" s="9"/>
      <c r="N289" s="9"/>
    </row>
    <row r="290" spans="1:14" s="32" customFormat="1" x14ac:dyDescent="0.25">
      <c r="A290" s="19">
        <v>42593</v>
      </c>
      <c r="B290" s="32" t="s">
        <v>17</v>
      </c>
      <c r="C290" s="18">
        <v>0.46875</v>
      </c>
      <c r="D290" s="32">
        <v>10</v>
      </c>
      <c r="E290" s="32">
        <v>24509</v>
      </c>
      <c r="F290" s="15" t="e">
        <f t="shared" si="14"/>
        <v>#DIV/0!</v>
      </c>
      <c r="J290" s="5"/>
      <c r="K290" s="1">
        <v>5</v>
      </c>
      <c r="M290" s="9" t="e">
        <f>J286/M286</f>
        <v>#DIV/0!</v>
      </c>
      <c r="N290" s="9" t="s">
        <v>7</v>
      </c>
    </row>
    <row r="291" spans="1:14" s="32" customFormat="1" x14ac:dyDescent="0.25">
      <c r="A291" s="19">
        <v>42593</v>
      </c>
      <c r="B291" s="32" t="s">
        <v>18</v>
      </c>
      <c r="C291" s="18">
        <v>0.47569444444444442</v>
      </c>
      <c r="D291" s="32">
        <v>10</v>
      </c>
      <c r="E291" s="32">
        <v>29298</v>
      </c>
      <c r="F291" s="15" t="e">
        <f t="shared" ref="F291:F296" si="15">E291*$M$290</f>
        <v>#DIV/0!</v>
      </c>
      <c r="J291" s="5"/>
      <c r="K291" s="1">
        <v>6</v>
      </c>
      <c r="M291" s="9"/>
      <c r="N291" s="9"/>
    </row>
    <row r="292" spans="1:14" s="32" customFormat="1" x14ac:dyDescent="0.25">
      <c r="A292" s="19">
        <v>42593</v>
      </c>
      <c r="B292" s="32" t="s">
        <v>19</v>
      </c>
      <c r="C292" s="18">
        <v>0.4826388888888889</v>
      </c>
      <c r="D292" s="32">
        <v>10</v>
      </c>
      <c r="E292" s="32">
        <v>28381</v>
      </c>
      <c r="F292" s="15" t="e">
        <f t="shared" si="15"/>
        <v>#DIV/0!</v>
      </c>
      <c r="J292" s="5"/>
      <c r="K292" s="1">
        <v>7</v>
      </c>
      <c r="M292" s="9"/>
      <c r="N292" s="9"/>
    </row>
    <row r="293" spans="1:14" s="32" customFormat="1" x14ac:dyDescent="0.25">
      <c r="A293" s="19">
        <v>42593</v>
      </c>
      <c r="B293" s="32" t="s">
        <v>21</v>
      </c>
      <c r="C293" s="18">
        <v>0.51736111111111105</v>
      </c>
      <c r="D293" s="32">
        <v>10</v>
      </c>
      <c r="E293" s="32">
        <v>30664</v>
      </c>
      <c r="F293" s="15" t="e">
        <f t="shared" si="15"/>
        <v>#DIV/0!</v>
      </c>
      <c r="J293" s="5"/>
      <c r="K293" s="1">
        <v>8</v>
      </c>
      <c r="M293" s="9"/>
      <c r="N293" s="9"/>
    </row>
    <row r="294" spans="1:14" s="32" customFormat="1" x14ac:dyDescent="0.25">
      <c r="A294" s="19">
        <v>42593</v>
      </c>
      <c r="B294" s="32" t="s">
        <v>35</v>
      </c>
      <c r="C294" s="18">
        <v>0.53472222222222221</v>
      </c>
      <c r="D294" s="32">
        <v>10</v>
      </c>
      <c r="E294" s="32">
        <v>26305</v>
      </c>
      <c r="F294" s="15" t="e">
        <f t="shared" si="15"/>
        <v>#DIV/0!</v>
      </c>
      <c r="J294" s="5"/>
      <c r="K294" s="1">
        <v>9</v>
      </c>
      <c r="M294" s="9"/>
      <c r="N294" s="9"/>
    </row>
    <row r="295" spans="1:14" s="32" customFormat="1" ht="15.75" thickBot="1" x14ac:dyDescent="0.3">
      <c r="A295" s="19">
        <v>42593</v>
      </c>
      <c r="B295" s="32" t="s">
        <v>22</v>
      </c>
      <c r="C295" s="18">
        <v>0.54513888888888895</v>
      </c>
      <c r="D295" s="32">
        <v>10</v>
      </c>
      <c r="E295" s="32">
        <v>31458</v>
      </c>
      <c r="F295" s="15" t="e">
        <f t="shared" si="15"/>
        <v>#DIV/0!</v>
      </c>
      <c r="J295" s="6"/>
      <c r="K295" s="7">
        <v>10</v>
      </c>
      <c r="L295" s="10"/>
      <c r="M295" s="10"/>
      <c r="N295" s="10"/>
    </row>
    <row r="296" spans="1:14" s="32" customFormat="1" x14ac:dyDescent="0.25">
      <c r="A296" s="19">
        <v>42593</v>
      </c>
      <c r="B296" s="32" t="s">
        <v>22</v>
      </c>
      <c r="C296" s="18">
        <v>0.54513888888888895</v>
      </c>
      <c r="D296" s="32">
        <v>10</v>
      </c>
      <c r="E296" s="32">
        <v>32843</v>
      </c>
      <c r="F296" s="15" t="e">
        <f t="shared" si="15"/>
        <v>#DIV/0!</v>
      </c>
    </row>
    <row r="297" spans="1:14" s="32" customFormat="1" x14ac:dyDescent="0.25">
      <c r="A297" s="29"/>
      <c r="B297" s="43"/>
      <c r="C297" s="18"/>
      <c r="F297" s="15"/>
    </row>
    <row r="298" spans="1:14" s="32" customFormat="1" x14ac:dyDescent="0.25">
      <c r="A298" s="29"/>
      <c r="B298" s="43"/>
      <c r="F298" s="15"/>
    </row>
    <row r="299" spans="1:14" s="2" customFormat="1" x14ac:dyDescent="0.25">
      <c r="A299" s="46"/>
      <c r="B299" s="47"/>
      <c r="D299" s="32"/>
      <c r="E299" s="32"/>
      <c r="F299" s="15"/>
    </row>
    <row r="300" spans="1:14" s="32" customFormat="1" x14ac:dyDescent="0.25">
      <c r="A300" s="29"/>
      <c r="B300" s="43"/>
      <c r="C300" s="2"/>
      <c r="D300" s="2"/>
      <c r="E300" s="45"/>
      <c r="F300" s="15"/>
      <c r="G300" s="2"/>
      <c r="H300" s="2"/>
      <c r="I300" s="2"/>
      <c r="J300" s="2"/>
      <c r="K300" s="2"/>
      <c r="L300" s="2"/>
      <c r="M300" s="2"/>
      <c r="N300" s="2"/>
    </row>
    <row r="301" spans="1:14" ht="15.75" thickBo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3" spans="1:14" ht="15.75" thickBot="1" x14ac:dyDescent="0.3"/>
    <row r="304" spans="1:14" x14ac:dyDescent="0.25">
      <c r="A304" s="19">
        <v>42496</v>
      </c>
      <c r="B304" s="32" t="s">
        <v>29</v>
      </c>
      <c r="C304" s="18">
        <v>0.39583333333333331</v>
      </c>
      <c r="D304" s="32">
        <v>10</v>
      </c>
      <c r="E304" s="32">
        <v>24625</v>
      </c>
      <c r="F304" s="15" t="e">
        <f>E304*$M$290</f>
        <v>#DIV/0!</v>
      </c>
      <c r="G304" s="32"/>
      <c r="H304" s="32"/>
      <c r="I304" s="32"/>
      <c r="J304" s="3" t="s">
        <v>0</v>
      </c>
      <c r="K304" s="4"/>
      <c r="L304" s="8" t="s">
        <v>1</v>
      </c>
      <c r="M304" s="8" t="s">
        <v>70</v>
      </c>
      <c r="N304" s="8"/>
    </row>
    <row r="305" spans="1:14" x14ac:dyDescent="0.25">
      <c r="A305" s="19">
        <v>42496</v>
      </c>
      <c r="B305" s="32" t="s">
        <v>30</v>
      </c>
      <c r="C305" s="18">
        <v>0.40625</v>
      </c>
      <c r="D305" s="32">
        <v>10</v>
      </c>
      <c r="E305" s="32">
        <v>25636</v>
      </c>
      <c r="F305" s="15" t="e">
        <f t="shared" ref="F305:F321" si="16">E305*$M$290</f>
        <v>#DIV/0!</v>
      </c>
      <c r="G305" s="32"/>
      <c r="H305" s="32"/>
      <c r="I305" s="32"/>
      <c r="J305" s="5"/>
      <c r="K305" s="1">
        <v>1</v>
      </c>
      <c r="L305" s="32"/>
      <c r="M305" s="9" t="e">
        <f>AVERAGE(L305:L314)</f>
        <v>#DIV/0!</v>
      </c>
      <c r="N305" s="9" t="s">
        <v>3</v>
      </c>
    </row>
    <row r="306" spans="1:14" x14ac:dyDescent="0.25">
      <c r="A306" s="19">
        <v>42496</v>
      </c>
      <c r="B306" s="32" t="s">
        <v>31</v>
      </c>
      <c r="C306" s="18">
        <v>0.41666666666666669</v>
      </c>
      <c r="D306" s="32">
        <v>10</v>
      </c>
      <c r="E306" s="32">
        <v>23933</v>
      </c>
      <c r="F306" s="15" t="e">
        <f t="shared" si="16"/>
        <v>#DIV/0!</v>
      </c>
      <c r="G306" s="32"/>
      <c r="H306" s="32"/>
      <c r="I306" s="32"/>
      <c r="J306" s="5"/>
      <c r="K306" s="1">
        <v>2</v>
      </c>
      <c r="L306" s="32"/>
      <c r="M306" s="9" t="e">
        <f>SQRT(COUNT(L305:L314)/(COUNT(L305:L314)-1))*STDEVP(L305:L314)</f>
        <v>#DIV/0!</v>
      </c>
      <c r="N306" s="9" t="s">
        <v>4</v>
      </c>
    </row>
    <row r="307" spans="1:14" x14ac:dyDescent="0.25">
      <c r="A307" s="19">
        <v>42496</v>
      </c>
      <c r="B307" s="32" t="s">
        <v>32</v>
      </c>
      <c r="C307" s="18">
        <v>0.42708333333333331</v>
      </c>
      <c r="D307" s="32">
        <v>10</v>
      </c>
      <c r="E307" s="32">
        <v>25416</v>
      </c>
      <c r="F307" s="15" t="e">
        <f t="shared" si="16"/>
        <v>#DIV/0!</v>
      </c>
      <c r="G307" s="32"/>
      <c r="H307" s="32"/>
      <c r="I307" s="32"/>
      <c r="J307" s="5" t="s">
        <v>5</v>
      </c>
      <c r="K307" s="1">
        <v>3</v>
      </c>
      <c r="L307" s="32"/>
      <c r="M307" s="9" t="e">
        <f>M306/M305</f>
        <v>#DIV/0!</v>
      </c>
      <c r="N307" s="9" t="s">
        <v>6</v>
      </c>
    </row>
    <row r="308" spans="1:14" x14ac:dyDescent="0.25">
      <c r="A308" s="19">
        <v>42496</v>
      </c>
      <c r="B308" s="32" t="s">
        <v>33</v>
      </c>
      <c r="C308" s="18">
        <v>0.43055555555555558</v>
      </c>
      <c r="D308" s="32">
        <v>10</v>
      </c>
      <c r="E308" s="32">
        <v>21822</v>
      </c>
      <c r="F308" s="15" t="e">
        <f t="shared" si="16"/>
        <v>#DIV/0!</v>
      </c>
      <c r="G308" s="32"/>
      <c r="H308" s="32"/>
      <c r="I308" s="32"/>
      <c r="J308" s="5"/>
      <c r="K308" s="1">
        <v>4</v>
      </c>
      <c r="L308" s="32"/>
      <c r="M308" s="9"/>
      <c r="N308" s="9"/>
    </row>
    <row r="309" spans="1:14" x14ac:dyDescent="0.25">
      <c r="A309" s="19">
        <v>42496</v>
      </c>
      <c r="B309" s="32" t="s">
        <v>27</v>
      </c>
      <c r="C309" s="18">
        <v>0.44791666666666669</v>
      </c>
      <c r="D309" s="32">
        <v>10</v>
      </c>
      <c r="E309" s="32">
        <v>26453</v>
      </c>
      <c r="F309" s="15" t="e">
        <f t="shared" si="16"/>
        <v>#DIV/0!</v>
      </c>
      <c r="G309" s="32"/>
      <c r="H309" s="32"/>
      <c r="I309" s="32"/>
      <c r="J309" s="5"/>
      <c r="K309" s="1">
        <v>5</v>
      </c>
      <c r="L309" s="32"/>
      <c r="M309" s="9" t="e">
        <f>J305/M305</f>
        <v>#DIV/0!</v>
      </c>
      <c r="N309" s="9" t="s">
        <v>7</v>
      </c>
    </row>
    <row r="310" spans="1:14" x14ac:dyDescent="0.25">
      <c r="A310" s="19">
        <v>42496</v>
      </c>
      <c r="B310" s="32" t="s">
        <v>36</v>
      </c>
      <c r="C310" s="18">
        <v>0.46875</v>
      </c>
      <c r="D310" s="32">
        <v>10</v>
      </c>
      <c r="E310" s="32">
        <v>34024</v>
      </c>
      <c r="F310" s="15" t="e">
        <f t="shared" si="16"/>
        <v>#DIV/0!</v>
      </c>
      <c r="G310" s="32"/>
      <c r="H310" s="32"/>
      <c r="I310" s="32"/>
      <c r="J310" s="5"/>
      <c r="K310" s="1">
        <v>6</v>
      </c>
      <c r="L310" s="32"/>
      <c r="M310" s="9"/>
      <c r="N310" s="9"/>
    </row>
    <row r="311" spans="1:14" x14ac:dyDescent="0.25">
      <c r="A311" s="19">
        <v>42496</v>
      </c>
      <c r="B311" s="32" t="s">
        <v>37</v>
      </c>
      <c r="C311" s="18">
        <v>0.47569444444444442</v>
      </c>
      <c r="D311" s="32">
        <v>10</v>
      </c>
      <c r="E311" s="32">
        <v>34664</v>
      </c>
      <c r="F311" s="15" t="e">
        <f t="shared" si="16"/>
        <v>#DIV/0!</v>
      </c>
      <c r="G311" s="32"/>
      <c r="H311" s="32"/>
      <c r="I311" s="32"/>
      <c r="J311" s="5"/>
      <c r="K311" s="1">
        <v>7</v>
      </c>
      <c r="L311" s="32"/>
      <c r="M311" s="9"/>
      <c r="N311" s="9"/>
    </row>
    <row r="312" spans="1:14" x14ac:dyDescent="0.25">
      <c r="A312" s="19">
        <v>42496</v>
      </c>
      <c r="B312" s="32" t="s">
        <v>37</v>
      </c>
      <c r="C312" s="18">
        <v>0.47569444444444442</v>
      </c>
      <c r="D312" s="32">
        <v>10</v>
      </c>
      <c r="E312" s="32">
        <v>39574</v>
      </c>
      <c r="F312" s="15" t="e">
        <f t="shared" si="16"/>
        <v>#DIV/0!</v>
      </c>
      <c r="G312" s="32"/>
      <c r="H312" s="32"/>
      <c r="I312" s="32"/>
      <c r="J312" s="5"/>
      <c r="K312" s="1">
        <v>8</v>
      </c>
      <c r="L312" s="32"/>
      <c r="M312" s="9"/>
      <c r="N312" s="9"/>
    </row>
    <row r="313" spans="1:14" x14ac:dyDescent="0.25">
      <c r="A313" s="19">
        <v>42496</v>
      </c>
      <c r="B313" s="32" t="s">
        <v>38</v>
      </c>
      <c r="C313" s="18">
        <v>0.48958333333333331</v>
      </c>
      <c r="D313" s="32">
        <v>10</v>
      </c>
      <c r="E313" s="32">
        <v>27171</v>
      </c>
      <c r="F313" s="15" t="e">
        <f t="shared" si="16"/>
        <v>#DIV/0!</v>
      </c>
      <c r="G313" s="32"/>
      <c r="H313" s="32"/>
      <c r="I313" s="32"/>
      <c r="J313" s="5"/>
      <c r="K313" s="1">
        <v>9</v>
      </c>
      <c r="L313" s="32"/>
      <c r="M313" s="9"/>
      <c r="N313" s="9"/>
    </row>
    <row r="314" spans="1:14" ht="15.75" thickBot="1" x14ac:dyDescent="0.3">
      <c r="A314" s="19">
        <v>42496</v>
      </c>
      <c r="B314" s="32" t="s">
        <v>17</v>
      </c>
      <c r="C314" s="18">
        <v>0.52777777777777779</v>
      </c>
      <c r="D314" s="32">
        <v>10</v>
      </c>
      <c r="E314" s="32">
        <v>26862</v>
      </c>
      <c r="F314" s="15" t="e">
        <f t="shared" si="16"/>
        <v>#DIV/0!</v>
      </c>
      <c r="G314" s="32"/>
      <c r="H314" s="32"/>
      <c r="I314" s="32"/>
      <c r="J314" s="6"/>
      <c r="K314" s="7">
        <v>10</v>
      </c>
      <c r="L314" s="10"/>
      <c r="M314" s="10"/>
      <c r="N314" s="10"/>
    </row>
    <row r="315" spans="1:14" x14ac:dyDescent="0.25">
      <c r="A315" s="19">
        <v>42496</v>
      </c>
      <c r="B315" s="43" t="s">
        <v>18</v>
      </c>
      <c r="C315" s="18">
        <v>0.54166666666666663</v>
      </c>
      <c r="D315" s="32">
        <v>10</v>
      </c>
      <c r="E315" s="32">
        <v>31668</v>
      </c>
      <c r="F315" s="15" t="e">
        <f t="shared" si="16"/>
        <v>#DIV/0!</v>
      </c>
      <c r="G315" s="32"/>
      <c r="H315" s="32"/>
      <c r="I315" s="32"/>
      <c r="J315" s="32"/>
      <c r="K315" s="32"/>
      <c r="L315" s="32"/>
      <c r="M315" s="32"/>
      <c r="N315" s="32"/>
    </row>
    <row r="316" spans="1:14" x14ac:dyDescent="0.25">
      <c r="A316" s="19">
        <v>42496</v>
      </c>
      <c r="B316" s="43" t="s">
        <v>19</v>
      </c>
      <c r="C316" s="18">
        <v>0.55902777777777779</v>
      </c>
      <c r="D316" s="32">
        <v>10</v>
      </c>
      <c r="E316" s="32">
        <v>30315</v>
      </c>
      <c r="F316" s="15" t="e">
        <f t="shared" si="16"/>
        <v>#DIV/0!</v>
      </c>
      <c r="G316" s="32"/>
      <c r="H316" s="32"/>
      <c r="I316" s="32"/>
      <c r="J316" s="32"/>
      <c r="K316" s="32"/>
      <c r="L316" s="32"/>
      <c r="M316" s="32"/>
      <c r="N316" s="32"/>
    </row>
    <row r="317" spans="1:14" x14ac:dyDescent="0.25">
      <c r="A317" s="19">
        <v>42496</v>
      </c>
      <c r="B317" s="43" t="s">
        <v>20</v>
      </c>
      <c r="C317" s="18">
        <v>0.57291666666666663</v>
      </c>
      <c r="D317" s="32">
        <v>10</v>
      </c>
      <c r="E317" s="32">
        <v>30188</v>
      </c>
      <c r="F317" s="15" t="e">
        <f t="shared" si="16"/>
        <v>#DIV/0!</v>
      </c>
      <c r="G317" s="32"/>
      <c r="H317" s="32"/>
      <c r="I317" s="32"/>
      <c r="J317" s="32"/>
      <c r="K317" s="32"/>
      <c r="L317" s="32"/>
      <c r="M317" s="32"/>
      <c r="N317" s="32"/>
    </row>
    <row r="318" spans="1:14" x14ac:dyDescent="0.25">
      <c r="A318" s="19">
        <v>42496</v>
      </c>
      <c r="B318" s="47" t="s">
        <v>21</v>
      </c>
      <c r="C318" s="78">
        <v>0.62152777777777779</v>
      </c>
      <c r="D318" s="32">
        <v>10</v>
      </c>
      <c r="E318" s="32">
        <v>27309</v>
      </c>
      <c r="F318" s="15" t="e">
        <f t="shared" si="16"/>
        <v>#DIV/0!</v>
      </c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19">
        <v>42496</v>
      </c>
      <c r="B319" s="43" t="s">
        <v>35</v>
      </c>
      <c r="C319" s="78">
        <v>0.64583333333333337</v>
      </c>
      <c r="D319" s="32">
        <v>10</v>
      </c>
      <c r="E319" s="45">
        <v>27721</v>
      </c>
      <c r="F319" s="15" t="e">
        <f t="shared" si="16"/>
        <v>#DIV/0!</v>
      </c>
      <c r="G319" s="2"/>
      <c r="H319" s="2"/>
      <c r="I319" s="2"/>
      <c r="J319" s="2"/>
      <c r="K319" s="2"/>
      <c r="L319" s="2"/>
      <c r="M319" s="2"/>
      <c r="N319" s="2"/>
    </row>
    <row r="320" spans="1:14" s="2" customFormat="1" x14ac:dyDescent="0.25">
      <c r="A320" s="77">
        <v>42496</v>
      </c>
      <c r="B320" s="30" t="s">
        <v>22</v>
      </c>
      <c r="C320" s="47">
        <v>0.65625</v>
      </c>
      <c r="D320" s="32">
        <v>10</v>
      </c>
      <c r="E320" s="30">
        <v>27538</v>
      </c>
      <c r="F320" s="30" t="e">
        <f t="shared" si="16"/>
        <v>#DIV/0!</v>
      </c>
      <c r="G320" s="30"/>
      <c r="H320" s="30"/>
      <c r="I320" s="30"/>
      <c r="J320" s="30"/>
      <c r="K320" s="30"/>
      <c r="L320" s="30"/>
      <c r="M320" s="30"/>
      <c r="N320" s="30"/>
    </row>
    <row r="321" spans="1:14" x14ac:dyDescent="0.25">
      <c r="A321" s="19">
        <v>42496</v>
      </c>
      <c r="B321" s="43" t="s">
        <v>22</v>
      </c>
      <c r="C321" s="18">
        <v>0.65625</v>
      </c>
      <c r="D321" s="32">
        <v>10</v>
      </c>
      <c r="E321" s="37">
        <v>27330</v>
      </c>
      <c r="F321" s="15" t="e">
        <f t="shared" si="16"/>
        <v>#DIV/0!</v>
      </c>
    </row>
    <row r="322" spans="1:14" s="13" customFormat="1" ht="15.75" thickBot="1" x14ac:dyDescent="0.3">
      <c r="A322" s="35"/>
      <c r="B322" s="79"/>
      <c r="E322" s="38"/>
      <c r="F322" s="16"/>
    </row>
    <row r="323" spans="1:14" s="32" customFormat="1" x14ac:dyDescent="0.25">
      <c r="A323" s="19"/>
      <c r="B323" s="43"/>
      <c r="E323" s="37"/>
      <c r="F323" s="15"/>
    </row>
    <row r="324" spans="1:14" s="32" customFormat="1" x14ac:dyDescent="0.25">
      <c r="A324" s="19"/>
      <c r="B324" s="43"/>
      <c r="E324" s="37"/>
      <c r="F324" s="15"/>
    </row>
    <row r="325" spans="1:14" ht="15.75" thickBot="1" x14ac:dyDescent="0.3"/>
    <row r="326" spans="1:14" x14ac:dyDescent="0.25">
      <c r="A326" s="19">
        <v>42577</v>
      </c>
      <c r="B326" s="32" t="s">
        <v>36</v>
      </c>
      <c r="C326" s="18">
        <v>0.45833333333333331</v>
      </c>
      <c r="D326" s="32">
        <v>10</v>
      </c>
      <c r="E326" s="32">
        <v>21426</v>
      </c>
      <c r="F326" s="15" t="e">
        <f>E326*$M$290</f>
        <v>#DIV/0!</v>
      </c>
      <c r="G326" s="32"/>
      <c r="H326" s="32"/>
      <c r="I326" s="32"/>
      <c r="J326" s="3" t="s">
        <v>0</v>
      </c>
      <c r="K326" s="4"/>
      <c r="L326" s="8" t="s">
        <v>1</v>
      </c>
      <c r="M326" s="8" t="s">
        <v>70</v>
      </c>
      <c r="N326" s="8"/>
    </row>
    <row r="327" spans="1:14" x14ac:dyDescent="0.25">
      <c r="A327" s="19">
        <v>42577</v>
      </c>
      <c r="B327" s="32" t="s">
        <v>37</v>
      </c>
      <c r="C327" s="18">
        <v>0.47222222222222227</v>
      </c>
      <c r="D327" s="32">
        <v>10</v>
      </c>
      <c r="E327" s="32">
        <v>58351</v>
      </c>
      <c r="F327" s="15" t="e">
        <f t="shared" ref="F327:F336" si="17">E327*$M$290</f>
        <v>#DIV/0!</v>
      </c>
      <c r="G327" s="32"/>
      <c r="H327" s="32"/>
      <c r="I327" s="32"/>
      <c r="J327" s="5"/>
      <c r="K327" s="1">
        <v>1</v>
      </c>
      <c r="L327" s="32"/>
      <c r="M327" s="9" t="e">
        <f>AVERAGE(L327:L336)</f>
        <v>#DIV/0!</v>
      </c>
      <c r="N327" s="9" t="s">
        <v>3</v>
      </c>
    </row>
    <row r="328" spans="1:14" x14ac:dyDescent="0.25">
      <c r="A328" s="19">
        <v>42577</v>
      </c>
      <c r="B328" s="32" t="s">
        <v>38</v>
      </c>
      <c r="C328" s="18">
        <v>0.4826388888888889</v>
      </c>
      <c r="D328" s="32">
        <v>10</v>
      </c>
      <c r="E328" s="32">
        <v>59200</v>
      </c>
      <c r="F328" s="15" t="e">
        <f t="shared" si="17"/>
        <v>#DIV/0!</v>
      </c>
      <c r="G328" s="32"/>
      <c r="H328" s="32"/>
      <c r="I328" s="32"/>
      <c r="J328" s="5"/>
      <c r="K328" s="1">
        <v>2</v>
      </c>
      <c r="L328" s="32"/>
      <c r="M328" s="9" t="e">
        <f>SQRT(COUNT(L327:L336)/(COUNT(L327:L336)-1))*STDEVP(L327:L336)</f>
        <v>#DIV/0!</v>
      </c>
      <c r="N328" s="9" t="s">
        <v>4</v>
      </c>
    </row>
    <row r="329" spans="1:14" x14ac:dyDescent="0.25">
      <c r="A329" s="19">
        <v>42577</v>
      </c>
      <c r="B329" s="32" t="s">
        <v>20</v>
      </c>
      <c r="C329" s="18">
        <v>0.52083333333333337</v>
      </c>
      <c r="D329" s="32">
        <v>10</v>
      </c>
      <c r="E329" s="32">
        <v>22182</v>
      </c>
      <c r="F329" s="15" t="e">
        <f t="shared" si="17"/>
        <v>#DIV/0!</v>
      </c>
      <c r="G329" s="32"/>
      <c r="H329" s="32"/>
      <c r="I329" s="32"/>
      <c r="J329" s="5" t="s">
        <v>5</v>
      </c>
      <c r="K329" s="1">
        <v>3</v>
      </c>
      <c r="L329" s="32"/>
      <c r="M329" s="9" t="e">
        <f>M328/M327</f>
        <v>#DIV/0!</v>
      </c>
      <c r="N329" s="9" t="s">
        <v>6</v>
      </c>
    </row>
    <row r="330" spans="1:14" x14ac:dyDescent="0.25">
      <c r="A330" s="19">
        <v>42577</v>
      </c>
      <c r="B330" s="32" t="s">
        <v>17</v>
      </c>
      <c r="C330" s="18">
        <v>0.54861111111111105</v>
      </c>
      <c r="D330" s="32">
        <v>10</v>
      </c>
      <c r="E330" s="32">
        <v>17180</v>
      </c>
      <c r="F330" s="15" t="e">
        <f t="shared" si="17"/>
        <v>#DIV/0!</v>
      </c>
      <c r="G330" s="32"/>
      <c r="H330" s="32"/>
      <c r="I330" s="32"/>
      <c r="J330" s="5"/>
      <c r="K330" s="1">
        <v>4</v>
      </c>
      <c r="L330" s="32"/>
      <c r="M330" s="9"/>
      <c r="N330" s="9"/>
    </row>
    <row r="331" spans="1:14" x14ac:dyDescent="0.25">
      <c r="A331" s="19">
        <v>42577</v>
      </c>
      <c r="B331" s="32" t="s">
        <v>18</v>
      </c>
      <c r="C331" s="18">
        <v>0.58333333333333337</v>
      </c>
      <c r="D331" s="32">
        <v>10</v>
      </c>
      <c r="E331" s="32">
        <v>20464</v>
      </c>
      <c r="F331" s="15" t="e">
        <f t="shared" si="17"/>
        <v>#DIV/0!</v>
      </c>
      <c r="G331" s="32"/>
      <c r="H331" s="32"/>
      <c r="I331" s="32"/>
      <c r="J331" s="5"/>
      <c r="K331" s="1">
        <v>5</v>
      </c>
      <c r="L331" s="32"/>
      <c r="M331" s="9" t="e">
        <f>J327/M327</f>
        <v>#DIV/0!</v>
      </c>
      <c r="N331" s="9" t="s">
        <v>7</v>
      </c>
    </row>
    <row r="332" spans="1:14" x14ac:dyDescent="0.25">
      <c r="A332" s="19">
        <v>42577</v>
      </c>
      <c r="B332" s="32" t="s">
        <v>19</v>
      </c>
      <c r="C332" s="18">
        <v>0.59375</v>
      </c>
      <c r="D332" s="32">
        <v>10</v>
      </c>
      <c r="E332" s="32">
        <v>23639</v>
      </c>
      <c r="F332" s="15" t="e">
        <f t="shared" si="17"/>
        <v>#DIV/0!</v>
      </c>
      <c r="G332" s="32"/>
      <c r="H332" s="32"/>
      <c r="I332" s="32"/>
      <c r="J332" s="5"/>
      <c r="K332" s="1">
        <v>6</v>
      </c>
      <c r="L332" s="32"/>
      <c r="M332" s="9"/>
      <c r="N332" s="9"/>
    </row>
    <row r="333" spans="1:14" x14ac:dyDescent="0.25">
      <c r="A333" s="19">
        <v>42577</v>
      </c>
      <c r="B333" s="32" t="s">
        <v>21</v>
      </c>
      <c r="C333" s="18">
        <v>0.63541666666666663</v>
      </c>
      <c r="D333" s="32">
        <v>10</v>
      </c>
      <c r="E333" s="32">
        <v>23875</v>
      </c>
      <c r="F333" s="15" t="e">
        <f t="shared" si="17"/>
        <v>#DIV/0!</v>
      </c>
      <c r="G333" s="32"/>
      <c r="H333" s="32"/>
      <c r="I333" s="32"/>
      <c r="J333" s="5"/>
      <c r="K333" s="1">
        <v>7</v>
      </c>
      <c r="L333" s="32"/>
      <c r="M333" s="9"/>
      <c r="N333" s="9"/>
    </row>
    <row r="334" spans="1:14" x14ac:dyDescent="0.25">
      <c r="A334" s="19">
        <v>42577</v>
      </c>
      <c r="B334" s="32" t="s">
        <v>21</v>
      </c>
      <c r="C334" s="18">
        <v>0.65625</v>
      </c>
      <c r="D334" s="32">
        <v>10</v>
      </c>
      <c r="E334" s="32">
        <v>28976</v>
      </c>
      <c r="F334" s="15" t="e">
        <f t="shared" si="17"/>
        <v>#DIV/0!</v>
      </c>
      <c r="G334" s="32"/>
      <c r="H334" s="32"/>
      <c r="I334" s="32"/>
      <c r="J334" s="5"/>
      <c r="K334" s="1">
        <v>8</v>
      </c>
      <c r="L334" s="32"/>
      <c r="M334" s="9"/>
      <c r="N334" s="9"/>
    </row>
    <row r="335" spans="1:14" x14ac:dyDescent="0.25">
      <c r="A335" s="19">
        <v>42577</v>
      </c>
      <c r="B335" s="32" t="s">
        <v>22</v>
      </c>
      <c r="C335" s="18">
        <v>0.66666666666666663</v>
      </c>
      <c r="D335" s="32">
        <v>10</v>
      </c>
      <c r="E335" s="32">
        <v>17160</v>
      </c>
      <c r="F335" s="15" t="e">
        <f t="shared" si="17"/>
        <v>#DIV/0!</v>
      </c>
      <c r="G335" s="32"/>
      <c r="H335" s="32"/>
      <c r="I335" s="32"/>
      <c r="J335" s="5"/>
      <c r="K335" s="1">
        <v>9</v>
      </c>
      <c r="L335" s="32"/>
      <c r="M335" s="9"/>
      <c r="N335" s="9"/>
    </row>
    <row r="336" spans="1:14" ht="15.75" thickBot="1" x14ac:dyDescent="0.3">
      <c r="A336" s="19">
        <v>42577</v>
      </c>
      <c r="B336" s="32" t="s">
        <v>22</v>
      </c>
      <c r="C336" s="18">
        <v>0.66666666666666663</v>
      </c>
      <c r="D336" s="32">
        <v>10</v>
      </c>
      <c r="E336" s="32">
        <v>17012</v>
      </c>
      <c r="F336" s="15" t="e">
        <f t="shared" si="17"/>
        <v>#DIV/0!</v>
      </c>
      <c r="G336" s="32"/>
      <c r="H336" s="32"/>
      <c r="I336" s="32"/>
      <c r="J336" s="6"/>
      <c r="K336" s="7">
        <v>10</v>
      </c>
      <c r="L336" s="10"/>
      <c r="M336" s="10"/>
      <c r="N336" s="10"/>
    </row>
    <row r="337" spans="1:14" x14ac:dyDescent="0.25">
      <c r="A337" s="29"/>
      <c r="B337" s="43"/>
      <c r="C337" s="18"/>
      <c r="D337" s="32"/>
      <c r="E337" s="32"/>
      <c r="G337" s="32"/>
      <c r="H337" s="32"/>
      <c r="I337" s="32"/>
      <c r="J337" s="32"/>
      <c r="K337" s="32"/>
      <c r="L337" s="32"/>
      <c r="M337" s="32"/>
      <c r="N337" s="32"/>
    </row>
    <row r="338" spans="1:14" x14ac:dyDescent="0.25">
      <c r="A338" s="29"/>
      <c r="B338" s="43"/>
      <c r="C338" s="18"/>
      <c r="D338" s="32"/>
      <c r="E338" s="32"/>
      <c r="G338" s="32"/>
      <c r="H338" s="32"/>
      <c r="I338" s="32"/>
      <c r="J338" s="32"/>
      <c r="K338" s="32"/>
      <c r="L338" s="32"/>
      <c r="M338" s="32"/>
      <c r="N338" s="32"/>
    </row>
    <row r="339" spans="1:14" x14ac:dyDescent="0.25">
      <c r="A339" s="29"/>
      <c r="B339" s="43"/>
      <c r="C339" s="32"/>
      <c r="D339" s="32"/>
      <c r="E339" s="32"/>
      <c r="G339" s="32"/>
      <c r="H339" s="32"/>
      <c r="I339" s="32"/>
      <c r="J339" s="32"/>
      <c r="K339" s="32"/>
      <c r="L339" s="32"/>
      <c r="M339" s="32"/>
      <c r="N339" s="32"/>
    </row>
    <row r="340" spans="1:14" x14ac:dyDescent="0.25">
      <c r="A340" s="46"/>
      <c r="B340" s="47"/>
      <c r="C340" s="2"/>
      <c r="D340" s="32"/>
      <c r="E340" s="3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9"/>
      <c r="B341" s="43"/>
      <c r="C341" s="2"/>
      <c r="D341" s="2"/>
      <c r="E341" s="45"/>
      <c r="G341" s="2"/>
      <c r="H341" s="2"/>
      <c r="I341" s="2"/>
      <c r="J341" s="2"/>
      <c r="K341" s="2"/>
      <c r="L341" s="2"/>
      <c r="M341" s="2"/>
      <c r="N341" s="2"/>
    </row>
    <row r="342" spans="1:14" ht="15.75" thickBo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87" workbookViewId="0">
      <selection activeCell="K108" sqref="K108"/>
    </sheetView>
  </sheetViews>
  <sheetFormatPr defaultRowHeight="15" x14ac:dyDescent="0.25"/>
  <cols>
    <col min="1" max="1" width="17.42578125" customWidth="1"/>
    <col min="2" max="2" width="11.5703125" bestFit="1" customWidth="1"/>
    <col min="3" max="3" width="13.28515625" customWidth="1"/>
    <col min="4" max="4" width="14.28515625" customWidth="1"/>
    <col min="5" max="5" width="12.7109375" bestFit="1" customWidth="1"/>
  </cols>
  <sheetData>
    <row r="1" spans="1:6" ht="15.75" thickBot="1" x14ac:dyDescent="0.3">
      <c r="A1" s="39" t="s">
        <v>80</v>
      </c>
      <c r="B1" s="40"/>
      <c r="C1" s="11"/>
      <c r="D1" s="41" t="s">
        <v>74</v>
      </c>
      <c r="E1" s="42">
        <v>22.5</v>
      </c>
      <c r="F1" s="32"/>
    </row>
    <row r="2" spans="1:6" x14ac:dyDescent="0.25">
      <c r="A2" s="32" t="s">
        <v>75</v>
      </c>
      <c r="B2" s="37">
        <v>25317600</v>
      </c>
      <c r="C2" s="32"/>
      <c r="D2" s="41" t="s">
        <v>76</v>
      </c>
      <c r="E2" s="32">
        <v>1005</v>
      </c>
      <c r="F2" s="32"/>
    </row>
    <row r="3" spans="1:6" x14ac:dyDescent="0.25">
      <c r="A3" s="32" t="s">
        <v>75</v>
      </c>
      <c r="B3" s="37">
        <v>26729900</v>
      </c>
      <c r="C3" s="32"/>
      <c r="D3" s="32"/>
      <c r="E3" s="32"/>
      <c r="F3" s="32"/>
    </row>
    <row r="4" spans="1:6" x14ac:dyDescent="0.25">
      <c r="A4" s="32" t="s">
        <v>75</v>
      </c>
      <c r="B4" s="37">
        <v>26971100</v>
      </c>
      <c r="C4" s="32"/>
      <c r="D4" s="32"/>
      <c r="E4" s="32"/>
      <c r="F4" s="32"/>
    </row>
    <row r="5" spans="1:6" x14ac:dyDescent="0.25">
      <c r="A5" s="32" t="s">
        <v>77</v>
      </c>
      <c r="B5" s="37">
        <v>35677</v>
      </c>
      <c r="C5" s="32">
        <f>B5/1000</f>
        <v>35.677</v>
      </c>
      <c r="D5" s="32" t="s">
        <v>78</v>
      </c>
      <c r="E5" s="32"/>
      <c r="F5" s="32"/>
    </row>
    <row r="6" spans="1:6" x14ac:dyDescent="0.25">
      <c r="A6" s="32" t="s">
        <v>77</v>
      </c>
      <c r="B6" s="37">
        <v>35683</v>
      </c>
      <c r="C6" s="32">
        <f t="shared" ref="C6:C7" si="0">B6/1000</f>
        <v>35.683</v>
      </c>
      <c r="D6" s="32" t="s">
        <v>78</v>
      </c>
      <c r="E6" s="32"/>
      <c r="F6" s="32"/>
    </row>
    <row r="7" spans="1:6" x14ac:dyDescent="0.25">
      <c r="A7" s="32" t="s">
        <v>77</v>
      </c>
      <c r="B7" s="37">
        <v>35493</v>
      </c>
      <c r="C7" s="32">
        <f t="shared" si="0"/>
        <v>35.493000000000002</v>
      </c>
      <c r="D7" s="32" t="s">
        <v>78</v>
      </c>
      <c r="E7" s="32"/>
      <c r="F7" s="32"/>
    </row>
    <row r="8" spans="1:6" x14ac:dyDescent="0.25">
      <c r="A8" s="32" t="s">
        <v>79</v>
      </c>
      <c r="B8" s="37">
        <v>93881</v>
      </c>
      <c r="C8" s="32"/>
      <c r="D8" s="32"/>
      <c r="E8" s="32"/>
      <c r="F8" s="32"/>
    </row>
    <row r="9" spans="1:6" x14ac:dyDescent="0.25">
      <c r="A9" s="32" t="s">
        <v>79</v>
      </c>
      <c r="B9" s="37">
        <v>94043</v>
      </c>
      <c r="C9" s="32"/>
      <c r="D9" s="32"/>
      <c r="E9" s="32"/>
      <c r="F9" s="32"/>
    </row>
    <row r="10" spans="1:6" x14ac:dyDescent="0.25">
      <c r="A10" s="32" t="s">
        <v>79</v>
      </c>
      <c r="B10" s="37">
        <v>92217</v>
      </c>
      <c r="C10" s="32"/>
      <c r="D10" s="32"/>
      <c r="E10" s="32"/>
      <c r="F10" s="32"/>
    </row>
    <row r="11" spans="1:6" x14ac:dyDescent="0.25">
      <c r="A11" s="32"/>
      <c r="B11" s="32"/>
      <c r="C11" s="32"/>
      <c r="D11" s="32"/>
      <c r="E11" s="32"/>
      <c r="F11" s="32"/>
    </row>
    <row r="13" spans="1:6" x14ac:dyDescent="0.25">
      <c r="B13" s="15"/>
      <c r="C13" s="15"/>
      <c r="D13" s="15"/>
      <c r="E13" s="15"/>
    </row>
    <row r="14" spans="1:6" x14ac:dyDescent="0.25">
      <c r="B14" s="32"/>
      <c r="C14" s="32"/>
      <c r="D14" s="32"/>
      <c r="E14" s="15"/>
    </row>
    <row r="15" spans="1:6" ht="15.75" thickBot="1" x14ac:dyDescent="0.3">
      <c r="A15" s="39" t="s">
        <v>81</v>
      </c>
      <c r="B15" s="40"/>
      <c r="C15" s="11"/>
      <c r="D15" s="41" t="s">
        <v>74</v>
      </c>
      <c r="E15" s="42">
        <v>22.5</v>
      </c>
    </row>
    <row r="16" spans="1:6" x14ac:dyDescent="0.25">
      <c r="A16" s="32" t="s">
        <v>75</v>
      </c>
      <c r="B16" s="37">
        <v>25317600</v>
      </c>
      <c r="C16" s="32"/>
      <c r="D16" s="41" t="s">
        <v>76</v>
      </c>
      <c r="E16" s="32">
        <v>1005</v>
      </c>
    </row>
    <row r="17" spans="1:5" x14ac:dyDescent="0.25">
      <c r="A17" s="32" t="s">
        <v>75</v>
      </c>
      <c r="B17" s="37">
        <v>26729900</v>
      </c>
      <c r="C17" s="32"/>
      <c r="D17" s="32"/>
      <c r="E17" s="32"/>
    </row>
    <row r="18" spans="1:5" x14ac:dyDescent="0.25">
      <c r="A18" s="32" t="s">
        <v>75</v>
      </c>
      <c r="B18" s="37">
        <v>26971100</v>
      </c>
      <c r="C18" s="32"/>
      <c r="D18" s="32"/>
      <c r="E18" s="32"/>
    </row>
    <row r="19" spans="1:5" x14ac:dyDescent="0.25">
      <c r="A19" s="32" t="s">
        <v>77</v>
      </c>
      <c r="B19" s="37">
        <v>35677</v>
      </c>
      <c r="C19" s="32">
        <f>B19/1000</f>
        <v>35.677</v>
      </c>
      <c r="D19" s="32" t="s">
        <v>78</v>
      </c>
      <c r="E19" s="32"/>
    </row>
    <row r="20" spans="1:5" x14ac:dyDescent="0.25">
      <c r="A20" s="32" t="s">
        <v>77</v>
      </c>
      <c r="B20" s="37">
        <v>35683</v>
      </c>
      <c r="C20" s="32">
        <f t="shared" ref="C20:C21" si="1">B20/1000</f>
        <v>35.683</v>
      </c>
      <c r="D20" s="32" t="s">
        <v>78</v>
      </c>
      <c r="E20" s="32"/>
    </row>
    <row r="21" spans="1:5" x14ac:dyDescent="0.25">
      <c r="A21" s="32" t="s">
        <v>77</v>
      </c>
      <c r="B21" s="37">
        <v>35493</v>
      </c>
      <c r="C21" s="32">
        <f t="shared" si="1"/>
        <v>35.493000000000002</v>
      </c>
      <c r="D21" s="32" t="s">
        <v>78</v>
      </c>
      <c r="E21" s="32"/>
    </row>
    <row r="22" spans="1:5" x14ac:dyDescent="0.25">
      <c r="A22" s="32" t="s">
        <v>79</v>
      </c>
      <c r="B22" s="37">
        <v>93881</v>
      </c>
      <c r="C22" s="32"/>
      <c r="D22" s="32"/>
      <c r="E22" s="32"/>
    </row>
    <row r="23" spans="1:5" x14ac:dyDescent="0.25">
      <c r="A23" s="32" t="s">
        <v>79</v>
      </c>
      <c r="B23" s="37">
        <v>94043</v>
      </c>
      <c r="C23" s="32"/>
      <c r="D23" s="32"/>
      <c r="E23" s="32"/>
    </row>
    <row r="24" spans="1:5" x14ac:dyDescent="0.25">
      <c r="A24" s="32" t="s">
        <v>79</v>
      </c>
      <c r="B24" s="37">
        <v>92217</v>
      </c>
      <c r="C24" s="32"/>
      <c r="D24" s="32"/>
      <c r="E24" s="32"/>
    </row>
    <row r="29" spans="1:5" x14ac:dyDescent="0.25">
      <c r="A29" s="24" t="s">
        <v>82</v>
      </c>
      <c r="B29" s="40"/>
      <c r="C29" s="11"/>
      <c r="D29" s="41" t="s">
        <v>74</v>
      </c>
      <c r="E29" s="42">
        <v>21</v>
      </c>
    </row>
    <row r="30" spans="1:5" x14ac:dyDescent="0.25">
      <c r="A30" s="32" t="s">
        <v>75</v>
      </c>
      <c r="B30" s="37">
        <v>24017400</v>
      </c>
      <c r="C30" s="32"/>
      <c r="D30" s="41" t="s">
        <v>76</v>
      </c>
      <c r="E30" s="32">
        <v>1009</v>
      </c>
    </row>
    <row r="31" spans="1:5" x14ac:dyDescent="0.25">
      <c r="A31" s="32" t="s">
        <v>75</v>
      </c>
      <c r="B31" s="37">
        <v>26041300</v>
      </c>
      <c r="C31" s="32"/>
      <c r="D31" s="32"/>
      <c r="E31" s="32"/>
    </row>
    <row r="32" spans="1:5" x14ac:dyDescent="0.25">
      <c r="A32" s="32" t="s">
        <v>75</v>
      </c>
      <c r="B32" s="37">
        <v>25925100</v>
      </c>
      <c r="C32" s="32"/>
      <c r="D32" s="32"/>
      <c r="E32" s="32"/>
    </row>
    <row r="33" spans="1:5" x14ac:dyDescent="0.25">
      <c r="A33" s="32" t="s">
        <v>77</v>
      </c>
      <c r="B33" s="37">
        <v>83038</v>
      </c>
      <c r="C33" s="32">
        <f>B33/1000</f>
        <v>83.037999999999997</v>
      </c>
      <c r="D33" s="32" t="s">
        <v>78</v>
      </c>
      <c r="E33" s="32"/>
    </row>
    <row r="34" spans="1:5" x14ac:dyDescent="0.25">
      <c r="A34" s="32" t="s">
        <v>77</v>
      </c>
      <c r="B34" s="37">
        <v>53051</v>
      </c>
      <c r="C34" s="32">
        <f t="shared" ref="C34:C35" si="2">B34/1000</f>
        <v>53.051000000000002</v>
      </c>
      <c r="D34" s="32" t="s">
        <v>78</v>
      </c>
      <c r="E34" s="32"/>
    </row>
    <row r="35" spans="1:5" x14ac:dyDescent="0.25">
      <c r="A35" s="32" t="s">
        <v>77</v>
      </c>
      <c r="B35" s="37">
        <v>46879</v>
      </c>
      <c r="C35" s="32">
        <f t="shared" si="2"/>
        <v>46.878999999999998</v>
      </c>
      <c r="D35" s="32" t="s">
        <v>78</v>
      </c>
      <c r="E35" s="32"/>
    </row>
    <row r="36" spans="1:5" x14ac:dyDescent="0.25">
      <c r="A36" s="32" t="s">
        <v>79</v>
      </c>
      <c r="B36" s="37">
        <v>93884</v>
      </c>
      <c r="C36" s="32"/>
      <c r="D36" s="32"/>
      <c r="E36" s="32"/>
    </row>
    <row r="37" spans="1:5" x14ac:dyDescent="0.25">
      <c r="A37" s="32" t="s">
        <v>79</v>
      </c>
      <c r="B37" s="37">
        <v>99104</v>
      </c>
      <c r="C37" s="32"/>
      <c r="D37" s="32"/>
      <c r="E37" s="32"/>
    </row>
    <row r="38" spans="1:5" x14ac:dyDescent="0.25">
      <c r="A38" s="32" t="s">
        <v>79</v>
      </c>
      <c r="B38" s="37">
        <v>98330</v>
      </c>
      <c r="C38" s="32"/>
      <c r="D38" s="32"/>
      <c r="E38" s="32"/>
    </row>
    <row r="43" spans="1:5" x14ac:dyDescent="0.25">
      <c r="A43" s="24" t="s">
        <v>46</v>
      </c>
      <c r="B43" s="40"/>
      <c r="C43" s="11"/>
      <c r="D43" s="41" t="s">
        <v>74</v>
      </c>
      <c r="E43" s="42">
        <v>22</v>
      </c>
    </row>
    <row r="44" spans="1:5" x14ac:dyDescent="0.25">
      <c r="A44" s="32" t="s">
        <v>75</v>
      </c>
      <c r="B44" s="37">
        <v>26854500</v>
      </c>
      <c r="C44" s="32"/>
      <c r="D44" s="41" t="s">
        <v>76</v>
      </c>
      <c r="E44" s="32">
        <v>1007</v>
      </c>
    </row>
    <row r="45" spans="1:5" x14ac:dyDescent="0.25">
      <c r="A45" s="32" t="s">
        <v>75</v>
      </c>
      <c r="B45" s="37">
        <v>25104100</v>
      </c>
      <c r="C45" s="32"/>
      <c r="D45" s="32"/>
      <c r="E45" s="32"/>
    </row>
    <row r="46" spans="1:5" x14ac:dyDescent="0.25">
      <c r="A46" s="32" t="s">
        <v>75</v>
      </c>
      <c r="B46" s="37">
        <v>25360200</v>
      </c>
      <c r="C46" s="32"/>
      <c r="D46" s="32"/>
      <c r="E46" s="32"/>
    </row>
    <row r="47" spans="1:5" x14ac:dyDescent="0.25">
      <c r="A47" s="32" t="s">
        <v>77</v>
      </c>
      <c r="B47" s="37">
        <v>63525</v>
      </c>
      <c r="C47" s="32">
        <f>B47/1000</f>
        <v>63.524999999999999</v>
      </c>
      <c r="D47" s="32" t="s">
        <v>78</v>
      </c>
      <c r="E47" s="32"/>
    </row>
    <row r="48" spans="1:5" x14ac:dyDescent="0.25">
      <c r="A48" s="32" t="s">
        <v>77</v>
      </c>
      <c r="B48" s="37">
        <v>64943</v>
      </c>
      <c r="C48" s="32">
        <f t="shared" ref="C48:C49" si="3">B48/1000</f>
        <v>64.942999999999998</v>
      </c>
      <c r="D48" s="32" t="s">
        <v>78</v>
      </c>
      <c r="E48" s="32"/>
    </row>
    <row r="49" spans="1:5" x14ac:dyDescent="0.25">
      <c r="A49" s="32" t="s">
        <v>77</v>
      </c>
      <c r="B49" s="37">
        <v>67034</v>
      </c>
      <c r="C49" s="32">
        <f t="shared" si="3"/>
        <v>67.034000000000006</v>
      </c>
      <c r="D49" s="32" t="s">
        <v>78</v>
      </c>
      <c r="E49" s="32"/>
    </row>
    <row r="50" spans="1:5" x14ac:dyDescent="0.25">
      <c r="A50" s="32" t="s">
        <v>79</v>
      </c>
      <c r="B50" s="37">
        <v>92135</v>
      </c>
      <c r="C50" s="32"/>
      <c r="D50" s="32"/>
      <c r="E50" s="32"/>
    </row>
    <row r="51" spans="1:5" x14ac:dyDescent="0.25">
      <c r="A51" s="32" t="s">
        <v>79</v>
      </c>
      <c r="B51" s="37">
        <v>104020</v>
      </c>
      <c r="C51" s="32"/>
      <c r="D51" s="32"/>
      <c r="E51" s="32"/>
    </row>
    <row r="52" spans="1:5" x14ac:dyDescent="0.25">
      <c r="A52" s="32" t="s">
        <v>79</v>
      </c>
      <c r="B52" s="37">
        <v>103512</v>
      </c>
      <c r="C52" s="32"/>
      <c r="D52" s="32"/>
      <c r="E52" s="32"/>
    </row>
    <row r="53" spans="1:5" x14ac:dyDescent="0.25">
      <c r="A53" s="32"/>
      <c r="B53" s="37"/>
      <c r="C53" s="32"/>
      <c r="D53" s="32"/>
      <c r="E53" s="32"/>
    </row>
    <row r="54" spans="1:5" x14ac:dyDescent="0.25">
      <c r="A54" s="32"/>
      <c r="B54" s="37"/>
      <c r="C54" s="32"/>
      <c r="D54" s="32"/>
      <c r="E54" s="32"/>
    </row>
    <row r="56" spans="1:5" x14ac:dyDescent="0.25">
      <c r="A56" s="24" t="s">
        <v>59</v>
      </c>
      <c r="B56" s="40"/>
      <c r="C56" s="11"/>
      <c r="D56" s="41" t="s">
        <v>74</v>
      </c>
      <c r="E56" s="42">
        <v>22</v>
      </c>
    </row>
    <row r="57" spans="1:5" x14ac:dyDescent="0.25">
      <c r="A57" s="32" t="s">
        <v>75</v>
      </c>
      <c r="B57" s="37">
        <v>26854500</v>
      </c>
      <c r="C57" s="32"/>
      <c r="D57" s="41" t="s">
        <v>76</v>
      </c>
      <c r="E57" s="32">
        <v>1007</v>
      </c>
    </row>
    <row r="58" spans="1:5" x14ac:dyDescent="0.25">
      <c r="A58" s="32" t="s">
        <v>75</v>
      </c>
      <c r="B58" s="37">
        <v>25104100</v>
      </c>
      <c r="C58" s="32"/>
      <c r="D58" s="32"/>
      <c r="E58" s="32"/>
    </row>
    <row r="59" spans="1:5" x14ac:dyDescent="0.25">
      <c r="A59" s="32" t="s">
        <v>75</v>
      </c>
      <c r="B59" s="37">
        <v>25360200</v>
      </c>
      <c r="C59" s="32"/>
      <c r="D59" s="32"/>
      <c r="E59" s="32"/>
    </row>
    <row r="60" spans="1:5" x14ac:dyDescent="0.25">
      <c r="A60" s="32" t="s">
        <v>77</v>
      </c>
      <c r="B60" s="37">
        <v>63525</v>
      </c>
      <c r="C60" s="32">
        <f>B60/1000</f>
        <v>63.524999999999999</v>
      </c>
      <c r="D60" s="32" t="s">
        <v>78</v>
      </c>
      <c r="E60" s="32"/>
    </row>
    <row r="61" spans="1:5" x14ac:dyDescent="0.25">
      <c r="A61" s="32" t="s">
        <v>77</v>
      </c>
      <c r="B61" s="37">
        <v>64943</v>
      </c>
      <c r="C61" s="32">
        <f t="shared" ref="C61:C62" si="4">B61/1000</f>
        <v>64.942999999999998</v>
      </c>
      <c r="D61" s="32" t="s">
        <v>78</v>
      </c>
      <c r="E61" s="32"/>
    </row>
    <row r="62" spans="1:5" x14ac:dyDescent="0.25">
      <c r="A62" s="32" t="s">
        <v>77</v>
      </c>
      <c r="B62" s="37">
        <v>67034</v>
      </c>
      <c r="C62" s="32">
        <f t="shared" si="4"/>
        <v>67.034000000000006</v>
      </c>
      <c r="D62" s="32" t="s">
        <v>78</v>
      </c>
      <c r="E62" s="32"/>
    </row>
    <row r="63" spans="1:5" x14ac:dyDescent="0.25">
      <c r="A63" s="32" t="s">
        <v>79</v>
      </c>
      <c r="B63" s="37">
        <v>92135</v>
      </c>
      <c r="C63" s="32"/>
      <c r="D63" s="32"/>
      <c r="E63" s="32"/>
    </row>
    <row r="64" spans="1:5" x14ac:dyDescent="0.25">
      <c r="A64" s="32" t="s">
        <v>79</v>
      </c>
      <c r="B64" s="37">
        <v>104020</v>
      </c>
      <c r="C64" s="32"/>
      <c r="D64" s="32"/>
      <c r="E64" s="32"/>
    </row>
    <row r="65" spans="1:5" x14ac:dyDescent="0.25">
      <c r="A65" s="32" t="s">
        <v>79</v>
      </c>
      <c r="B65" s="37">
        <v>103512</v>
      </c>
      <c r="C65" s="32"/>
      <c r="D65" s="32"/>
      <c r="E65" s="32"/>
    </row>
    <row r="69" spans="1:5" x14ac:dyDescent="0.25">
      <c r="A69" s="24" t="s">
        <v>51</v>
      </c>
      <c r="B69" s="40"/>
      <c r="C69" s="11"/>
      <c r="D69" s="41" t="s">
        <v>74</v>
      </c>
      <c r="E69" s="42">
        <v>21.5</v>
      </c>
    </row>
    <row r="70" spans="1:5" x14ac:dyDescent="0.25">
      <c r="A70" s="32" t="s">
        <v>75</v>
      </c>
      <c r="B70" s="37">
        <v>26257000</v>
      </c>
      <c r="C70" s="32"/>
      <c r="D70" s="41" t="s">
        <v>76</v>
      </c>
      <c r="E70" s="32">
        <v>999</v>
      </c>
    </row>
    <row r="71" spans="1:5" x14ac:dyDescent="0.25">
      <c r="A71" s="32" t="s">
        <v>75</v>
      </c>
      <c r="B71" s="37">
        <v>26615400</v>
      </c>
      <c r="C71" s="32"/>
      <c r="D71" s="32"/>
      <c r="E71" s="32"/>
    </row>
    <row r="72" spans="1:5" x14ac:dyDescent="0.25">
      <c r="A72" s="32" t="s">
        <v>75</v>
      </c>
      <c r="B72" s="37">
        <v>26388800</v>
      </c>
      <c r="C72" s="32"/>
      <c r="D72" s="32"/>
      <c r="E72" s="32"/>
    </row>
    <row r="73" spans="1:5" x14ac:dyDescent="0.25">
      <c r="A73" s="32" t="s">
        <v>77</v>
      </c>
      <c r="B73" s="37">
        <v>89576</v>
      </c>
      <c r="C73" s="32">
        <f>B73/1000</f>
        <v>89.575999999999993</v>
      </c>
      <c r="D73" s="32" t="s">
        <v>78</v>
      </c>
      <c r="E73" s="32"/>
    </row>
    <row r="74" spans="1:5" x14ac:dyDescent="0.25">
      <c r="A74" s="32" t="s">
        <v>77</v>
      </c>
      <c r="B74" s="37">
        <v>65051</v>
      </c>
      <c r="C74" s="32">
        <f t="shared" ref="C74:C75" si="5">B74/1000</f>
        <v>65.051000000000002</v>
      </c>
      <c r="D74" s="32" t="s">
        <v>78</v>
      </c>
      <c r="E74" s="32"/>
    </row>
    <row r="75" spans="1:5" x14ac:dyDescent="0.25">
      <c r="A75" s="32" t="s">
        <v>77</v>
      </c>
      <c r="B75" s="37">
        <v>61362</v>
      </c>
      <c r="C75" s="32">
        <f t="shared" si="5"/>
        <v>61.362000000000002</v>
      </c>
      <c r="D75" s="32" t="s">
        <v>78</v>
      </c>
      <c r="E75" s="32"/>
    </row>
    <row r="76" spans="1:5" x14ac:dyDescent="0.25">
      <c r="A76" s="32" t="s">
        <v>79</v>
      </c>
      <c r="B76" s="37">
        <v>89066</v>
      </c>
      <c r="C76" s="32"/>
      <c r="D76" s="32"/>
      <c r="E76" s="32"/>
    </row>
    <row r="77" spans="1:5" x14ac:dyDescent="0.25">
      <c r="A77" s="32" t="s">
        <v>79</v>
      </c>
      <c r="B77" s="37">
        <v>95986</v>
      </c>
      <c r="C77" s="32"/>
      <c r="D77" s="32"/>
      <c r="E77" s="32"/>
    </row>
    <row r="78" spans="1:5" x14ac:dyDescent="0.25">
      <c r="A78" s="32" t="s">
        <v>79</v>
      </c>
      <c r="B78" s="37">
        <v>95431</v>
      </c>
      <c r="C78" s="32"/>
      <c r="D78" s="32"/>
      <c r="E78" s="32"/>
    </row>
    <row r="79" spans="1:5" x14ac:dyDescent="0.25">
      <c r="A79" s="32"/>
      <c r="B79" s="37"/>
      <c r="C79" s="32"/>
      <c r="D79" s="32"/>
      <c r="E79" s="32"/>
    </row>
    <row r="80" spans="1:5" x14ac:dyDescent="0.25">
      <c r="A80" s="32"/>
      <c r="B80" s="37"/>
      <c r="C80" s="32"/>
      <c r="D80" s="32"/>
      <c r="E80" s="32"/>
    </row>
    <row r="82" spans="1:5" x14ac:dyDescent="0.25">
      <c r="A82" s="24" t="s">
        <v>53</v>
      </c>
      <c r="B82" s="40"/>
      <c r="C82" s="11"/>
      <c r="D82" s="41" t="s">
        <v>74</v>
      </c>
      <c r="E82" s="42">
        <v>24</v>
      </c>
    </row>
    <row r="83" spans="1:5" x14ac:dyDescent="0.25">
      <c r="A83" s="32" t="s">
        <v>75</v>
      </c>
      <c r="B83" s="37">
        <v>26432700</v>
      </c>
      <c r="C83" s="32"/>
      <c r="D83" s="41" t="s">
        <v>76</v>
      </c>
      <c r="E83" s="32">
        <v>991</v>
      </c>
    </row>
    <row r="84" spans="1:5" x14ac:dyDescent="0.25">
      <c r="A84" s="32" t="s">
        <v>75</v>
      </c>
      <c r="B84" s="37">
        <v>26959500</v>
      </c>
      <c r="C84" s="32"/>
      <c r="D84" s="32"/>
      <c r="E84" s="32"/>
    </row>
    <row r="85" spans="1:5" x14ac:dyDescent="0.25">
      <c r="A85" s="32" t="s">
        <v>75</v>
      </c>
      <c r="B85" s="37">
        <v>27205600</v>
      </c>
      <c r="C85" s="32"/>
      <c r="D85" s="32"/>
      <c r="E85" s="32"/>
    </row>
    <row r="86" spans="1:5" x14ac:dyDescent="0.25">
      <c r="A86" s="32" t="s">
        <v>77</v>
      </c>
      <c r="B86" s="37">
        <v>76486</v>
      </c>
      <c r="C86" s="32">
        <f>B86/1000</f>
        <v>76.486000000000004</v>
      </c>
      <c r="D86" s="32" t="s">
        <v>78</v>
      </c>
      <c r="E86" s="32"/>
    </row>
    <row r="87" spans="1:5" x14ac:dyDescent="0.25">
      <c r="A87" s="32" t="s">
        <v>77</v>
      </c>
      <c r="B87" s="37">
        <v>70252</v>
      </c>
      <c r="C87" s="32">
        <f t="shared" ref="C87:C88" si="6">B87/1000</f>
        <v>70.251999999999995</v>
      </c>
      <c r="D87" s="32" t="s">
        <v>78</v>
      </c>
      <c r="E87" s="32"/>
    </row>
    <row r="88" spans="1:5" x14ac:dyDescent="0.25">
      <c r="A88" s="32" t="s">
        <v>77</v>
      </c>
      <c r="B88" s="37">
        <v>71301</v>
      </c>
      <c r="C88" s="32">
        <f t="shared" si="6"/>
        <v>71.301000000000002</v>
      </c>
      <c r="D88" s="32" t="s">
        <v>78</v>
      </c>
      <c r="E88" s="32"/>
    </row>
    <row r="89" spans="1:5" x14ac:dyDescent="0.25">
      <c r="A89" s="32" t="s">
        <v>79</v>
      </c>
      <c r="B89" s="37">
        <v>97357</v>
      </c>
      <c r="C89" s="32"/>
      <c r="D89" s="32"/>
      <c r="E89" s="32"/>
    </row>
    <row r="90" spans="1:5" x14ac:dyDescent="0.25">
      <c r="A90" s="32" t="s">
        <v>79</v>
      </c>
      <c r="B90" s="37">
        <v>104925</v>
      </c>
      <c r="C90" s="32"/>
      <c r="D90" s="32"/>
      <c r="E90" s="32"/>
    </row>
    <row r="91" spans="1:5" x14ac:dyDescent="0.25">
      <c r="A91" s="32" t="s">
        <v>79</v>
      </c>
      <c r="B91" s="37">
        <v>104340</v>
      </c>
      <c r="C91" s="32"/>
      <c r="D91" s="32"/>
      <c r="E91" s="32"/>
    </row>
    <row r="92" spans="1:5" x14ac:dyDescent="0.25">
      <c r="A92" s="32"/>
      <c r="B92" s="37"/>
      <c r="C92" s="32"/>
      <c r="D92" s="32"/>
      <c r="E92" s="32"/>
    </row>
    <row r="94" spans="1:5" x14ac:dyDescent="0.25">
      <c r="A94" s="24" t="s">
        <v>83</v>
      </c>
      <c r="B94" s="40"/>
      <c r="C94" s="11"/>
      <c r="D94" s="41" t="s">
        <v>74</v>
      </c>
      <c r="E94" s="42">
        <v>22.5</v>
      </c>
    </row>
    <row r="95" spans="1:5" x14ac:dyDescent="0.25">
      <c r="A95" s="32" t="s">
        <v>75</v>
      </c>
      <c r="B95" s="52">
        <v>2287711</v>
      </c>
      <c r="C95" s="32"/>
      <c r="D95" s="41" t="s">
        <v>76</v>
      </c>
      <c r="E95" s="32">
        <v>1005</v>
      </c>
    </row>
    <row r="96" spans="1:5" x14ac:dyDescent="0.25">
      <c r="A96" s="32" t="s">
        <v>75</v>
      </c>
      <c r="B96" s="52">
        <v>2290685</v>
      </c>
      <c r="C96" s="32"/>
      <c r="D96" s="32"/>
      <c r="E96" s="32"/>
    </row>
    <row r="97" spans="1:11" x14ac:dyDescent="0.25">
      <c r="A97" s="32" t="s">
        <v>75</v>
      </c>
      <c r="B97" s="52">
        <v>2278767</v>
      </c>
      <c r="C97" s="32"/>
      <c r="D97" s="32"/>
      <c r="E97" s="32"/>
    </row>
    <row r="98" spans="1:11" x14ac:dyDescent="0.25">
      <c r="A98" s="32" t="s">
        <v>77</v>
      </c>
      <c r="B98" s="52">
        <v>57295</v>
      </c>
      <c r="C98" s="32">
        <f>B98/1000</f>
        <v>57.295000000000002</v>
      </c>
      <c r="D98" s="32" t="s">
        <v>78</v>
      </c>
      <c r="E98" s="32"/>
    </row>
    <row r="99" spans="1:11" x14ac:dyDescent="0.25">
      <c r="A99" s="32" t="s">
        <v>77</v>
      </c>
      <c r="B99" s="52">
        <v>41590</v>
      </c>
      <c r="C99" s="32">
        <f t="shared" ref="C99:C100" si="7">B99/1000</f>
        <v>41.59</v>
      </c>
      <c r="D99" s="32" t="s">
        <v>78</v>
      </c>
      <c r="E99" s="32"/>
    </row>
    <row r="100" spans="1:11" x14ac:dyDescent="0.25">
      <c r="A100" s="32" t="s">
        <v>77</v>
      </c>
      <c r="B100" s="53">
        <v>12232</v>
      </c>
      <c r="C100" s="32">
        <f t="shared" si="7"/>
        <v>12.231999999999999</v>
      </c>
      <c r="D100" s="32" t="s">
        <v>78</v>
      </c>
      <c r="E100" s="53" t="s">
        <v>84</v>
      </c>
    </row>
    <row r="101" spans="1:11" x14ac:dyDescent="0.25">
      <c r="A101" s="32" t="s">
        <v>79</v>
      </c>
      <c r="B101" s="32">
        <v>61974</v>
      </c>
      <c r="C101" s="32"/>
      <c r="D101" s="32"/>
      <c r="E101" s="32"/>
    </row>
    <row r="102" spans="1:11" x14ac:dyDescent="0.25">
      <c r="A102" s="32" t="s">
        <v>79</v>
      </c>
      <c r="B102" s="32">
        <v>61829</v>
      </c>
      <c r="C102" s="32"/>
      <c r="D102" s="32"/>
      <c r="E102" s="32"/>
    </row>
    <row r="103" spans="1:11" x14ac:dyDescent="0.25">
      <c r="A103" s="32" t="s">
        <v>79</v>
      </c>
      <c r="B103" s="32">
        <v>77582</v>
      </c>
      <c r="C103" s="32"/>
      <c r="D103" s="32"/>
      <c r="E103" s="32"/>
    </row>
    <row r="104" spans="1:11" x14ac:dyDescent="0.25">
      <c r="K104" t="s">
        <v>167</v>
      </c>
    </row>
    <row r="105" spans="1:11" x14ac:dyDescent="0.25">
      <c r="A105" s="24" t="s">
        <v>161</v>
      </c>
      <c r="B105" s="40"/>
      <c r="C105" s="11"/>
      <c r="D105" s="41" t="s">
        <v>74</v>
      </c>
      <c r="E105" s="42">
        <v>21</v>
      </c>
    </row>
    <row r="106" spans="1:11" x14ac:dyDescent="0.25">
      <c r="A106" s="32" t="s">
        <v>75</v>
      </c>
      <c r="B106" s="52">
        <v>28957400</v>
      </c>
      <c r="C106" s="32"/>
      <c r="D106" s="41" t="s">
        <v>76</v>
      </c>
      <c r="E106" s="32">
        <v>1004</v>
      </c>
    </row>
    <row r="107" spans="1:11" x14ac:dyDescent="0.25">
      <c r="A107" s="32" t="s">
        <v>75</v>
      </c>
      <c r="B107" s="52">
        <v>29086900</v>
      </c>
      <c r="C107" s="32"/>
      <c r="D107" s="32"/>
      <c r="E107" s="32"/>
    </row>
    <row r="108" spans="1:11" x14ac:dyDescent="0.25">
      <c r="A108" s="32" t="s">
        <v>75</v>
      </c>
      <c r="B108" s="52">
        <v>2908600</v>
      </c>
      <c r="C108" s="32"/>
      <c r="D108" s="32"/>
      <c r="E108" s="32"/>
    </row>
    <row r="109" spans="1:11" x14ac:dyDescent="0.25">
      <c r="A109" s="32" t="s">
        <v>77</v>
      </c>
      <c r="B109" s="52">
        <v>37465</v>
      </c>
      <c r="C109" s="32">
        <f>B109/1000</f>
        <v>37.465000000000003</v>
      </c>
      <c r="D109" s="32" t="s">
        <v>78</v>
      </c>
      <c r="E109" s="32"/>
    </row>
    <row r="110" spans="1:11" x14ac:dyDescent="0.25">
      <c r="A110" s="32" t="s">
        <v>77</v>
      </c>
      <c r="B110" s="52">
        <v>37637</v>
      </c>
      <c r="C110" s="32">
        <f t="shared" ref="C110:C111" si="8">B110/1000</f>
        <v>37.637</v>
      </c>
      <c r="D110" s="32" t="s">
        <v>78</v>
      </c>
      <c r="E110" s="32"/>
    </row>
    <row r="111" spans="1:11" x14ac:dyDescent="0.25">
      <c r="A111" s="32" t="s">
        <v>77</v>
      </c>
      <c r="B111" s="52">
        <v>37348</v>
      </c>
      <c r="C111" s="32">
        <f t="shared" si="8"/>
        <v>37.347999999999999</v>
      </c>
      <c r="D111" s="32" t="s">
        <v>78</v>
      </c>
      <c r="E111" s="52"/>
    </row>
    <row r="112" spans="1:11" x14ac:dyDescent="0.25">
      <c r="A112" s="32" t="s">
        <v>79</v>
      </c>
      <c r="B112" s="52">
        <v>101516</v>
      </c>
      <c r="C112" s="32"/>
      <c r="D112" s="32"/>
      <c r="E112" s="32"/>
    </row>
    <row r="113" spans="1:5" x14ac:dyDescent="0.25">
      <c r="A113" s="32" t="s">
        <v>79</v>
      </c>
      <c r="B113" s="52">
        <v>101115</v>
      </c>
      <c r="C113" s="32"/>
      <c r="D113" s="32"/>
      <c r="E113" s="32"/>
    </row>
    <row r="114" spans="1:5" x14ac:dyDescent="0.25">
      <c r="A114" s="32" t="s">
        <v>79</v>
      </c>
      <c r="B114" s="52">
        <v>108324</v>
      </c>
      <c r="C114" s="32"/>
      <c r="D114" s="32"/>
      <c r="E114" s="32"/>
    </row>
    <row r="116" spans="1:5" x14ac:dyDescent="0.25">
      <c r="A116" s="24" t="s">
        <v>162</v>
      </c>
      <c r="B116" s="40"/>
      <c r="C116" s="11"/>
      <c r="D116" s="41" t="s">
        <v>74</v>
      </c>
      <c r="E116" s="42">
        <v>21</v>
      </c>
    </row>
    <row r="117" spans="1:5" x14ac:dyDescent="0.25">
      <c r="A117" s="32" t="s">
        <v>75</v>
      </c>
      <c r="B117" s="52">
        <v>27662200</v>
      </c>
      <c r="C117" s="32"/>
      <c r="D117" s="41" t="s">
        <v>76</v>
      </c>
      <c r="E117" s="32">
        <v>1004</v>
      </c>
    </row>
    <row r="118" spans="1:5" x14ac:dyDescent="0.25">
      <c r="A118" s="32" t="s">
        <v>75</v>
      </c>
      <c r="B118" s="52">
        <v>18273000</v>
      </c>
      <c r="C118" s="32"/>
      <c r="D118" s="32"/>
      <c r="E118" s="32"/>
    </row>
    <row r="119" spans="1:5" x14ac:dyDescent="0.25">
      <c r="A119" s="32" t="s">
        <v>75</v>
      </c>
      <c r="B119" s="52">
        <v>16893200</v>
      </c>
      <c r="C119" s="32"/>
      <c r="D119" s="32"/>
      <c r="E119" s="32"/>
    </row>
    <row r="120" spans="1:5" x14ac:dyDescent="0.25">
      <c r="A120" s="32" t="s">
        <v>77</v>
      </c>
      <c r="B120" s="52">
        <v>35558</v>
      </c>
      <c r="C120" s="32">
        <f>B120/1000</f>
        <v>35.558</v>
      </c>
      <c r="D120" s="32" t="s">
        <v>78</v>
      </c>
      <c r="E120" s="32"/>
    </row>
    <row r="121" spans="1:5" x14ac:dyDescent="0.25">
      <c r="A121" s="32" t="s">
        <v>77</v>
      </c>
      <c r="B121" s="52">
        <v>30249</v>
      </c>
      <c r="C121" s="32">
        <f t="shared" ref="C121:C122" si="9">B121/1000</f>
        <v>30.248999999999999</v>
      </c>
      <c r="D121" s="32" t="s">
        <v>78</v>
      </c>
      <c r="E121" s="32"/>
    </row>
    <row r="122" spans="1:5" x14ac:dyDescent="0.25">
      <c r="A122" s="32" t="s">
        <v>77</v>
      </c>
      <c r="B122" s="52">
        <v>29587</v>
      </c>
      <c r="C122" s="32">
        <f t="shared" si="9"/>
        <v>29.587</v>
      </c>
      <c r="D122" s="32" t="s">
        <v>78</v>
      </c>
      <c r="E122" s="52"/>
    </row>
    <row r="123" spans="1:5" x14ac:dyDescent="0.25">
      <c r="A123" s="32" t="s">
        <v>79</v>
      </c>
      <c r="B123" s="52">
        <v>98230</v>
      </c>
      <c r="C123" s="32"/>
      <c r="D123" s="32"/>
      <c r="E123" s="32"/>
    </row>
    <row r="124" spans="1:5" x14ac:dyDescent="0.25">
      <c r="A124" s="32" t="s">
        <v>79</v>
      </c>
      <c r="B124" s="52">
        <v>68268</v>
      </c>
      <c r="C124" s="32"/>
      <c r="D124" s="32"/>
      <c r="E124" s="32"/>
    </row>
    <row r="125" spans="1:5" x14ac:dyDescent="0.25">
      <c r="A125" s="32" t="s">
        <v>79</v>
      </c>
      <c r="B125" s="52">
        <v>64785</v>
      </c>
      <c r="C125" s="32"/>
      <c r="D125" s="32"/>
      <c r="E12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CO2 Standard Curves</vt:lpstr>
      <vt:lpstr>N2O</vt:lpstr>
      <vt:lpstr>N2O Standard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CTW</cp:lastModifiedBy>
  <dcterms:created xsi:type="dcterms:W3CDTF">2015-09-25T15:10:09Z</dcterms:created>
  <dcterms:modified xsi:type="dcterms:W3CDTF">2018-01-19T17:57:21Z</dcterms:modified>
</cp:coreProperties>
</file>